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objekt" sheetId="2" r:id="rId2"/>
  </sheets>
  <definedNames>
    <definedName name="_xlnm.Print_Area" localSheetId="0">'Rekapitulace stavby'!$D$4:$AO$36,'Rekapitulace stavby'!$C$42:$AQ$57</definedName>
    <definedName name="_xlnm._FilterDatabase" localSheetId="1" hidden="1">'01 - Stavební objekt'!$C$117:$K$411</definedName>
    <definedName name="_xlnm.Print_Area" localSheetId="1">'01 - Stavební objekt'!$C$4:$J$41,'01 - Stavební objekt'!$C$47:$J$97,'01 - Stavební objekt'!$C$103:$K$411</definedName>
    <definedName name="_xlnm.Print_Titles" localSheetId="0">'Rekapitulace stavby'!$52:$52</definedName>
    <definedName name="_xlnm.Print_Titles" localSheetId="1">'01 - Stavební objekt'!$117:$117</definedName>
  </definedNames>
  <calcPr fullCalcOnLoad="1"/>
</workbook>
</file>

<file path=xl/sharedStrings.xml><?xml version="1.0" encoding="utf-8"?>
<sst xmlns="http://schemas.openxmlformats.org/spreadsheetml/2006/main" count="3704" uniqueCount="888">
  <si>
    <t>Export Komplet</t>
  </si>
  <si>
    <t/>
  </si>
  <si>
    <t>2.0</t>
  </si>
  <si>
    <t>ZAMOK</t>
  </si>
  <si>
    <t>False</t>
  </si>
  <si>
    <t>{2a9cfb98-d01d-4943-a4cd-e1caaa23a2a5}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</si>
  <si>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</si>
  <si>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</si>
  <si>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</si>
  <si>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</si>
  <si>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</si>
  <si>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</si>
  <si>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</si>
  <si>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</si>
  <si>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SOUEPL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</si>
  <si>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</si>
  <si>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</si>
  <si>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II. etapa opravy sociálních zařízení domova mládeže</t>
  </si>
  <si>
    <t>KSO:</t>
  </si>
  <si>
    <t>CC-CZ:</t>
  </si>
  <si>
    <t>Místo:</t>
  </si>
  <si>
    <t xml:space="preserve"> </t>
  </si>
  <si>
    <t>Datum:</t>
  </si>
  <si>
    <t>6. 9. 2019</t>
  </si>
  <si>
    <t>Zadavatel:</t>
  </si>
  <si>
    <t>IČ:</t>
  </si>
  <si>
    <t>69456330</t>
  </si>
  <si>
    <t>Střední odborné učiliště elektrotechnické, Plzeň</t>
  </si>
  <si>
    <t>DIČ:</t>
  </si>
  <si>
    <t>CZ69456330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</si>
  <si>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</si>
  <si>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</si>
  <si>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</si>
  <si>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</si>
  <si>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</si>
  <si>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</si>
  <si>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</si>
  <si>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</si>
  <si>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</si>
  <si>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</si>
  <si>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</si>
  <si>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</si>
  <si>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</si>
  <si>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</si>
  <si>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</si>
  <si>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</si>
  <si>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</si>
  <si>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</si>
  <si>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</si>
  <si>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</si>
  <si>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</si>
  <si>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</si>
  <si>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</si>
  <si>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</si>
  <si>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</si>
  <si>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</si>
  <si>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</si>
  <si>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</si>
  <si>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</si>
  <si>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</si>
  <si>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</si>
  <si>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</si>
  <si>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</si>
  <si>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</si>
  <si>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</si>
  <si>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</si>
  <si>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</si>
  <si>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</si>
  <si>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</si>
  <si>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</si>
  <si>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</si>
  <si>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</si>
  <si>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</si>
  <si>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</si>
  <si>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SOUE</t>
  </si>
  <si>
    <t>Kompletní oprava sociálního zařízení vč.rozvodu instalací SOUE Plzeň</t>
  </si>
  <si>
    <t>STA</t>
  </si>
  <si>
    <t>1</t>
  </si>
  <si>
    <t>{f3095ef2-fcd5-4a69-bc6c-0de6d77ddbbc}</t>
  </si>
  <si>
    <t>2</t>
  </si>
  <si>
    <t>/</t>
  </si>
  <si>
    <t>01</t>
  </si>
  <si>
    <t>Stavební objekt</t>
  </si>
  <si>
    <t>Soupis</t>
  </si>
  <si>
    <t>{ecd1cef9-f2f5-421a-9922-1ef7dfdc642a}</t>
  </si>
  <si>
    <t>KRYCÍ LIST SOUPISU PRACÍ</t>
  </si>
  <si>
    <t>Objekt:</t>
  </si>
  <si>
    <t>SOUE - Kompletní oprava sociálního zařízení vč.rozvodu instalací SOUE Plzeň</t>
  </si>
  <si>
    <t>Soupis:</t>
  </si>
  <si>
    <t>Vejprnická 56, 318 00 Plzeň</t>
  </si>
  <si>
    <t xml:space="preserve"> SOU elektrotechnické, Vejprnická 56,318 00 Plzeň</t>
  </si>
  <si>
    <t>13882589</t>
  </si>
  <si>
    <t>L.Beneda, Čižická 279, 332 09 Štěnovice</t>
  </si>
  <si>
    <t>CZ5807271008</t>
  </si>
  <si>
    <t>46799419</t>
  </si>
  <si>
    <t>Martina Havířová, Vranovská 1348, 349 01 Stříbro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</si>
  <si>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</si>
  <si>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</si>
  <si>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</si>
  <si>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</si>
  <si>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</si>
  <si>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</si>
  <si>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</si>
  <si>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</si>
  <si>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</si>
  <si>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</si>
  <si>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</si>
  <si>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</si>
  <si>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</si>
  <si>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</si>
  <si>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</si>
  <si>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</si>
  <si>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</si>
  <si>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</si>
  <si>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</si>
  <si>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</si>
  <si>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</si>
  <si>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</si>
  <si>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</si>
  <si>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</si>
  <si>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</si>
  <si>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</si>
  <si>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</si>
  <si>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</si>
  <si>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M21 - Silnoproudá elektrotechnika</t>
  </si>
  <si>
    <t xml:space="preserve">      01 - Ostatní elektro</t>
  </si>
  <si>
    <t xml:space="preserve">      740 - Elektromontáže - zkoušky a revize</t>
  </si>
  <si>
    <t xml:space="preserve">      743 - Elektromontáže - hrubá montáž</t>
  </si>
  <si>
    <t xml:space="preserve">      747 - Elektromontáže - kompletace rozvodů</t>
  </si>
  <si>
    <t xml:space="preserve">      21-M - Elektromontáže</t>
  </si>
  <si>
    <t xml:space="preserve">      46-M - Zemní práce při extr.mont.pracích</t>
  </si>
  <si>
    <t xml:space="preserve">    M24 - Vzduchotechnika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</si>
  <si>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</si>
  <si>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</si>
  <si>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</si>
  <si>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</si>
  <si>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</si>
  <si>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</si>
  <si>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</si>
  <si>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</si>
  <si>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</si>
  <si>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</si>
  <si>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</si>
  <si>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</si>
  <si>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</si>
  <si>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</si>
  <si>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</si>
  <si>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</si>
  <si>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</si>
  <si>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</si>
  <si>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</si>
  <si>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</si>
  <si>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179</t>
  </si>
  <si>
    <t>K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</si>
  <si>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</si>
  <si>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</si>
  <si>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</si>
  <si>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2019 01</t>
  </si>
  <si>
    <t>4</t>
  </si>
  <si>
    <t>-2031479488</t>
  </si>
  <si>
    <t>342272215</t>
  </si>
  <si>
    <t>Příčky z pórobetonových tvárnic hladkých na tenké maltové lože objemová hmotnost do 500 kg/m3, tloušťka příčky 75 mm</t>
  </si>
  <si>
    <t>m2</t>
  </si>
  <si>
    <t>2057524645</t>
  </si>
  <si>
    <t>VV</t>
  </si>
  <si>
    <t>1,25*0,9</t>
  </si>
  <si>
    <t>Součet</t>
  </si>
  <si>
    <t>342272323</t>
  </si>
  <si>
    <t>Příčky z pórobetonových tvárnic hladkých na tenké maltové lože objemová hmotnost do 500 kg/m3, tloušťka příčky 100 mm</t>
  </si>
  <si>
    <t>1595259404</t>
  </si>
  <si>
    <t>(1,95+0,9+2,2)*2,55-(1,97*0,7)</t>
  </si>
  <si>
    <t>5</t>
  </si>
  <si>
    <t>342291121</t>
  </si>
  <si>
    <t>Ukotvení příček plochými kotvami, do konstrukce cihelné</t>
  </si>
  <si>
    <t>m</t>
  </si>
  <si>
    <t>1875426773</t>
  </si>
  <si>
    <t>2,6*4</t>
  </si>
  <si>
    <t>6</t>
  </si>
  <si>
    <t>342291131</t>
  </si>
  <si>
    <t>Ukotvení příček plochými kotvami, do konstrukce betonové</t>
  </si>
  <si>
    <t>126381183</t>
  </si>
  <si>
    <t>2,25+1,99+0,9</t>
  </si>
  <si>
    <t>61</t>
  </si>
  <si>
    <t>Úprava povrchů vnitřních</t>
  </si>
  <si>
    <t>7</t>
  </si>
  <si>
    <t>611131121</t>
  </si>
  <si>
    <t>Podkladní a spojovací vrstva vnitřních omítaných ploch penetrace akrylát-silikonová nanášená ručně stropů</t>
  </si>
  <si>
    <t>-302768747</t>
  </si>
  <si>
    <t>(1,08+0,9+1,1+0,9)*2,55</t>
  </si>
  <si>
    <t>(1,8+1,2+1,8+1,2)*2,55</t>
  </si>
  <si>
    <t>(2,2*2,55)</t>
  </si>
  <si>
    <t>-(1,97*0,75)*4</t>
  </si>
  <si>
    <t>8</t>
  </si>
  <si>
    <t>611142001</t>
  </si>
  <si>
    <t>Potažení vnitřních ploch pletivem v ploše nebo pruzích, na plném podkladu sklovláknitým vtlačením do tmelu stropů</t>
  </si>
  <si>
    <t>1411513740</t>
  </si>
  <si>
    <t>začištění rýh apod</t>
  </si>
  <si>
    <t>3,5</t>
  </si>
  <si>
    <t>9</t>
  </si>
  <si>
    <t>611325421</t>
  </si>
  <si>
    <t>Oprava vápenocementové omítky vnitřních ploch štukové dvouvrstvé, tloušťky do 20 mm a tloušťky štuku do 3 mm stropů, v rozsahu opravované plochy do 10%</t>
  </si>
  <si>
    <t>-1567153739</t>
  </si>
  <si>
    <t>10</t>
  </si>
  <si>
    <t>612131121</t>
  </si>
  <si>
    <t>Podkladní a spojovací vrstva vnitřních omítaných ploch penetrace akrylát-silikonová nanášená ručně stěn</t>
  </si>
  <si>
    <t>1665869999</t>
  </si>
  <si>
    <t>(1,9+1,1+2,2)*2</t>
  </si>
  <si>
    <t>12</t>
  </si>
  <si>
    <t>612142001</t>
  </si>
  <si>
    <t>Potažení vnitřních ploch pletivem v ploše nebo pruzích, na plném podkladu sklovláknitým vtlačením do tmelu stěn</t>
  </si>
  <si>
    <t>-2012388258</t>
  </si>
  <si>
    <t>strop + stěny</t>
  </si>
  <si>
    <t>(1,95*2,25)+(1,95*2,65)+(1,2*2,65)+(1,2*2,65)</t>
  </si>
  <si>
    <t>13</t>
  </si>
  <si>
    <t>612311131</t>
  </si>
  <si>
    <t>Potažení vnitřních ploch štukem tloušťky do 3 mm svislých konstrukcí stěn</t>
  </si>
  <si>
    <t>329512290</t>
  </si>
  <si>
    <t>14</t>
  </si>
  <si>
    <t>612321121</t>
  </si>
  <si>
    <t>Omítka vápenocementová vnitřních ploch nanášená ručně jednovrstvá, tloušťky do 10 mm hladká svislých konstrukcí stěn</t>
  </si>
  <si>
    <t>-1835636786</t>
  </si>
  <si>
    <t>619991011</t>
  </si>
  <si>
    <t>Zakrytí vnitřních ploch před znečištěním včetně pozdějšího odkrytí konstrukcí a prvků obalením fólií a přelepením páskou</t>
  </si>
  <si>
    <t>-333860176</t>
  </si>
  <si>
    <t>výtah</t>
  </si>
  <si>
    <t>(2*1,2)+(2+1,2+2)*2,1*2</t>
  </si>
  <si>
    <t>chodba</t>
  </si>
  <si>
    <t>1,8*24*2</t>
  </si>
  <si>
    <t>okna</t>
  </si>
  <si>
    <t>1,6*1,4*2</t>
  </si>
  <si>
    <t>63</t>
  </si>
  <si>
    <t>Podlahy a podlahové konstrukce</t>
  </si>
  <si>
    <t>18</t>
  </si>
  <si>
    <t>631311124</t>
  </si>
  <si>
    <t>Mazanina z betonu prostého bez zvýšených nároků na prostředí tl. přes 80 do 120 mm tř. C 16/20</t>
  </si>
  <si>
    <t>m3</t>
  </si>
  <si>
    <t>-1372932024</t>
  </si>
  <si>
    <t>(0,85*0,15)+(1,2*0,9*0,05)+(1,2*0,85*0,04)</t>
  </si>
  <si>
    <t>64</t>
  </si>
  <si>
    <t>Osazování výplní otvorů</t>
  </si>
  <si>
    <t>19</t>
  </si>
  <si>
    <t>642942111</t>
  </si>
  <si>
    <t>Osazování zárubní nebo rámů kovových dveřních lisovaných nebo z úhelníků bez dveřních křídel na cementovou maltu, plochy otvoru do 2,5 m2</t>
  </si>
  <si>
    <t>1750795675</t>
  </si>
  <si>
    <t>20</t>
  </si>
  <si>
    <t>M</t>
  </si>
  <si>
    <t>55331115</t>
  </si>
  <si>
    <t>zárubeň ocelová pro běžné zdění hranatý profil 110 700 levá,pravá</t>
  </si>
  <si>
    <t>-1440966228</t>
  </si>
  <si>
    <t>94</t>
  </si>
  <si>
    <t>Lešení a stavební výtahy</t>
  </si>
  <si>
    <t>949101111</t>
  </si>
  <si>
    <t>Lešení pomocné pracovní pro objekty pozemních staveb pro zatížení do 150 kg/m2, o výšce lešeňové podlahy do 1,9 m</t>
  </si>
  <si>
    <t>1394873151</t>
  </si>
  <si>
    <t>(2,25+1,95)*2</t>
  </si>
  <si>
    <t>95</t>
  </si>
  <si>
    <t>Různé dokončovací konstrukce a práce pozemních staveb</t>
  </si>
  <si>
    <t>22</t>
  </si>
  <si>
    <t>95-001r</t>
  </si>
  <si>
    <t>Nezměřitelné práce - zednická výpomoc pro ZTI,ÚT,elektro, VZT</t>
  </si>
  <si>
    <t>kpl</t>
  </si>
  <si>
    <t>-1621081100</t>
  </si>
  <si>
    <t>23</t>
  </si>
  <si>
    <t>952901111</t>
  </si>
  <si>
    <t>Vyčištění budov nebo objektů před předáním do užívání budov bytové nebo občanské výstavby, světlé výšky podlaží do 4 m</t>
  </si>
  <si>
    <t>-211411526</t>
  </si>
  <si>
    <t>96</t>
  </si>
  <si>
    <t>Bourání konstrukcí</t>
  </si>
  <si>
    <t>24</t>
  </si>
  <si>
    <t>721171803</t>
  </si>
  <si>
    <t>Demontáž potrubí z novodurových trub odpadních nebo připojovacích do D 75</t>
  </si>
  <si>
    <t>818968325</t>
  </si>
  <si>
    <t>25</t>
  </si>
  <si>
    <t>721171808</t>
  </si>
  <si>
    <t>Demontáž potrubí z novodurových trub odpadních nebo připojovacích přes 75 do D 114</t>
  </si>
  <si>
    <t>2031891280</t>
  </si>
  <si>
    <t>26</t>
  </si>
  <si>
    <t>722130801</t>
  </si>
  <si>
    <t>Demontáž potrubí z ocelových trubek pozinkovaných závitových do DN 25</t>
  </si>
  <si>
    <t>-947182146</t>
  </si>
  <si>
    <t>27</t>
  </si>
  <si>
    <t>722181812</t>
  </si>
  <si>
    <t>Demontáž plstěných pásů z trub do Ø 50</t>
  </si>
  <si>
    <t>1528149200</t>
  </si>
  <si>
    <t>28</t>
  </si>
  <si>
    <t>725110811</t>
  </si>
  <si>
    <t>Demontáž klozetů splachovacích s nádrží nebo tlakovým splachovačem</t>
  </si>
  <si>
    <t>soubor</t>
  </si>
  <si>
    <t>1851486826</t>
  </si>
  <si>
    <t>29</t>
  </si>
  <si>
    <t>725210821</t>
  </si>
  <si>
    <t>Demontáž umyvadel bez výtokových armatur umyvadel</t>
  </si>
  <si>
    <t>-1736899590</t>
  </si>
  <si>
    <t>30</t>
  </si>
  <si>
    <t>725240811</t>
  </si>
  <si>
    <t>Demontáž sprchových kabin a vaniček bez výtokových armatur kabin</t>
  </si>
  <si>
    <t>1655522858</t>
  </si>
  <si>
    <t>31</t>
  </si>
  <si>
    <t>725810811</t>
  </si>
  <si>
    <t>Demontáž výtokových ventilů nástěnných</t>
  </si>
  <si>
    <t>-975859835</t>
  </si>
  <si>
    <t>32</t>
  </si>
  <si>
    <t>725820802</t>
  </si>
  <si>
    <t>Demontáž baterií stojánkových do 1 otvoru</t>
  </si>
  <si>
    <t>-677426514</t>
  </si>
  <si>
    <t>33</t>
  </si>
  <si>
    <t>725840850</t>
  </si>
  <si>
    <t>Demontáž baterií sprchových diferenciálních do G 3/4 x 1</t>
  </si>
  <si>
    <t>745922352</t>
  </si>
  <si>
    <t>34</t>
  </si>
  <si>
    <t>725850800</t>
  </si>
  <si>
    <t>Demontáž odpadních ventilů všech připojovacích dimenzí</t>
  </si>
  <si>
    <t>445311020</t>
  </si>
  <si>
    <t>36</t>
  </si>
  <si>
    <t>766825811</t>
  </si>
  <si>
    <t>Demontáž nábytku vestavěného skříní jednokřídlových</t>
  </si>
  <si>
    <t>-268774664</t>
  </si>
  <si>
    <t>37</t>
  </si>
  <si>
    <t>766691914</t>
  </si>
  <si>
    <t>Ostatní práce vyvěšení nebo zavěšení křídel s případným uložením a opětovným zavěšením po provedení stavebních změn dřevěných dveřních, plochy do 2 m2</t>
  </si>
  <si>
    <t>235311528</t>
  </si>
  <si>
    <t>38</t>
  </si>
  <si>
    <t>766111820</t>
  </si>
  <si>
    <t>Demontáž dřevěných stěn plných</t>
  </si>
  <si>
    <t>-1466864298</t>
  </si>
  <si>
    <t>demontáž umakartového jádra</t>
  </si>
  <si>
    <t>2,6*(2,25*2+2,0*3)-0,6*2,0*2</t>
  </si>
  <si>
    <t>40</t>
  </si>
  <si>
    <t>776201812</t>
  </si>
  <si>
    <t>Demontáž povlakových podlahovin lepených ručně s podložkou</t>
  </si>
  <si>
    <t>-2071650600</t>
  </si>
  <si>
    <t>3,53+14,19+7,74+14,1</t>
  </si>
  <si>
    <t>41</t>
  </si>
  <si>
    <t>776410811</t>
  </si>
  <si>
    <t>Demontáž soklíků nebo lišt pryžových nebo plastových</t>
  </si>
  <si>
    <t>-1564457837</t>
  </si>
  <si>
    <t>(2,25+1,55)*2-(0,6*2+0,8)</t>
  </si>
  <si>
    <t>(3,44+2,25)*2-0,8*2</t>
  </si>
  <si>
    <t>(3,44+4,1)*2-0,8</t>
  </si>
  <si>
    <t>(3,46+4,1)*2-0,8</t>
  </si>
  <si>
    <t>1,23+1,0*2-0,6</t>
  </si>
  <si>
    <t>0,9+1,2*2-0,6</t>
  </si>
  <si>
    <t>(1,57+2,25)*2-(0,8*3+0,6*2)</t>
  </si>
  <si>
    <t>997</t>
  </si>
  <si>
    <t>Přesun sutě</t>
  </si>
  <si>
    <t>46</t>
  </si>
  <si>
    <t>997013111</t>
  </si>
  <si>
    <t>Vnitrostaveništní doprava suti a vybouraných hmot vodorovně do 50 m svisle s použitím mechanizace pro budovy a haly výšky do 6 m</t>
  </si>
  <si>
    <t>t</t>
  </si>
  <si>
    <t>107385873</t>
  </si>
  <si>
    <t>47</t>
  </si>
  <si>
    <t>997013501</t>
  </si>
  <si>
    <t>Odvoz suti a vybouraných hmot na skládku nebo meziskládku se složením, na vzdálenost do 1 km</t>
  </si>
  <si>
    <t>-1155523166</t>
  </si>
  <si>
    <t>48</t>
  </si>
  <si>
    <t>997013509</t>
  </si>
  <si>
    <t>Odvoz suti a vybouraných hmot na skládku nebo meziskládku se složením, na vzdálenost Příplatek k ceně za každý další i započatý 1 km přes 1 km</t>
  </si>
  <si>
    <t>1646086166</t>
  </si>
  <si>
    <t>3,145*38 "Přepočtené koeficientem množství</t>
  </si>
  <si>
    <t>49</t>
  </si>
  <si>
    <t>997013831</t>
  </si>
  <si>
    <t>Poplatek za uložení stavebního odpadu na skládce (skládkovné) směsného stavebního a demoličního zatříděného do Katalogu odpadů pod kódem 170 904</t>
  </si>
  <si>
    <t>102494939</t>
  </si>
  <si>
    <t>998</t>
  </si>
  <si>
    <t>Přesun hmot</t>
  </si>
  <si>
    <t>50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</si>
  <si>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</si>
  <si>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</si>
  <si>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-1912373231</t>
  </si>
  <si>
    <t>PSV</t>
  </si>
  <si>
    <t>Práce a dodávky PSV</t>
  </si>
  <si>
    <t>711</t>
  </si>
  <si>
    <t>Izolace proti vodě, vlhkosti a plynům</t>
  </si>
  <si>
    <t>51</t>
  </si>
  <si>
    <t>711193121</t>
  </si>
  <si>
    <t>Izolace proti zemní vlhkosti ostatní těsnicí hmotou dvousložkovou na bázi cementu na ploše vodorovné V</t>
  </si>
  <si>
    <t>16</t>
  </si>
  <si>
    <t>-379929164</t>
  </si>
  <si>
    <t>1,03+2,49</t>
  </si>
  <si>
    <t>52</t>
  </si>
  <si>
    <t>711193131</t>
  </si>
  <si>
    <t>Izolace proti zemní vlhkosti ostatní těsnicí hmotou dvousložkovou na bázi cementu na ploše svislé S</t>
  </si>
  <si>
    <t>234997138</t>
  </si>
  <si>
    <t>okolo sprchového koutu</t>
  </si>
  <si>
    <t>2,0*(1,25+0,9*2)</t>
  </si>
  <si>
    <t>53</t>
  </si>
  <si>
    <t>998711102</t>
  </si>
  <si>
    <t>Přesun hmot pro izolace proti vodě, vlhkosti a plynům stanovený z hmotnosti přesunovaného materiálu vodorovná dopravní vzdálenost do 50 m v objektech výšky přes 6 do 12 m</t>
  </si>
  <si>
    <t>-1519122964</t>
  </si>
  <si>
    <t>721</t>
  </si>
  <si>
    <t>Zdravotechnika - vnitřní kanalizace</t>
  </si>
  <si>
    <t>54</t>
  </si>
  <si>
    <t>721174043</t>
  </si>
  <si>
    <t>Potrubí z plastových trub polypropylenové připojovací DN 50</t>
  </si>
  <si>
    <t>352498316</t>
  </si>
  <si>
    <t>55</t>
  </si>
  <si>
    <t>721174045</t>
  </si>
  <si>
    <t>Potrubí z plastových trub polypropylenové připojovací DN 110</t>
  </si>
  <si>
    <t>1085527349</t>
  </si>
  <si>
    <t>184</t>
  </si>
  <si>
    <t>721194105</t>
  </si>
  <si>
    <t>Vyměření přípojek na potrubí vyvedení a upevnění odpadních výpustek DN 50</t>
  </si>
  <si>
    <t>946129392</t>
  </si>
  <si>
    <t>185</t>
  </si>
  <si>
    <t>721194109</t>
  </si>
  <si>
    <t>Vyměření přípojek na potrubí vyvedení a upevnění odpadních výpustek DN 100</t>
  </si>
  <si>
    <t>-1692536869</t>
  </si>
  <si>
    <t>186</t>
  </si>
  <si>
    <t>721212121</t>
  </si>
  <si>
    <t>Odtokové sprchové žlaby se zápachovou uzávěrkou a krycím roštem délky 700 mm</t>
  </si>
  <si>
    <t>351251833</t>
  </si>
  <si>
    <t>56</t>
  </si>
  <si>
    <t>721290111</t>
  </si>
  <si>
    <t>Zkouška těsnosti kanalizace v objektech vodou do DN 125</t>
  </si>
  <si>
    <t>-47358606</t>
  </si>
  <si>
    <t>57</t>
  </si>
  <si>
    <t>998721102</t>
  </si>
  <si>
    <t>Přesun hmot pro vnitřní kanalizace stanovený z hmotnosti přesunovaného materiálu vodorovná dopravní vzdálenost do 50 m v objektech výšky přes 6 do 12 m</t>
  </si>
  <si>
    <t>1902709875</t>
  </si>
  <si>
    <t>0,005+0,009</t>
  </si>
  <si>
    <t>722</t>
  </si>
  <si>
    <t>Zdravotechnika - vnitřní vodovod</t>
  </si>
  <si>
    <t>58</t>
  </si>
  <si>
    <t>722174003</t>
  </si>
  <si>
    <t>Potrubí z plastových trubek z polypropylenu (PPR) svařovaných polyfuzně PN 16 (SDR 7,4) D 25 x 3,5</t>
  </si>
  <si>
    <t>516621968</t>
  </si>
  <si>
    <t>59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</si>
  <si>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</si>
  <si>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</si>
  <si>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982254655</t>
  </si>
  <si>
    <t>187</t>
  </si>
  <si>
    <t>722190401</t>
  </si>
  <si>
    <t>Zřízení přípojek na potrubí  vyvedení a upevnění výpustek do DN 25</t>
  </si>
  <si>
    <t>609449588</t>
  </si>
  <si>
    <t>188</t>
  </si>
  <si>
    <t>55141001</t>
  </si>
  <si>
    <t>kohout kulový rohový mosazný R 1/2"x3/8"</t>
  </si>
  <si>
    <t>307409210</t>
  </si>
  <si>
    <t>189</t>
  </si>
  <si>
    <t>28654369</t>
  </si>
  <si>
    <t>přechodka PPR s vnějším plastovým závitem dG 20x1/2"</t>
  </si>
  <si>
    <t>787241041</t>
  </si>
  <si>
    <t>60</t>
  </si>
  <si>
    <t>722190901</t>
  </si>
  <si>
    <t>Opravy ostatní uzavření nebo otevření vodovodního potrubí při opravách včetně vypuštění a napuštění</t>
  </si>
  <si>
    <t>-404416677</t>
  </si>
  <si>
    <t>722290226</t>
  </si>
  <si>
    <t>Zkoušky, proplach a desinfekce vodovodního potrubí zkoušky těsnosti vodovodního potrubí závitového do DN 50</t>
  </si>
  <si>
    <t>-1198296982</t>
  </si>
  <si>
    <t>62</t>
  </si>
  <si>
    <t>998722102</t>
  </si>
  <si>
    <t>Přesun hmot pro vnitřní vodovod stanovený z hmotnosti přesunovaného materiálu vodorovná dopravní vzdálenost do 50 m v objektech výšky přes 6 do 12 m</t>
  </si>
  <si>
    <t>2011706109</t>
  </si>
  <si>
    <t>0,027+0,002+0,006</t>
  </si>
  <si>
    <t>725</t>
  </si>
  <si>
    <t>Zdravotechnika - zařizovací předměty</t>
  </si>
  <si>
    <t>725112021</t>
  </si>
  <si>
    <t>Zařízení záchodů klozety keramické závěsné na nosné stěny s hlubokým splachováním odpad vodorovný</t>
  </si>
  <si>
    <t>-1153298204</t>
  </si>
  <si>
    <t>725244312</t>
  </si>
  <si>
    <t>Sprchové dveře a zástěny zástěny sprchové do niky rámové se skleněnou výplní tl. 4 a 5 mm dveře posuvné jednodílné, na vaničku šířky 1000 mm</t>
  </si>
  <si>
    <t>1133824707</t>
  </si>
  <si>
    <t>65</t>
  </si>
  <si>
    <t>725813111</t>
  </si>
  <si>
    <t>Ventily rohové bez připojovací trubičky nebo flexi hadičky G 1/2</t>
  </si>
  <si>
    <t>1391428022</t>
  </si>
  <si>
    <t>66</t>
  </si>
  <si>
    <t>725822612</t>
  </si>
  <si>
    <t>Baterie umyvadlové stojánkové pákové s výpustí</t>
  </si>
  <si>
    <t>1576287401</t>
  </si>
  <si>
    <t>67</t>
  </si>
  <si>
    <t>725-002</t>
  </si>
  <si>
    <t>Umyvadla keramická bez výtokových armatur se zápachovou uzávěrkou připevněná na stěnu šrouby bílá se sloupem 600 mm</t>
  </si>
  <si>
    <t>vlastní</t>
  </si>
  <si>
    <t>1799447901</t>
  </si>
  <si>
    <t>68</t>
  </si>
  <si>
    <t>725-004</t>
  </si>
  <si>
    <t>Sprchový kanálek</t>
  </si>
  <si>
    <t>1149085247</t>
  </si>
  <si>
    <t>69</t>
  </si>
  <si>
    <t>725-005</t>
  </si>
  <si>
    <t>Sprchová nástěnná páková baterie</t>
  </si>
  <si>
    <t>797275753</t>
  </si>
  <si>
    <t>70</t>
  </si>
  <si>
    <t>725-008</t>
  </si>
  <si>
    <t>plastová revizní dvířka vč. rámu</t>
  </si>
  <si>
    <t>-173250890</t>
  </si>
  <si>
    <t>180</t>
  </si>
  <si>
    <t>63465126</t>
  </si>
  <si>
    <t>zrcadlo nemontované čiré tl 5mm max. rozměr 3210x2250mm</t>
  </si>
  <si>
    <t>758262094</t>
  </si>
  <si>
    <t>71</t>
  </si>
  <si>
    <t>998725102</t>
  </si>
  <si>
    <t>Přesun hmot pro zařizovací předměty stanovený z hmotnosti přesunovaného materiálu vodorovná dopravní vzdálenost do 50 m v objektech výšky přes 6 do 12 m</t>
  </si>
  <si>
    <t>180287137</t>
  </si>
  <si>
    <t>726</t>
  </si>
  <si>
    <t>Zdravotechnika - předstěnové instalace</t>
  </si>
  <si>
    <t>72</t>
  </si>
  <si>
    <t>726131041</t>
  </si>
  <si>
    <t>Předstěnové instalační systémy do lehkých stěn s kovovou konstrukcí pro závěsné klozety ovládání zepředu, stavební výšky 1120 mm</t>
  </si>
  <si>
    <t>1382567485</t>
  </si>
  <si>
    <t>73</t>
  </si>
  <si>
    <t>998726112</t>
  </si>
  <si>
    <t>Přesun hmot pro instalační prefabrikáty stanovený z hmotnosti přesunovaného materiálu vodorovná dopravní vzdálenost do 50 m v objektech výšky přes 6 m do 12 m</t>
  </si>
  <si>
    <t>183516400</t>
  </si>
  <si>
    <t>763</t>
  </si>
  <si>
    <t>Konstrukce suché výstavby</t>
  </si>
  <si>
    <t>74</t>
  </si>
  <si>
    <t>763121429</t>
  </si>
  <si>
    <t>Stěna předsazená ze sádrokartonových desek s nosnou konstrukcí z ocelových profilů CW, UW jednoduše opláštěná deskou impregnovanou H2 tl. 12,5 mm, TI tl. 40 mm, EI 30 stěna tl. 112,5 mm, profil 100</t>
  </si>
  <si>
    <t>3581174</t>
  </si>
  <si>
    <t>přrdstěna zakrývající závěsný splachovací modul</t>
  </si>
  <si>
    <t>1,3*0,9</t>
  </si>
  <si>
    <t>75</t>
  </si>
  <si>
    <t>763121714</t>
  </si>
  <si>
    <t>Stěna předsazená ze sádrokartonových desek ostatní konstrukce a práce na předsazených stěnách ze sádrokartonových desek základní penetrační nátěr</t>
  </si>
  <si>
    <t>-1989754886</t>
  </si>
  <si>
    <t>76</t>
  </si>
  <si>
    <t>763121751</t>
  </si>
  <si>
    <t>Stěna předsazená ze sádrokartonových desek Příplatek k cenám za plochu do 6 m2 jednotlivě</t>
  </si>
  <si>
    <t>-1936610467</t>
  </si>
  <si>
    <t>82</t>
  </si>
  <si>
    <t>998763101</t>
  </si>
  <si>
    <t>Přesun hmot pro dřevostavby stanovený z hmotnosti přesunovaného materiálu vodorovná dopravní vzdálenost do 50 m v objektech výšky přes 6 do 12 m</t>
  </si>
  <si>
    <t>-308251632</t>
  </si>
  <si>
    <t>766</t>
  </si>
  <si>
    <t>Konstrukce truhlářské</t>
  </si>
  <si>
    <t>83</t>
  </si>
  <si>
    <t>766660001</t>
  </si>
  <si>
    <t>Montáž dveřních křídel dřevěných nebo plastových otevíravých do ocelové zárubně povrchově upravených jednokřídlových, šířky do 800 mm</t>
  </si>
  <si>
    <t>1842307174</t>
  </si>
  <si>
    <t>84</t>
  </si>
  <si>
    <t>611629320</t>
  </si>
  <si>
    <t>dveře vnitřní hladké laminované světlý plné 1křídlé 700x1970mm dub</t>
  </si>
  <si>
    <t>-874130893</t>
  </si>
  <si>
    <t>85</t>
  </si>
  <si>
    <t>611629340</t>
  </si>
  <si>
    <t>dveře vnitřní hladké laminované světlý plné 1křídlé 800x1970mm dub</t>
  </si>
  <si>
    <t>1011923861</t>
  </si>
  <si>
    <t>192</t>
  </si>
  <si>
    <t>766660021</t>
  </si>
  <si>
    <t>Montáž dveřních křídel dřevěných nebo plastových otevíravých do ocelové zárubně protipožárních jednokřídlových, šířky do 800 mm</t>
  </si>
  <si>
    <t>-1726977192</t>
  </si>
  <si>
    <t>193</t>
  </si>
  <si>
    <t>61165610</t>
  </si>
  <si>
    <t>dveře vnitřní požárně odolné CPL fólie EI (EW) 30 D3 1křídlové 800x1970mm</t>
  </si>
  <si>
    <t>562321843</t>
  </si>
  <si>
    <t>92</t>
  </si>
  <si>
    <t>766660729</t>
  </si>
  <si>
    <t>Montáž dveřních doplňků dveřního kování interiérového štítku s klikou</t>
  </si>
  <si>
    <t>-1632657118</t>
  </si>
  <si>
    <t>93</t>
  </si>
  <si>
    <t>54914620</t>
  </si>
  <si>
    <t>kování dveřní vrchní klika včetně rozet a montážního materiálu R PZ nerez PK</t>
  </si>
  <si>
    <t>-1479729084</t>
  </si>
  <si>
    <t>195</t>
  </si>
  <si>
    <t>766663959</t>
  </si>
  <si>
    <t>Oprava dveřních křídel dřevěných  vlysu dveří se zámkem z měkkého dřeva</t>
  </si>
  <si>
    <t>-882195536</t>
  </si>
  <si>
    <t>998766102</t>
  </si>
  <si>
    <t>Přesun hmot pro konstrukce truhlářské stanovený z hmotnosti přesunovaného materiálu vodorovná dopravní vzdálenost do 50 m v objektech výšky přes 6 do 12 m</t>
  </si>
  <si>
    <t>-717829545</t>
  </si>
  <si>
    <t>771</t>
  </si>
  <si>
    <t>Podlahy z dlaždic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</si>
  <si>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</si>
  <si>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</si>
  <si>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-1853317038</t>
  </si>
  <si>
    <t>181</t>
  </si>
  <si>
    <t>55300000</t>
  </si>
  <si>
    <t>profil přechodový Al vrtaný 30mm stříbro</t>
  </si>
  <si>
    <t>1613270684</t>
  </si>
  <si>
    <t>59761409</t>
  </si>
  <si>
    <t>dlažba keramická slinutá protiskluzná do interiéru i exteriéru pro vysoké mechanické namáhání přes 9 do 12 ks/m2</t>
  </si>
  <si>
    <t>1411153463</t>
  </si>
  <si>
    <t>3,52*1,1 "Přepočtené koeficientem množství</t>
  </si>
  <si>
    <t>97</t>
  </si>
  <si>
    <t>771577111</t>
  </si>
  <si>
    <t>Montáž podlah z dlaždic keramických lepených flexibilním lepidlem Příplatek k cenám za plochu do 5 m2 jednotlivě</t>
  </si>
  <si>
    <t>-1184222045</t>
  </si>
  <si>
    <t>98</t>
  </si>
  <si>
    <t>771591111</t>
  </si>
  <si>
    <t>Příprava podkladu před provedením dlažby nátěr penetrační na podlahu</t>
  </si>
  <si>
    <t>445970486</t>
  </si>
  <si>
    <t>99</t>
  </si>
  <si>
    <t>771591185</t>
  </si>
  <si>
    <t>Podlahy - dokončovací práce pracnější řezání dlaždic keramických rovné</t>
  </si>
  <si>
    <t>-1754466783</t>
  </si>
  <si>
    <t>100</t>
  </si>
  <si>
    <t>771151012</t>
  </si>
  <si>
    <t>Příprava podkladu před provedením dlažby samonivelační stěrka min.pevnosti 20 MPa, tloušťky přes 3 do 5 mm</t>
  </si>
  <si>
    <t>1417474482</t>
  </si>
  <si>
    <t>101</t>
  </si>
  <si>
    <t>998771102</t>
  </si>
  <si>
    <t>Přesun hmot pro podlahy z dlaždic stanovený z hmotnosti přesunovaného materiálu vodorovná dopravní vzdálenost do 50 m v objektech výšky přes 6 do 12 m</t>
  </si>
  <si>
    <t>-356173605</t>
  </si>
  <si>
    <t>776</t>
  </si>
  <si>
    <t>Podlahy povlakové</t>
  </si>
  <si>
    <t>102</t>
  </si>
  <si>
    <t>776111115</t>
  </si>
  <si>
    <t>Příprava podkladu broušení podlah stávajícího podkladu před litím stěrky</t>
  </si>
  <si>
    <t>1915610022</t>
  </si>
  <si>
    <t>103</t>
  </si>
  <si>
    <t>776111311</t>
  </si>
  <si>
    <t>Příprava podkladu vysátí podlah</t>
  </si>
  <si>
    <t>1943595570</t>
  </si>
  <si>
    <t>106</t>
  </si>
  <si>
    <t>776221111</t>
  </si>
  <si>
    <t>Montáž podlahovin z PVC lepením standardním lepidlem z pásů standardních</t>
  </si>
  <si>
    <t>-786001469</t>
  </si>
  <si>
    <t>3,08+7,74+14,19+14,1</t>
  </si>
  <si>
    <t>107</t>
  </si>
  <si>
    <t>28411012</t>
  </si>
  <si>
    <t>PVC heterogenní protiskluzná, nášlapná vrstva 0,70mm, třída zátěže 34/43, otlak do 0,05mm, R10, hořlavost Bfl S1</t>
  </si>
  <si>
    <t>-2010613532</t>
  </si>
  <si>
    <t>39,11*1,1 "Přepočtené koeficientem množství</t>
  </si>
  <si>
    <t>108</t>
  </si>
  <si>
    <t>776223111</t>
  </si>
  <si>
    <t>Montáž podlahovin z PVC spoj podlah svařováním za tepla (včetně frézování)</t>
  </si>
  <si>
    <t>135612841</t>
  </si>
  <si>
    <t>39,11*1,1</t>
  </si>
  <si>
    <t>109</t>
  </si>
  <si>
    <t>776411111</t>
  </si>
  <si>
    <t>Montáž soklíků lepením obvodových, výšky do 80 mm</t>
  </si>
  <si>
    <t>-1242747808</t>
  </si>
  <si>
    <t>(1,37+2,25)*2-(0,8*3+0,7*2)</t>
  </si>
  <si>
    <t>110</t>
  </si>
  <si>
    <t>284110070</t>
  </si>
  <si>
    <t>lišta soklová PVC 15x50mm</t>
  </si>
  <si>
    <t>690020027</t>
  </si>
  <si>
    <t>41,82*1,02 "Přepočtené koeficientem množství</t>
  </si>
  <si>
    <t>111</t>
  </si>
  <si>
    <t>776421312</t>
  </si>
  <si>
    <t>Montáž lišt přechodových šroubovaných</t>
  </si>
  <si>
    <t>-341525291</t>
  </si>
  <si>
    <t>112</t>
  </si>
  <si>
    <t>59054110</t>
  </si>
  <si>
    <t>profil přechodový Al s pohyblivým ramenem matně eloxovaný 8x20mm</t>
  </si>
  <si>
    <t>1441820604</t>
  </si>
  <si>
    <t>114</t>
  </si>
  <si>
    <t>998776102</t>
  </si>
  <si>
    <t>Přesun hmot pro podlahy povlakové stanovený z hmotnosti přesunovaného materiálu vodorovná dopravní vzdálenost do 50 m v objektech výšky přes 6 do 12 m</t>
  </si>
  <si>
    <t>2005039202</t>
  </si>
  <si>
    <t>781</t>
  </si>
  <si>
    <t>Dokončovací práce - obklady</t>
  </si>
  <si>
    <t>115</t>
  </si>
  <si>
    <t>781414111</t>
  </si>
  <si>
    <t>Montáž obkladů vnitřních stěn z dlaždic keramických lepených flexibilním lepidlem maloformátových hladkých přes 19 do 22 ks/m2</t>
  </si>
  <si>
    <t>2045670131</t>
  </si>
  <si>
    <t>2,0*(1,35+0,9)*2-0,7*2,0</t>
  </si>
  <si>
    <t>2,0*(1,45+2,4)*2-0,7*2,0</t>
  </si>
  <si>
    <t>116</t>
  </si>
  <si>
    <t>59761040</t>
  </si>
  <si>
    <t>obklad keramický hladký přes 19 do 22ks/m2</t>
  </si>
  <si>
    <t>-1846697990</t>
  </si>
  <si>
    <t>21,6*1,1 "Přepočtené koeficientem množství</t>
  </si>
  <si>
    <t>117</t>
  </si>
  <si>
    <t>781494511</t>
  </si>
  <si>
    <t>Obklad - dokončující práce profily ukončovací lepené flexibilním lepidlem ukončovací</t>
  </si>
  <si>
    <t>1097894488</t>
  </si>
  <si>
    <t>0,9 * 1</t>
  </si>
  <si>
    <t>118</t>
  </si>
  <si>
    <t>781495111</t>
  </si>
  <si>
    <t>Příprava podkladu před provedením obkladu nátěr penetrační na stěnu</t>
  </si>
  <si>
    <t>1585749085</t>
  </si>
  <si>
    <t>119</t>
  </si>
  <si>
    <t>781495115</t>
  </si>
  <si>
    <t>Obklad - dokončující práce ostatní práce spárování silikonem</t>
  </si>
  <si>
    <t>843449201</t>
  </si>
  <si>
    <t>stěna/podlaha</t>
  </si>
  <si>
    <t>9,49</t>
  </si>
  <si>
    <t>120</t>
  </si>
  <si>
    <t>781495142</t>
  </si>
  <si>
    <t>Obklad - dokončující práce průnik obkladem kruhový, bez izolace přes DN 30 do DN 90</t>
  </si>
  <si>
    <t>1426209175</t>
  </si>
  <si>
    <t>122</t>
  </si>
  <si>
    <t>998781102</t>
  </si>
  <si>
    <t>Přesun hmot pro obklady keramické stanovený z hmotnosti přesunovaného materiálu vodorovná dopravní vzdálenost do 50 m v objektech výšky přes 6 do 12 m</t>
  </si>
  <si>
    <t>-1093647877</t>
  </si>
  <si>
    <t>783</t>
  </si>
  <si>
    <t>Dokončovací práce - nátěry</t>
  </si>
  <si>
    <t>123</t>
  </si>
  <si>
    <t>783301311</t>
  </si>
  <si>
    <t>Příprava podkladu zámečnických konstrukcí před provedením nátěru odmaštění odmašťovačem vodou ředitelným</t>
  </si>
  <si>
    <t>1524719189</t>
  </si>
  <si>
    <t>125</t>
  </si>
  <si>
    <t>783337101</t>
  </si>
  <si>
    <t>Krycí nátěr (email) zámečnických konstrukcí jednonásobný epoxidový</t>
  </si>
  <si>
    <t>-463413646</t>
  </si>
  <si>
    <t>126</t>
  </si>
  <si>
    <t>783601345</t>
  </si>
  <si>
    <t>Příprava podkladu otopných těles před provedením nátěrů litinových odmaštěním vodou ředitelným</t>
  </si>
  <si>
    <t>1850923576</t>
  </si>
  <si>
    <t>127</t>
  </si>
  <si>
    <t>783601355</t>
  </si>
  <si>
    <t>Příprava podkladu armatur a kovových potrubí před provedením nátěru armatur do DN 100 mm odmaštěním, odmašťovačem vodou ředitelným</t>
  </si>
  <si>
    <t>475233556</t>
  </si>
  <si>
    <t>128</t>
  </si>
  <si>
    <t>783601713</t>
  </si>
  <si>
    <t>Příprava podkladu armatur a kovových potrubí před provedením nátěru potrubí do DN 50 mm odmaštěním, odmašťovačem vodou ředitelným</t>
  </si>
  <si>
    <t>815079957</t>
  </si>
  <si>
    <t>129</t>
  </si>
  <si>
    <t>783617147</t>
  </si>
  <si>
    <t>Krycí nátěr (email) otopných těles litinových dvojnásobný syntetický</t>
  </si>
  <si>
    <t>931442716</t>
  </si>
  <si>
    <t>131</t>
  </si>
  <si>
    <t>783617611</t>
  </si>
  <si>
    <t>Krycí nátěr (email) armatur a kovových potrubí potrubí do DN 50 mm dvojnásobný syntetický standardní</t>
  </si>
  <si>
    <t>1355323869</t>
  </si>
  <si>
    <t>784</t>
  </si>
  <si>
    <t>Dokončovací práce - malby a tapety</t>
  </si>
  <si>
    <t>133</t>
  </si>
  <si>
    <t>784111001</t>
  </si>
  <si>
    <t>Oprášení (ometení) podkladu v místnostech výšky do 3,80 m</t>
  </si>
  <si>
    <t>-2133375402</t>
  </si>
  <si>
    <t>134</t>
  </si>
  <si>
    <t>784121001</t>
  </si>
  <si>
    <t>Oškrabání malby v místnostech výšky do 3,80 m</t>
  </si>
  <si>
    <t>1290467542</t>
  </si>
  <si>
    <t>103,582+39,11</t>
  </si>
  <si>
    <t>135</t>
  </si>
  <si>
    <t>784121011</t>
  </si>
  <si>
    <t>Rozmývání podkladu po oškrabání malby v místnostech výšky do 3,80 m</t>
  </si>
  <si>
    <t>1596315136</t>
  </si>
  <si>
    <t>136</t>
  </si>
  <si>
    <t>784181121</t>
  </si>
  <si>
    <t>Penetrace podkladu jednonásobná hloubková v místnostech výšky do 3,80 m</t>
  </si>
  <si>
    <t>-1928618232</t>
  </si>
  <si>
    <t>103,39+39,11+3,52</t>
  </si>
  <si>
    <t>137</t>
  </si>
  <si>
    <t>784211121</t>
  </si>
  <si>
    <t>Malby z malířských směsí otěruvzdorných za mokra dvojnásobné, bílé za mokra otěruvzdorné středně v místnostech výšky do 3,80 m</t>
  </si>
  <si>
    <t>-811931418</t>
  </si>
  <si>
    <t>M21</t>
  </si>
  <si>
    <t>Silnoproudá elektrotechnika</t>
  </si>
  <si>
    <t>Ostatní elektro</t>
  </si>
  <si>
    <t>138</t>
  </si>
  <si>
    <t>D00000001</t>
  </si>
  <si>
    <t>demontáž stávající elektroinstalace</t>
  </si>
  <si>
    <t>hod</t>
  </si>
  <si>
    <t>-752457213</t>
  </si>
  <si>
    <t>139</t>
  </si>
  <si>
    <t>D00000002</t>
  </si>
  <si>
    <t>zakreslení skutečného provedení elektroinstalace</t>
  </si>
  <si>
    <t>-1485358134</t>
  </si>
  <si>
    <t>740</t>
  </si>
  <si>
    <t>Elektromontáže - zkoušky a revize</t>
  </si>
  <si>
    <t>140</t>
  </si>
  <si>
    <t>740991100</t>
  </si>
  <si>
    <t>Zkoušky a prohlídky elektrických rozvodů a zařízení celková prohlídka a vyhotovení revizní zprávy pro objem montážních prací do 100 tis. Kč</t>
  </si>
  <si>
    <t>-1610472984</t>
  </si>
  <si>
    <t>743</t>
  </si>
  <si>
    <t>Elektromontáže - hrubá montáž</t>
  </si>
  <si>
    <t>141</t>
  </si>
  <si>
    <t>743991100</t>
  </si>
  <si>
    <t>Měření zemních odporů zemniče</t>
  </si>
  <si>
    <t>219218058</t>
  </si>
  <si>
    <t>747</t>
  </si>
  <si>
    <t>Elektromontáže - kompletace rozvodů</t>
  </si>
  <si>
    <t>142</t>
  </si>
  <si>
    <t>747233220</t>
  </si>
  <si>
    <t>Montáž jističů se zapojením vodičů třípólových nn do 63 A bez krytu, se signálním kontaktem</t>
  </si>
  <si>
    <t>1208399961</t>
  </si>
  <si>
    <t>143</t>
  </si>
  <si>
    <t>358224070</t>
  </si>
  <si>
    <t>Jističe do 630 A JISTIČE DO 63A 3pólové - charakteristika B LPN (LSN)-63B-3</t>
  </si>
  <si>
    <t>435627299</t>
  </si>
  <si>
    <t>P</t>
  </si>
  <si>
    <t>Poznámka k položce:
Poznámka k položce: EAN: 8590125340263</t>
  </si>
  <si>
    <t>144</t>
  </si>
  <si>
    <t>358224040</t>
  </si>
  <si>
    <t>Jističe do 630 A JISTIČE DO 63A 3pólové - charakteristika B LPN (LSN)-32B-3</t>
  </si>
  <si>
    <t>999116444</t>
  </si>
  <si>
    <t>Poznámka k položce:
Poznámka k položce: EAN: 8590125340232</t>
  </si>
  <si>
    <t>21-M</t>
  </si>
  <si>
    <t>Elektromontáže</t>
  </si>
  <si>
    <t>146</t>
  </si>
  <si>
    <t>210010301</t>
  </si>
  <si>
    <t>Montáž krabic přístrojových zapuštěných plastových kruhových KU 68/1, KU68/1301, KP67, KP68/2</t>
  </si>
  <si>
    <t>490954846</t>
  </si>
  <si>
    <t>Poznámka k položce:
Poznámka k položce: součtem z výkresů  za použití programu ARCHICAD</t>
  </si>
  <si>
    <t>147</t>
  </si>
  <si>
    <t>210010521</t>
  </si>
  <si>
    <t>Otevření nebo uzavření krabice víčkem na závit</t>
  </si>
  <si>
    <t>-683840486</t>
  </si>
  <si>
    <t>148</t>
  </si>
  <si>
    <t>345715190</t>
  </si>
  <si>
    <t>krabice univerzální z PH KU 68/2-1902s víčkem KO68</t>
  </si>
  <si>
    <t>256</t>
  </si>
  <si>
    <t>1782093682</t>
  </si>
  <si>
    <t>149</t>
  </si>
  <si>
    <t>210100001</t>
  </si>
  <si>
    <t>Ukončení vodičů izolovaných s označením a zapojením v rozváděči nebo na přístroji průřezu žíly do 2,5 mm2</t>
  </si>
  <si>
    <t>1284673514</t>
  </si>
  <si>
    <t>Poznámka k položce:
Poznámka k položce: součtem z výkresu rozváděčů</t>
  </si>
  <si>
    <t>150</t>
  </si>
  <si>
    <t>210100003</t>
  </si>
  <si>
    <t>Ukončení vodičů izolovaných s označením a zapojením v rozváděči nebo na přístroji průřezu žíly do 16 mm2</t>
  </si>
  <si>
    <t>-189146406</t>
  </si>
  <si>
    <t>151</t>
  </si>
  <si>
    <t>210110023</t>
  </si>
  <si>
    <t>Montáž nástěnný přepínač nn 5-sériový bezšroubové připojení</t>
  </si>
  <si>
    <t>395083280</t>
  </si>
  <si>
    <t>152</t>
  </si>
  <si>
    <t>345355750</t>
  </si>
  <si>
    <t>Spínače 10 A kompletní spínač  3553 řazení 5, přepínač sériový  bílý, slonová kost</t>
  </si>
  <si>
    <t>815826997</t>
  </si>
  <si>
    <t>153</t>
  </si>
  <si>
    <t>210110031</t>
  </si>
  <si>
    <t>Montáž zapuštěný vypínač nn jednopólový bezšroubové připojení</t>
  </si>
  <si>
    <t>797587021</t>
  </si>
  <si>
    <t>Poznámka k položce:
Poznámka k položce: součtem a odměřením z výkresů  za použití programu ARCHICAD</t>
  </si>
  <si>
    <t>154</t>
  </si>
  <si>
    <t>345354000.1</t>
  </si>
  <si>
    <t>přístroj spínače jednopólového 10A 3558-A01340</t>
  </si>
  <si>
    <t>-2117140707</t>
  </si>
  <si>
    <t>155</t>
  </si>
  <si>
    <t>210111017</t>
  </si>
  <si>
    <t>Montáž zásuvka (polo)zapuštěná šroubové připojení 2x (2P + PE) dvojnásobná šikmá</t>
  </si>
  <si>
    <t>348085448</t>
  </si>
  <si>
    <t>156</t>
  </si>
  <si>
    <t>345551230</t>
  </si>
  <si>
    <t>zásuvka 2násobná 16A bílá</t>
  </si>
  <si>
    <t>-854458925</t>
  </si>
  <si>
    <t>157</t>
  </si>
  <si>
    <t>210190002</t>
  </si>
  <si>
    <t>Montáž rozvodnic oceloplechových nebo plastových bez zapojení vodičů běžných, hmotnosti přes 20 do 50 kg</t>
  </si>
  <si>
    <t>-984237656</t>
  </si>
  <si>
    <t>158</t>
  </si>
  <si>
    <t>R0000011</t>
  </si>
  <si>
    <t xml:space="preserve">Rozváděč-RP1DC       
1 Rozvodnice NA omítku, bílé plast. dveře, 2 řady, 24 modulů  BC-O-2/24-TW-ECO    1
2 Chránič Ir=250A, typ AC, 4-pól, Idn=0.03A, In=25A  PF7-25/4/003    1
3 Jistič PL7, char B, 1-pólový, Icn=10kA, In=10A  PL7-B10/1    4
4 Jistič PL7, char B, 1-pólový, Icn=10kA, In=16A  PL7-B16/1    4
5 Jistič PL7, char B, 3-pólový, Icn=10kA, In=20A  PL7-B20/3    1
6 Svodič přepětí třídy T1+T2 (B+C), 4pól sada pro TN-S  SPBT12-280/4    1
</t>
  </si>
  <si>
    <t>776089440</t>
  </si>
  <si>
    <t>159</t>
  </si>
  <si>
    <t>210201015</t>
  </si>
  <si>
    <t>Montáž svítidel zářivkových bytových stropních přisazených 1 zdroj s krytem</t>
  </si>
  <si>
    <t>-1429109110</t>
  </si>
  <si>
    <t>160</t>
  </si>
  <si>
    <t>N10000001</t>
  </si>
  <si>
    <t>LED svítidlo 2W/170lm, M/NM, selftest, 1hodina, IP20</t>
  </si>
  <si>
    <t>-769837943</t>
  </si>
  <si>
    <t>163</t>
  </si>
  <si>
    <t>210800006</t>
  </si>
  <si>
    <t>Montáž izolovaných vodičů měděných do 1 kV uložených, CYY, CMA, CY, CYA, HO5V, HO7V, průřezu žíly 16 mm2</t>
  </si>
  <si>
    <t>-2012959415</t>
  </si>
  <si>
    <t>164</t>
  </si>
  <si>
    <t>341421590</t>
  </si>
  <si>
    <t>vodiče izolované s měděným jádrem CYA, H07 V-K pro 450/750V průřez       Cu číslo   bázová cena mm2         kg/m       Kč/m 16           0,157    20,93</t>
  </si>
  <si>
    <t>1139047380</t>
  </si>
  <si>
    <t>165</t>
  </si>
  <si>
    <t>210800105</t>
  </si>
  <si>
    <t>Montáž izolovaných kabelů měděných do 1 kV CYKY, CYBY, CYMY, NYM, CYKYLS, CYKYLo, počtu a průřezu žil 3 x 1,5 mm2</t>
  </si>
  <si>
    <t>-750650795</t>
  </si>
  <si>
    <t>182</t>
  </si>
  <si>
    <t>34111090</t>
  </si>
  <si>
    <t>kabel silový s Cu jádrem 1 kV 5x1,5mm2</t>
  </si>
  <si>
    <t>-1640080345</t>
  </si>
  <si>
    <t>166</t>
  </si>
  <si>
    <t>341110300</t>
  </si>
  <si>
    <t>kabely silové s měděným jádrem pro jmenovité napětí 750 V CYKY   TP-KK-134/01 průřez   Cu číslo  bázová cena mm2       kg/m      Kč/m 3 x 1,5     0,044     11,25</t>
  </si>
  <si>
    <t>1669122509</t>
  </si>
  <si>
    <t>46-M</t>
  </si>
  <si>
    <t>Zemní práce při extr.mont.pracích</t>
  </si>
  <si>
    <t>171</t>
  </si>
  <si>
    <t>460680452</t>
  </si>
  <si>
    <t>Vysekání kapes a výklenků ve zdivu cihelném pro krabice 10x10x8 cm</t>
  </si>
  <si>
    <t>-1319956259</t>
  </si>
  <si>
    <t>172</t>
  </si>
  <si>
    <t>460680531</t>
  </si>
  <si>
    <t>Vysekání rýh pro montáž trubek a kabelů ve stropech hloubky do 3 cm a šířky do 3 cm</t>
  </si>
  <si>
    <t>1303617762</t>
  </si>
  <si>
    <t>M24</t>
  </si>
  <si>
    <t>Vzduchotechnika</t>
  </si>
  <si>
    <t>174</t>
  </si>
  <si>
    <t>721174064</t>
  </si>
  <si>
    <t>Potrubí z plastových trub polypropylenové větrací DN 125</t>
  </si>
  <si>
    <t>858932347</t>
  </si>
  <si>
    <t>183</t>
  </si>
  <si>
    <t>56245646</t>
  </si>
  <si>
    <t>mřížka větrací kruhová plast se síťovinou 110mm</t>
  </si>
  <si>
    <t>461750272</t>
  </si>
  <si>
    <t>VRN</t>
  </si>
  <si>
    <t>Vedlejší rozpočtové náklady</t>
  </si>
  <si>
    <t>VRN3</t>
  </si>
  <si>
    <t>Zařízení staveniště</t>
  </si>
  <si>
    <t>190</t>
  </si>
  <si>
    <t>032903000</t>
  </si>
  <si>
    <t>Náklady na provoz a údržbu vybavení staveniště</t>
  </si>
  <si>
    <t>1024</t>
  </si>
  <si>
    <t>2000678844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</si>
</sst>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SOUEPL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II. etapa opravy sociálních zařízení domova mládeže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6. 9. 2019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Střední odborné učiliště elektrotechnické, Plzeň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67" t="str">
        <f>IF(E17="","",E17)</f>
        <v xml:space="preserve"> 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69</v>
      </c>
      <c r="BT54" s="104" t="s">
        <v>70</v>
      </c>
      <c r="BU54" s="105" t="s">
        <v>71</v>
      </c>
      <c r="BV54" s="104" t="s">
        <v>72</v>
      </c>
      <c r="BW54" s="104" t="s">
        <v>5</v>
      </c>
      <c r="BX54" s="104" t="s">
        <v>73</v>
      </c>
      <c r="CL54" s="104" t="s">
        <v>1</v>
      </c>
    </row>
    <row r="55" spans="2:91" s="5" customFormat="1" ht="27" customHeight="1">
      <c r="B55" s="106"/>
      <c r="C55" s="107"/>
      <c r="D55" s="108" t="s">
        <v>74</v>
      </c>
      <c r="E55" s="108"/>
      <c r="F55" s="108"/>
      <c r="G55" s="108"/>
      <c r="H55" s="108"/>
      <c r="I55" s="109"/>
      <c r="J55" s="108" t="s">
        <v>75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ROUND(AG56,2)</f>
        <v>0</v>
      </c>
      <c r="AH55" s="109"/>
      <c r="AI55" s="109"/>
      <c r="AJ55" s="109"/>
      <c r="AK55" s="109"/>
      <c r="AL55" s="109"/>
      <c r="AM55" s="109"/>
      <c r="AN55" s="111">
        <f>SUM(AG55,AT55)</f>
        <v>0</v>
      </c>
      <c r="AO55" s="109"/>
      <c r="AP55" s="109"/>
      <c r="AQ55" s="112" t="s">
        <v>76</v>
      </c>
      <c r="AR55" s="113"/>
      <c r="AS55" s="114">
        <f>ROUND(AS56,2)</f>
        <v>0</v>
      </c>
      <c r="AT55" s="115">
        <f>ROUND(SUM(AV55:AW55),2)</f>
        <v>0</v>
      </c>
      <c r="AU55" s="116">
        <f>ROUND(AU56,5)</f>
        <v>0</v>
      </c>
      <c r="AV55" s="115">
        <f>ROUND(AZ55*L29,2)</f>
        <v>0</v>
      </c>
      <c r="AW55" s="115">
        <f>ROUND(BA55*L30,2)</f>
        <v>0</v>
      </c>
      <c r="AX55" s="115">
        <f>ROUND(BB55*L29,2)</f>
        <v>0</v>
      </c>
      <c r="AY55" s="115">
        <f>ROUND(BC55*L30,2)</f>
        <v>0</v>
      </c>
      <c r="AZ55" s="115">
        <f>ROUND(AZ56,2)</f>
        <v>0</v>
      </c>
      <c r="BA55" s="115">
        <f>ROUND(BA56,2)</f>
        <v>0</v>
      </c>
      <c r="BB55" s="115">
        <f>ROUND(BB56,2)</f>
        <v>0</v>
      </c>
      <c r="BC55" s="115">
        <f>ROUND(BC56,2)</f>
        <v>0</v>
      </c>
      <c r="BD55" s="117">
        <f>ROUND(BD56,2)</f>
        <v>0</v>
      </c>
      <c r="BS55" s="118" t="s">
        <v>69</v>
      </c>
      <c r="BT55" s="118" t="s">
        <v>77</v>
      </c>
      <c r="BU55" s="118" t="s">
        <v>71</v>
      </c>
      <c r="BV55" s="118" t="s">
        <v>72</v>
      </c>
      <c r="BW55" s="118" t="s">
        <v>78</v>
      </c>
      <c r="BX55" s="118" t="s">
        <v>5</v>
      </c>
      <c r="CL55" s="118" t="s">
        <v>1</v>
      </c>
      <c r="CM55" s="118" t="s">
        <v>79</v>
      </c>
    </row>
    <row r="56" spans="1:90" s="6" customFormat="1" ht="16.5" customHeight="1">
      <c r="A56" s="119" t="s">
        <v>80</v>
      </c>
      <c r="B56" s="120"/>
      <c r="C56" s="121"/>
      <c r="D56" s="121"/>
      <c r="E56" s="122" t="s">
        <v>81</v>
      </c>
      <c r="F56" s="122"/>
      <c r="G56" s="122"/>
      <c r="H56" s="122"/>
      <c r="I56" s="122"/>
      <c r="J56" s="121"/>
      <c r="K56" s="122" t="s">
        <v>82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>
        <f>'01 - Stavební objekt'!J32</f>
        <v>0</v>
      </c>
      <c r="AH56" s="121"/>
      <c r="AI56" s="121"/>
      <c r="AJ56" s="121"/>
      <c r="AK56" s="121"/>
      <c r="AL56" s="121"/>
      <c r="AM56" s="121"/>
      <c r="AN56" s="123">
        <f>SUM(AG56,AT56)</f>
        <v>0</v>
      </c>
      <c r="AO56" s="121"/>
      <c r="AP56" s="121"/>
      <c r="AQ56" s="124" t="s">
        <v>83</v>
      </c>
      <c r="AR56" s="125"/>
      <c r="AS56" s="126">
        <v>0</v>
      </c>
      <c r="AT56" s="127">
        <f>ROUND(SUM(AV56:AW56),2)</f>
        <v>0</v>
      </c>
      <c r="AU56" s="128">
        <f>'01 - Stavební objekt'!P118</f>
        <v>0</v>
      </c>
      <c r="AV56" s="127">
        <f>'01 - Stavební objekt'!J35</f>
        <v>0</v>
      </c>
      <c r="AW56" s="127">
        <f>'01 - Stavební objekt'!J36</f>
        <v>0</v>
      </c>
      <c r="AX56" s="127">
        <f>'01 - Stavební objekt'!J37</f>
        <v>0</v>
      </c>
      <c r="AY56" s="127">
        <f>'01 - Stavební objekt'!J38</f>
        <v>0</v>
      </c>
      <c r="AZ56" s="127">
        <f>'01 - Stavební objekt'!F35</f>
        <v>0</v>
      </c>
      <c r="BA56" s="127">
        <f>'01 - Stavební objekt'!F36</f>
        <v>0</v>
      </c>
      <c r="BB56" s="127">
        <f>'01 - Stavební objekt'!F37</f>
        <v>0</v>
      </c>
      <c r="BC56" s="127">
        <f>'01 - Stavební objekt'!F38</f>
        <v>0</v>
      </c>
      <c r="BD56" s="129">
        <f>'01 - Stavební objekt'!F39</f>
        <v>0</v>
      </c>
      <c r="BT56" s="130" t="s">
        <v>79</v>
      </c>
      <c r="BV56" s="130" t="s">
        <v>72</v>
      </c>
      <c r="BW56" s="130" t="s">
        <v>84</v>
      </c>
      <c r="BX56" s="130" t="s">
        <v>78</v>
      </c>
      <c r="CL56" s="130" t="s">
        <v>1</v>
      </c>
    </row>
    <row r="57" spans="2:44" s="1" customFormat="1" ht="30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2:44" s="1" customFormat="1" ht="6.95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2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</mergeCells>
  <hyperlinks>
    <hyperlink ref="A56" location="'01 - Stavební objek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84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79</v>
      </c>
    </row>
    <row r="4" spans="2:46" ht="24.95" customHeight="1">
      <c r="B4" s="19"/>
      <c r="D4" s="135" t="s">
        <v>85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II. etapa opravy sociálních zařízení domova mládeže</v>
      </c>
      <c r="F7" s="136"/>
      <c r="G7" s="136"/>
      <c r="H7" s="136"/>
      <c r="L7" s="19"/>
    </row>
    <row r="8" spans="2:12" ht="12" customHeight="1">
      <c r="B8" s="19"/>
      <c r="D8" s="136" t="s">
        <v>86</v>
      </c>
      <c r="L8" s="19"/>
    </row>
    <row r="9" spans="2:12" s="1" customFormat="1" ht="16.5" customHeight="1">
      <c r="B9" s="42"/>
      <c r="E9" s="137" t="s">
        <v>87</v>
      </c>
      <c r="F9" s="1"/>
      <c r="G9" s="1"/>
      <c r="H9" s="1"/>
      <c r="I9" s="138"/>
      <c r="L9" s="42"/>
    </row>
    <row r="10" spans="2:12" s="1" customFormat="1" ht="12" customHeight="1">
      <c r="B10" s="42"/>
      <c r="D10" s="136" t="s">
        <v>88</v>
      </c>
      <c r="I10" s="138"/>
      <c r="L10" s="42"/>
    </row>
    <row r="11" spans="2:12" s="1" customFormat="1" ht="36.95" customHeight="1">
      <c r="B11" s="42"/>
      <c r="E11" s="139" t="s">
        <v>82</v>
      </c>
      <c r="F11" s="1"/>
      <c r="G11" s="1"/>
      <c r="H11" s="1"/>
      <c r="I11" s="138"/>
      <c r="L11" s="42"/>
    </row>
    <row r="12" spans="2:12" s="1" customFormat="1" ht="12">
      <c r="B12" s="42"/>
      <c r="I12" s="138"/>
      <c r="L12" s="42"/>
    </row>
    <row r="13" spans="2:12" s="1" customFormat="1" ht="12" customHeight="1">
      <c r="B13" s="42"/>
      <c r="D13" s="136" t="s">
        <v>18</v>
      </c>
      <c r="F13" s="16" t="s">
        <v>1</v>
      </c>
      <c r="I13" s="140" t="s">
        <v>19</v>
      </c>
      <c r="J13" s="16" t="s">
        <v>1</v>
      </c>
      <c r="L13" s="42"/>
    </row>
    <row r="14" spans="2:12" s="1" customFormat="1" ht="12" customHeight="1">
      <c r="B14" s="42"/>
      <c r="D14" s="136" t="s">
        <v>20</v>
      </c>
      <c r="F14" s="16" t="s">
        <v>89</v>
      </c>
      <c r="I14" s="140" t="s">
        <v>22</v>
      </c>
      <c r="J14" s="141" t="str">
        <f>'Rekapitulace stavby'!AN8</f>
        <v>6. 9. 2019</v>
      </c>
      <c r="L14" s="42"/>
    </row>
    <row r="15" spans="2:12" s="1" customFormat="1" ht="10.8" customHeight="1">
      <c r="B15" s="42"/>
      <c r="I15" s="138"/>
      <c r="L15" s="42"/>
    </row>
    <row r="16" spans="2:12" s="1" customFormat="1" ht="12" customHeight="1">
      <c r="B16" s="42"/>
      <c r="D16" s="136" t="s">
        <v>24</v>
      </c>
      <c r="I16" s="140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90</v>
      </c>
      <c r="I17" s="140" t="s">
        <v>28</v>
      </c>
      <c r="J17" s="16" t="s">
        <v>1</v>
      </c>
      <c r="L17" s="42"/>
    </row>
    <row r="18" spans="2:12" s="1" customFormat="1" ht="6.95" customHeight="1">
      <c r="B18" s="42"/>
      <c r="I18" s="138"/>
      <c r="L18" s="42"/>
    </row>
    <row r="19" spans="2:12" s="1" customFormat="1" ht="12" customHeight="1">
      <c r="B19" s="42"/>
      <c r="D19" s="136" t="s">
        <v>30</v>
      </c>
      <c r="I19" s="14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0" t="s">
        <v>28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38"/>
      <c r="L21" s="42"/>
    </row>
    <row r="22" spans="2:12" s="1" customFormat="1" ht="12" customHeight="1">
      <c r="B22" s="42"/>
      <c r="D22" s="136" t="s">
        <v>32</v>
      </c>
      <c r="I22" s="140" t="s">
        <v>25</v>
      </c>
      <c r="J22" s="16" t="s">
        <v>91</v>
      </c>
      <c r="L22" s="42"/>
    </row>
    <row r="23" spans="2:12" s="1" customFormat="1" ht="18" customHeight="1">
      <c r="B23" s="42"/>
      <c r="E23" s="16" t="s">
        <v>92</v>
      </c>
      <c r="I23" s="140" t="s">
        <v>28</v>
      </c>
      <c r="J23" s="16" t="s">
        <v>93</v>
      </c>
      <c r="L23" s="42"/>
    </row>
    <row r="24" spans="2:12" s="1" customFormat="1" ht="6.95" customHeight="1">
      <c r="B24" s="42"/>
      <c r="I24" s="138"/>
      <c r="L24" s="42"/>
    </row>
    <row r="25" spans="2:12" s="1" customFormat="1" ht="12" customHeight="1">
      <c r="B25" s="42"/>
      <c r="D25" s="136" t="s">
        <v>34</v>
      </c>
      <c r="I25" s="140" t="s">
        <v>25</v>
      </c>
      <c r="J25" s="16" t="s">
        <v>94</v>
      </c>
      <c r="L25" s="42"/>
    </row>
    <row r="26" spans="2:12" s="1" customFormat="1" ht="18" customHeight="1">
      <c r="B26" s="42"/>
      <c r="E26" s="16" t="s">
        <v>95</v>
      </c>
      <c r="I26" s="140" t="s">
        <v>28</v>
      </c>
      <c r="J26" s="16" t="s">
        <v>1</v>
      </c>
      <c r="L26" s="42"/>
    </row>
    <row r="27" spans="2:12" s="1" customFormat="1" ht="6.95" customHeight="1">
      <c r="B27" s="42"/>
      <c r="I27" s="138"/>
      <c r="L27" s="42"/>
    </row>
    <row r="28" spans="2:12" s="1" customFormat="1" ht="12" customHeight="1">
      <c r="B28" s="42"/>
      <c r="D28" s="136" t="s">
        <v>35</v>
      </c>
      <c r="I28" s="138"/>
      <c r="L28" s="42"/>
    </row>
    <row r="29" spans="2:12" s="7" customFormat="1" ht="16.5" customHeight="1">
      <c r="B29" s="142"/>
      <c r="E29" s="143" t="s">
        <v>1</v>
      </c>
      <c r="F29" s="143"/>
      <c r="G29" s="143"/>
      <c r="H29" s="143"/>
      <c r="I29" s="144"/>
      <c r="L29" s="142"/>
    </row>
    <row r="30" spans="2:12" s="1" customFormat="1" ht="6.95" customHeight="1">
      <c r="B30" s="42"/>
      <c r="I30" s="138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5"/>
      <c r="J31" s="70"/>
      <c r="K31" s="70"/>
      <c r="L31" s="42"/>
    </row>
    <row r="32" spans="2:12" s="1" customFormat="1" ht="25.4" customHeight="1">
      <c r="B32" s="42"/>
      <c r="D32" s="146" t="s">
        <v>36</v>
      </c>
      <c r="I32" s="138"/>
      <c r="J32" s="147">
        <f>ROUND(J118,2)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5"/>
      <c r="J33" s="70"/>
      <c r="K33" s="70"/>
      <c r="L33" s="42"/>
    </row>
    <row r="34" spans="2:12" s="1" customFormat="1" ht="14.4" customHeight="1">
      <c r="B34" s="42"/>
      <c r="F34" s="148" t="s">
        <v>38</v>
      </c>
      <c r="I34" s="149" t="s">
        <v>37</v>
      </c>
      <c r="J34" s="148" t="s">
        <v>39</v>
      </c>
      <c r="L34" s="42"/>
    </row>
    <row r="35" spans="2:12" s="1" customFormat="1" ht="14.4" customHeight="1">
      <c r="B35" s="42"/>
      <c r="D35" s="136" t="s">
        <v>40</v>
      </c>
      <c r="E35" s="136" t="s">
        <v>41</v>
      </c>
      <c r="F35" s="150">
        <f>ROUND((SUM(BE118:BE411)),2)</f>
        <v>0</v>
      </c>
      <c r="I35" s="151">
        <v>0.21</v>
      </c>
      <c r="J35" s="150">
        <f>ROUND(((SUM(BE118:BE411))*I35),2)</f>
        <v>0</v>
      </c>
      <c r="L35" s="42"/>
    </row>
    <row r="36" spans="2:12" s="1" customFormat="1" ht="14.4" customHeight="1">
      <c r="B36" s="42"/>
      <c r="E36" s="136" t="s">
        <v>42</v>
      </c>
      <c r="F36" s="150">
        <f>ROUND((SUM(BF118:BF411)),2)</f>
        <v>0</v>
      </c>
      <c r="I36" s="151">
        <v>0.15</v>
      </c>
      <c r="J36" s="150">
        <f>ROUND(((SUM(BF118:BF411))*I36),2)</f>
        <v>0</v>
      </c>
      <c r="L36" s="42"/>
    </row>
    <row r="37" spans="2:12" s="1" customFormat="1" ht="14.4" customHeight="1" hidden="1">
      <c r="B37" s="42"/>
      <c r="E37" s="136" t="s">
        <v>43</v>
      </c>
      <c r="F37" s="150">
        <f>ROUND((SUM(BG118:BG411)),2)</f>
        <v>0</v>
      </c>
      <c r="I37" s="151">
        <v>0.21</v>
      </c>
      <c r="J37" s="150">
        <f>0</f>
        <v>0</v>
      </c>
      <c r="L37" s="42"/>
    </row>
    <row r="38" spans="2:12" s="1" customFormat="1" ht="14.4" customHeight="1" hidden="1">
      <c r="B38" s="42"/>
      <c r="E38" s="136" t="s">
        <v>44</v>
      </c>
      <c r="F38" s="150">
        <f>ROUND((SUM(BH118:BH411)),2)</f>
        <v>0</v>
      </c>
      <c r="I38" s="151">
        <v>0.15</v>
      </c>
      <c r="J38" s="150">
        <f>0</f>
        <v>0</v>
      </c>
      <c r="L38" s="42"/>
    </row>
    <row r="39" spans="2:12" s="1" customFormat="1" ht="14.4" customHeight="1" hidden="1">
      <c r="B39" s="42"/>
      <c r="E39" s="136" t="s">
        <v>45</v>
      </c>
      <c r="F39" s="150">
        <f>ROUND((SUM(BI118:BI411)),2)</f>
        <v>0</v>
      </c>
      <c r="I39" s="151">
        <v>0</v>
      </c>
      <c r="J39" s="150">
        <f>0</f>
        <v>0</v>
      </c>
      <c r="L39" s="42"/>
    </row>
    <row r="40" spans="2:12" s="1" customFormat="1" ht="6.95" customHeight="1">
      <c r="B40" s="42"/>
      <c r="I40" s="138"/>
      <c r="L40" s="42"/>
    </row>
    <row r="41" spans="2:12" s="1" customFormat="1" ht="25.4" customHeight="1">
      <c r="B41" s="42"/>
      <c r="C41" s="152"/>
      <c r="D41" s="153" t="s">
        <v>46</v>
      </c>
      <c r="E41" s="154"/>
      <c r="F41" s="154"/>
      <c r="G41" s="155" t="s">
        <v>47</v>
      </c>
      <c r="H41" s="156" t="s">
        <v>48</v>
      </c>
      <c r="I41" s="157"/>
      <c r="J41" s="158">
        <f>SUM(J32:J39)</f>
        <v>0</v>
      </c>
      <c r="K41" s="159"/>
      <c r="L41" s="42"/>
    </row>
    <row r="42" spans="2:12" s="1" customFormat="1" ht="14.4" customHeight="1">
      <c r="B42" s="160"/>
      <c r="C42" s="161"/>
      <c r="D42" s="161"/>
      <c r="E42" s="161"/>
      <c r="F42" s="161"/>
      <c r="G42" s="161"/>
      <c r="H42" s="161"/>
      <c r="I42" s="162"/>
      <c r="J42" s="161"/>
      <c r="K42" s="161"/>
      <c r="L42" s="42"/>
    </row>
    <row r="46" spans="2:12" s="1" customFormat="1" ht="6.95" customHeight="1">
      <c r="B46" s="163"/>
      <c r="C46" s="164"/>
      <c r="D46" s="164"/>
      <c r="E46" s="164"/>
      <c r="F46" s="164"/>
      <c r="G46" s="164"/>
      <c r="H46" s="164"/>
      <c r="I46" s="165"/>
      <c r="J46" s="164"/>
      <c r="K46" s="164"/>
      <c r="L46" s="42"/>
    </row>
    <row r="47" spans="2:12" s="1" customFormat="1" ht="24.95" customHeight="1">
      <c r="B47" s="37"/>
      <c r="C47" s="22" t="s">
        <v>96</v>
      </c>
      <c r="D47" s="38"/>
      <c r="E47" s="38"/>
      <c r="F47" s="38"/>
      <c r="G47" s="38"/>
      <c r="H47" s="38"/>
      <c r="I47" s="138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38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38"/>
      <c r="J49" s="38"/>
      <c r="K49" s="38"/>
      <c r="L49" s="42"/>
    </row>
    <row r="50" spans="2:12" s="1" customFormat="1" ht="16.5" customHeight="1">
      <c r="B50" s="37"/>
      <c r="C50" s="38"/>
      <c r="D50" s="38"/>
      <c r="E50" s="166" t="str">
        <f>E7</f>
        <v>II. etapa opravy sociálních zařízení domova mládeže</v>
      </c>
      <c r="F50" s="31"/>
      <c r="G50" s="31"/>
      <c r="H50" s="31"/>
      <c r="I50" s="138"/>
      <c r="J50" s="38"/>
      <c r="K50" s="38"/>
      <c r="L50" s="42"/>
    </row>
    <row r="51" spans="2:12" ht="12" customHeight="1">
      <c r="B51" s="20"/>
      <c r="C51" s="31" t="s">
        <v>86</v>
      </c>
      <c r="D51" s="21"/>
      <c r="E51" s="21"/>
      <c r="F51" s="21"/>
      <c r="G51" s="21"/>
      <c r="H51" s="21"/>
      <c r="I51" s="131"/>
      <c r="J51" s="21"/>
      <c r="K51" s="21"/>
      <c r="L51" s="19"/>
    </row>
    <row r="52" spans="2:12" s="1" customFormat="1" ht="16.5" customHeight="1">
      <c r="B52" s="37"/>
      <c r="C52" s="38"/>
      <c r="D52" s="38"/>
      <c r="E52" s="166" t="s">
        <v>87</v>
      </c>
      <c r="F52" s="38"/>
      <c r="G52" s="38"/>
      <c r="H52" s="38"/>
      <c r="I52" s="138"/>
      <c r="J52" s="38"/>
      <c r="K52" s="38"/>
      <c r="L52" s="42"/>
    </row>
    <row r="53" spans="2:12" s="1" customFormat="1" ht="12" customHeight="1">
      <c r="B53" s="37"/>
      <c r="C53" s="31" t="s">
        <v>88</v>
      </c>
      <c r="D53" s="38"/>
      <c r="E53" s="38"/>
      <c r="F53" s="38"/>
      <c r="G53" s="38"/>
      <c r="H53" s="38"/>
      <c r="I53" s="138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Stavební objekt</v>
      </c>
      <c r="F54" s="38"/>
      <c r="G54" s="38"/>
      <c r="H54" s="38"/>
      <c r="I54" s="138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38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>Vejprnická 56, 318 00 Plzeň</v>
      </c>
      <c r="G56" s="38"/>
      <c r="H56" s="38"/>
      <c r="I56" s="140" t="s">
        <v>22</v>
      </c>
      <c r="J56" s="66" t="str">
        <f>IF(J14="","",J14)</f>
        <v>6. 9. 2019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38"/>
      <c r="J57" s="38"/>
      <c r="K57" s="38"/>
      <c r="L57" s="42"/>
    </row>
    <row r="58" spans="2:12" s="1" customFormat="1" ht="24.9" customHeight="1">
      <c r="B58" s="37"/>
      <c r="C58" s="31" t="s">
        <v>24</v>
      </c>
      <c r="D58" s="38"/>
      <c r="E58" s="38"/>
      <c r="F58" s="26" t="str">
        <f>E17</f>
        <v xml:space="preserve"> SOU elektrotechnické, Vejprnická 56,318 00 Plzeň</v>
      </c>
      <c r="G58" s="38"/>
      <c r="H58" s="38"/>
      <c r="I58" s="140" t="s">
        <v>32</v>
      </c>
      <c r="J58" s="35" t="str">
        <f>E23</f>
        <v>L.Beneda, Čižická 279, 332 09 Štěnovice</v>
      </c>
      <c r="K58" s="38"/>
      <c r="L58" s="42"/>
    </row>
    <row r="59" spans="2:12" s="1" customFormat="1" ht="38.55" customHeight="1">
      <c r="B59" s="37"/>
      <c r="C59" s="31" t="s">
        <v>30</v>
      </c>
      <c r="D59" s="38"/>
      <c r="E59" s="38"/>
      <c r="F59" s="26" t="str">
        <f>IF(E20="","",E20)</f>
        <v>Vyplň údaj</v>
      </c>
      <c r="G59" s="38"/>
      <c r="H59" s="38"/>
      <c r="I59" s="140" t="s">
        <v>34</v>
      </c>
      <c r="J59" s="35" t="str">
        <f>E26</f>
        <v>Martina Havířová, Vranovská 1348, 349 01 Stříbro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38"/>
      <c r="J60" s="38"/>
      <c r="K60" s="38"/>
      <c r="L60" s="42"/>
    </row>
    <row r="61" spans="2:12" s="1" customFormat="1" ht="29.25" customHeight="1">
      <c r="B61" s="37"/>
      <c r="C61" s="167" t="s">
        <v>97</v>
      </c>
      <c r="D61" s="168"/>
      <c r="E61" s="168"/>
      <c r="F61" s="168"/>
      <c r="G61" s="168"/>
      <c r="H61" s="168"/>
      <c r="I61" s="169"/>
      <c r="J61" s="170" t="s">
        <v>98</v>
      </c>
      <c r="K61" s="168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38"/>
      <c r="J62" s="38"/>
      <c r="K62" s="38"/>
      <c r="L62" s="42"/>
    </row>
    <row r="63" spans="2:47" s="1" customFormat="1" ht="22.8" customHeight="1">
      <c r="B63" s="37"/>
      <c r="C63" s="171" t="s">
        <v>99</v>
      </c>
      <c r="D63" s="38"/>
      <c r="E63" s="38"/>
      <c r="F63" s="38"/>
      <c r="G63" s="38"/>
      <c r="H63" s="38"/>
      <c r="I63" s="138"/>
      <c r="J63" s="97">
        <f>J118</f>
        <v>0</v>
      </c>
      <c r="K63" s="38"/>
      <c r="L63" s="42"/>
      <c r="AU63" s="16" t="s">
        <v>100</v>
      </c>
    </row>
    <row r="64" spans="2:12" s="8" customFormat="1" ht="24.95" customHeight="1">
      <c r="B64" s="172"/>
      <c r="C64" s="173"/>
      <c r="D64" s="174" t="s">
        <v>101</v>
      </c>
      <c r="E64" s="175"/>
      <c r="F64" s="175"/>
      <c r="G64" s="175"/>
      <c r="H64" s="175"/>
      <c r="I64" s="176"/>
      <c r="J64" s="177">
        <f>J119</f>
        <v>0</v>
      </c>
      <c r="K64" s="173"/>
      <c r="L64" s="178"/>
    </row>
    <row r="65" spans="2:12" s="9" customFormat="1" ht="19.9" customHeight="1">
      <c r="B65" s="179"/>
      <c r="C65" s="121"/>
      <c r="D65" s="180" t="s">
        <v>102</v>
      </c>
      <c r="E65" s="181"/>
      <c r="F65" s="181"/>
      <c r="G65" s="181"/>
      <c r="H65" s="181"/>
      <c r="I65" s="182"/>
      <c r="J65" s="183">
        <f>J120</f>
        <v>0</v>
      </c>
      <c r="K65" s="121"/>
      <c r="L65" s="184"/>
    </row>
    <row r="66" spans="2:12" s="9" customFormat="1" ht="19.9" customHeight="1">
      <c r="B66" s="179"/>
      <c r="C66" s="121"/>
      <c r="D66" s="180" t="s">
        <v>103</v>
      </c>
      <c r="E66" s="181"/>
      <c r="F66" s="181"/>
      <c r="G66" s="181"/>
      <c r="H66" s="181"/>
      <c r="I66" s="182"/>
      <c r="J66" s="183">
        <f>J134</f>
        <v>0</v>
      </c>
      <c r="K66" s="121"/>
      <c r="L66" s="184"/>
    </row>
    <row r="67" spans="2:12" s="9" customFormat="1" ht="19.9" customHeight="1">
      <c r="B67" s="179"/>
      <c r="C67" s="121"/>
      <c r="D67" s="180" t="s">
        <v>104</v>
      </c>
      <c r="E67" s="181"/>
      <c r="F67" s="181"/>
      <c r="G67" s="181"/>
      <c r="H67" s="181"/>
      <c r="I67" s="182"/>
      <c r="J67" s="183">
        <f>J173</f>
        <v>0</v>
      </c>
      <c r="K67" s="121"/>
      <c r="L67" s="184"/>
    </row>
    <row r="68" spans="2:12" s="9" customFormat="1" ht="19.9" customHeight="1">
      <c r="B68" s="179"/>
      <c r="C68" s="121"/>
      <c r="D68" s="180" t="s">
        <v>105</v>
      </c>
      <c r="E68" s="181"/>
      <c r="F68" s="181"/>
      <c r="G68" s="181"/>
      <c r="H68" s="181"/>
      <c r="I68" s="182"/>
      <c r="J68" s="183">
        <f>J177</f>
        <v>0</v>
      </c>
      <c r="K68" s="121"/>
      <c r="L68" s="184"/>
    </row>
    <row r="69" spans="2:12" s="9" customFormat="1" ht="19.9" customHeight="1">
      <c r="B69" s="179"/>
      <c r="C69" s="121"/>
      <c r="D69" s="180" t="s">
        <v>106</v>
      </c>
      <c r="E69" s="181"/>
      <c r="F69" s="181"/>
      <c r="G69" s="181"/>
      <c r="H69" s="181"/>
      <c r="I69" s="182"/>
      <c r="J69" s="183">
        <f>J180</f>
        <v>0</v>
      </c>
      <c r="K69" s="121"/>
      <c r="L69" s="184"/>
    </row>
    <row r="70" spans="2:12" s="9" customFormat="1" ht="19.9" customHeight="1">
      <c r="B70" s="179"/>
      <c r="C70" s="121"/>
      <c r="D70" s="180" t="s">
        <v>107</v>
      </c>
      <c r="E70" s="181"/>
      <c r="F70" s="181"/>
      <c r="G70" s="181"/>
      <c r="H70" s="181"/>
      <c r="I70" s="182"/>
      <c r="J70" s="183">
        <f>J184</f>
        <v>0</v>
      </c>
      <c r="K70" s="121"/>
      <c r="L70" s="184"/>
    </row>
    <row r="71" spans="2:12" s="9" customFormat="1" ht="19.9" customHeight="1">
      <c r="B71" s="179"/>
      <c r="C71" s="121"/>
      <c r="D71" s="180" t="s">
        <v>108</v>
      </c>
      <c r="E71" s="181"/>
      <c r="F71" s="181"/>
      <c r="G71" s="181"/>
      <c r="H71" s="181"/>
      <c r="I71" s="182"/>
      <c r="J71" s="183">
        <f>J187</f>
        <v>0</v>
      </c>
      <c r="K71" s="121"/>
      <c r="L71" s="184"/>
    </row>
    <row r="72" spans="2:12" s="9" customFormat="1" ht="19.9" customHeight="1">
      <c r="B72" s="179"/>
      <c r="C72" s="121"/>
      <c r="D72" s="180" t="s">
        <v>109</v>
      </c>
      <c r="E72" s="181"/>
      <c r="F72" s="181"/>
      <c r="G72" s="181"/>
      <c r="H72" s="181"/>
      <c r="I72" s="182"/>
      <c r="J72" s="183">
        <f>J216</f>
        <v>0</v>
      </c>
      <c r="K72" s="121"/>
      <c r="L72" s="184"/>
    </row>
    <row r="73" spans="2:12" s="9" customFormat="1" ht="19.9" customHeight="1">
      <c r="B73" s="179"/>
      <c r="C73" s="121"/>
      <c r="D73" s="180" t="s">
        <v>110</v>
      </c>
      <c r="E73" s="181"/>
      <c r="F73" s="181"/>
      <c r="G73" s="181"/>
      <c r="H73" s="181"/>
      <c r="I73" s="182"/>
      <c r="J73" s="183">
        <f>J222</f>
        <v>0</v>
      </c>
      <c r="K73" s="121"/>
      <c r="L73" s="184"/>
    </row>
    <row r="74" spans="2:12" s="8" customFormat="1" ht="24.95" customHeight="1">
      <c r="B74" s="172"/>
      <c r="C74" s="173"/>
      <c r="D74" s="174" t="s">
        <v>111</v>
      </c>
      <c r="E74" s="175"/>
      <c r="F74" s="175"/>
      <c r="G74" s="175"/>
      <c r="H74" s="175"/>
      <c r="I74" s="176"/>
      <c r="J74" s="177">
        <f>J224</f>
        <v>0</v>
      </c>
      <c r="K74" s="173"/>
      <c r="L74" s="178"/>
    </row>
    <row r="75" spans="2:12" s="9" customFormat="1" ht="19.9" customHeight="1">
      <c r="B75" s="179"/>
      <c r="C75" s="121"/>
      <c r="D75" s="180" t="s">
        <v>112</v>
      </c>
      <c r="E75" s="181"/>
      <c r="F75" s="181"/>
      <c r="G75" s="181"/>
      <c r="H75" s="181"/>
      <c r="I75" s="182"/>
      <c r="J75" s="183">
        <f>J225</f>
        <v>0</v>
      </c>
      <c r="K75" s="121"/>
      <c r="L75" s="184"/>
    </row>
    <row r="76" spans="2:12" s="9" customFormat="1" ht="19.9" customHeight="1">
      <c r="B76" s="179"/>
      <c r="C76" s="121"/>
      <c r="D76" s="180" t="s">
        <v>113</v>
      </c>
      <c r="E76" s="181"/>
      <c r="F76" s="181"/>
      <c r="G76" s="181"/>
      <c r="H76" s="181"/>
      <c r="I76" s="182"/>
      <c r="J76" s="183">
        <f>J234</f>
        <v>0</v>
      </c>
      <c r="K76" s="121"/>
      <c r="L76" s="184"/>
    </row>
    <row r="77" spans="2:12" s="9" customFormat="1" ht="19.9" customHeight="1">
      <c r="B77" s="179"/>
      <c r="C77" s="121"/>
      <c r="D77" s="180" t="s">
        <v>114</v>
      </c>
      <c r="E77" s="181"/>
      <c r="F77" s="181"/>
      <c r="G77" s="181"/>
      <c r="H77" s="181"/>
      <c r="I77" s="182"/>
      <c r="J77" s="183">
        <f>J243</f>
        <v>0</v>
      </c>
      <c r="K77" s="121"/>
      <c r="L77" s="184"/>
    </row>
    <row r="78" spans="2:12" s="9" customFormat="1" ht="19.9" customHeight="1">
      <c r="B78" s="179"/>
      <c r="C78" s="121"/>
      <c r="D78" s="180" t="s">
        <v>115</v>
      </c>
      <c r="E78" s="181"/>
      <c r="F78" s="181"/>
      <c r="G78" s="181"/>
      <c r="H78" s="181"/>
      <c r="I78" s="182"/>
      <c r="J78" s="183">
        <f>J254</f>
        <v>0</v>
      </c>
      <c r="K78" s="121"/>
      <c r="L78" s="184"/>
    </row>
    <row r="79" spans="2:12" s="9" customFormat="1" ht="19.9" customHeight="1">
      <c r="B79" s="179"/>
      <c r="C79" s="121"/>
      <c r="D79" s="180" t="s">
        <v>116</v>
      </c>
      <c r="E79" s="181"/>
      <c r="F79" s="181"/>
      <c r="G79" s="181"/>
      <c r="H79" s="181"/>
      <c r="I79" s="182"/>
      <c r="J79" s="183">
        <f>J265</f>
        <v>0</v>
      </c>
      <c r="K79" s="121"/>
      <c r="L79" s="184"/>
    </row>
    <row r="80" spans="2:12" s="9" customFormat="1" ht="19.9" customHeight="1">
      <c r="B80" s="179"/>
      <c r="C80" s="121"/>
      <c r="D80" s="180" t="s">
        <v>117</v>
      </c>
      <c r="E80" s="181"/>
      <c r="F80" s="181"/>
      <c r="G80" s="181"/>
      <c r="H80" s="181"/>
      <c r="I80" s="182"/>
      <c r="J80" s="183">
        <f>J268</f>
        <v>0</v>
      </c>
      <c r="K80" s="121"/>
      <c r="L80" s="184"/>
    </row>
    <row r="81" spans="2:12" s="9" customFormat="1" ht="19.9" customHeight="1">
      <c r="B81" s="179"/>
      <c r="C81" s="121"/>
      <c r="D81" s="180" t="s">
        <v>118</v>
      </c>
      <c r="E81" s="181"/>
      <c r="F81" s="181"/>
      <c r="G81" s="181"/>
      <c r="H81" s="181"/>
      <c r="I81" s="182"/>
      <c r="J81" s="183">
        <f>J276</f>
        <v>0</v>
      </c>
      <c r="K81" s="121"/>
      <c r="L81" s="184"/>
    </row>
    <row r="82" spans="2:12" s="9" customFormat="1" ht="19.9" customHeight="1">
      <c r="B82" s="179"/>
      <c r="C82" s="121"/>
      <c r="D82" s="180" t="s">
        <v>119</v>
      </c>
      <c r="E82" s="181"/>
      <c r="F82" s="181"/>
      <c r="G82" s="181"/>
      <c r="H82" s="181"/>
      <c r="I82" s="182"/>
      <c r="J82" s="183">
        <f>J286</f>
        <v>0</v>
      </c>
      <c r="K82" s="121"/>
      <c r="L82" s="184"/>
    </row>
    <row r="83" spans="2:12" s="9" customFormat="1" ht="19.9" customHeight="1">
      <c r="B83" s="179"/>
      <c r="C83" s="121"/>
      <c r="D83" s="180" t="s">
        <v>120</v>
      </c>
      <c r="E83" s="181"/>
      <c r="F83" s="181"/>
      <c r="G83" s="181"/>
      <c r="H83" s="181"/>
      <c r="I83" s="182"/>
      <c r="J83" s="183">
        <f>J298</f>
        <v>0</v>
      </c>
      <c r="K83" s="121"/>
      <c r="L83" s="184"/>
    </row>
    <row r="84" spans="2:12" s="9" customFormat="1" ht="19.9" customHeight="1">
      <c r="B84" s="179"/>
      <c r="C84" s="121"/>
      <c r="D84" s="180" t="s">
        <v>121</v>
      </c>
      <c r="E84" s="181"/>
      <c r="F84" s="181"/>
      <c r="G84" s="181"/>
      <c r="H84" s="181"/>
      <c r="I84" s="182"/>
      <c r="J84" s="183">
        <f>J320</f>
        <v>0</v>
      </c>
      <c r="K84" s="121"/>
      <c r="L84" s="184"/>
    </row>
    <row r="85" spans="2:12" s="9" customFormat="1" ht="19.9" customHeight="1">
      <c r="B85" s="179"/>
      <c r="C85" s="121"/>
      <c r="D85" s="180" t="s">
        <v>122</v>
      </c>
      <c r="E85" s="181"/>
      <c r="F85" s="181"/>
      <c r="G85" s="181"/>
      <c r="H85" s="181"/>
      <c r="I85" s="182"/>
      <c r="J85" s="183">
        <f>J340</f>
        <v>0</v>
      </c>
      <c r="K85" s="121"/>
      <c r="L85" s="184"/>
    </row>
    <row r="86" spans="2:12" s="9" customFormat="1" ht="19.9" customHeight="1">
      <c r="B86" s="179"/>
      <c r="C86" s="121"/>
      <c r="D86" s="180" t="s">
        <v>123</v>
      </c>
      <c r="E86" s="181"/>
      <c r="F86" s="181"/>
      <c r="G86" s="181"/>
      <c r="H86" s="181"/>
      <c r="I86" s="182"/>
      <c r="J86" s="183">
        <f>J348</f>
        <v>0</v>
      </c>
      <c r="K86" s="121"/>
      <c r="L86" s="184"/>
    </row>
    <row r="87" spans="2:12" s="9" customFormat="1" ht="19.9" customHeight="1">
      <c r="B87" s="179"/>
      <c r="C87" s="121"/>
      <c r="D87" s="180" t="s">
        <v>124</v>
      </c>
      <c r="E87" s="181"/>
      <c r="F87" s="181"/>
      <c r="G87" s="181"/>
      <c r="H87" s="181"/>
      <c r="I87" s="182"/>
      <c r="J87" s="183">
        <f>J358</f>
        <v>0</v>
      </c>
      <c r="K87" s="121"/>
      <c r="L87" s="184"/>
    </row>
    <row r="88" spans="2:12" s="9" customFormat="1" ht="14.85" customHeight="1">
      <c r="B88" s="179"/>
      <c r="C88" s="121"/>
      <c r="D88" s="180" t="s">
        <v>125</v>
      </c>
      <c r="E88" s="181"/>
      <c r="F88" s="181"/>
      <c r="G88" s="181"/>
      <c r="H88" s="181"/>
      <c r="I88" s="182"/>
      <c r="J88" s="183">
        <f>J359</f>
        <v>0</v>
      </c>
      <c r="K88" s="121"/>
      <c r="L88" s="184"/>
    </row>
    <row r="89" spans="2:12" s="9" customFormat="1" ht="14.85" customHeight="1">
      <c r="B89" s="179"/>
      <c r="C89" s="121"/>
      <c r="D89" s="180" t="s">
        <v>126</v>
      </c>
      <c r="E89" s="181"/>
      <c r="F89" s="181"/>
      <c r="G89" s="181"/>
      <c r="H89" s="181"/>
      <c r="I89" s="182"/>
      <c r="J89" s="183">
        <f>J362</f>
        <v>0</v>
      </c>
      <c r="K89" s="121"/>
      <c r="L89" s="184"/>
    </row>
    <row r="90" spans="2:12" s="9" customFormat="1" ht="14.85" customHeight="1">
      <c r="B90" s="179"/>
      <c r="C90" s="121"/>
      <c r="D90" s="180" t="s">
        <v>127</v>
      </c>
      <c r="E90" s="181"/>
      <c r="F90" s="181"/>
      <c r="G90" s="181"/>
      <c r="H90" s="181"/>
      <c r="I90" s="182"/>
      <c r="J90" s="183">
        <f>J364</f>
        <v>0</v>
      </c>
      <c r="K90" s="121"/>
      <c r="L90" s="184"/>
    </row>
    <row r="91" spans="2:12" s="9" customFormat="1" ht="14.85" customHeight="1">
      <c r="B91" s="179"/>
      <c r="C91" s="121"/>
      <c r="D91" s="180" t="s">
        <v>128</v>
      </c>
      <c r="E91" s="181"/>
      <c r="F91" s="181"/>
      <c r="G91" s="181"/>
      <c r="H91" s="181"/>
      <c r="I91" s="182"/>
      <c r="J91" s="183">
        <f>J366</f>
        <v>0</v>
      </c>
      <c r="K91" s="121"/>
      <c r="L91" s="184"/>
    </row>
    <row r="92" spans="2:12" s="9" customFormat="1" ht="14.85" customHeight="1">
      <c r="B92" s="179"/>
      <c r="C92" s="121"/>
      <c r="D92" s="180" t="s">
        <v>129</v>
      </c>
      <c r="E92" s="181"/>
      <c r="F92" s="181"/>
      <c r="G92" s="181"/>
      <c r="H92" s="181"/>
      <c r="I92" s="182"/>
      <c r="J92" s="183">
        <f>J372</f>
        <v>0</v>
      </c>
      <c r="K92" s="121"/>
      <c r="L92" s="184"/>
    </row>
    <row r="93" spans="2:12" s="9" customFormat="1" ht="14.85" customHeight="1">
      <c r="B93" s="179"/>
      <c r="C93" s="121"/>
      <c r="D93" s="180" t="s">
        <v>130</v>
      </c>
      <c r="E93" s="181"/>
      <c r="F93" s="181"/>
      <c r="G93" s="181"/>
      <c r="H93" s="181"/>
      <c r="I93" s="182"/>
      <c r="J93" s="183">
        <f>J403</f>
        <v>0</v>
      </c>
      <c r="K93" s="121"/>
      <c r="L93" s="184"/>
    </row>
    <row r="94" spans="2:12" s="9" customFormat="1" ht="19.9" customHeight="1">
      <c r="B94" s="179"/>
      <c r="C94" s="121"/>
      <c r="D94" s="180" t="s">
        <v>131</v>
      </c>
      <c r="E94" s="181"/>
      <c r="F94" s="181"/>
      <c r="G94" s="181"/>
      <c r="H94" s="181"/>
      <c r="I94" s="182"/>
      <c r="J94" s="183">
        <f>J406</f>
        <v>0</v>
      </c>
      <c r="K94" s="121"/>
      <c r="L94" s="184"/>
    </row>
    <row r="95" spans="2:12" s="8" customFormat="1" ht="24.95" customHeight="1">
      <c r="B95" s="172"/>
      <c r="C95" s="173"/>
      <c r="D95" s="174" t="s">
        <v>132</v>
      </c>
      <c r="E95" s="175"/>
      <c r="F95" s="175"/>
      <c r="G95" s="175"/>
      <c r="H95" s="175"/>
      <c r="I95" s="176"/>
      <c r="J95" s="177">
        <f>J409</f>
        <v>0</v>
      </c>
      <c r="K95" s="173"/>
      <c r="L95" s="178"/>
    </row>
    <row r="96" spans="2:12" s="9" customFormat="1" ht="19.9" customHeight="1">
      <c r="B96" s="179"/>
      <c r="C96" s="121"/>
      <c r="D96" s="180" t="s">
        <v>133</v>
      </c>
      <c r="E96" s="181"/>
      <c r="F96" s="181"/>
      <c r="G96" s="181"/>
      <c r="H96" s="181"/>
      <c r="I96" s="182"/>
      <c r="J96" s="183">
        <f>J410</f>
        <v>0</v>
      </c>
      <c r="K96" s="121"/>
      <c r="L96" s="184"/>
    </row>
    <row r="97" spans="2:12" s="1" customFormat="1" ht="21.8" customHeight="1">
      <c r="B97" s="37"/>
      <c r="C97" s="38"/>
      <c r="D97" s="38"/>
      <c r="E97" s="38"/>
      <c r="F97" s="38"/>
      <c r="G97" s="38"/>
      <c r="H97" s="38"/>
      <c r="I97" s="138"/>
      <c r="J97" s="38"/>
      <c r="K97" s="38"/>
      <c r="L97" s="42"/>
    </row>
    <row r="98" spans="2:12" s="1" customFormat="1" ht="6.95" customHeight="1">
      <c r="B98" s="56"/>
      <c r="C98" s="57"/>
      <c r="D98" s="57"/>
      <c r="E98" s="57"/>
      <c r="F98" s="57"/>
      <c r="G98" s="57"/>
      <c r="H98" s="57"/>
      <c r="I98" s="162"/>
      <c r="J98" s="57"/>
      <c r="K98" s="57"/>
      <c r="L98" s="42"/>
    </row>
    <row r="102" spans="2:12" s="1" customFormat="1" ht="6.95" customHeight="1">
      <c r="B102" s="58"/>
      <c r="C102" s="59"/>
      <c r="D102" s="59"/>
      <c r="E102" s="59"/>
      <c r="F102" s="59"/>
      <c r="G102" s="59"/>
      <c r="H102" s="59"/>
      <c r="I102" s="165"/>
      <c r="J102" s="59"/>
      <c r="K102" s="59"/>
      <c r="L102" s="42"/>
    </row>
    <row r="103" spans="2:12" s="1" customFormat="1" ht="24.95" customHeight="1">
      <c r="B103" s="37"/>
      <c r="C103" s="22" t="s">
        <v>134</v>
      </c>
      <c r="D103" s="38"/>
      <c r="E103" s="38"/>
      <c r="F103" s="38"/>
      <c r="G103" s="38"/>
      <c r="H103" s="38"/>
      <c r="I103" s="138"/>
      <c r="J103" s="38"/>
      <c r="K103" s="38"/>
      <c r="L103" s="42"/>
    </row>
    <row r="104" spans="2:12" s="1" customFormat="1" ht="6.95" customHeight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12" customHeight="1">
      <c r="B105" s="37"/>
      <c r="C105" s="31" t="s">
        <v>16</v>
      </c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16.5" customHeight="1">
      <c r="B106" s="37"/>
      <c r="C106" s="38"/>
      <c r="D106" s="38"/>
      <c r="E106" s="166" t="str">
        <f>E7</f>
        <v>II. etapa opravy sociálních zařízení domova mládeže</v>
      </c>
      <c r="F106" s="31"/>
      <c r="G106" s="31"/>
      <c r="H106" s="31"/>
      <c r="I106" s="138"/>
      <c r="J106" s="38"/>
      <c r="K106" s="38"/>
      <c r="L106" s="42"/>
    </row>
    <row r="107" spans="2:12" ht="12" customHeight="1">
      <c r="B107" s="20"/>
      <c r="C107" s="31" t="s">
        <v>86</v>
      </c>
      <c r="D107" s="21"/>
      <c r="E107" s="21"/>
      <c r="F107" s="21"/>
      <c r="G107" s="21"/>
      <c r="H107" s="21"/>
      <c r="I107" s="131"/>
      <c r="J107" s="21"/>
      <c r="K107" s="21"/>
      <c r="L107" s="19"/>
    </row>
    <row r="108" spans="2:12" s="1" customFormat="1" ht="16.5" customHeight="1">
      <c r="B108" s="37"/>
      <c r="C108" s="38"/>
      <c r="D108" s="38"/>
      <c r="E108" s="166" t="s">
        <v>87</v>
      </c>
      <c r="F108" s="38"/>
      <c r="G108" s="38"/>
      <c r="H108" s="38"/>
      <c r="I108" s="138"/>
      <c r="J108" s="38"/>
      <c r="K108" s="38"/>
      <c r="L108" s="42"/>
    </row>
    <row r="109" spans="2:12" s="1" customFormat="1" ht="12" customHeight="1">
      <c r="B109" s="37"/>
      <c r="C109" s="31" t="s">
        <v>88</v>
      </c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63" t="str">
        <f>E11</f>
        <v>Stavební objekt</v>
      </c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F14</f>
        <v>Vejprnická 56, 318 00 Plzeň</v>
      </c>
      <c r="G112" s="38"/>
      <c r="H112" s="38"/>
      <c r="I112" s="140" t="s">
        <v>22</v>
      </c>
      <c r="J112" s="66" t="str">
        <f>IF(J14="","",J14)</f>
        <v>6. 9. 2019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24.9" customHeight="1">
      <c r="B114" s="37"/>
      <c r="C114" s="31" t="s">
        <v>24</v>
      </c>
      <c r="D114" s="38"/>
      <c r="E114" s="38"/>
      <c r="F114" s="26" t="str">
        <f>E17</f>
        <v xml:space="preserve"> SOU elektrotechnické, Vejprnická 56,318 00 Plzeň</v>
      </c>
      <c r="G114" s="38"/>
      <c r="H114" s="38"/>
      <c r="I114" s="140" t="s">
        <v>32</v>
      </c>
      <c r="J114" s="35" t="str">
        <f>E23</f>
        <v>L.Beneda, Čižická 279, 332 09 Štěnovice</v>
      </c>
      <c r="K114" s="38"/>
      <c r="L114" s="42"/>
    </row>
    <row r="115" spans="2:12" s="1" customFormat="1" ht="38.55" customHeight="1">
      <c r="B115" s="37"/>
      <c r="C115" s="31" t="s">
        <v>30</v>
      </c>
      <c r="D115" s="38"/>
      <c r="E115" s="38"/>
      <c r="F115" s="26" t="str">
        <f>IF(E20="","",E20)</f>
        <v>Vyplň údaj</v>
      </c>
      <c r="G115" s="38"/>
      <c r="H115" s="38"/>
      <c r="I115" s="140" t="s">
        <v>34</v>
      </c>
      <c r="J115" s="35" t="str">
        <f>E26</f>
        <v>Martina Havířová, Vranovská 1348, 349 01 Stříbro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20" s="10" customFormat="1" ht="29.25" customHeight="1">
      <c r="B117" s="185"/>
      <c r="C117" s="186" t="s">
        <v>135</v>
      </c>
      <c r="D117" s="187" t="s">
        <v>55</v>
      </c>
      <c r="E117" s="187" t="s">
        <v>51</v>
      </c>
      <c r="F117" s="187" t="s">
        <v>52</v>
      </c>
      <c r="G117" s="187" t="s">
        <v>136</v>
      </c>
      <c r="H117" s="187" t="s">
        <v>137</v>
      </c>
      <c r="I117" s="188" t="s">
        <v>138</v>
      </c>
      <c r="J117" s="189" t="s">
        <v>98</v>
      </c>
      <c r="K117" s="190" t="s">
        <v>139</v>
      </c>
      <c r="L117" s="191"/>
      <c r="M117" s="87" t="s">
        <v>1</v>
      </c>
      <c r="N117" s="88" t="s">
        <v>40</v>
      </c>
      <c r="O117" s="88" t="s">
        <v>140</v>
      </c>
      <c r="P117" s="88" t="s">
        <v>141</v>
      </c>
      <c r="Q117" s="88" t="s">
        <v>142</v>
      </c>
      <c r="R117" s="88" t="s">
        <v>143</v>
      </c>
      <c r="S117" s="88" t="s">
        <v>144</v>
      </c>
      <c r="T117" s="89" t="s">
        <v>145</v>
      </c>
    </row>
    <row r="118" spans="2:63" s="1" customFormat="1" ht="22.8" customHeight="1">
      <c r="B118" s="37"/>
      <c r="C118" s="94" t="s">
        <v>146</v>
      </c>
      <c r="D118" s="38"/>
      <c r="E118" s="38"/>
      <c r="F118" s="38"/>
      <c r="G118" s="38"/>
      <c r="H118" s="38"/>
      <c r="I118" s="138"/>
      <c r="J118" s="192">
        <f>BK118</f>
        <v>0</v>
      </c>
      <c r="K118" s="38"/>
      <c r="L118" s="42"/>
      <c r="M118" s="90"/>
      <c r="N118" s="91"/>
      <c r="O118" s="91"/>
      <c r="P118" s="193">
        <f>P119+P224+P409</f>
        <v>0</v>
      </c>
      <c r="Q118" s="91"/>
      <c r="R118" s="193">
        <f>R119+R224+R409</f>
        <v>3.1577383457000003</v>
      </c>
      <c r="S118" s="91"/>
      <c r="T118" s="194">
        <f>T119+T224+T409</f>
        <v>1.23076452</v>
      </c>
      <c r="AT118" s="16" t="s">
        <v>69</v>
      </c>
      <c r="AU118" s="16" t="s">
        <v>100</v>
      </c>
      <c r="BK118" s="195">
        <f>BK119+BK224+BK409</f>
        <v>0</v>
      </c>
    </row>
    <row r="119" spans="2:63" s="11" customFormat="1" ht="25.9" customHeight="1">
      <c r="B119" s="196"/>
      <c r="C119" s="197"/>
      <c r="D119" s="198" t="s">
        <v>69</v>
      </c>
      <c r="E119" s="199" t="s">
        <v>147</v>
      </c>
      <c r="F119" s="199" t="s">
        <v>148</v>
      </c>
      <c r="G119" s="197"/>
      <c r="H119" s="197"/>
      <c r="I119" s="200"/>
      <c r="J119" s="201">
        <f>BK119</f>
        <v>0</v>
      </c>
      <c r="K119" s="197"/>
      <c r="L119" s="202"/>
      <c r="M119" s="203"/>
      <c r="N119" s="204"/>
      <c r="O119" s="204"/>
      <c r="P119" s="205">
        <f>P120+P134+P173+P177+P180+P184+P187+P216+P222</f>
        <v>0</v>
      </c>
      <c r="Q119" s="204"/>
      <c r="R119" s="205">
        <f>R120+R134+R173+R177+R180+R184+R187+R216+R222</f>
        <v>2.000837617</v>
      </c>
      <c r="S119" s="204"/>
      <c r="T119" s="206">
        <f>T120+T134+T173+T177+T180+T184+T187+T216+T222</f>
        <v>1.1805299999999999</v>
      </c>
      <c r="AR119" s="207" t="s">
        <v>77</v>
      </c>
      <c r="AT119" s="208" t="s">
        <v>69</v>
      </c>
      <c r="AU119" s="208" t="s">
        <v>70</v>
      </c>
      <c r="AY119" s="207" t="s">
        <v>149</v>
      </c>
      <c r="BK119" s="209">
        <f>BK120+BK134+BK173+BK177+BK180+BK184+BK187+BK216+BK222</f>
        <v>0</v>
      </c>
    </row>
    <row r="120" spans="2:63" s="11" customFormat="1" ht="22.8" customHeight="1">
      <c r="B120" s="196"/>
      <c r="C120" s="197"/>
      <c r="D120" s="198" t="s">
        <v>69</v>
      </c>
      <c r="E120" s="210" t="s">
        <v>150</v>
      </c>
      <c r="F120" s="210" t="s">
        <v>151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SUM(P121:P133)</f>
        <v>0</v>
      </c>
      <c r="Q120" s="204"/>
      <c r="R120" s="205">
        <f>SUM(R121:R133)</f>
        <v>0.9083495899999999</v>
      </c>
      <c r="S120" s="204"/>
      <c r="T120" s="206">
        <f>SUM(T121:T133)</f>
        <v>0</v>
      </c>
      <c r="AR120" s="207" t="s">
        <v>77</v>
      </c>
      <c r="AT120" s="208" t="s">
        <v>69</v>
      </c>
      <c r="AU120" s="208" t="s">
        <v>77</v>
      </c>
      <c r="AY120" s="207" t="s">
        <v>149</v>
      </c>
      <c r="BK120" s="209">
        <f>SUM(BK121:BK133)</f>
        <v>0</v>
      </c>
    </row>
    <row r="121" spans="2:65" s="1" customFormat="1" ht="22.5" customHeight="1">
      <c r="B121" s="37"/>
      <c r="C121" s="212" t="s">
        <v>152</v>
      </c>
      <c r="D121" s="212" t="s">
        <v>153</v>
      </c>
      <c r="E121" s="213" t="s">
        <v>154</v>
      </c>
      <c r="F121" s="214" t="s">
        <v>155</v>
      </c>
      <c r="G121" s="215" t="s">
        <v>156</v>
      </c>
      <c r="H121" s="216">
        <v>2</v>
      </c>
      <c r="I121" s="217"/>
      <c r="J121" s="218">
        <f>ROUND(I121*H121,2)</f>
        <v>0</v>
      </c>
      <c r="K121" s="214" t="s">
        <v>157</v>
      </c>
      <c r="L121" s="42"/>
      <c r="M121" s="219" t="s">
        <v>1</v>
      </c>
      <c r="N121" s="220" t="s">
        <v>41</v>
      </c>
      <c r="O121" s="78"/>
      <c r="P121" s="221">
        <f>O121*H121</f>
        <v>0</v>
      </c>
      <c r="Q121" s="221">
        <v>0.02628</v>
      </c>
      <c r="R121" s="221">
        <f>Q121*H121</f>
        <v>0.05256</v>
      </c>
      <c r="S121" s="221">
        <v>0</v>
      </c>
      <c r="T121" s="222">
        <f>S121*H121</f>
        <v>0</v>
      </c>
      <c r="AR121" s="16" t="s">
        <v>158</v>
      </c>
      <c r="AT121" s="16" t="s">
        <v>153</v>
      </c>
      <c r="AU121" s="16" t="s">
        <v>79</v>
      </c>
      <c r="AY121" s="16" t="s">
        <v>149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6" t="s">
        <v>77</v>
      </c>
      <c r="BK121" s="223">
        <f>ROUND(I121*H121,2)</f>
        <v>0</v>
      </c>
      <c r="BL121" s="16" t="s">
        <v>158</v>
      </c>
      <c r="BM121" s="16" t="s">
        <v>159</v>
      </c>
    </row>
    <row r="122" spans="2:65" s="1" customFormat="1" ht="16.5" customHeight="1">
      <c r="B122" s="37"/>
      <c r="C122" s="212" t="s">
        <v>150</v>
      </c>
      <c r="D122" s="212" t="s">
        <v>153</v>
      </c>
      <c r="E122" s="213" t="s">
        <v>160</v>
      </c>
      <c r="F122" s="214" t="s">
        <v>161</v>
      </c>
      <c r="G122" s="215" t="s">
        <v>162</v>
      </c>
      <c r="H122" s="216">
        <v>1.125</v>
      </c>
      <c r="I122" s="217"/>
      <c r="J122" s="218">
        <f>ROUND(I122*H122,2)</f>
        <v>0</v>
      </c>
      <c r="K122" s="214" t="s">
        <v>157</v>
      </c>
      <c r="L122" s="42"/>
      <c r="M122" s="219" t="s">
        <v>1</v>
      </c>
      <c r="N122" s="220" t="s">
        <v>41</v>
      </c>
      <c r="O122" s="78"/>
      <c r="P122" s="221">
        <f>O122*H122</f>
        <v>0</v>
      </c>
      <c r="Q122" s="221">
        <v>0.05168</v>
      </c>
      <c r="R122" s="221">
        <f>Q122*H122</f>
        <v>0.05814</v>
      </c>
      <c r="S122" s="221">
        <v>0</v>
      </c>
      <c r="T122" s="222">
        <f>S122*H122</f>
        <v>0</v>
      </c>
      <c r="AR122" s="16" t="s">
        <v>158</v>
      </c>
      <c r="AT122" s="16" t="s">
        <v>153</v>
      </c>
      <c r="AU122" s="16" t="s">
        <v>79</v>
      </c>
      <c r="AY122" s="16" t="s">
        <v>149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6" t="s">
        <v>77</v>
      </c>
      <c r="BK122" s="223">
        <f>ROUND(I122*H122,2)</f>
        <v>0</v>
      </c>
      <c r="BL122" s="16" t="s">
        <v>158</v>
      </c>
      <c r="BM122" s="16" t="s">
        <v>163</v>
      </c>
    </row>
    <row r="123" spans="2:51" s="12" customFormat="1" ht="12">
      <c r="B123" s="224"/>
      <c r="C123" s="225"/>
      <c r="D123" s="226" t="s">
        <v>164</v>
      </c>
      <c r="E123" s="227" t="s">
        <v>1</v>
      </c>
      <c r="F123" s="228" t="s">
        <v>165</v>
      </c>
      <c r="G123" s="225"/>
      <c r="H123" s="229">
        <v>1.125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AT123" s="235" t="s">
        <v>164</v>
      </c>
      <c r="AU123" s="235" t="s">
        <v>79</v>
      </c>
      <c r="AV123" s="12" t="s">
        <v>79</v>
      </c>
      <c r="AW123" s="12" t="s">
        <v>33</v>
      </c>
      <c r="AX123" s="12" t="s">
        <v>70</v>
      </c>
      <c r="AY123" s="235" t="s">
        <v>149</v>
      </c>
    </row>
    <row r="124" spans="2:51" s="13" customFormat="1" ht="12">
      <c r="B124" s="236"/>
      <c r="C124" s="237"/>
      <c r="D124" s="226" t="s">
        <v>164</v>
      </c>
      <c r="E124" s="238" t="s">
        <v>1</v>
      </c>
      <c r="F124" s="239" t="s">
        <v>166</v>
      </c>
      <c r="G124" s="237"/>
      <c r="H124" s="240">
        <v>1.125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AT124" s="246" t="s">
        <v>164</v>
      </c>
      <c r="AU124" s="246" t="s">
        <v>79</v>
      </c>
      <c r="AV124" s="13" t="s">
        <v>158</v>
      </c>
      <c r="AW124" s="13" t="s">
        <v>4</v>
      </c>
      <c r="AX124" s="13" t="s">
        <v>77</v>
      </c>
      <c r="AY124" s="246" t="s">
        <v>149</v>
      </c>
    </row>
    <row r="125" spans="2:65" s="1" customFormat="1" ht="16.5" customHeight="1">
      <c r="B125" s="37"/>
      <c r="C125" s="212" t="s">
        <v>158</v>
      </c>
      <c r="D125" s="212" t="s">
        <v>153</v>
      </c>
      <c r="E125" s="213" t="s">
        <v>167</v>
      </c>
      <c r="F125" s="214" t="s">
        <v>168</v>
      </c>
      <c r="G125" s="215" t="s">
        <v>162</v>
      </c>
      <c r="H125" s="216">
        <v>11.499</v>
      </c>
      <c r="I125" s="217"/>
      <c r="J125" s="218">
        <f>ROUND(I125*H125,2)</f>
        <v>0</v>
      </c>
      <c r="K125" s="214" t="s">
        <v>157</v>
      </c>
      <c r="L125" s="42"/>
      <c r="M125" s="219" t="s">
        <v>1</v>
      </c>
      <c r="N125" s="220" t="s">
        <v>41</v>
      </c>
      <c r="O125" s="78"/>
      <c r="P125" s="221">
        <f>O125*H125</f>
        <v>0</v>
      </c>
      <c r="Q125" s="221">
        <v>0.06917</v>
      </c>
      <c r="R125" s="221">
        <f>Q125*H125</f>
        <v>0.79538583</v>
      </c>
      <c r="S125" s="221">
        <v>0</v>
      </c>
      <c r="T125" s="222">
        <f>S125*H125</f>
        <v>0</v>
      </c>
      <c r="AR125" s="16" t="s">
        <v>158</v>
      </c>
      <c r="AT125" s="16" t="s">
        <v>153</v>
      </c>
      <c r="AU125" s="16" t="s">
        <v>79</v>
      </c>
      <c r="AY125" s="16" t="s">
        <v>149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77</v>
      </c>
      <c r="BK125" s="223">
        <f>ROUND(I125*H125,2)</f>
        <v>0</v>
      </c>
      <c r="BL125" s="16" t="s">
        <v>158</v>
      </c>
      <c r="BM125" s="16" t="s">
        <v>169</v>
      </c>
    </row>
    <row r="126" spans="2:51" s="12" customFormat="1" ht="12">
      <c r="B126" s="224"/>
      <c r="C126" s="225"/>
      <c r="D126" s="226" t="s">
        <v>164</v>
      </c>
      <c r="E126" s="227" t="s">
        <v>1</v>
      </c>
      <c r="F126" s="228" t="s">
        <v>170</v>
      </c>
      <c r="G126" s="225"/>
      <c r="H126" s="229">
        <v>11.499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164</v>
      </c>
      <c r="AU126" s="235" t="s">
        <v>79</v>
      </c>
      <c r="AV126" s="12" t="s">
        <v>79</v>
      </c>
      <c r="AW126" s="12" t="s">
        <v>33</v>
      </c>
      <c r="AX126" s="12" t="s">
        <v>70</v>
      </c>
      <c r="AY126" s="235" t="s">
        <v>149</v>
      </c>
    </row>
    <row r="127" spans="2:51" s="13" customFormat="1" ht="12">
      <c r="B127" s="236"/>
      <c r="C127" s="237"/>
      <c r="D127" s="226" t="s">
        <v>164</v>
      </c>
      <c r="E127" s="238" t="s">
        <v>1</v>
      </c>
      <c r="F127" s="239" t="s">
        <v>166</v>
      </c>
      <c r="G127" s="237"/>
      <c r="H127" s="240">
        <v>11.499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164</v>
      </c>
      <c r="AU127" s="246" t="s">
        <v>79</v>
      </c>
      <c r="AV127" s="13" t="s">
        <v>158</v>
      </c>
      <c r="AW127" s="13" t="s">
        <v>4</v>
      </c>
      <c r="AX127" s="13" t="s">
        <v>77</v>
      </c>
      <c r="AY127" s="246" t="s">
        <v>149</v>
      </c>
    </row>
    <row r="128" spans="2:65" s="1" customFormat="1" ht="16.5" customHeight="1">
      <c r="B128" s="37"/>
      <c r="C128" s="212" t="s">
        <v>171</v>
      </c>
      <c r="D128" s="212" t="s">
        <v>153</v>
      </c>
      <c r="E128" s="213" t="s">
        <v>172</v>
      </c>
      <c r="F128" s="214" t="s">
        <v>173</v>
      </c>
      <c r="G128" s="215" t="s">
        <v>174</v>
      </c>
      <c r="H128" s="216">
        <v>10.4</v>
      </c>
      <c r="I128" s="217"/>
      <c r="J128" s="218">
        <f>ROUND(I128*H128,2)</f>
        <v>0</v>
      </c>
      <c r="K128" s="214" t="s">
        <v>157</v>
      </c>
      <c r="L128" s="42"/>
      <c r="M128" s="219" t="s">
        <v>1</v>
      </c>
      <c r="N128" s="220" t="s">
        <v>41</v>
      </c>
      <c r="O128" s="78"/>
      <c r="P128" s="221">
        <f>O128*H128</f>
        <v>0</v>
      </c>
      <c r="Q128" s="221">
        <v>0.0001208</v>
      </c>
      <c r="R128" s="221">
        <f>Q128*H128</f>
        <v>0.00125632</v>
      </c>
      <c r="S128" s="221">
        <v>0</v>
      </c>
      <c r="T128" s="222">
        <f>S128*H128</f>
        <v>0</v>
      </c>
      <c r="AR128" s="16" t="s">
        <v>158</v>
      </c>
      <c r="AT128" s="16" t="s">
        <v>153</v>
      </c>
      <c r="AU128" s="16" t="s">
        <v>79</v>
      </c>
      <c r="AY128" s="16" t="s">
        <v>149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6" t="s">
        <v>77</v>
      </c>
      <c r="BK128" s="223">
        <f>ROUND(I128*H128,2)</f>
        <v>0</v>
      </c>
      <c r="BL128" s="16" t="s">
        <v>158</v>
      </c>
      <c r="BM128" s="16" t="s">
        <v>175</v>
      </c>
    </row>
    <row r="129" spans="2:51" s="12" customFormat="1" ht="12">
      <c r="B129" s="224"/>
      <c r="C129" s="225"/>
      <c r="D129" s="226" t="s">
        <v>164</v>
      </c>
      <c r="E129" s="227" t="s">
        <v>1</v>
      </c>
      <c r="F129" s="228" t="s">
        <v>176</v>
      </c>
      <c r="G129" s="225"/>
      <c r="H129" s="229">
        <v>10.4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164</v>
      </c>
      <c r="AU129" s="235" t="s">
        <v>79</v>
      </c>
      <c r="AV129" s="12" t="s">
        <v>79</v>
      </c>
      <c r="AW129" s="12" t="s">
        <v>33</v>
      </c>
      <c r="AX129" s="12" t="s">
        <v>70</v>
      </c>
      <c r="AY129" s="235" t="s">
        <v>149</v>
      </c>
    </row>
    <row r="130" spans="2:51" s="13" customFormat="1" ht="12">
      <c r="B130" s="236"/>
      <c r="C130" s="237"/>
      <c r="D130" s="226" t="s">
        <v>164</v>
      </c>
      <c r="E130" s="238" t="s">
        <v>1</v>
      </c>
      <c r="F130" s="239" t="s">
        <v>166</v>
      </c>
      <c r="G130" s="237"/>
      <c r="H130" s="240">
        <v>10.4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164</v>
      </c>
      <c r="AU130" s="246" t="s">
        <v>79</v>
      </c>
      <c r="AV130" s="13" t="s">
        <v>158</v>
      </c>
      <c r="AW130" s="13" t="s">
        <v>4</v>
      </c>
      <c r="AX130" s="13" t="s">
        <v>77</v>
      </c>
      <c r="AY130" s="246" t="s">
        <v>149</v>
      </c>
    </row>
    <row r="131" spans="2:65" s="1" customFormat="1" ht="16.5" customHeight="1">
      <c r="B131" s="37"/>
      <c r="C131" s="212" t="s">
        <v>177</v>
      </c>
      <c r="D131" s="212" t="s">
        <v>153</v>
      </c>
      <c r="E131" s="213" t="s">
        <v>178</v>
      </c>
      <c r="F131" s="214" t="s">
        <v>179</v>
      </c>
      <c r="G131" s="215" t="s">
        <v>174</v>
      </c>
      <c r="H131" s="216">
        <v>5.14</v>
      </c>
      <c r="I131" s="217"/>
      <c r="J131" s="218">
        <f>ROUND(I131*H131,2)</f>
        <v>0</v>
      </c>
      <c r="K131" s="214" t="s">
        <v>157</v>
      </c>
      <c r="L131" s="42"/>
      <c r="M131" s="219" t="s">
        <v>1</v>
      </c>
      <c r="N131" s="220" t="s">
        <v>41</v>
      </c>
      <c r="O131" s="78"/>
      <c r="P131" s="221">
        <f>O131*H131</f>
        <v>0</v>
      </c>
      <c r="Q131" s="221">
        <v>0.000196</v>
      </c>
      <c r="R131" s="221">
        <f>Q131*H131</f>
        <v>0.0010074399999999999</v>
      </c>
      <c r="S131" s="221">
        <v>0</v>
      </c>
      <c r="T131" s="222">
        <f>S131*H131</f>
        <v>0</v>
      </c>
      <c r="AR131" s="16" t="s">
        <v>158</v>
      </c>
      <c r="AT131" s="16" t="s">
        <v>153</v>
      </c>
      <c r="AU131" s="16" t="s">
        <v>79</v>
      </c>
      <c r="AY131" s="16" t="s">
        <v>149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6" t="s">
        <v>77</v>
      </c>
      <c r="BK131" s="223">
        <f>ROUND(I131*H131,2)</f>
        <v>0</v>
      </c>
      <c r="BL131" s="16" t="s">
        <v>158</v>
      </c>
      <c r="BM131" s="16" t="s">
        <v>180</v>
      </c>
    </row>
    <row r="132" spans="2:51" s="12" customFormat="1" ht="12">
      <c r="B132" s="224"/>
      <c r="C132" s="225"/>
      <c r="D132" s="226" t="s">
        <v>164</v>
      </c>
      <c r="E132" s="227" t="s">
        <v>1</v>
      </c>
      <c r="F132" s="228" t="s">
        <v>181</v>
      </c>
      <c r="G132" s="225"/>
      <c r="H132" s="229">
        <v>5.14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164</v>
      </c>
      <c r="AU132" s="235" t="s">
        <v>79</v>
      </c>
      <c r="AV132" s="12" t="s">
        <v>79</v>
      </c>
      <c r="AW132" s="12" t="s">
        <v>33</v>
      </c>
      <c r="AX132" s="12" t="s">
        <v>70</v>
      </c>
      <c r="AY132" s="235" t="s">
        <v>149</v>
      </c>
    </row>
    <row r="133" spans="2:51" s="13" customFormat="1" ht="12">
      <c r="B133" s="236"/>
      <c r="C133" s="237"/>
      <c r="D133" s="226" t="s">
        <v>164</v>
      </c>
      <c r="E133" s="238" t="s">
        <v>1</v>
      </c>
      <c r="F133" s="239" t="s">
        <v>166</v>
      </c>
      <c r="G133" s="237"/>
      <c r="H133" s="240">
        <v>5.14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164</v>
      </c>
      <c r="AU133" s="246" t="s">
        <v>79</v>
      </c>
      <c r="AV133" s="13" t="s">
        <v>158</v>
      </c>
      <c r="AW133" s="13" t="s">
        <v>4</v>
      </c>
      <c r="AX133" s="13" t="s">
        <v>77</v>
      </c>
      <c r="AY133" s="246" t="s">
        <v>149</v>
      </c>
    </row>
    <row r="134" spans="2:63" s="11" customFormat="1" ht="22.8" customHeight="1">
      <c r="B134" s="196"/>
      <c r="C134" s="197"/>
      <c r="D134" s="198" t="s">
        <v>69</v>
      </c>
      <c r="E134" s="210" t="s">
        <v>182</v>
      </c>
      <c r="F134" s="210" t="s">
        <v>183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SUM(P135:P172)</f>
        <v>0</v>
      </c>
      <c r="Q134" s="204"/>
      <c r="R134" s="205">
        <f>SUM(R135:R172)</f>
        <v>0.5328953470000001</v>
      </c>
      <c r="S134" s="204"/>
      <c r="T134" s="206">
        <f>SUM(T135:T172)</f>
        <v>0</v>
      </c>
      <c r="AR134" s="207" t="s">
        <v>77</v>
      </c>
      <c r="AT134" s="208" t="s">
        <v>69</v>
      </c>
      <c r="AU134" s="208" t="s">
        <v>77</v>
      </c>
      <c r="AY134" s="207" t="s">
        <v>149</v>
      </c>
      <c r="BK134" s="209">
        <f>SUM(BK135:BK172)</f>
        <v>0</v>
      </c>
    </row>
    <row r="135" spans="2:65" s="1" customFormat="1" ht="16.5" customHeight="1">
      <c r="B135" s="37"/>
      <c r="C135" s="212" t="s">
        <v>184</v>
      </c>
      <c r="D135" s="212" t="s">
        <v>153</v>
      </c>
      <c r="E135" s="213" t="s">
        <v>185</v>
      </c>
      <c r="F135" s="214" t="s">
        <v>186</v>
      </c>
      <c r="G135" s="215" t="s">
        <v>162</v>
      </c>
      <c r="H135" s="216">
        <v>25.149</v>
      </c>
      <c r="I135" s="217"/>
      <c r="J135" s="218">
        <f>ROUND(I135*H135,2)</f>
        <v>0</v>
      </c>
      <c r="K135" s="214" t="s">
        <v>157</v>
      </c>
      <c r="L135" s="42"/>
      <c r="M135" s="219" t="s">
        <v>1</v>
      </c>
      <c r="N135" s="220" t="s">
        <v>41</v>
      </c>
      <c r="O135" s="78"/>
      <c r="P135" s="221">
        <f>O135*H135</f>
        <v>0</v>
      </c>
      <c r="Q135" s="221">
        <v>0.000263</v>
      </c>
      <c r="R135" s="221">
        <f>Q135*H135</f>
        <v>0.0066141870000000005</v>
      </c>
      <c r="S135" s="221">
        <v>0</v>
      </c>
      <c r="T135" s="222">
        <f>S135*H135</f>
        <v>0</v>
      </c>
      <c r="AR135" s="16" t="s">
        <v>158</v>
      </c>
      <c r="AT135" s="16" t="s">
        <v>153</v>
      </c>
      <c r="AU135" s="16" t="s">
        <v>79</v>
      </c>
      <c r="AY135" s="16" t="s">
        <v>149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6" t="s">
        <v>77</v>
      </c>
      <c r="BK135" s="223">
        <f>ROUND(I135*H135,2)</f>
        <v>0</v>
      </c>
      <c r="BL135" s="16" t="s">
        <v>158</v>
      </c>
      <c r="BM135" s="16" t="s">
        <v>187</v>
      </c>
    </row>
    <row r="136" spans="2:51" s="12" customFormat="1" ht="12">
      <c r="B136" s="224"/>
      <c r="C136" s="225"/>
      <c r="D136" s="226" t="s">
        <v>164</v>
      </c>
      <c r="E136" s="227" t="s">
        <v>1</v>
      </c>
      <c r="F136" s="228" t="s">
        <v>188</v>
      </c>
      <c r="G136" s="225"/>
      <c r="H136" s="229">
        <v>10.149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164</v>
      </c>
      <c r="AU136" s="235" t="s">
        <v>79</v>
      </c>
      <c r="AV136" s="12" t="s">
        <v>79</v>
      </c>
      <c r="AW136" s="12" t="s">
        <v>33</v>
      </c>
      <c r="AX136" s="12" t="s">
        <v>70</v>
      </c>
      <c r="AY136" s="235" t="s">
        <v>149</v>
      </c>
    </row>
    <row r="137" spans="2:51" s="12" customFormat="1" ht="12">
      <c r="B137" s="224"/>
      <c r="C137" s="225"/>
      <c r="D137" s="226" t="s">
        <v>164</v>
      </c>
      <c r="E137" s="227" t="s">
        <v>1</v>
      </c>
      <c r="F137" s="228" t="s">
        <v>189</v>
      </c>
      <c r="G137" s="225"/>
      <c r="H137" s="229">
        <v>15.3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164</v>
      </c>
      <c r="AU137" s="235" t="s">
        <v>79</v>
      </c>
      <c r="AV137" s="12" t="s">
        <v>79</v>
      </c>
      <c r="AW137" s="12" t="s">
        <v>33</v>
      </c>
      <c r="AX137" s="12" t="s">
        <v>70</v>
      </c>
      <c r="AY137" s="235" t="s">
        <v>149</v>
      </c>
    </row>
    <row r="138" spans="2:51" s="12" customFormat="1" ht="12">
      <c r="B138" s="224"/>
      <c r="C138" s="225"/>
      <c r="D138" s="226" t="s">
        <v>164</v>
      </c>
      <c r="E138" s="227" t="s">
        <v>1</v>
      </c>
      <c r="F138" s="228" t="s">
        <v>190</v>
      </c>
      <c r="G138" s="225"/>
      <c r="H138" s="229">
        <v>5.61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164</v>
      </c>
      <c r="AU138" s="235" t="s">
        <v>79</v>
      </c>
      <c r="AV138" s="12" t="s">
        <v>79</v>
      </c>
      <c r="AW138" s="12" t="s">
        <v>33</v>
      </c>
      <c r="AX138" s="12" t="s">
        <v>70</v>
      </c>
      <c r="AY138" s="235" t="s">
        <v>149</v>
      </c>
    </row>
    <row r="139" spans="2:51" s="12" customFormat="1" ht="12">
      <c r="B139" s="224"/>
      <c r="C139" s="225"/>
      <c r="D139" s="226" t="s">
        <v>164</v>
      </c>
      <c r="E139" s="227" t="s">
        <v>1</v>
      </c>
      <c r="F139" s="228" t="s">
        <v>191</v>
      </c>
      <c r="G139" s="225"/>
      <c r="H139" s="229">
        <v>-5.91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164</v>
      </c>
      <c r="AU139" s="235" t="s">
        <v>79</v>
      </c>
      <c r="AV139" s="12" t="s">
        <v>79</v>
      </c>
      <c r="AW139" s="12" t="s">
        <v>33</v>
      </c>
      <c r="AX139" s="12" t="s">
        <v>70</v>
      </c>
      <c r="AY139" s="235" t="s">
        <v>149</v>
      </c>
    </row>
    <row r="140" spans="2:51" s="13" customFormat="1" ht="12">
      <c r="B140" s="236"/>
      <c r="C140" s="237"/>
      <c r="D140" s="226" t="s">
        <v>164</v>
      </c>
      <c r="E140" s="238" t="s">
        <v>1</v>
      </c>
      <c r="F140" s="239" t="s">
        <v>166</v>
      </c>
      <c r="G140" s="237"/>
      <c r="H140" s="240">
        <v>25.149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164</v>
      </c>
      <c r="AU140" s="246" t="s">
        <v>79</v>
      </c>
      <c r="AV140" s="13" t="s">
        <v>158</v>
      </c>
      <c r="AW140" s="13" t="s">
        <v>4</v>
      </c>
      <c r="AX140" s="13" t="s">
        <v>77</v>
      </c>
      <c r="AY140" s="246" t="s">
        <v>149</v>
      </c>
    </row>
    <row r="141" spans="2:65" s="1" customFormat="1" ht="16.5" customHeight="1">
      <c r="B141" s="37"/>
      <c r="C141" s="212" t="s">
        <v>192</v>
      </c>
      <c r="D141" s="212" t="s">
        <v>153</v>
      </c>
      <c r="E141" s="213" t="s">
        <v>193</v>
      </c>
      <c r="F141" s="214" t="s">
        <v>194</v>
      </c>
      <c r="G141" s="215" t="s">
        <v>162</v>
      </c>
      <c r="H141" s="216">
        <v>3.5</v>
      </c>
      <c r="I141" s="217"/>
      <c r="J141" s="218">
        <f>ROUND(I141*H141,2)</f>
        <v>0</v>
      </c>
      <c r="K141" s="214" t="s">
        <v>157</v>
      </c>
      <c r="L141" s="42"/>
      <c r="M141" s="219" t="s">
        <v>1</v>
      </c>
      <c r="N141" s="220" t="s">
        <v>41</v>
      </c>
      <c r="O141" s="78"/>
      <c r="P141" s="221">
        <f>O141*H141</f>
        <v>0</v>
      </c>
      <c r="Q141" s="221">
        <v>0.00438</v>
      </c>
      <c r="R141" s="221">
        <f>Q141*H141</f>
        <v>0.01533</v>
      </c>
      <c r="S141" s="221">
        <v>0</v>
      </c>
      <c r="T141" s="222">
        <f>S141*H141</f>
        <v>0</v>
      </c>
      <c r="AR141" s="16" t="s">
        <v>158</v>
      </c>
      <c r="AT141" s="16" t="s">
        <v>153</v>
      </c>
      <c r="AU141" s="16" t="s">
        <v>79</v>
      </c>
      <c r="AY141" s="16" t="s">
        <v>149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77</v>
      </c>
      <c r="BK141" s="223">
        <f>ROUND(I141*H141,2)</f>
        <v>0</v>
      </c>
      <c r="BL141" s="16" t="s">
        <v>158</v>
      </c>
      <c r="BM141" s="16" t="s">
        <v>195</v>
      </c>
    </row>
    <row r="142" spans="2:51" s="14" customFormat="1" ht="12">
      <c r="B142" s="247"/>
      <c r="C142" s="248"/>
      <c r="D142" s="226" t="s">
        <v>164</v>
      </c>
      <c r="E142" s="249" t="s">
        <v>1</v>
      </c>
      <c r="F142" s="250" t="s">
        <v>196</v>
      </c>
      <c r="G142" s="248"/>
      <c r="H142" s="249" t="s">
        <v>1</v>
      </c>
      <c r="I142" s="251"/>
      <c r="J142" s="248"/>
      <c r="K142" s="248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164</v>
      </c>
      <c r="AU142" s="256" t="s">
        <v>79</v>
      </c>
      <c r="AV142" s="14" t="s">
        <v>77</v>
      </c>
      <c r="AW142" s="14" t="s">
        <v>33</v>
      </c>
      <c r="AX142" s="14" t="s">
        <v>70</v>
      </c>
      <c r="AY142" s="256" t="s">
        <v>149</v>
      </c>
    </row>
    <row r="143" spans="2:51" s="12" customFormat="1" ht="12">
      <c r="B143" s="224"/>
      <c r="C143" s="225"/>
      <c r="D143" s="226" t="s">
        <v>164</v>
      </c>
      <c r="E143" s="227" t="s">
        <v>1</v>
      </c>
      <c r="F143" s="228" t="s">
        <v>197</v>
      </c>
      <c r="G143" s="225"/>
      <c r="H143" s="229">
        <v>3.5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164</v>
      </c>
      <c r="AU143" s="235" t="s">
        <v>79</v>
      </c>
      <c r="AV143" s="12" t="s">
        <v>79</v>
      </c>
      <c r="AW143" s="12" t="s">
        <v>33</v>
      </c>
      <c r="AX143" s="12" t="s">
        <v>70</v>
      </c>
      <c r="AY143" s="235" t="s">
        <v>149</v>
      </c>
    </row>
    <row r="144" spans="2:51" s="13" customFormat="1" ht="12">
      <c r="B144" s="236"/>
      <c r="C144" s="237"/>
      <c r="D144" s="226" t="s">
        <v>164</v>
      </c>
      <c r="E144" s="238" t="s">
        <v>1</v>
      </c>
      <c r="F144" s="239" t="s">
        <v>166</v>
      </c>
      <c r="G144" s="237"/>
      <c r="H144" s="240">
        <v>3.5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164</v>
      </c>
      <c r="AU144" s="246" t="s">
        <v>79</v>
      </c>
      <c r="AV144" s="13" t="s">
        <v>158</v>
      </c>
      <c r="AW144" s="13" t="s">
        <v>4</v>
      </c>
      <c r="AX144" s="13" t="s">
        <v>77</v>
      </c>
      <c r="AY144" s="246" t="s">
        <v>149</v>
      </c>
    </row>
    <row r="145" spans="2:65" s="1" customFormat="1" ht="22.5" customHeight="1">
      <c r="B145" s="37"/>
      <c r="C145" s="212" t="s">
        <v>198</v>
      </c>
      <c r="D145" s="212" t="s">
        <v>153</v>
      </c>
      <c r="E145" s="213" t="s">
        <v>199</v>
      </c>
      <c r="F145" s="214" t="s">
        <v>200</v>
      </c>
      <c r="G145" s="215" t="s">
        <v>162</v>
      </c>
      <c r="H145" s="216">
        <v>3.5</v>
      </c>
      <c r="I145" s="217"/>
      <c r="J145" s="218">
        <f>ROUND(I145*H145,2)</f>
        <v>0</v>
      </c>
      <c r="K145" s="214" t="s">
        <v>157</v>
      </c>
      <c r="L145" s="42"/>
      <c r="M145" s="219" t="s">
        <v>1</v>
      </c>
      <c r="N145" s="220" t="s">
        <v>41</v>
      </c>
      <c r="O145" s="78"/>
      <c r="P145" s="221">
        <f>O145*H145</f>
        <v>0</v>
      </c>
      <c r="Q145" s="221">
        <v>0.0057</v>
      </c>
      <c r="R145" s="221">
        <f>Q145*H145</f>
        <v>0.019950000000000002</v>
      </c>
      <c r="S145" s="221">
        <v>0</v>
      </c>
      <c r="T145" s="222">
        <f>S145*H145</f>
        <v>0</v>
      </c>
      <c r="AR145" s="16" t="s">
        <v>158</v>
      </c>
      <c r="AT145" s="16" t="s">
        <v>153</v>
      </c>
      <c r="AU145" s="16" t="s">
        <v>79</v>
      </c>
      <c r="AY145" s="16" t="s">
        <v>149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6" t="s">
        <v>77</v>
      </c>
      <c r="BK145" s="223">
        <f>ROUND(I145*H145,2)</f>
        <v>0</v>
      </c>
      <c r="BL145" s="16" t="s">
        <v>158</v>
      </c>
      <c r="BM145" s="16" t="s">
        <v>201</v>
      </c>
    </row>
    <row r="146" spans="2:51" s="14" customFormat="1" ht="12">
      <c r="B146" s="247"/>
      <c r="C146" s="248"/>
      <c r="D146" s="226" t="s">
        <v>164</v>
      </c>
      <c r="E146" s="249" t="s">
        <v>1</v>
      </c>
      <c r="F146" s="250" t="s">
        <v>196</v>
      </c>
      <c r="G146" s="248"/>
      <c r="H146" s="249" t="s">
        <v>1</v>
      </c>
      <c r="I146" s="251"/>
      <c r="J146" s="248"/>
      <c r="K146" s="248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164</v>
      </c>
      <c r="AU146" s="256" t="s">
        <v>79</v>
      </c>
      <c r="AV146" s="14" t="s">
        <v>77</v>
      </c>
      <c r="AW146" s="14" t="s">
        <v>33</v>
      </c>
      <c r="AX146" s="14" t="s">
        <v>70</v>
      </c>
      <c r="AY146" s="256" t="s">
        <v>149</v>
      </c>
    </row>
    <row r="147" spans="2:51" s="12" customFormat="1" ht="12">
      <c r="B147" s="224"/>
      <c r="C147" s="225"/>
      <c r="D147" s="226" t="s">
        <v>164</v>
      </c>
      <c r="E147" s="227" t="s">
        <v>1</v>
      </c>
      <c r="F147" s="228" t="s">
        <v>197</v>
      </c>
      <c r="G147" s="225"/>
      <c r="H147" s="229">
        <v>3.5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164</v>
      </c>
      <c r="AU147" s="235" t="s">
        <v>79</v>
      </c>
      <c r="AV147" s="12" t="s">
        <v>79</v>
      </c>
      <c r="AW147" s="12" t="s">
        <v>33</v>
      </c>
      <c r="AX147" s="12" t="s">
        <v>70</v>
      </c>
      <c r="AY147" s="235" t="s">
        <v>149</v>
      </c>
    </row>
    <row r="148" spans="2:51" s="13" customFormat="1" ht="12">
      <c r="B148" s="236"/>
      <c r="C148" s="237"/>
      <c r="D148" s="226" t="s">
        <v>164</v>
      </c>
      <c r="E148" s="238" t="s">
        <v>1</v>
      </c>
      <c r="F148" s="239" t="s">
        <v>166</v>
      </c>
      <c r="G148" s="237"/>
      <c r="H148" s="240">
        <v>3.5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164</v>
      </c>
      <c r="AU148" s="246" t="s">
        <v>79</v>
      </c>
      <c r="AV148" s="13" t="s">
        <v>158</v>
      </c>
      <c r="AW148" s="13" t="s">
        <v>4</v>
      </c>
      <c r="AX148" s="13" t="s">
        <v>77</v>
      </c>
      <c r="AY148" s="246" t="s">
        <v>149</v>
      </c>
    </row>
    <row r="149" spans="2:65" s="1" customFormat="1" ht="16.5" customHeight="1">
      <c r="B149" s="37"/>
      <c r="C149" s="212" t="s">
        <v>202</v>
      </c>
      <c r="D149" s="212" t="s">
        <v>153</v>
      </c>
      <c r="E149" s="213" t="s">
        <v>203</v>
      </c>
      <c r="F149" s="214" t="s">
        <v>204</v>
      </c>
      <c r="G149" s="215" t="s">
        <v>162</v>
      </c>
      <c r="H149" s="216">
        <v>10.4</v>
      </c>
      <c r="I149" s="217"/>
      <c r="J149" s="218">
        <f>ROUND(I149*H149,2)</f>
        <v>0</v>
      </c>
      <c r="K149" s="214" t="s">
        <v>157</v>
      </c>
      <c r="L149" s="42"/>
      <c r="M149" s="219" t="s">
        <v>1</v>
      </c>
      <c r="N149" s="220" t="s">
        <v>41</v>
      </c>
      <c r="O149" s="78"/>
      <c r="P149" s="221">
        <f>O149*H149</f>
        <v>0</v>
      </c>
      <c r="Q149" s="221">
        <v>0.000263</v>
      </c>
      <c r="R149" s="221">
        <f>Q149*H149</f>
        <v>0.0027352</v>
      </c>
      <c r="S149" s="221">
        <v>0</v>
      </c>
      <c r="T149" s="222">
        <f>S149*H149</f>
        <v>0</v>
      </c>
      <c r="AR149" s="16" t="s">
        <v>158</v>
      </c>
      <c r="AT149" s="16" t="s">
        <v>153</v>
      </c>
      <c r="AU149" s="16" t="s">
        <v>79</v>
      </c>
      <c r="AY149" s="16" t="s">
        <v>149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6" t="s">
        <v>77</v>
      </c>
      <c r="BK149" s="223">
        <f>ROUND(I149*H149,2)</f>
        <v>0</v>
      </c>
      <c r="BL149" s="16" t="s">
        <v>158</v>
      </c>
      <c r="BM149" s="16" t="s">
        <v>205</v>
      </c>
    </row>
    <row r="150" spans="2:51" s="12" customFormat="1" ht="12">
      <c r="B150" s="224"/>
      <c r="C150" s="225"/>
      <c r="D150" s="226" t="s">
        <v>164</v>
      </c>
      <c r="E150" s="227" t="s">
        <v>1</v>
      </c>
      <c r="F150" s="228" t="s">
        <v>206</v>
      </c>
      <c r="G150" s="225"/>
      <c r="H150" s="229">
        <v>10.4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164</v>
      </c>
      <c r="AU150" s="235" t="s">
        <v>79</v>
      </c>
      <c r="AV150" s="12" t="s">
        <v>79</v>
      </c>
      <c r="AW150" s="12" t="s">
        <v>33</v>
      </c>
      <c r="AX150" s="12" t="s">
        <v>70</v>
      </c>
      <c r="AY150" s="235" t="s">
        <v>149</v>
      </c>
    </row>
    <row r="151" spans="2:51" s="13" customFormat="1" ht="12">
      <c r="B151" s="236"/>
      <c r="C151" s="237"/>
      <c r="D151" s="226" t="s">
        <v>164</v>
      </c>
      <c r="E151" s="238" t="s">
        <v>1</v>
      </c>
      <c r="F151" s="239" t="s">
        <v>166</v>
      </c>
      <c r="G151" s="237"/>
      <c r="H151" s="240">
        <v>10.4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164</v>
      </c>
      <c r="AU151" s="246" t="s">
        <v>79</v>
      </c>
      <c r="AV151" s="13" t="s">
        <v>158</v>
      </c>
      <c r="AW151" s="13" t="s">
        <v>4</v>
      </c>
      <c r="AX151" s="13" t="s">
        <v>77</v>
      </c>
      <c r="AY151" s="246" t="s">
        <v>149</v>
      </c>
    </row>
    <row r="152" spans="2:65" s="1" customFormat="1" ht="16.5" customHeight="1">
      <c r="B152" s="37"/>
      <c r="C152" s="212" t="s">
        <v>207</v>
      </c>
      <c r="D152" s="212" t="s">
        <v>153</v>
      </c>
      <c r="E152" s="213" t="s">
        <v>208</v>
      </c>
      <c r="F152" s="214" t="s">
        <v>209</v>
      </c>
      <c r="G152" s="215" t="s">
        <v>162</v>
      </c>
      <c r="H152" s="216">
        <v>15.915</v>
      </c>
      <c r="I152" s="217"/>
      <c r="J152" s="218">
        <f>ROUND(I152*H152,2)</f>
        <v>0</v>
      </c>
      <c r="K152" s="214" t="s">
        <v>157</v>
      </c>
      <c r="L152" s="42"/>
      <c r="M152" s="219" t="s">
        <v>1</v>
      </c>
      <c r="N152" s="220" t="s">
        <v>41</v>
      </c>
      <c r="O152" s="78"/>
      <c r="P152" s="221">
        <f>O152*H152</f>
        <v>0</v>
      </c>
      <c r="Q152" s="221">
        <v>0.004384</v>
      </c>
      <c r="R152" s="221">
        <f>Q152*H152</f>
        <v>0.06977135999999999</v>
      </c>
      <c r="S152" s="221">
        <v>0</v>
      </c>
      <c r="T152" s="222">
        <f>S152*H152</f>
        <v>0</v>
      </c>
      <c r="AR152" s="16" t="s">
        <v>158</v>
      </c>
      <c r="AT152" s="16" t="s">
        <v>153</v>
      </c>
      <c r="AU152" s="16" t="s">
        <v>79</v>
      </c>
      <c r="AY152" s="16" t="s">
        <v>149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6" t="s">
        <v>77</v>
      </c>
      <c r="BK152" s="223">
        <f>ROUND(I152*H152,2)</f>
        <v>0</v>
      </c>
      <c r="BL152" s="16" t="s">
        <v>158</v>
      </c>
      <c r="BM152" s="16" t="s">
        <v>210</v>
      </c>
    </row>
    <row r="153" spans="2:51" s="14" customFormat="1" ht="12">
      <c r="B153" s="247"/>
      <c r="C153" s="248"/>
      <c r="D153" s="226" t="s">
        <v>164</v>
      </c>
      <c r="E153" s="249" t="s">
        <v>1</v>
      </c>
      <c r="F153" s="250" t="s">
        <v>211</v>
      </c>
      <c r="G153" s="248"/>
      <c r="H153" s="249" t="s">
        <v>1</v>
      </c>
      <c r="I153" s="251"/>
      <c r="J153" s="248"/>
      <c r="K153" s="248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164</v>
      </c>
      <c r="AU153" s="256" t="s">
        <v>79</v>
      </c>
      <c r="AV153" s="14" t="s">
        <v>77</v>
      </c>
      <c r="AW153" s="14" t="s">
        <v>33</v>
      </c>
      <c r="AX153" s="14" t="s">
        <v>70</v>
      </c>
      <c r="AY153" s="256" t="s">
        <v>149</v>
      </c>
    </row>
    <row r="154" spans="2:51" s="12" customFormat="1" ht="12">
      <c r="B154" s="224"/>
      <c r="C154" s="225"/>
      <c r="D154" s="226" t="s">
        <v>164</v>
      </c>
      <c r="E154" s="227" t="s">
        <v>1</v>
      </c>
      <c r="F154" s="228" t="s">
        <v>212</v>
      </c>
      <c r="G154" s="225"/>
      <c r="H154" s="229">
        <v>15.915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164</v>
      </c>
      <c r="AU154" s="235" t="s">
        <v>79</v>
      </c>
      <c r="AV154" s="12" t="s">
        <v>79</v>
      </c>
      <c r="AW154" s="12" t="s">
        <v>33</v>
      </c>
      <c r="AX154" s="12" t="s">
        <v>70</v>
      </c>
      <c r="AY154" s="235" t="s">
        <v>149</v>
      </c>
    </row>
    <row r="155" spans="2:51" s="13" customFormat="1" ht="12">
      <c r="B155" s="236"/>
      <c r="C155" s="237"/>
      <c r="D155" s="226" t="s">
        <v>164</v>
      </c>
      <c r="E155" s="238" t="s">
        <v>1</v>
      </c>
      <c r="F155" s="239" t="s">
        <v>166</v>
      </c>
      <c r="G155" s="237"/>
      <c r="H155" s="240">
        <v>15.915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164</v>
      </c>
      <c r="AU155" s="246" t="s">
        <v>79</v>
      </c>
      <c r="AV155" s="13" t="s">
        <v>158</v>
      </c>
      <c r="AW155" s="13" t="s">
        <v>4</v>
      </c>
      <c r="AX155" s="13" t="s">
        <v>77</v>
      </c>
      <c r="AY155" s="246" t="s">
        <v>149</v>
      </c>
    </row>
    <row r="156" spans="2:65" s="1" customFormat="1" ht="16.5" customHeight="1">
      <c r="B156" s="37"/>
      <c r="C156" s="212" t="s">
        <v>213</v>
      </c>
      <c r="D156" s="212" t="s">
        <v>153</v>
      </c>
      <c r="E156" s="213" t="s">
        <v>214</v>
      </c>
      <c r="F156" s="214" t="s">
        <v>215</v>
      </c>
      <c r="G156" s="215" t="s">
        <v>162</v>
      </c>
      <c r="H156" s="216">
        <v>10.4</v>
      </c>
      <c r="I156" s="217"/>
      <c r="J156" s="218">
        <f>ROUND(I156*H156,2)</f>
        <v>0</v>
      </c>
      <c r="K156" s="214" t="s">
        <v>157</v>
      </c>
      <c r="L156" s="42"/>
      <c r="M156" s="219" t="s">
        <v>1</v>
      </c>
      <c r="N156" s="220" t="s">
        <v>41</v>
      </c>
      <c r="O156" s="78"/>
      <c r="P156" s="221">
        <f>O156*H156</f>
        <v>0</v>
      </c>
      <c r="Q156" s="221">
        <v>0.003</v>
      </c>
      <c r="R156" s="221">
        <f>Q156*H156</f>
        <v>0.031200000000000002</v>
      </c>
      <c r="S156" s="221">
        <v>0</v>
      </c>
      <c r="T156" s="222">
        <f>S156*H156</f>
        <v>0</v>
      </c>
      <c r="AR156" s="16" t="s">
        <v>158</v>
      </c>
      <c r="AT156" s="16" t="s">
        <v>153</v>
      </c>
      <c r="AU156" s="16" t="s">
        <v>79</v>
      </c>
      <c r="AY156" s="16" t="s">
        <v>149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77</v>
      </c>
      <c r="BK156" s="223">
        <f>ROUND(I156*H156,2)</f>
        <v>0</v>
      </c>
      <c r="BL156" s="16" t="s">
        <v>158</v>
      </c>
      <c r="BM156" s="16" t="s">
        <v>216</v>
      </c>
    </row>
    <row r="157" spans="2:51" s="12" customFormat="1" ht="12">
      <c r="B157" s="224"/>
      <c r="C157" s="225"/>
      <c r="D157" s="226" t="s">
        <v>164</v>
      </c>
      <c r="E157" s="227" t="s">
        <v>1</v>
      </c>
      <c r="F157" s="228" t="s">
        <v>206</v>
      </c>
      <c r="G157" s="225"/>
      <c r="H157" s="229">
        <v>10.4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164</v>
      </c>
      <c r="AU157" s="235" t="s">
        <v>79</v>
      </c>
      <c r="AV157" s="12" t="s">
        <v>79</v>
      </c>
      <c r="AW157" s="12" t="s">
        <v>33</v>
      </c>
      <c r="AX157" s="12" t="s">
        <v>70</v>
      </c>
      <c r="AY157" s="235" t="s">
        <v>149</v>
      </c>
    </row>
    <row r="158" spans="2:51" s="13" customFormat="1" ht="12">
      <c r="B158" s="236"/>
      <c r="C158" s="237"/>
      <c r="D158" s="226" t="s">
        <v>164</v>
      </c>
      <c r="E158" s="238" t="s">
        <v>1</v>
      </c>
      <c r="F158" s="239" t="s">
        <v>166</v>
      </c>
      <c r="G158" s="237"/>
      <c r="H158" s="240">
        <v>10.4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164</v>
      </c>
      <c r="AU158" s="246" t="s">
        <v>79</v>
      </c>
      <c r="AV158" s="13" t="s">
        <v>158</v>
      </c>
      <c r="AW158" s="13" t="s">
        <v>4</v>
      </c>
      <c r="AX158" s="13" t="s">
        <v>77</v>
      </c>
      <c r="AY158" s="246" t="s">
        <v>149</v>
      </c>
    </row>
    <row r="159" spans="2:65" s="1" customFormat="1" ht="16.5" customHeight="1">
      <c r="B159" s="37"/>
      <c r="C159" s="212" t="s">
        <v>217</v>
      </c>
      <c r="D159" s="212" t="s">
        <v>153</v>
      </c>
      <c r="E159" s="213" t="s">
        <v>218</v>
      </c>
      <c r="F159" s="214" t="s">
        <v>219</v>
      </c>
      <c r="G159" s="215" t="s">
        <v>162</v>
      </c>
      <c r="H159" s="216">
        <v>25.149</v>
      </c>
      <c r="I159" s="217"/>
      <c r="J159" s="218">
        <f>ROUND(I159*H159,2)</f>
        <v>0</v>
      </c>
      <c r="K159" s="214" t="s">
        <v>157</v>
      </c>
      <c r="L159" s="42"/>
      <c r="M159" s="219" t="s">
        <v>1</v>
      </c>
      <c r="N159" s="220" t="s">
        <v>41</v>
      </c>
      <c r="O159" s="78"/>
      <c r="P159" s="221">
        <f>O159*H159</f>
        <v>0</v>
      </c>
      <c r="Q159" s="221">
        <v>0.0154</v>
      </c>
      <c r="R159" s="221">
        <f>Q159*H159</f>
        <v>0.38729460000000004</v>
      </c>
      <c r="S159" s="221">
        <v>0</v>
      </c>
      <c r="T159" s="222">
        <f>S159*H159</f>
        <v>0</v>
      </c>
      <c r="AR159" s="16" t="s">
        <v>158</v>
      </c>
      <c r="AT159" s="16" t="s">
        <v>153</v>
      </c>
      <c r="AU159" s="16" t="s">
        <v>79</v>
      </c>
      <c r="AY159" s="16" t="s">
        <v>149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6" t="s">
        <v>77</v>
      </c>
      <c r="BK159" s="223">
        <f>ROUND(I159*H159,2)</f>
        <v>0</v>
      </c>
      <c r="BL159" s="16" t="s">
        <v>158</v>
      </c>
      <c r="BM159" s="16" t="s">
        <v>220</v>
      </c>
    </row>
    <row r="160" spans="2:51" s="12" customFormat="1" ht="12">
      <c r="B160" s="224"/>
      <c r="C160" s="225"/>
      <c r="D160" s="226" t="s">
        <v>164</v>
      </c>
      <c r="E160" s="227" t="s">
        <v>1</v>
      </c>
      <c r="F160" s="228" t="s">
        <v>188</v>
      </c>
      <c r="G160" s="225"/>
      <c r="H160" s="229">
        <v>10.149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164</v>
      </c>
      <c r="AU160" s="235" t="s">
        <v>79</v>
      </c>
      <c r="AV160" s="12" t="s">
        <v>79</v>
      </c>
      <c r="AW160" s="12" t="s">
        <v>33</v>
      </c>
      <c r="AX160" s="12" t="s">
        <v>70</v>
      </c>
      <c r="AY160" s="235" t="s">
        <v>149</v>
      </c>
    </row>
    <row r="161" spans="2:51" s="12" customFormat="1" ht="12">
      <c r="B161" s="224"/>
      <c r="C161" s="225"/>
      <c r="D161" s="226" t="s">
        <v>164</v>
      </c>
      <c r="E161" s="227" t="s">
        <v>1</v>
      </c>
      <c r="F161" s="228" t="s">
        <v>189</v>
      </c>
      <c r="G161" s="225"/>
      <c r="H161" s="229">
        <v>15.3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164</v>
      </c>
      <c r="AU161" s="235" t="s">
        <v>79</v>
      </c>
      <c r="AV161" s="12" t="s">
        <v>79</v>
      </c>
      <c r="AW161" s="12" t="s">
        <v>33</v>
      </c>
      <c r="AX161" s="12" t="s">
        <v>70</v>
      </c>
      <c r="AY161" s="235" t="s">
        <v>149</v>
      </c>
    </row>
    <row r="162" spans="2:51" s="12" customFormat="1" ht="12">
      <c r="B162" s="224"/>
      <c r="C162" s="225"/>
      <c r="D162" s="226" t="s">
        <v>164</v>
      </c>
      <c r="E162" s="227" t="s">
        <v>1</v>
      </c>
      <c r="F162" s="228" t="s">
        <v>190</v>
      </c>
      <c r="G162" s="225"/>
      <c r="H162" s="229">
        <v>5.61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164</v>
      </c>
      <c r="AU162" s="235" t="s">
        <v>79</v>
      </c>
      <c r="AV162" s="12" t="s">
        <v>79</v>
      </c>
      <c r="AW162" s="12" t="s">
        <v>33</v>
      </c>
      <c r="AX162" s="12" t="s">
        <v>70</v>
      </c>
      <c r="AY162" s="235" t="s">
        <v>149</v>
      </c>
    </row>
    <row r="163" spans="2:51" s="12" customFormat="1" ht="12">
      <c r="B163" s="224"/>
      <c r="C163" s="225"/>
      <c r="D163" s="226" t="s">
        <v>164</v>
      </c>
      <c r="E163" s="227" t="s">
        <v>1</v>
      </c>
      <c r="F163" s="228" t="s">
        <v>191</v>
      </c>
      <c r="G163" s="225"/>
      <c r="H163" s="229">
        <v>-5.91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164</v>
      </c>
      <c r="AU163" s="235" t="s">
        <v>79</v>
      </c>
      <c r="AV163" s="12" t="s">
        <v>79</v>
      </c>
      <c r="AW163" s="12" t="s">
        <v>33</v>
      </c>
      <c r="AX163" s="12" t="s">
        <v>70</v>
      </c>
      <c r="AY163" s="235" t="s">
        <v>149</v>
      </c>
    </row>
    <row r="164" spans="2:51" s="13" customFormat="1" ht="12">
      <c r="B164" s="236"/>
      <c r="C164" s="237"/>
      <c r="D164" s="226" t="s">
        <v>164</v>
      </c>
      <c r="E164" s="238" t="s">
        <v>1</v>
      </c>
      <c r="F164" s="239" t="s">
        <v>166</v>
      </c>
      <c r="G164" s="237"/>
      <c r="H164" s="240">
        <v>25.149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164</v>
      </c>
      <c r="AU164" s="246" t="s">
        <v>79</v>
      </c>
      <c r="AV164" s="13" t="s">
        <v>158</v>
      </c>
      <c r="AW164" s="13" t="s">
        <v>4</v>
      </c>
      <c r="AX164" s="13" t="s">
        <v>77</v>
      </c>
      <c r="AY164" s="246" t="s">
        <v>149</v>
      </c>
    </row>
    <row r="165" spans="2:65" s="1" customFormat="1" ht="16.5" customHeight="1">
      <c r="B165" s="37"/>
      <c r="C165" s="212" t="s">
        <v>8</v>
      </c>
      <c r="D165" s="212" t="s">
        <v>153</v>
      </c>
      <c r="E165" s="213" t="s">
        <v>221</v>
      </c>
      <c r="F165" s="214" t="s">
        <v>222</v>
      </c>
      <c r="G165" s="215" t="s">
        <v>162</v>
      </c>
      <c r="H165" s="216">
        <v>115.12</v>
      </c>
      <c r="I165" s="217"/>
      <c r="J165" s="218">
        <f>ROUND(I165*H165,2)</f>
        <v>0</v>
      </c>
      <c r="K165" s="214" t="s">
        <v>157</v>
      </c>
      <c r="L165" s="42"/>
      <c r="M165" s="219" t="s">
        <v>1</v>
      </c>
      <c r="N165" s="220" t="s">
        <v>41</v>
      </c>
      <c r="O165" s="78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16" t="s">
        <v>158</v>
      </c>
      <c r="AT165" s="16" t="s">
        <v>153</v>
      </c>
      <c r="AU165" s="16" t="s">
        <v>79</v>
      </c>
      <c r="AY165" s="16" t="s">
        <v>149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6" t="s">
        <v>77</v>
      </c>
      <c r="BK165" s="223">
        <f>ROUND(I165*H165,2)</f>
        <v>0</v>
      </c>
      <c r="BL165" s="16" t="s">
        <v>158</v>
      </c>
      <c r="BM165" s="16" t="s">
        <v>223</v>
      </c>
    </row>
    <row r="166" spans="2:51" s="14" customFormat="1" ht="12">
      <c r="B166" s="247"/>
      <c r="C166" s="248"/>
      <c r="D166" s="226" t="s">
        <v>164</v>
      </c>
      <c r="E166" s="249" t="s">
        <v>1</v>
      </c>
      <c r="F166" s="250" t="s">
        <v>224</v>
      </c>
      <c r="G166" s="248"/>
      <c r="H166" s="249" t="s">
        <v>1</v>
      </c>
      <c r="I166" s="251"/>
      <c r="J166" s="248"/>
      <c r="K166" s="248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164</v>
      </c>
      <c r="AU166" s="256" t="s">
        <v>79</v>
      </c>
      <c r="AV166" s="14" t="s">
        <v>77</v>
      </c>
      <c r="AW166" s="14" t="s">
        <v>33</v>
      </c>
      <c r="AX166" s="14" t="s">
        <v>70</v>
      </c>
      <c r="AY166" s="256" t="s">
        <v>149</v>
      </c>
    </row>
    <row r="167" spans="2:51" s="12" customFormat="1" ht="12">
      <c r="B167" s="224"/>
      <c r="C167" s="225"/>
      <c r="D167" s="226" t="s">
        <v>164</v>
      </c>
      <c r="E167" s="227" t="s">
        <v>1</v>
      </c>
      <c r="F167" s="228" t="s">
        <v>225</v>
      </c>
      <c r="G167" s="225"/>
      <c r="H167" s="229">
        <v>24.24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164</v>
      </c>
      <c r="AU167" s="235" t="s">
        <v>79</v>
      </c>
      <c r="AV167" s="12" t="s">
        <v>79</v>
      </c>
      <c r="AW167" s="12" t="s">
        <v>33</v>
      </c>
      <c r="AX167" s="12" t="s">
        <v>70</v>
      </c>
      <c r="AY167" s="235" t="s">
        <v>149</v>
      </c>
    </row>
    <row r="168" spans="2:51" s="14" customFormat="1" ht="12">
      <c r="B168" s="247"/>
      <c r="C168" s="248"/>
      <c r="D168" s="226" t="s">
        <v>164</v>
      </c>
      <c r="E168" s="249" t="s">
        <v>1</v>
      </c>
      <c r="F168" s="250" t="s">
        <v>226</v>
      </c>
      <c r="G168" s="248"/>
      <c r="H168" s="249" t="s">
        <v>1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164</v>
      </c>
      <c r="AU168" s="256" t="s">
        <v>79</v>
      </c>
      <c r="AV168" s="14" t="s">
        <v>77</v>
      </c>
      <c r="AW168" s="14" t="s">
        <v>33</v>
      </c>
      <c r="AX168" s="14" t="s">
        <v>70</v>
      </c>
      <c r="AY168" s="256" t="s">
        <v>149</v>
      </c>
    </row>
    <row r="169" spans="2:51" s="12" customFormat="1" ht="12">
      <c r="B169" s="224"/>
      <c r="C169" s="225"/>
      <c r="D169" s="226" t="s">
        <v>164</v>
      </c>
      <c r="E169" s="227" t="s">
        <v>1</v>
      </c>
      <c r="F169" s="228" t="s">
        <v>227</v>
      </c>
      <c r="G169" s="225"/>
      <c r="H169" s="229">
        <v>86.4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164</v>
      </c>
      <c r="AU169" s="235" t="s">
        <v>79</v>
      </c>
      <c r="AV169" s="12" t="s">
        <v>79</v>
      </c>
      <c r="AW169" s="12" t="s">
        <v>33</v>
      </c>
      <c r="AX169" s="12" t="s">
        <v>70</v>
      </c>
      <c r="AY169" s="235" t="s">
        <v>149</v>
      </c>
    </row>
    <row r="170" spans="2:51" s="14" customFormat="1" ht="12">
      <c r="B170" s="247"/>
      <c r="C170" s="248"/>
      <c r="D170" s="226" t="s">
        <v>164</v>
      </c>
      <c r="E170" s="249" t="s">
        <v>1</v>
      </c>
      <c r="F170" s="250" t="s">
        <v>228</v>
      </c>
      <c r="G170" s="248"/>
      <c r="H170" s="249" t="s">
        <v>1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164</v>
      </c>
      <c r="AU170" s="256" t="s">
        <v>79</v>
      </c>
      <c r="AV170" s="14" t="s">
        <v>77</v>
      </c>
      <c r="AW170" s="14" t="s">
        <v>33</v>
      </c>
      <c r="AX170" s="14" t="s">
        <v>70</v>
      </c>
      <c r="AY170" s="256" t="s">
        <v>149</v>
      </c>
    </row>
    <row r="171" spans="2:51" s="12" customFormat="1" ht="12">
      <c r="B171" s="224"/>
      <c r="C171" s="225"/>
      <c r="D171" s="226" t="s">
        <v>164</v>
      </c>
      <c r="E171" s="227" t="s">
        <v>1</v>
      </c>
      <c r="F171" s="228" t="s">
        <v>229</v>
      </c>
      <c r="G171" s="225"/>
      <c r="H171" s="229">
        <v>4.48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164</v>
      </c>
      <c r="AU171" s="235" t="s">
        <v>79</v>
      </c>
      <c r="AV171" s="12" t="s">
        <v>79</v>
      </c>
      <c r="AW171" s="12" t="s">
        <v>33</v>
      </c>
      <c r="AX171" s="12" t="s">
        <v>70</v>
      </c>
      <c r="AY171" s="235" t="s">
        <v>149</v>
      </c>
    </row>
    <row r="172" spans="2:51" s="13" customFormat="1" ht="12">
      <c r="B172" s="236"/>
      <c r="C172" s="237"/>
      <c r="D172" s="226" t="s">
        <v>164</v>
      </c>
      <c r="E172" s="238" t="s">
        <v>1</v>
      </c>
      <c r="F172" s="239" t="s">
        <v>166</v>
      </c>
      <c r="G172" s="237"/>
      <c r="H172" s="240">
        <v>115.12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164</v>
      </c>
      <c r="AU172" s="246" t="s">
        <v>79</v>
      </c>
      <c r="AV172" s="13" t="s">
        <v>158</v>
      </c>
      <c r="AW172" s="13" t="s">
        <v>4</v>
      </c>
      <c r="AX172" s="13" t="s">
        <v>77</v>
      </c>
      <c r="AY172" s="246" t="s">
        <v>149</v>
      </c>
    </row>
    <row r="173" spans="2:63" s="11" customFormat="1" ht="22.8" customHeight="1">
      <c r="B173" s="196"/>
      <c r="C173" s="197"/>
      <c r="D173" s="198" t="s">
        <v>69</v>
      </c>
      <c r="E173" s="210" t="s">
        <v>230</v>
      </c>
      <c r="F173" s="210" t="s">
        <v>231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SUM(P174:P176)</f>
        <v>0</v>
      </c>
      <c r="Q173" s="204"/>
      <c r="R173" s="205">
        <f>SUM(R174:R176)</f>
        <v>0.50090748</v>
      </c>
      <c r="S173" s="204"/>
      <c r="T173" s="206">
        <f>SUM(T174:T176)</f>
        <v>0</v>
      </c>
      <c r="AR173" s="207" t="s">
        <v>77</v>
      </c>
      <c r="AT173" s="208" t="s">
        <v>69</v>
      </c>
      <c r="AU173" s="208" t="s">
        <v>77</v>
      </c>
      <c r="AY173" s="207" t="s">
        <v>149</v>
      </c>
      <c r="BK173" s="209">
        <f>SUM(BK174:BK176)</f>
        <v>0</v>
      </c>
    </row>
    <row r="174" spans="2:65" s="1" customFormat="1" ht="16.5" customHeight="1">
      <c r="B174" s="37"/>
      <c r="C174" s="212" t="s">
        <v>232</v>
      </c>
      <c r="D174" s="212" t="s">
        <v>153</v>
      </c>
      <c r="E174" s="213" t="s">
        <v>233</v>
      </c>
      <c r="F174" s="214" t="s">
        <v>234</v>
      </c>
      <c r="G174" s="215" t="s">
        <v>235</v>
      </c>
      <c r="H174" s="216">
        <v>0.222</v>
      </c>
      <c r="I174" s="217"/>
      <c r="J174" s="218">
        <f>ROUND(I174*H174,2)</f>
        <v>0</v>
      </c>
      <c r="K174" s="214" t="s">
        <v>157</v>
      </c>
      <c r="L174" s="42"/>
      <c r="M174" s="219" t="s">
        <v>1</v>
      </c>
      <c r="N174" s="220" t="s">
        <v>41</v>
      </c>
      <c r="O174" s="78"/>
      <c r="P174" s="221">
        <f>O174*H174</f>
        <v>0</v>
      </c>
      <c r="Q174" s="221">
        <v>2.25634</v>
      </c>
      <c r="R174" s="221">
        <f>Q174*H174</f>
        <v>0.50090748</v>
      </c>
      <c r="S174" s="221">
        <v>0</v>
      </c>
      <c r="T174" s="222">
        <f>S174*H174</f>
        <v>0</v>
      </c>
      <c r="AR174" s="16" t="s">
        <v>158</v>
      </c>
      <c r="AT174" s="16" t="s">
        <v>153</v>
      </c>
      <c r="AU174" s="16" t="s">
        <v>79</v>
      </c>
      <c r="AY174" s="16" t="s">
        <v>149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6" t="s">
        <v>77</v>
      </c>
      <c r="BK174" s="223">
        <f>ROUND(I174*H174,2)</f>
        <v>0</v>
      </c>
      <c r="BL174" s="16" t="s">
        <v>158</v>
      </c>
      <c r="BM174" s="16" t="s">
        <v>236</v>
      </c>
    </row>
    <row r="175" spans="2:51" s="12" customFormat="1" ht="12">
      <c r="B175" s="224"/>
      <c r="C175" s="225"/>
      <c r="D175" s="226" t="s">
        <v>164</v>
      </c>
      <c r="E175" s="227" t="s">
        <v>1</v>
      </c>
      <c r="F175" s="228" t="s">
        <v>237</v>
      </c>
      <c r="G175" s="225"/>
      <c r="H175" s="229">
        <v>0.222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164</v>
      </c>
      <c r="AU175" s="235" t="s">
        <v>79</v>
      </c>
      <c r="AV175" s="12" t="s">
        <v>79</v>
      </c>
      <c r="AW175" s="12" t="s">
        <v>33</v>
      </c>
      <c r="AX175" s="12" t="s">
        <v>70</v>
      </c>
      <c r="AY175" s="235" t="s">
        <v>149</v>
      </c>
    </row>
    <row r="176" spans="2:51" s="13" customFormat="1" ht="12">
      <c r="B176" s="236"/>
      <c r="C176" s="237"/>
      <c r="D176" s="226" t="s">
        <v>164</v>
      </c>
      <c r="E176" s="238" t="s">
        <v>1</v>
      </c>
      <c r="F176" s="239" t="s">
        <v>166</v>
      </c>
      <c r="G176" s="237"/>
      <c r="H176" s="240">
        <v>0.222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164</v>
      </c>
      <c r="AU176" s="246" t="s">
        <v>79</v>
      </c>
      <c r="AV176" s="13" t="s">
        <v>158</v>
      </c>
      <c r="AW176" s="13" t="s">
        <v>4</v>
      </c>
      <c r="AX176" s="13" t="s">
        <v>77</v>
      </c>
      <c r="AY176" s="246" t="s">
        <v>149</v>
      </c>
    </row>
    <row r="177" spans="2:63" s="11" customFormat="1" ht="22.8" customHeight="1">
      <c r="B177" s="196"/>
      <c r="C177" s="197"/>
      <c r="D177" s="198" t="s">
        <v>69</v>
      </c>
      <c r="E177" s="210" t="s">
        <v>238</v>
      </c>
      <c r="F177" s="210" t="s">
        <v>239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SUM(P178:P179)</f>
        <v>0</v>
      </c>
      <c r="Q177" s="204"/>
      <c r="R177" s="205">
        <f>SUM(R178:R179)</f>
        <v>0.05595</v>
      </c>
      <c r="S177" s="204"/>
      <c r="T177" s="206">
        <f>SUM(T178:T179)</f>
        <v>0</v>
      </c>
      <c r="AR177" s="207" t="s">
        <v>77</v>
      </c>
      <c r="AT177" s="208" t="s">
        <v>69</v>
      </c>
      <c r="AU177" s="208" t="s">
        <v>77</v>
      </c>
      <c r="AY177" s="207" t="s">
        <v>149</v>
      </c>
      <c r="BK177" s="209">
        <f>SUM(BK178:BK179)</f>
        <v>0</v>
      </c>
    </row>
    <row r="178" spans="2:65" s="1" customFormat="1" ht="22.5" customHeight="1">
      <c r="B178" s="37"/>
      <c r="C178" s="212" t="s">
        <v>240</v>
      </c>
      <c r="D178" s="212" t="s">
        <v>153</v>
      </c>
      <c r="E178" s="213" t="s">
        <v>241</v>
      </c>
      <c r="F178" s="214" t="s">
        <v>242</v>
      </c>
      <c r="G178" s="215" t="s">
        <v>156</v>
      </c>
      <c r="H178" s="216">
        <v>2</v>
      </c>
      <c r="I178" s="217"/>
      <c r="J178" s="218">
        <f>ROUND(I178*H178,2)</f>
        <v>0</v>
      </c>
      <c r="K178" s="214" t="s">
        <v>157</v>
      </c>
      <c r="L178" s="42"/>
      <c r="M178" s="219" t="s">
        <v>1</v>
      </c>
      <c r="N178" s="220" t="s">
        <v>41</v>
      </c>
      <c r="O178" s="78"/>
      <c r="P178" s="221">
        <f>O178*H178</f>
        <v>0</v>
      </c>
      <c r="Q178" s="221">
        <v>0.016975</v>
      </c>
      <c r="R178" s="221">
        <f>Q178*H178</f>
        <v>0.03395</v>
      </c>
      <c r="S178" s="221">
        <v>0</v>
      </c>
      <c r="T178" s="222">
        <f>S178*H178</f>
        <v>0</v>
      </c>
      <c r="AR178" s="16" t="s">
        <v>158</v>
      </c>
      <c r="AT178" s="16" t="s">
        <v>153</v>
      </c>
      <c r="AU178" s="16" t="s">
        <v>79</v>
      </c>
      <c r="AY178" s="16" t="s">
        <v>149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77</v>
      </c>
      <c r="BK178" s="223">
        <f>ROUND(I178*H178,2)</f>
        <v>0</v>
      </c>
      <c r="BL178" s="16" t="s">
        <v>158</v>
      </c>
      <c r="BM178" s="16" t="s">
        <v>243</v>
      </c>
    </row>
    <row r="179" spans="2:65" s="1" customFormat="1" ht="16.5" customHeight="1">
      <c r="B179" s="37"/>
      <c r="C179" s="257" t="s">
        <v>244</v>
      </c>
      <c r="D179" s="257" t="s">
        <v>245</v>
      </c>
      <c r="E179" s="258" t="s">
        <v>246</v>
      </c>
      <c r="F179" s="259" t="s">
        <v>247</v>
      </c>
      <c r="G179" s="260" t="s">
        <v>156</v>
      </c>
      <c r="H179" s="261">
        <v>2</v>
      </c>
      <c r="I179" s="262"/>
      <c r="J179" s="263">
        <f>ROUND(I179*H179,2)</f>
        <v>0</v>
      </c>
      <c r="K179" s="259" t="s">
        <v>157</v>
      </c>
      <c r="L179" s="264"/>
      <c r="M179" s="265" t="s">
        <v>1</v>
      </c>
      <c r="N179" s="266" t="s">
        <v>41</v>
      </c>
      <c r="O179" s="78"/>
      <c r="P179" s="221">
        <f>O179*H179</f>
        <v>0</v>
      </c>
      <c r="Q179" s="221">
        <v>0.011</v>
      </c>
      <c r="R179" s="221">
        <f>Q179*H179</f>
        <v>0.022</v>
      </c>
      <c r="S179" s="221">
        <v>0</v>
      </c>
      <c r="T179" s="222">
        <f>S179*H179</f>
        <v>0</v>
      </c>
      <c r="AR179" s="16" t="s">
        <v>192</v>
      </c>
      <c r="AT179" s="16" t="s">
        <v>245</v>
      </c>
      <c r="AU179" s="16" t="s">
        <v>79</v>
      </c>
      <c r="AY179" s="16" t="s">
        <v>149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6" t="s">
        <v>77</v>
      </c>
      <c r="BK179" s="223">
        <f>ROUND(I179*H179,2)</f>
        <v>0</v>
      </c>
      <c r="BL179" s="16" t="s">
        <v>158</v>
      </c>
      <c r="BM179" s="16" t="s">
        <v>248</v>
      </c>
    </row>
    <row r="180" spans="2:63" s="11" customFormat="1" ht="22.8" customHeight="1">
      <c r="B180" s="196"/>
      <c r="C180" s="197"/>
      <c r="D180" s="198" t="s">
        <v>69</v>
      </c>
      <c r="E180" s="210" t="s">
        <v>249</v>
      </c>
      <c r="F180" s="210" t="s">
        <v>250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SUM(P181:P183)</f>
        <v>0</v>
      </c>
      <c r="Q180" s="204"/>
      <c r="R180" s="205">
        <f>SUM(R181:R183)</f>
        <v>0.0010919999999999999</v>
      </c>
      <c r="S180" s="204"/>
      <c r="T180" s="206">
        <f>SUM(T181:T183)</f>
        <v>0</v>
      </c>
      <c r="AR180" s="207" t="s">
        <v>77</v>
      </c>
      <c r="AT180" s="208" t="s">
        <v>69</v>
      </c>
      <c r="AU180" s="208" t="s">
        <v>77</v>
      </c>
      <c r="AY180" s="207" t="s">
        <v>149</v>
      </c>
      <c r="BK180" s="209">
        <f>SUM(BK181:BK183)</f>
        <v>0</v>
      </c>
    </row>
    <row r="181" spans="2:65" s="1" customFormat="1" ht="16.5" customHeight="1">
      <c r="B181" s="37"/>
      <c r="C181" s="212" t="s">
        <v>7</v>
      </c>
      <c r="D181" s="212" t="s">
        <v>153</v>
      </c>
      <c r="E181" s="213" t="s">
        <v>251</v>
      </c>
      <c r="F181" s="214" t="s">
        <v>252</v>
      </c>
      <c r="G181" s="215" t="s">
        <v>162</v>
      </c>
      <c r="H181" s="216">
        <v>8.4</v>
      </c>
      <c r="I181" s="217"/>
      <c r="J181" s="218">
        <f>ROUND(I181*H181,2)</f>
        <v>0</v>
      </c>
      <c r="K181" s="214" t="s">
        <v>157</v>
      </c>
      <c r="L181" s="42"/>
      <c r="M181" s="219" t="s">
        <v>1</v>
      </c>
      <c r="N181" s="220" t="s">
        <v>41</v>
      </c>
      <c r="O181" s="78"/>
      <c r="P181" s="221">
        <f>O181*H181</f>
        <v>0</v>
      </c>
      <c r="Q181" s="221">
        <v>0.00013</v>
      </c>
      <c r="R181" s="221">
        <f>Q181*H181</f>
        <v>0.0010919999999999999</v>
      </c>
      <c r="S181" s="221">
        <v>0</v>
      </c>
      <c r="T181" s="222">
        <f>S181*H181</f>
        <v>0</v>
      </c>
      <c r="AR181" s="16" t="s">
        <v>158</v>
      </c>
      <c r="AT181" s="16" t="s">
        <v>153</v>
      </c>
      <c r="AU181" s="16" t="s">
        <v>79</v>
      </c>
      <c r="AY181" s="16" t="s">
        <v>149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6" t="s">
        <v>77</v>
      </c>
      <c r="BK181" s="223">
        <f>ROUND(I181*H181,2)</f>
        <v>0</v>
      </c>
      <c r="BL181" s="16" t="s">
        <v>158</v>
      </c>
      <c r="BM181" s="16" t="s">
        <v>253</v>
      </c>
    </row>
    <row r="182" spans="2:51" s="12" customFormat="1" ht="12">
      <c r="B182" s="224"/>
      <c r="C182" s="225"/>
      <c r="D182" s="226" t="s">
        <v>164</v>
      </c>
      <c r="E182" s="227" t="s">
        <v>1</v>
      </c>
      <c r="F182" s="228" t="s">
        <v>254</v>
      </c>
      <c r="G182" s="225"/>
      <c r="H182" s="229">
        <v>8.4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164</v>
      </c>
      <c r="AU182" s="235" t="s">
        <v>79</v>
      </c>
      <c r="AV182" s="12" t="s">
        <v>79</v>
      </c>
      <c r="AW182" s="12" t="s">
        <v>33</v>
      </c>
      <c r="AX182" s="12" t="s">
        <v>70</v>
      </c>
      <c r="AY182" s="235" t="s">
        <v>149</v>
      </c>
    </row>
    <row r="183" spans="2:51" s="13" customFormat="1" ht="12">
      <c r="B183" s="236"/>
      <c r="C183" s="237"/>
      <c r="D183" s="226" t="s">
        <v>164</v>
      </c>
      <c r="E183" s="238" t="s">
        <v>1</v>
      </c>
      <c r="F183" s="239" t="s">
        <v>166</v>
      </c>
      <c r="G183" s="237"/>
      <c r="H183" s="240">
        <v>8.4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164</v>
      </c>
      <c r="AU183" s="246" t="s">
        <v>79</v>
      </c>
      <c r="AV183" s="13" t="s">
        <v>158</v>
      </c>
      <c r="AW183" s="13" t="s">
        <v>4</v>
      </c>
      <c r="AX183" s="13" t="s">
        <v>77</v>
      </c>
      <c r="AY183" s="246" t="s">
        <v>149</v>
      </c>
    </row>
    <row r="184" spans="2:63" s="11" customFormat="1" ht="22.8" customHeight="1">
      <c r="B184" s="196"/>
      <c r="C184" s="197"/>
      <c r="D184" s="198" t="s">
        <v>69</v>
      </c>
      <c r="E184" s="210" t="s">
        <v>255</v>
      </c>
      <c r="F184" s="210" t="s">
        <v>256</v>
      </c>
      <c r="G184" s="197"/>
      <c r="H184" s="197"/>
      <c r="I184" s="200"/>
      <c r="J184" s="211">
        <f>BK184</f>
        <v>0</v>
      </c>
      <c r="K184" s="197"/>
      <c r="L184" s="202"/>
      <c r="M184" s="203"/>
      <c r="N184" s="204"/>
      <c r="O184" s="204"/>
      <c r="P184" s="205">
        <f>SUM(P185:P186)</f>
        <v>0</v>
      </c>
      <c r="Q184" s="204"/>
      <c r="R184" s="205">
        <f>SUM(R185:R186)</f>
        <v>0.0016432</v>
      </c>
      <c r="S184" s="204"/>
      <c r="T184" s="206">
        <f>SUM(T185:T186)</f>
        <v>0</v>
      </c>
      <c r="AR184" s="207" t="s">
        <v>77</v>
      </c>
      <c r="AT184" s="208" t="s">
        <v>69</v>
      </c>
      <c r="AU184" s="208" t="s">
        <v>77</v>
      </c>
      <c r="AY184" s="207" t="s">
        <v>149</v>
      </c>
      <c r="BK184" s="209">
        <f>SUM(BK185:BK186)</f>
        <v>0</v>
      </c>
    </row>
    <row r="185" spans="2:65" s="1" customFormat="1" ht="16.5" customHeight="1">
      <c r="B185" s="37"/>
      <c r="C185" s="212" t="s">
        <v>257</v>
      </c>
      <c r="D185" s="212" t="s">
        <v>153</v>
      </c>
      <c r="E185" s="213" t="s">
        <v>258</v>
      </c>
      <c r="F185" s="214" t="s">
        <v>259</v>
      </c>
      <c r="G185" s="215" t="s">
        <v>260</v>
      </c>
      <c r="H185" s="216">
        <v>1</v>
      </c>
      <c r="I185" s="217"/>
      <c r="J185" s="218">
        <f>ROUND(I185*H185,2)</f>
        <v>0</v>
      </c>
      <c r="K185" s="214" t="s">
        <v>1</v>
      </c>
      <c r="L185" s="42"/>
      <c r="M185" s="219" t="s">
        <v>1</v>
      </c>
      <c r="N185" s="220" t="s">
        <v>41</v>
      </c>
      <c r="O185" s="78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16" t="s">
        <v>158</v>
      </c>
      <c r="AT185" s="16" t="s">
        <v>153</v>
      </c>
      <c r="AU185" s="16" t="s">
        <v>79</v>
      </c>
      <c r="AY185" s="16" t="s">
        <v>149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77</v>
      </c>
      <c r="BK185" s="223">
        <f>ROUND(I185*H185,2)</f>
        <v>0</v>
      </c>
      <c r="BL185" s="16" t="s">
        <v>158</v>
      </c>
      <c r="BM185" s="16" t="s">
        <v>261</v>
      </c>
    </row>
    <row r="186" spans="2:65" s="1" customFormat="1" ht="16.5" customHeight="1">
      <c r="B186" s="37"/>
      <c r="C186" s="212" t="s">
        <v>262</v>
      </c>
      <c r="D186" s="212" t="s">
        <v>153</v>
      </c>
      <c r="E186" s="213" t="s">
        <v>263</v>
      </c>
      <c r="F186" s="214" t="s">
        <v>264</v>
      </c>
      <c r="G186" s="215" t="s">
        <v>162</v>
      </c>
      <c r="H186" s="216">
        <v>41.6</v>
      </c>
      <c r="I186" s="217"/>
      <c r="J186" s="218">
        <f>ROUND(I186*H186,2)</f>
        <v>0</v>
      </c>
      <c r="K186" s="214" t="s">
        <v>157</v>
      </c>
      <c r="L186" s="42"/>
      <c r="M186" s="219" t="s">
        <v>1</v>
      </c>
      <c r="N186" s="220" t="s">
        <v>41</v>
      </c>
      <c r="O186" s="78"/>
      <c r="P186" s="221">
        <f>O186*H186</f>
        <v>0</v>
      </c>
      <c r="Q186" s="221">
        <v>3.95E-05</v>
      </c>
      <c r="R186" s="221">
        <f>Q186*H186</f>
        <v>0.0016432</v>
      </c>
      <c r="S186" s="221">
        <v>0</v>
      </c>
      <c r="T186" s="222">
        <f>S186*H186</f>
        <v>0</v>
      </c>
      <c r="AR186" s="16" t="s">
        <v>158</v>
      </c>
      <c r="AT186" s="16" t="s">
        <v>153</v>
      </c>
      <c r="AU186" s="16" t="s">
        <v>79</v>
      </c>
      <c r="AY186" s="16" t="s">
        <v>149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6" t="s">
        <v>77</v>
      </c>
      <c r="BK186" s="223">
        <f>ROUND(I186*H186,2)</f>
        <v>0</v>
      </c>
      <c r="BL186" s="16" t="s">
        <v>158</v>
      </c>
      <c r="BM186" s="16" t="s">
        <v>265</v>
      </c>
    </row>
    <row r="187" spans="2:63" s="11" customFormat="1" ht="22.8" customHeight="1">
      <c r="B187" s="196"/>
      <c r="C187" s="197"/>
      <c r="D187" s="198" t="s">
        <v>69</v>
      </c>
      <c r="E187" s="210" t="s">
        <v>266</v>
      </c>
      <c r="F187" s="210" t="s">
        <v>267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SUM(P188:P215)</f>
        <v>0</v>
      </c>
      <c r="Q187" s="204"/>
      <c r="R187" s="205">
        <f>SUM(R188:R215)</f>
        <v>0</v>
      </c>
      <c r="S187" s="204"/>
      <c r="T187" s="206">
        <f>SUM(T188:T215)</f>
        <v>1.1805299999999999</v>
      </c>
      <c r="AR187" s="207" t="s">
        <v>77</v>
      </c>
      <c r="AT187" s="208" t="s">
        <v>69</v>
      </c>
      <c r="AU187" s="208" t="s">
        <v>77</v>
      </c>
      <c r="AY187" s="207" t="s">
        <v>149</v>
      </c>
      <c r="BK187" s="209">
        <f>SUM(BK188:BK215)</f>
        <v>0</v>
      </c>
    </row>
    <row r="188" spans="2:65" s="1" customFormat="1" ht="16.5" customHeight="1">
      <c r="B188" s="37"/>
      <c r="C188" s="212" t="s">
        <v>268</v>
      </c>
      <c r="D188" s="212" t="s">
        <v>153</v>
      </c>
      <c r="E188" s="213" t="s">
        <v>269</v>
      </c>
      <c r="F188" s="214" t="s">
        <v>270</v>
      </c>
      <c r="G188" s="215" t="s">
        <v>174</v>
      </c>
      <c r="H188" s="216">
        <v>2</v>
      </c>
      <c r="I188" s="217"/>
      <c r="J188" s="218">
        <f>ROUND(I188*H188,2)</f>
        <v>0</v>
      </c>
      <c r="K188" s="214" t="s">
        <v>157</v>
      </c>
      <c r="L188" s="42"/>
      <c r="M188" s="219" t="s">
        <v>1</v>
      </c>
      <c r="N188" s="220" t="s">
        <v>41</v>
      </c>
      <c r="O188" s="78"/>
      <c r="P188" s="221">
        <f>O188*H188</f>
        <v>0</v>
      </c>
      <c r="Q188" s="221">
        <v>0</v>
      </c>
      <c r="R188" s="221">
        <f>Q188*H188</f>
        <v>0</v>
      </c>
      <c r="S188" s="221">
        <v>0.0021</v>
      </c>
      <c r="T188" s="222">
        <f>S188*H188</f>
        <v>0.0042</v>
      </c>
      <c r="AR188" s="16" t="s">
        <v>158</v>
      </c>
      <c r="AT188" s="16" t="s">
        <v>153</v>
      </c>
      <c r="AU188" s="16" t="s">
        <v>79</v>
      </c>
      <c r="AY188" s="16" t="s">
        <v>149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77</v>
      </c>
      <c r="BK188" s="223">
        <f>ROUND(I188*H188,2)</f>
        <v>0</v>
      </c>
      <c r="BL188" s="16" t="s">
        <v>158</v>
      </c>
      <c r="BM188" s="16" t="s">
        <v>271</v>
      </c>
    </row>
    <row r="189" spans="2:65" s="1" customFormat="1" ht="16.5" customHeight="1">
      <c r="B189" s="37"/>
      <c r="C189" s="212" t="s">
        <v>272</v>
      </c>
      <c r="D189" s="212" t="s">
        <v>153</v>
      </c>
      <c r="E189" s="213" t="s">
        <v>273</v>
      </c>
      <c r="F189" s="214" t="s">
        <v>274</v>
      </c>
      <c r="G189" s="215" t="s">
        <v>174</v>
      </c>
      <c r="H189" s="216">
        <v>1</v>
      </c>
      <c r="I189" s="217"/>
      <c r="J189" s="218">
        <f>ROUND(I189*H189,2)</f>
        <v>0</v>
      </c>
      <c r="K189" s="214" t="s">
        <v>157</v>
      </c>
      <c r="L189" s="42"/>
      <c r="M189" s="219" t="s">
        <v>1</v>
      </c>
      <c r="N189" s="220" t="s">
        <v>41</v>
      </c>
      <c r="O189" s="78"/>
      <c r="P189" s="221">
        <f>O189*H189</f>
        <v>0</v>
      </c>
      <c r="Q189" s="221">
        <v>0</v>
      </c>
      <c r="R189" s="221">
        <f>Q189*H189</f>
        <v>0</v>
      </c>
      <c r="S189" s="221">
        <v>0.00198</v>
      </c>
      <c r="T189" s="222">
        <f>S189*H189</f>
        <v>0.00198</v>
      </c>
      <c r="AR189" s="16" t="s">
        <v>158</v>
      </c>
      <c r="AT189" s="16" t="s">
        <v>153</v>
      </c>
      <c r="AU189" s="16" t="s">
        <v>79</v>
      </c>
      <c r="AY189" s="16" t="s">
        <v>149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6" t="s">
        <v>77</v>
      </c>
      <c r="BK189" s="223">
        <f>ROUND(I189*H189,2)</f>
        <v>0</v>
      </c>
      <c r="BL189" s="16" t="s">
        <v>158</v>
      </c>
      <c r="BM189" s="16" t="s">
        <v>275</v>
      </c>
    </row>
    <row r="190" spans="2:65" s="1" customFormat="1" ht="16.5" customHeight="1">
      <c r="B190" s="37"/>
      <c r="C190" s="212" t="s">
        <v>276</v>
      </c>
      <c r="D190" s="212" t="s">
        <v>153</v>
      </c>
      <c r="E190" s="213" t="s">
        <v>277</v>
      </c>
      <c r="F190" s="214" t="s">
        <v>278</v>
      </c>
      <c r="G190" s="215" t="s">
        <v>174</v>
      </c>
      <c r="H190" s="216">
        <v>6</v>
      </c>
      <c r="I190" s="217"/>
      <c r="J190" s="218">
        <f>ROUND(I190*H190,2)</f>
        <v>0</v>
      </c>
      <c r="K190" s="214" t="s">
        <v>157</v>
      </c>
      <c r="L190" s="42"/>
      <c r="M190" s="219" t="s">
        <v>1</v>
      </c>
      <c r="N190" s="220" t="s">
        <v>41</v>
      </c>
      <c r="O190" s="78"/>
      <c r="P190" s="221">
        <f>O190*H190</f>
        <v>0</v>
      </c>
      <c r="Q190" s="221">
        <v>0</v>
      </c>
      <c r="R190" s="221">
        <f>Q190*H190</f>
        <v>0</v>
      </c>
      <c r="S190" s="221">
        <v>0.00213</v>
      </c>
      <c r="T190" s="222">
        <f>S190*H190</f>
        <v>0.01278</v>
      </c>
      <c r="AR190" s="16" t="s">
        <v>158</v>
      </c>
      <c r="AT190" s="16" t="s">
        <v>153</v>
      </c>
      <c r="AU190" s="16" t="s">
        <v>79</v>
      </c>
      <c r="AY190" s="16" t="s">
        <v>149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77</v>
      </c>
      <c r="BK190" s="223">
        <f>ROUND(I190*H190,2)</f>
        <v>0</v>
      </c>
      <c r="BL190" s="16" t="s">
        <v>158</v>
      </c>
      <c r="BM190" s="16" t="s">
        <v>279</v>
      </c>
    </row>
    <row r="191" spans="2:65" s="1" customFormat="1" ht="16.5" customHeight="1">
      <c r="B191" s="37"/>
      <c r="C191" s="212" t="s">
        <v>280</v>
      </c>
      <c r="D191" s="212" t="s">
        <v>153</v>
      </c>
      <c r="E191" s="213" t="s">
        <v>281</v>
      </c>
      <c r="F191" s="214" t="s">
        <v>282</v>
      </c>
      <c r="G191" s="215" t="s">
        <v>174</v>
      </c>
      <c r="H191" s="216">
        <v>3</v>
      </c>
      <c r="I191" s="217"/>
      <c r="J191" s="218">
        <f>ROUND(I191*H191,2)</f>
        <v>0</v>
      </c>
      <c r="K191" s="214" t="s">
        <v>157</v>
      </c>
      <c r="L191" s="42"/>
      <c r="M191" s="219" t="s">
        <v>1</v>
      </c>
      <c r="N191" s="220" t="s">
        <v>41</v>
      </c>
      <c r="O191" s="78"/>
      <c r="P191" s="221">
        <f>O191*H191</f>
        <v>0</v>
      </c>
      <c r="Q191" s="221">
        <v>0</v>
      </c>
      <c r="R191" s="221">
        <f>Q191*H191</f>
        <v>0</v>
      </c>
      <c r="S191" s="221">
        <v>0.00023</v>
      </c>
      <c r="T191" s="222">
        <f>S191*H191</f>
        <v>0.0006900000000000001</v>
      </c>
      <c r="AR191" s="16" t="s">
        <v>158</v>
      </c>
      <c r="AT191" s="16" t="s">
        <v>153</v>
      </c>
      <c r="AU191" s="16" t="s">
        <v>79</v>
      </c>
      <c r="AY191" s="16" t="s">
        <v>149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6" t="s">
        <v>77</v>
      </c>
      <c r="BK191" s="223">
        <f>ROUND(I191*H191,2)</f>
        <v>0</v>
      </c>
      <c r="BL191" s="16" t="s">
        <v>158</v>
      </c>
      <c r="BM191" s="16" t="s">
        <v>283</v>
      </c>
    </row>
    <row r="192" spans="2:65" s="1" customFormat="1" ht="16.5" customHeight="1">
      <c r="B192" s="37"/>
      <c r="C192" s="212" t="s">
        <v>284</v>
      </c>
      <c r="D192" s="212" t="s">
        <v>153</v>
      </c>
      <c r="E192" s="213" t="s">
        <v>285</v>
      </c>
      <c r="F192" s="214" t="s">
        <v>286</v>
      </c>
      <c r="G192" s="215" t="s">
        <v>287</v>
      </c>
      <c r="H192" s="216">
        <v>1</v>
      </c>
      <c r="I192" s="217"/>
      <c r="J192" s="218">
        <f>ROUND(I192*H192,2)</f>
        <v>0</v>
      </c>
      <c r="K192" s="214" t="s">
        <v>157</v>
      </c>
      <c r="L192" s="42"/>
      <c r="M192" s="219" t="s">
        <v>1</v>
      </c>
      <c r="N192" s="220" t="s">
        <v>41</v>
      </c>
      <c r="O192" s="78"/>
      <c r="P192" s="221">
        <f>O192*H192</f>
        <v>0</v>
      </c>
      <c r="Q192" s="221">
        <v>0</v>
      </c>
      <c r="R192" s="221">
        <f>Q192*H192</f>
        <v>0</v>
      </c>
      <c r="S192" s="221">
        <v>0.01933</v>
      </c>
      <c r="T192" s="222">
        <f>S192*H192</f>
        <v>0.01933</v>
      </c>
      <c r="AR192" s="16" t="s">
        <v>158</v>
      </c>
      <c r="AT192" s="16" t="s">
        <v>153</v>
      </c>
      <c r="AU192" s="16" t="s">
        <v>79</v>
      </c>
      <c r="AY192" s="16" t="s">
        <v>149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77</v>
      </c>
      <c r="BK192" s="223">
        <f>ROUND(I192*H192,2)</f>
        <v>0</v>
      </c>
      <c r="BL192" s="16" t="s">
        <v>158</v>
      </c>
      <c r="BM192" s="16" t="s">
        <v>288</v>
      </c>
    </row>
    <row r="193" spans="2:65" s="1" customFormat="1" ht="16.5" customHeight="1">
      <c r="B193" s="37"/>
      <c r="C193" s="212" t="s">
        <v>289</v>
      </c>
      <c r="D193" s="212" t="s">
        <v>153</v>
      </c>
      <c r="E193" s="213" t="s">
        <v>290</v>
      </c>
      <c r="F193" s="214" t="s">
        <v>291</v>
      </c>
      <c r="G193" s="215" t="s">
        <v>287</v>
      </c>
      <c r="H193" s="216">
        <v>1</v>
      </c>
      <c r="I193" s="217"/>
      <c r="J193" s="218">
        <f>ROUND(I193*H193,2)</f>
        <v>0</v>
      </c>
      <c r="K193" s="214" t="s">
        <v>157</v>
      </c>
      <c r="L193" s="42"/>
      <c r="M193" s="219" t="s">
        <v>1</v>
      </c>
      <c r="N193" s="220" t="s">
        <v>41</v>
      </c>
      <c r="O193" s="78"/>
      <c r="P193" s="221">
        <f>O193*H193</f>
        <v>0</v>
      </c>
      <c r="Q193" s="221">
        <v>0</v>
      </c>
      <c r="R193" s="221">
        <f>Q193*H193</f>
        <v>0</v>
      </c>
      <c r="S193" s="221">
        <v>0.01946</v>
      </c>
      <c r="T193" s="222">
        <f>S193*H193</f>
        <v>0.01946</v>
      </c>
      <c r="AR193" s="16" t="s">
        <v>158</v>
      </c>
      <c r="AT193" s="16" t="s">
        <v>153</v>
      </c>
      <c r="AU193" s="16" t="s">
        <v>79</v>
      </c>
      <c r="AY193" s="16" t="s">
        <v>149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77</v>
      </c>
      <c r="BK193" s="223">
        <f>ROUND(I193*H193,2)</f>
        <v>0</v>
      </c>
      <c r="BL193" s="16" t="s">
        <v>158</v>
      </c>
      <c r="BM193" s="16" t="s">
        <v>292</v>
      </c>
    </row>
    <row r="194" spans="2:65" s="1" customFormat="1" ht="16.5" customHeight="1">
      <c r="B194" s="37"/>
      <c r="C194" s="212" t="s">
        <v>293</v>
      </c>
      <c r="D194" s="212" t="s">
        <v>153</v>
      </c>
      <c r="E194" s="213" t="s">
        <v>294</v>
      </c>
      <c r="F194" s="214" t="s">
        <v>295</v>
      </c>
      <c r="G194" s="215" t="s">
        <v>287</v>
      </c>
      <c r="H194" s="216">
        <v>1</v>
      </c>
      <c r="I194" s="217"/>
      <c r="J194" s="218">
        <f>ROUND(I194*H194,2)</f>
        <v>0</v>
      </c>
      <c r="K194" s="214" t="s">
        <v>157</v>
      </c>
      <c r="L194" s="42"/>
      <c r="M194" s="219" t="s">
        <v>1</v>
      </c>
      <c r="N194" s="220" t="s">
        <v>41</v>
      </c>
      <c r="O194" s="78"/>
      <c r="P194" s="221">
        <f>O194*H194</f>
        <v>0</v>
      </c>
      <c r="Q194" s="221">
        <v>0</v>
      </c>
      <c r="R194" s="221">
        <f>Q194*H194</f>
        <v>0</v>
      </c>
      <c r="S194" s="221">
        <v>0.088</v>
      </c>
      <c r="T194" s="222">
        <f>S194*H194</f>
        <v>0.088</v>
      </c>
      <c r="AR194" s="16" t="s">
        <v>158</v>
      </c>
      <c r="AT194" s="16" t="s">
        <v>153</v>
      </c>
      <c r="AU194" s="16" t="s">
        <v>79</v>
      </c>
      <c r="AY194" s="16" t="s">
        <v>149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6" t="s">
        <v>77</v>
      </c>
      <c r="BK194" s="223">
        <f>ROUND(I194*H194,2)</f>
        <v>0</v>
      </c>
      <c r="BL194" s="16" t="s">
        <v>158</v>
      </c>
      <c r="BM194" s="16" t="s">
        <v>296</v>
      </c>
    </row>
    <row r="195" spans="2:65" s="1" customFormat="1" ht="16.5" customHeight="1">
      <c r="B195" s="37"/>
      <c r="C195" s="212" t="s">
        <v>297</v>
      </c>
      <c r="D195" s="212" t="s">
        <v>153</v>
      </c>
      <c r="E195" s="213" t="s">
        <v>298</v>
      </c>
      <c r="F195" s="214" t="s">
        <v>299</v>
      </c>
      <c r="G195" s="215" t="s">
        <v>156</v>
      </c>
      <c r="H195" s="216">
        <v>2</v>
      </c>
      <c r="I195" s="217"/>
      <c r="J195" s="218">
        <f>ROUND(I195*H195,2)</f>
        <v>0</v>
      </c>
      <c r="K195" s="214" t="s">
        <v>157</v>
      </c>
      <c r="L195" s="42"/>
      <c r="M195" s="219" t="s">
        <v>1</v>
      </c>
      <c r="N195" s="220" t="s">
        <v>41</v>
      </c>
      <c r="O195" s="78"/>
      <c r="P195" s="221">
        <f>O195*H195</f>
        <v>0</v>
      </c>
      <c r="Q195" s="221">
        <v>0</v>
      </c>
      <c r="R195" s="221">
        <f>Q195*H195</f>
        <v>0</v>
      </c>
      <c r="S195" s="221">
        <v>0.00049</v>
      </c>
      <c r="T195" s="222">
        <f>S195*H195</f>
        <v>0.00098</v>
      </c>
      <c r="AR195" s="16" t="s">
        <v>158</v>
      </c>
      <c r="AT195" s="16" t="s">
        <v>153</v>
      </c>
      <c r="AU195" s="16" t="s">
        <v>79</v>
      </c>
      <c r="AY195" s="16" t="s">
        <v>149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77</v>
      </c>
      <c r="BK195" s="223">
        <f>ROUND(I195*H195,2)</f>
        <v>0</v>
      </c>
      <c r="BL195" s="16" t="s">
        <v>158</v>
      </c>
      <c r="BM195" s="16" t="s">
        <v>300</v>
      </c>
    </row>
    <row r="196" spans="2:65" s="1" customFormat="1" ht="16.5" customHeight="1">
      <c r="B196" s="37"/>
      <c r="C196" s="212" t="s">
        <v>301</v>
      </c>
      <c r="D196" s="212" t="s">
        <v>153</v>
      </c>
      <c r="E196" s="213" t="s">
        <v>302</v>
      </c>
      <c r="F196" s="214" t="s">
        <v>303</v>
      </c>
      <c r="G196" s="215" t="s">
        <v>287</v>
      </c>
      <c r="H196" s="216">
        <v>1</v>
      </c>
      <c r="I196" s="217"/>
      <c r="J196" s="218">
        <f>ROUND(I196*H196,2)</f>
        <v>0</v>
      </c>
      <c r="K196" s="214" t="s">
        <v>157</v>
      </c>
      <c r="L196" s="42"/>
      <c r="M196" s="219" t="s">
        <v>1</v>
      </c>
      <c r="N196" s="220" t="s">
        <v>41</v>
      </c>
      <c r="O196" s="78"/>
      <c r="P196" s="221">
        <f>O196*H196</f>
        <v>0</v>
      </c>
      <c r="Q196" s="221">
        <v>0</v>
      </c>
      <c r="R196" s="221">
        <f>Q196*H196</f>
        <v>0</v>
      </c>
      <c r="S196" s="221">
        <v>0.00086</v>
      </c>
      <c r="T196" s="222">
        <f>S196*H196</f>
        <v>0.00086</v>
      </c>
      <c r="AR196" s="16" t="s">
        <v>158</v>
      </c>
      <c r="AT196" s="16" t="s">
        <v>153</v>
      </c>
      <c r="AU196" s="16" t="s">
        <v>79</v>
      </c>
      <c r="AY196" s="16" t="s">
        <v>149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77</v>
      </c>
      <c r="BK196" s="223">
        <f>ROUND(I196*H196,2)</f>
        <v>0</v>
      </c>
      <c r="BL196" s="16" t="s">
        <v>158</v>
      </c>
      <c r="BM196" s="16" t="s">
        <v>304</v>
      </c>
    </row>
    <row r="197" spans="2:65" s="1" customFormat="1" ht="16.5" customHeight="1">
      <c r="B197" s="37"/>
      <c r="C197" s="212" t="s">
        <v>305</v>
      </c>
      <c r="D197" s="212" t="s">
        <v>153</v>
      </c>
      <c r="E197" s="213" t="s">
        <v>306</v>
      </c>
      <c r="F197" s="214" t="s">
        <v>307</v>
      </c>
      <c r="G197" s="215" t="s">
        <v>156</v>
      </c>
      <c r="H197" s="216">
        <v>1</v>
      </c>
      <c r="I197" s="217"/>
      <c r="J197" s="218">
        <f>ROUND(I197*H197,2)</f>
        <v>0</v>
      </c>
      <c r="K197" s="214" t="s">
        <v>157</v>
      </c>
      <c r="L197" s="42"/>
      <c r="M197" s="219" t="s">
        <v>1</v>
      </c>
      <c r="N197" s="220" t="s">
        <v>41</v>
      </c>
      <c r="O197" s="78"/>
      <c r="P197" s="221">
        <f>O197*H197</f>
        <v>0</v>
      </c>
      <c r="Q197" s="221">
        <v>0</v>
      </c>
      <c r="R197" s="221">
        <f>Q197*H197</f>
        <v>0</v>
      </c>
      <c r="S197" s="221">
        <v>0.00225</v>
      </c>
      <c r="T197" s="222">
        <f>S197*H197</f>
        <v>0.00225</v>
      </c>
      <c r="AR197" s="16" t="s">
        <v>158</v>
      </c>
      <c r="AT197" s="16" t="s">
        <v>153</v>
      </c>
      <c r="AU197" s="16" t="s">
        <v>79</v>
      </c>
      <c r="AY197" s="16" t="s">
        <v>149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6" t="s">
        <v>77</v>
      </c>
      <c r="BK197" s="223">
        <f>ROUND(I197*H197,2)</f>
        <v>0</v>
      </c>
      <c r="BL197" s="16" t="s">
        <v>158</v>
      </c>
      <c r="BM197" s="16" t="s">
        <v>308</v>
      </c>
    </row>
    <row r="198" spans="2:65" s="1" customFormat="1" ht="16.5" customHeight="1">
      <c r="B198" s="37"/>
      <c r="C198" s="212" t="s">
        <v>309</v>
      </c>
      <c r="D198" s="212" t="s">
        <v>153</v>
      </c>
      <c r="E198" s="213" t="s">
        <v>310</v>
      </c>
      <c r="F198" s="214" t="s">
        <v>311</v>
      </c>
      <c r="G198" s="215" t="s">
        <v>156</v>
      </c>
      <c r="H198" s="216">
        <v>1</v>
      </c>
      <c r="I198" s="217"/>
      <c r="J198" s="218">
        <f>ROUND(I198*H198,2)</f>
        <v>0</v>
      </c>
      <c r="K198" s="214" t="s">
        <v>157</v>
      </c>
      <c r="L198" s="42"/>
      <c r="M198" s="219" t="s">
        <v>1</v>
      </c>
      <c r="N198" s="220" t="s">
        <v>41</v>
      </c>
      <c r="O198" s="78"/>
      <c r="P198" s="221">
        <f>O198*H198</f>
        <v>0</v>
      </c>
      <c r="Q198" s="221">
        <v>0</v>
      </c>
      <c r="R198" s="221">
        <f>Q198*H198</f>
        <v>0</v>
      </c>
      <c r="S198" s="221">
        <v>0.00086</v>
      </c>
      <c r="T198" s="222">
        <f>S198*H198</f>
        <v>0.00086</v>
      </c>
      <c r="AR198" s="16" t="s">
        <v>158</v>
      </c>
      <c r="AT198" s="16" t="s">
        <v>153</v>
      </c>
      <c r="AU198" s="16" t="s">
        <v>79</v>
      </c>
      <c r="AY198" s="16" t="s">
        <v>149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6" t="s">
        <v>77</v>
      </c>
      <c r="BK198" s="223">
        <f>ROUND(I198*H198,2)</f>
        <v>0</v>
      </c>
      <c r="BL198" s="16" t="s">
        <v>158</v>
      </c>
      <c r="BM198" s="16" t="s">
        <v>312</v>
      </c>
    </row>
    <row r="199" spans="2:65" s="1" customFormat="1" ht="16.5" customHeight="1">
      <c r="B199" s="37"/>
      <c r="C199" s="212" t="s">
        <v>313</v>
      </c>
      <c r="D199" s="212" t="s">
        <v>153</v>
      </c>
      <c r="E199" s="213" t="s">
        <v>314</v>
      </c>
      <c r="F199" s="214" t="s">
        <v>315</v>
      </c>
      <c r="G199" s="215" t="s">
        <v>156</v>
      </c>
      <c r="H199" s="216">
        <v>4</v>
      </c>
      <c r="I199" s="217"/>
      <c r="J199" s="218">
        <f>ROUND(I199*H199,2)</f>
        <v>0</v>
      </c>
      <c r="K199" s="214" t="s">
        <v>157</v>
      </c>
      <c r="L199" s="42"/>
      <c r="M199" s="219" t="s">
        <v>1</v>
      </c>
      <c r="N199" s="220" t="s">
        <v>41</v>
      </c>
      <c r="O199" s="78"/>
      <c r="P199" s="221">
        <f>O199*H199</f>
        <v>0</v>
      </c>
      <c r="Q199" s="221">
        <v>0</v>
      </c>
      <c r="R199" s="221">
        <f>Q199*H199</f>
        <v>0</v>
      </c>
      <c r="S199" s="221">
        <v>0.0881</v>
      </c>
      <c r="T199" s="222">
        <f>S199*H199</f>
        <v>0.3524</v>
      </c>
      <c r="AR199" s="16" t="s">
        <v>158</v>
      </c>
      <c r="AT199" s="16" t="s">
        <v>153</v>
      </c>
      <c r="AU199" s="16" t="s">
        <v>79</v>
      </c>
      <c r="AY199" s="16" t="s">
        <v>149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77</v>
      </c>
      <c r="BK199" s="223">
        <f>ROUND(I199*H199,2)</f>
        <v>0</v>
      </c>
      <c r="BL199" s="16" t="s">
        <v>158</v>
      </c>
      <c r="BM199" s="16" t="s">
        <v>316</v>
      </c>
    </row>
    <row r="200" spans="2:65" s="1" customFormat="1" ht="22.5" customHeight="1">
      <c r="B200" s="37"/>
      <c r="C200" s="212" t="s">
        <v>317</v>
      </c>
      <c r="D200" s="212" t="s">
        <v>153</v>
      </c>
      <c r="E200" s="213" t="s">
        <v>318</v>
      </c>
      <c r="F200" s="214" t="s">
        <v>319</v>
      </c>
      <c r="G200" s="215" t="s">
        <v>156</v>
      </c>
      <c r="H200" s="216">
        <v>5</v>
      </c>
      <c r="I200" s="217"/>
      <c r="J200" s="218">
        <f>ROUND(I200*H200,2)</f>
        <v>0</v>
      </c>
      <c r="K200" s="214" t="s">
        <v>157</v>
      </c>
      <c r="L200" s="42"/>
      <c r="M200" s="219" t="s">
        <v>1</v>
      </c>
      <c r="N200" s="220" t="s">
        <v>41</v>
      </c>
      <c r="O200" s="78"/>
      <c r="P200" s="221">
        <f>O200*H200</f>
        <v>0</v>
      </c>
      <c r="Q200" s="221">
        <v>0</v>
      </c>
      <c r="R200" s="221">
        <f>Q200*H200</f>
        <v>0</v>
      </c>
      <c r="S200" s="221">
        <v>0.024</v>
      </c>
      <c r="T200" s="222">
        <f>S200*H200</f>
        <v>0.12</v>
      </c>
      <c r="AR200" s="16" t="s">
        <v>158</v>
      </c>
      <c r="AT200" s="16" t="s">
        <v>153</v>
      </c>
      <c r="AU200" s="16" t="s">
        <v>79</v>
      </c>
      <c r="AY200" s="16" t="s">
        <v>149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6" t="s">
        <v>77</v>
      </c>
      <c r="BK200" s="223">
        <f>ROUND(I200*H200,2)</f>
        <v>0</v>
      </c>
      <c r="BL200" s="16" t="s">
        <v>158</v>
      </c>
      <c r="BM200" s="16" t="s">
        <v>320</v>
      </c>
    </row>
    <row r="201" spans="2:65" s="1" customFormat="1" ht="16.5" customHeight="1">
      <c r="B201" s="37"/>
      <c r="C201" s="212" t="s">
        <v>321</v>
      </c>
      <c r="D201" s="212" t="s">
        <v>153</v>
      </c>
      <c r="E201" s="213" t="s">
        <v>322</v>
      </c>
      <c r="F201" s="214" t="s">
        <v>323</v>
      </c>
      <c r="G201" s="215" t="s">
        <v>162</v>
      </c>
      <c r="H201" s="216">
        <v>24.9</v>
      </c>
      <c r="I201" s="217"/>
      <c r="J201" s="218">
        <f>ROUND(I201*H201,2)</f>
        <v>0</v>
      </c>
      <c r="K201" s="214" t="s">
        <v>157</v>
      </c>
      <c r="L201" s="42"/>
      <c r="M201" s="219" t="s">
        <v>1</v>
      </c>
      <c r="N201" s="220" t="s">
        <v>41</v>
      </c>
      <c r="O201" s="78"/>
      <c r="P201" s="221">
        <f>O201*H201</f>
        <v>0</v>
      </c>
      <c r="Q201" s="221">
        <v>0</v>
      </c>
      <c r="R201" s="221">
        <f>Q201*H201</f>
        <v>0</v>
      </c>
      <c r="S201" s="221">
        <v>0.01695</v>
      </c>
      <c r="T201" s="222">
        <f>S201*H201</f>
        <v>0.42205499999999996</v>
      </c>
      <c r="AR201" s="16" t="s">
        <v>158</v>
      </c>
      <c r="AT201" s="16" t="s">
        <v>153</v>
      </c>
      <c r="AU201" s="16" t="s">
        <v>79</v>
      </c>
      <c r="AY201" s="16" t="s">
        <v>149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77</v>
      </c>
      <c r="BK201" s="223">
        <f>ROUND(I201*H201,2)</f>
        <v>0</v>
      </c>
      <c r="BL201" s="16" t="s">
        <v>158</v>
      </c>
      <c r="BM201" s="16" t="s">
        <v>324</v>
      </c>
    </row>
    <row r="202" spans="2:51" s="14" customFormat="1" ht="12">
      <c r="B202" s="247"/>
      <c r="C202" s="248"/>
      <c r="D202" s="226" t="s">
        <v>164</v>
      </c>
      <c r="E202" s="249" t="s">
        <v>1</v>
      </c>
      <c r="F202" s="250" t="s">
        <v>325</v>
      </c>
      <c r="G202" s="248"/>
      <c r="H202" s="249" t="s">
        <v>1</v>
      </c>
      <c r="I202" s="251"/>
      <c r="J202" s="248"/>
      <c r="K202" s="248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164</v>
      </c>
      <c r="AU202" s="256" t="s">
        <v>79</v>
      </c>
      <c r="AV202" s="14" t="s">
        <v>77</v>
      </c>
      <c r="AW202" s="14" t="s">
        <v>33</v>
      </c>
      <c r="AX202" s="14" t="s">
        <v>70</v>
      </c>
      <c r="AY202" s="256" t="s">
        <v>149</v>
      </c>
    </row>
    <row r="203" spans="2:51" s="12" customFormat="1" ht="12">
      <c r="B203" s="224"/>
      <c r="C203" s="225"/>
      <c r="D203" s="226" t="s">
        <v>164</v>
      </c>
      <c r="E203" s="227" t="s">
        <v>1</v>
      </c>
      <c r="F203" s="228" t="s">
        <v>326</v>
      </c>
      <c r="G203" s="225"/>
      <c r="H203" s="229">
        <v>24.9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164</v>
      </c>
      <c r="AU203" s="235" t="s">
        <v>79</v>
      </c>
      <c r="AV203" s="12" t="s">
        <v>79</v>
      </c>
      <c r="AW203" s="12" t="s">
        <v>33</v>
      </c>
      <c r="AX203" s="12" t="s">
        <v>70</v>
      </c>
      <c r="AY203" s="235" t="s">
        <v>149</v>
      </c>
    </row>
    <row r="204" spans="2:51" s="13" customFormat="1" ht="12">
      <c r="B204" s="236"/>
      <c r="C204" s="237"/>
      <c r="D204" s="226" t="s">
        <v>164</v>
      </c>
      <c r="E204" s="238" t="s">
        <v>1</v>
      </c>
      <c r="F204" s="239" t="s">
        <v>166</v>
      </c>
      <c r="G204" s="237"/>
      <c r="H204" s="240">
        <v>24.9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164</v>
      </c>
      <c r="AU204" s="246" t="s">
        <v>79</v>
      </c>
      <c r="AV204" s="13" t="s">
        <v>158</v>
      </c>
      <c r="AW204" s="13" t="s">
        <v>4</v>
      </c>
      <c r="AX204" s="13" t="s">
        <v>77</v>
      </c>
      <c r="AY204" s="246" t="s">
        <v>149</v>
      </c>
    </row>
    <row r="205" spans="2:65" s="1" customFormat="1" ht="16.5" customHeight="1">
      <c r="B205" s="37"/>
      <c r="C205" s="212" t="s">
        <v>327</v>
      </c>
      <c r="D205" s="212" t="s">
        <v>153</v>
      </c>
      <c r="E205" s="213" t="s">
        <v>328</v>
      </c>
      <c r="F205" s="214" t="s">
        <v>329</v>
      </c>
      <c r="G205" s="215" t="s">
        <v>162</v>
      </c>
      <c r="H205" s="216">
        <v>39.56</v>
      </c>
      <c r="I205" s="217"/>
      <c r="J205" s="218">
        <f>ROUND(I205*H205,2)</f>
        <v>0</v>
      </c>
      <c r="K205" s="214" t="s">
        <v>157</v>
      </c>
      <c r="L205" s="42"/>
      <c r="M205" s="219" t="s">
        <v>1</v>
      </c>
      <c r="N205" s="220" t="s">
        <v>41</v>
      </c>
      <c r="O205" s="78"/>
      <c r="P205" s="221">
        <f>O205*H205</f>
        <v>0</v>
      </c>
      <c r="Q205" s="221">
        <v>0</v>
      </c>
      <c r="R205" s="221">
        <f>Q205*H205</f>
        <v>0</v>
      </c>
      <c r="S205" s="221">
        <v>0.003</v>
      </c>
      <c r="T205" s="222">
        <f>S205*H205</f>
        <v>0.11868000000000001</v>
      </c>
      <c r="AR205" s="16" t="s">
        <v>158</v>
      </c>
      <c r="AT205" s="16" t="s">
        <v>153</v>
      </c>
      <c r="AU205" s="16" t="s">
        <v>79</v>
      </c>
      <c r="AY205" s="16" t="s">
        <v>149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6" t="s">
        <v>77</v>
      </c>
      <c r="BK205" s="223">
        <f>ROUND(I205*H205,2)</f>
        <v>0</v>
      </c>
      <c r="BL205" s="16" t="s">
        <v>158</v>
      </c>
      <c r="BM205" s="16" t="s">
        <v>330</v>
      </c>
    </row>
    <row r="206" spans="2:51" s="12" customFormat="1" ht="12">
      <c r="B206" s="224"/>
      <c r="C206" s="225"/>
      <c r="D206" s="226" t="s">
        <v>164</v>
      </c>
      <c r="E206" s="227" t="s">
        <v>1</v>
      </c>
      <c r="F206" s="228" t="s">
        <v>331</v>
      </c>
      <c r="G206" s="225"/>
      <c r="H206" s="229">
        <v>39.56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164</v>
      </c>
      <c r="AU206" s="235" t="s">
        <v>79</v>
      </c>
      <c r="AV206" s="12" t="s">
        <v>79</v>
      </c>
      <c r="AW206" s="12" t="s">
        <v>33</v>
      </c>
      <c r="AX206" s="12" t="s">
        <v>77</v>
      </c>
      <c r="AY206" s="235" t="s">
        <v>149</v>
      </c>
    </row>
    <row r="207" spans="2:65" s="1" customFormat="1" ht="16.5" customHeight="1">
      <c r="B207" s="37"/>
      <c r="C207" s="212" t="s">
        <v>332</v>
      </c>
      <c r="D207" s="212" t="s">
        <v>153</v>
      </c>
      <c r="E207" s="213" t="s">
        <v>333</v>
      </c>
      <c r="F207" s="214" t="s">
        <v>334</v>
      </c>
      <c r="G207" s="215" t="s">
        <v>174</v>
      </c>
      <c r="H207" s="216">
        <v>53.35</v>
      </c>
      <c r="I207" s="217"/>
      <c r="J207" s="218">
        <f>ROUND(I207*H207,2)</f>
        <v>0</v>
      </c>
      <c r="K207" s="214" t="s">
        <v>157</v>
      </c>
      <c r="L207" s="42"/>
      <c r="M207" s="219" t="s">
        <v>1</v>
      </c>
      <c r="N207" s="220" t="s">
        <v>41</v>
      </c>
      <c r="O207" s="78"/>
      <c r="P207" s="221">
        <f>O207*H207</f>
        <v>0</v>
      </c>
      <c r="Q207" s="221">
        <v>0</v>
      </c>
      <c r="R207" s="221">
        <f>Q207*H207</f>
        <v>0</v>
      </c>
      <c r="S207" s="221">
        <v>0.0003</v>
      </c>
      <c r="T207" s="222">
        <f>S207*H207</f>
        <v>0.016005</v>
      </c>
      <c r="AR207" s="16" t="s">
        <v>158</v>
      </c>
      <c r="AT207" s="16" t="s">
        <v>153</v>
      </c>
      <c r="AU207" s="16" t="s">
        <v>79</v>
      </c>
      <c r="AY207" s="16" t="s">
        <v>149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77</v>
      </c>
      <c r="BK207" s="223">
        <f>ROUND(I207*H207,2)</f>
        <v>0</v>
      </c>
      <c r="BL207" s="16" t="s">
        <v>158</v>
      </c>
      <c r="BM207" s="16" t="s">
        <v>335</v>
      </c>
    </row>
    <row r="208" spans="2:51" s="12" customFormat="1" ht="12">
      <c r="B208" s="224"/>
      <c r="C208" s="225"/>
      <c r="D208" s="226" t="s">
        <v>164</v>
      </c>
      <c r="E208" s="227" t="s">
        <v>1</v>
      </c>
      <c r="F208" s="228" t="s">
        <v>336</v>
      </c>
      <c r="G208" s="225"/>
      <c r="H208" s="229">
        <v>5.6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164</v>
      </c>
      <c r="AU208" s="235" t="s">
        <v>79</v>
      </c>
      <c r="AV208" s="12" t="s">
        <v>79</v>
      </c>
      <c r="AW208" s="12" t="s">
        <v>33</v>
      </c>
      <c r="AX208" s="12" t="s">
        <v>70</v>
      </c>
      <c r="AY208" s="235" t="s">
        <v>149</v>
      </c>
    </row>
    <row r="209" spans="2:51" s="12" customFormat="1" ht="12">
      <c r="B209" s="224"/>
      <c r="C209" s="225"/>
      <c r="D209" s="226" t="s">
        <v>164</v>
      </c>
      <c r="E209" s="227" t="s">
        <v>1</v>
      </c>
      <c r="F209" s="228" t="s">
        <v>337</v>
      </c>
      <c r="G209" s="225"/>
      <c r="H209" s="229">
        <v>9.78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164</v>
      </c>
      <c r="AU209" s="235" t="s">
        <v>79</v>
      </c>
      <c r="AV209" s="12" t="s">
        <v>79</v>
      </c>
      <c r="AW209" s="12" t="s">
        <v>33</v>
      </c>
      <c r="AX209" s="12" t="s">
        <v>70</v>
      </c>
      <c r="AY209" s="235" t="s">
        <v>149</v>
      </c>
    </row>
    <row r="210" spans="2:51" s="12" customFormat="1" ht="12">
      <c r="B210" s="224"/>
      <c r="C210" s="225"/>
      <c r="D210" s="226" t="s">
        <v>164</v>
      </c>
      <c r="E210" s="227" t="s">
        <v>1</v>
      </c>
      <c r="F210" s="228" t="s">
        <v>338</v>
      </c>
      <c r="G210" s="225"/>
      <c r="H210" s="229">
        <v>14.28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164</v>
      </c>
      <c r="AU210" s="235" t="s">
        <v>79</v>
      </c>
      <c r="AV210" s="12" t="s">
        <v>79</v>
      </c>
      <c r="AW210" s="12" t="s">
        <v>33</v>
      </c>
      <c r="AX210" s="12" t="s">
        <v>70</v>
      </c>
      <c r="AY210" s="235" t="s">
        <v>149</v>
      </c>
    </row>
    <row r="211" spans="2:51" s="12" customFormat="1" ht="12">
      <c r="B211" s="224"/>
      <c r="C211" s="225"/>
      <c r="D211" s="226" t="s">
        <v>164</v>
      </c>
      <c r="E211" s="227" t="s">
        <v>1</v>
      </c>
      <c r="F211" s="228" t="s">
        <v>339</v>
      </c>
      <c r="G211" s="225"/>
      <c r="H211" s="229">
        <v>14.32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164</v>
      </c>
      <c r="AU211" s="235" t="s">
        <v>79</v>
      </c>
      <c r="AV211" s="12" t="s">
        <v>79</v>
      </c>
      <c r="AW211" s="12" t="s">
        <v>33</v>
      </c>
      <c r="AX211" s="12" t="s">
        <v>70</v>
      </c>
      <c r="AY211" s="235" t="s">
        <v>149</v>
      </c>
    </row>
    <row r="212" spans="2:51" s="12" customFormat="1" ht="12">
      <c r="B212" s="224"/>
      <c r="C212" s="225"/>
      <c r="D212" s="226" t="s">
        <v>164</v>
      </c>
      <c r="E212" s="227" t="s">
        <v>1</v>
      </c>
      <c r="F212" s="228" t="s">
        <v>340</v>
      </c>
      <c r="G212" s="225"/>
      <c r="H212" s="229">
        <v>2.63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164</v>
      </c>
      <c r="AU212" s="235" t="s">
        <v>79</v>
      </c>
      <c r="AV212" s="12" t="s">
        <v>79</v>
      </c>
      <c r="AW212" s="12" t="s">
        <v>33</v>
      </c>
      <c r="AX212" s="12" t="s">
        <v>70</v>
      </c>
      <c r="AY212" s="235" t="s">
        <v>149</v>
      </c>
    </row>
    <row r="213" spans="2:51" s="12" customFormat="1" ht="12">
      <c r="B213" s="224"/>
      <c r="C213" s="225"/>
      <c r="D213" s="226" t="s">
        <v>164</v>
      </c>
      <c r="E213" s="227" t="s">
        <v>1</v>
      </c>
      <c r="F213" s="228" t="s">
        <v>341</v>
      </c>
      <c r="G213" s="225"/>
      <c r="H213" s="229">
        <v>2.7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164</v>
      </c>
      <c r="AU213" s="235" t="s">
        <v>79</v>
      </c>
      <c r="AV213" s="12" t="s">
        <v>79</v>
      </c>
      <c r="AW213" s="12" t="s">
        <v>33</v>
      </c>
      <c r="AX213" s="12" t="s">
        <v>70</v>
      </c>
      <c r="AY213" s="235" t="s">
        <v>149</v>
      </c>
    </row>
    <row r="214" spans="2:51" s="12" customFormat="1" ht="12">
      <c r="B214" s="224"/>
      <c r="C214" s="225"/>
      <c r="D214" s="226" t="s">
        <v>164</v>
      </c>
      <c r="E214" s="227" t="s">
        <v>1</v>
      </c>
      <c r="F214" s="228" t="s">
        <v>342</v>
      </c>
      <c r="G214" s="225"/>
      <c r="H214" s="229">
        <v>4.04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164</v>
      </c>
      <c r="AU214" s="235" t="s">
        <v>79</v>
      </c>
      <c r="AV214" s="12" t="s">
        <v>79</v>
      </c>
      <c r="AW214" s="12" t="s">
        <v>33</v>
      </c>
      <c r="AX214" s="12" t="s">
        <v>70</v>
      </c>
      <c r="AY214" s="235" t="s">
        <v>149</v>
      </c>
    </row>
    <row r="215" spans="2:51" s="13" customFormat="1" ht="12">
      <c r="B215" s="236"/>
      <c r="C215" s="237"/>
      <c r="D215" s="226" t="s">
        <v>164</v>
      </c>
      <c r="E215" s="238" t="s">
        <v>1</v>
      </c>
      <c r="F215" s="239" t="s">
        <v>166</v>
      </c>
      <c r="G215" s="237"/>
      <c r="H215" s="240">
        <v>53.35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AT215" s="246" t="s">
        <v>164</v>
      </c>
      <c r="AU215" s="246" t="s">
        <v>79</v>
      </c>
      <c r="AV215" s="13" t="s">
        <v>158</v>
      </c>
      <c r="AW215" s="13" t="s">
        <v>4</v>
      </c>
      <c r="AX215" s="13" t="s">
        <v>77</v>
      </c>
      <c r="AY215" s="246" t="s">
        <v>149</v>
      </c>
    </row>
    <row r="216" spans="2:63" s="11" customFormat="1" ht="22.8" customHeight="1">
      <c r="B216" s="196"/>
      <c r="C216" s="197"/>
      <c r="D216" s="198" t="s">
        <v>69</v>
      </c>
      <c r="E216" s="210" t="s">
        <v>343</v>
      </c>
      <c r="F216" s="210" t="s">
        <v>344</v>
      </c>
      <c r="G216" s="197"/>
      <c r="H216" s="197"/>
      <c r="I216" s="200"/>
      <c r="J216" s="211">
        <f>BK216</f>
        <v>0</v>
      </c>
      <c r="K216" s="197"/>
      <c r="L216" s="202"/>
      <c r="M216" s="203"/>
      <c r="N216" s="204"/>
      <c r="O216" s="204"/>
      <c r="P216" s="205">
        <f>SUM(P217:P221)</f>
        <v>0</v>
      </c>
      <c r="Q216" s="204"/>
      <c r="R216" s="205">
        <f>SUM(R217:R221)</f>
        <v>0</v>
      </c>
      <c r="S216" s="204"/>
      <c r="T216" s="206">
        <f>SUM(T217:T221)</f>
        <v>0</v>
      </c>
      <c r="AR216" s="207" t="s">
        <v>77</v>
      </c>
      <c r="AT216" s="208" t="s">
        <v>69</v>
      </c>
      <c r="AU216" s="208" t="s">
        <v>77</v>
      </c>
      <c r="AY216" s="207" t="s">
        <v>149</v>
      </c>
      <c r="BK216" s="209">
        <f>SUM(BK217:BK221)</f>
        <v>0</v>
      </c>
    </row>
    <row r="217" spans="2:65" s="1" customFormat="1" ht="22.5" customHeight="1">
      <c r="B217" s="37"/>
      <c r="C217" s="212" t="s">
        <v>345</v>
      </c>
      <c r="D217" s="212" t="s">
        <v>153</v>
      </c>
      <c r="E217" s="213" t="s">
        <v>346</v>
      </c>
      <c r="F217" s="214" t="s">
        <v>347</v>
      </c>
      <c r="G217" s="215" t="s">
        <v>348</v>
      </c>
      <c r="H217" s="216">
        <v>3.158</v>
      </c>
      <c r="I217" s="217"/>
      <c r="J217" s="218">
        <f>ROUND(I217*H217,2)</f>
        <v>0</v>
      </c>
      <c r="K217" s="214" t="s">
        <v>157</v>
      </c>
      <c r="L217" s="42"/>
      <c r="M217" s="219" t="s">
        <v>1</v>
      </c>
      <c r="N217" s="220" t="s">
        <v>41</v>
      </c>
      <c r="O217" s="78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AR217" s="16" t="s">
        <v>158</v>
      </c>
      <c r="AT217" s="16" t="s">
        <v>153</v>
      </c>
      <c r="AU217" s="16" t="s">
        <v>79</v>
      </c>
      <c r="AY217" s="16" t="s">
        <v>149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6" t="s">
        <v>77</v>
      </c>
      <c r="BK217" s="223">
        <f>ROUND(I217*H217,2)</f>
        <v>0</v>
      </c>
      <c r="BL217" s="16" t="s">
        <v>158</v>
      </c>
      <c r="BM217" s="16" t="s">
        <v>349</v>
      </c>
    </row>
    <row r="218" spans="2:65" s="1" customFormat="1" ht="16.5" customHeight="1">
      <c r="B218" s="37"/>
      <c r="C218" s="212" t="s">
        <v>350</v>
      </c>
      <c r="D218" s="212" t="s">
        <v>153</v>
      </c>
      <c r="E218" s="213" t="s">
        <v>351</v>
      </c>
      <c r="F218" s="214" t="s">
        <v>352</v>
      </c>
      <c r="G218" s="215" t="s">
        <v>348</v>
      </c>
      <c r="H218" s="216">
        <v>3.158</v>
      </c>
      <c r="I218" s="217"/>
      <c r="J218" s="218">
        <f>ROUND(I218*H218,2)</f>
        <v>0</v>
      </c>
      <c r="K218" s="214" t="s">
        <v>157</v>
      </c>
      <c r="L218" s="42"/>
      <c r="M218" s="219" t="s">
        <v>1</v>
      </c>
      <c r="N218" s="220" t="s">
        <v>41</v>
      </c>
      <c r="O218" s="78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AR218" s="16" t="s">
        <v>158</v>
      </c>
      <c r="AT218" s="16" t="s">
        <v>153</v>
      </c>
      <c r="AU218" s="16" t="s">
        <v>79</v>
      </c>
      <c r="AY218" s="16" t="s">
        <v>149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77</v>
      </c>
      <c r="BK218" s="223">
        <f>ROUND(I218*H218,2)</f>
        <v>0</v>
      </c>
      <c r="BL218" s="16" t="s">
        <v>158</v>
      </c>
      <c r="BM218" s="16" t="s">
        <v>353</v>
      </c>
    </row>
    <row r="219" spans="2:65" s="1" customFormat="1" ht="22.5" customHeight="1">
      <c r="B219" s="37"/>
      <c r="C219" s="212" t="s">
        <v>354</v>
      </c>
      <c r="D219" s="212" t="s">
        <v>153</v>
      </c>
      <c r="E219" s="213" t="s">
        <v>355</v>
      </c>
      <c r="F219" s="214" t="s">
        <v>356</v>
      </c>
      <c r="G219" s="215" t="s">
        <v>348</v>
      </c>
      <c r="H219" s="216">
        <v>119.51</v>
      </c>
      <c r="I219" s="217"/>
      <c r="J219" s="218">
        <f>ROUND(I219*H219,2)</f>
        <v>0</v>
      </c>
      <c r="K219" s="214" t="s">
        <v>157</v>
      </c>
      <c r="L219" s="42"/>
      <c r="M219" s="219" t="s">
        <v>1</v>
      </c>
      <c r="N219" s="220" t="s">
        <v>41</v>
      </c>
      <c r="O219" s="78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AR219" s="16" t="s">
        <v>158</v>
      </c>
      <c r="AT219" s="16" t="s">
        <v>153</v>
      </c>
      <c r="AU219" s="16" t="s">
        <v>79</v>
      </c>
      <c r="AY219" s="16" t="s">
        <v>149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6" t="s">
        <v>77</v>
      </c>
      <c r="BK219" s="223">
        <f>ROUND(I219*H219,2)</f>
        <v>0</v>
      </c>
      <c r="BL219" s="16" t="s">
        <v>158</v>
      </c>
      <c r="BM219" s="16" t="s">
        <v>357</v>
      </c>
    </row>
    <row r="220" spans="2:51" s="12" customFormat="1" ht="12">
      <c r="B220" s="224"/>
      <c r="C220" s="225"/>
      <c r="D220" s="226" t="s">
        <v>164</v>
      </c>
      <c r="E220" s="227" t="s">
        <v>1</v>
      </c>
      <c r="F220" s="228" t="s">
        <v>358</v>
      </c>
      <c r="G220" s="225"/>
      <c r="H220" s="229">
        <v>119.51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AT220" s="235" t="s">
        <v>164</v>
      </c>
      <c r="AU220" s="235" t="s">
        <v>79</v>
      </c>
      <c r="AV220" s="12" t="s">
        <v>79</v>
      </c>
      <c r="AW220" s="12" t="s">
        <v>33</v>
      </c>
      <c r="AX220" s="12" t="s">
        <v>77</v>
      </c>
      <c r="AY220" s="235" t="s">
        <v>149</v>
      </c>
    </row>
    <row r="221" spans="2:65" s="1" customFormat="1" ht="22.5" customHeight="1">
      <c r="B221" s="37"/>
      <c r="C221" s="212" t="s">
        <v>359</v>
      </c>
      <c r="D221" s="212" t="s">
        <v>153</v>
      </c>
      <c r="E221" s="213" t="s">
        <v>360</v>
      </c>
      <c r="F221" s="214" t="s">
        <v>361</v>
      </c>
      <c r="G221" s="215" t="s">
        <v>348</v>
      </c>
      <c r="H221" s="216">
        <v>3.158</v>
      </c>
      <c r="I221" s="217"/>
      <c r="J221" s="218">
        <f>ROUND(I221*H221,2)</f>
        <v>0</v>
      </c>
      <c r="K221" s="214" t="s">
        <v>157</v>
      </c>
      <c r="L221" s="42"/>
      <c r="M221" s="219" t="s">
        <v>1</v>
      </c>
      <c r="N221" s="220" t="s">
        <v>41</v>
      </c>
      <c r="O221" s="78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AR221" s="16" t="s">
        <v>158</v>
      </c>
      <c r="AT221" s="16" t="s">
        <v>153</v>
      </c>
      <c r="AU221" s="16" t="s">
        <v>79</v>
      </c>
      <c r="AY221" s="16" t="s">
        <v>149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77</v>
      </c>
      <c r="BK221" s="223">
        <f>ROUND(I221*H221,2)</f>
        <v>0</v>
      </c>
      <c r="BL221" s="16" t="s">
        <v>158</v>
      </c>
      <c r="BM221" s="16" t="s">
        <v>362</v>
      </c>
    </row>
    <row r="222" spans="2:63" s="11" customFormat="1" ht="22.8" customHeight="1">
      <c r="B222" s="196"/>
      <c r="C222" s="197"/>
      <c r="D222" s="198" t="s">
        <v>69</v>
      </c>
      <c r="E222" s="210" t="s">
        <v>363</v>
      </c>
      <c r="F222" s="210" t="s">
        <v>364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P223</f>
        <v>0</v>
      </c>
      <c r="Q222" s="204"/>
      <c r="R222" s="205">
        <f>R223</f>
        <v>0</v>
      </c>
      <c r="S222" s="204"/>
      <c r="T222" s="206">
        <f>T223</f>
        <v>0</v>
      </c>
      <c r="AR222" s="207" t="s">
        <v>77</v>
      </c>
      <c r="AT222" s="208" t="s">
        <v>69</v>
      </c>
      <c r="AU222" s="208" t="s">
        <v>77</v>
      </c>
      <c r="AY222" s="207" t="s">
        <v>149</v>
      </c>
      <c r="BK222" s="209">
        <f>BK223</f>
        <v>0</v>
      </c>
    </row>
    <row r="223" spans="2:65" s="1" customFormat="1" ht="22.5" customHeight="1">
      <c r="B223" s="37"/>
      <c r="C223" s="212" t="s">
        <v>365</v>
      </c>
      <c r="D223" s="212" t="s">
        <v>153</v>
      </c>
      <c r="E223" s="213" t="s">
        <v>366</v>
      </c>
      <c r="F223" s="214" t="s">
        <v>367</v>
      </c>
      <c r="G223" s="215" t="s">
        <v>348</v>
      </c>
      <c r="H223" s="216">
        <v>3.158</v>
      </c>
      <c r="I223" s="217"/>
      <c r="J223" s="218">
        <f>ROUND(I223*H223,2)</f>
        <v>0</v>
      </c>
      <c r="K223" s="214" t="s">
        <v>157</v>
      </c>
      <c r="L223" s="42"/>
      <c r="M223" s="219" t="s">
        <v>1</v>
      </c>
      <c r="N223" s="220" t="s">
        <v>41</v>
      </c>
      <c r="O223" s="78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AR223" s="16" t="s">
        <v>158</v>
      </c>
      <c r="AT223" s="16" t="s">
        <v>153</v>
      </c>
      <c r="AU223" s="16" t="s">
        <v>79</v>
      </c>
      <c r="AY223" s="16" t="s">
        <v>149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6" t="s">
        <v>77</v>
      </c>
      <c r="BK223" s="223">
        <f>ROUND(I223*H223,2)</f>
        <v>0</v>
      </c>
      <c r="BL223" s="16" t="s">
        <v>158</v>
      </c>
      <c r="BM223" s="16" t="s">
        <v>368</v>
      </c>
    </row>
    <row r="224" spans="2:63" s="11" customFormat="1" ht="25.9" customHeight="1">
      <c r="B224" s="196"/>
      <c r="C224" s="197"/>
      <c r="D224" s="198" t="s">
        <v>69</v>
      </c>
      <c r="E224" s="199" t="s">
        <v>369</v>
      </c>
      <c r="F224" s="199" t="s">
        <v>370</v>
      </c>
      <c r="G224" s="197"/>
      <c r="H224" s="197"/>
      <c r="I224" s="200"/>
      <c r="J224" s="201">
        <f>BK224</f>
        <v>0</v>
      </c>
      <c r="K224" s="197"/>
      <c r="L224" s="202"/>
      <c r="M224" s="203"/>
      <c r="N224" s="204"/>
      <c r="O224" s="204"/>
      <c r="P224" s="205">
        <f>P225+P234+P243+P254+P265+P268+P276+P286+P298+P320+P340+P348+P358+P406</f>
        <v>0</v>
      </c>
      <c r="Q224" s="204"/>
      <c r="R224" s="205">
        <f>R225+R234+R243+R254+R265+R268+R276+R286+R298+R320+R340+R348+R358+R406</f>
        <v>1.1569007287</v>
      </c>
      <c r="S224" s="204"/>
      <c r="T224" s="206">
        <f>T225+T234+T243+T254+T265+T268+T276+T286+T298+T320+T340+T348+T358+T406</f>
        <v>0.05023452</v>
      </c>
      <c r="AR224" s="207" t="s">
        <v>79</v>
      </c>
      <c r="AT224" s="208" t="s">
        <v>69</v>
      </c>
      <c r="AU224" s="208" t="s">
        <v>70</v>
      </c>
      <c r="AY224" s="207" t="s">
        <v>149</v>
      </c>
      <c r="BK224" s="209">
        <f>BK225+BK234+BK243+BK254+BK265+BK268+BK276+BK286+BK298+BK320+BK340+BK348+BK358+BK406</f>
        <v>0</v>
      </c>
    </row>
    <row r="225" spans="2:63" s="11" customFormat="1" ht="22.8" customHeight="1">
      <c r="B225" s="196"/>
      <c r="C225" s="197"/>
      <c r="D225" s="198" t="s">
        <v>69</v>
      </c>
      <c r="E225" s="210" t="s">
        <v>371</v>
      </c>
      <c r="F225" s="210" t="s">
        <v>372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SUM(P226:P233)</f>
        <v>0</v>
      </c>
      <c r="Q225" s="204"/>
      <c r="R225" s="205">
        <f>SUM(R226:R233)</f>
        <v>0.033670000000000005</v>
      </c>
      <c r="S225" s="204"/>
      <c r="T225" s="206">
        <f>SUM(T226:T233)</f>
        <v>0</v>
      </c>
      <c r="AR225" s="207" t="s">
        <v>79</v>
      </c>
      <c r="AT225" s="208" t="s">
        <v>69</v>
      </c>
      <c r="AU225" s="208" t="s">
        <v>77</v>
      </c>
      <c r="AY225" s="207" t="s">
        <v>149</v>
      </c>
      <c r="BK225" s="209">
        <f>SUM(BK226:BK233)</f>
        <v>0</v>
      </c>
    </row>
    <row r="226" spans="2:65" s="1" customFormat="1" ht="16.5" customHeight="1">
      <c r="B226" s="37"/>
      <c r="C226" s="212" t="s">
        <v>373</v>
      </c>
      <c r="D226" s="212" t="s">
        <v>153</v>
      </c>
      <c r="E226" s="213" t="s">
        <v>374</v>
      </c>
      <c r="F226" s="214" t="s">
        <v>375</v>
      </c>
      <c r="G226" s="215" t="s">
        <v>162</v>
      </c>
      <c r="H226" s="216">
        <v>3.52</v>
      </c>
      <c r="I226" s="217"/>
      <c r="J226" s="218">
        <f>ROUND(I226*H226,2)</f>
        <v>0</v>
      </c>
      <c r="K226" s="214" t="s">
        <v>157</v>
      </c>
      <c r="L226" s="42"/>
      <c r="M226" s="219" t="s">
        <v>1</v>
      </c>
      <c r="N226" s="220" t="s">
        <v>41</v>
      </c>
      <c r="O226" s="78"/>
      <c r="P226" s="221">
        <f>O226*H226</f>
        <v>0</v>
      </c>
      <c r="Q226" s="221">
        <v>0.0035</v>
      </c>
      <c r="R226" s="221">
        <f>Q226*H226</f>
        <v>0.012320000000000001</v>
      </c>
      <c r="S226" s="221">
        <v>0</v>
      </c>
      <c r="T226" s="222">
        <f>S226*H226</f>
        <v>0</v>
      </c>
      <c r="AR226" s="16" t="s">
        <v>376</v>
      </c>
      <c r="AT226" s="16" t="s">
        <v>153</v>
      </c>
      <c r="AU226" s="16" t="s">
        <v>79</v>
      </c>
      <c r="AY226" s="16" t="s">
        <v>149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6" t="s">
        <v>77</v>
      </c>
      <c r="BK226" s="223">
        <f>ROUND(I226*H226,2)</f>
        <v>0</v>
      </c>
      <c r="BL226" s="16" t="s">
        <v>376</v>
      </c>
      <c r="BM226" s="16" t="s">
        <v>377</v>
      </c>
    </row>
    <row r="227" spans="2:51" s="12" customFormat="1" ht="12">
      <c r="B227" s="224"/>
      <c r="C227" s="225"/>
      <c r="D227" s="226" t="s">
        <v>164</v>
      </c>
      <c r="E227" s="227" t="s">
        <v>1</v>
      </c>
      <c r="F227" s="228" t="s">
        <v>378</v>
      </c>
      <c r="G227" s="225"/>
      <c r="H227" s="229">
        <v>3.52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AT227" s="235" t="s">
        <v>164</v>
      </c>
      <c r="AU227" s="235" t="s">
        <v>79</v>
      </c>
      <c r="AV227" s="12" t="s">
        <v>79</v>
      </c>
      <c r="AW227" s="12" t="s">
        <v>33</v>
      </c>
      <c r="AX227" s="12" t="s">
        <v>70</v>
      </c>
      <c r="AY227" s="235" t="s">
        <v>149</v>
      </c>
    </row>
    <row r="228" spans="2:51" s="13" customFormat="1" ht="12">
      <c r="B228" s="236"/>
      <c r="C228" s="237"/>
      <c r="D228" s="226" t="s">
        <v>164</v>
      </c>
      <c r="E228" s="238" t="s">
        <v>1</v>
      </c>
      <c r="F228" s="239" t="s">
        <v>166</v>
      </c>
      <c r="G228" s="237"/>
      <c r="H228" s="240">
        <v>3.52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AT228" s="246" t="s">
        <v>164</v>
      </c>
      <c r="AU228" s="246" t="s">
        <v>79</v>
      </c>
      <c r="AV228" s="13" t="s">
        <v>158</v>
      </c>
      <c r="AW228" s="13" t="s">
        <v>4</v>
      </c>
      <c r="AX228" s="13" t="s">
        <v>77</v>
      </c>
      <c r="AY228" s="246" t="s">
        <v>149</v>
      </c>
    </row>
    <row r="229" spans="2:65" s="1" customFormat="1" ht="16.5" customHeight="1">
      <c r="B229" s="37"/>
      <c r="C229" s="212" t="s">
        <v>379</v>
      </c>
      <c r="D229" s="212" t="s">
        <v>153</v>
      </c>
      <c r="E229" s="213" t="s">
        <v>380</v>
      </c>
      <c r="F229" s="214" t="s">
        <v>381</v>
      </c>
      <c r="G229" s="215" t="s">
        <v>162</v>
      </c>
      <c r="H229" s="216">
        <v>6.1</v>
      </c>
      <c r="I229" s="217"/>
      <c r="J229" s="218">
        <f>ROUND(I229*H229,2)</f>
        <v>0</v>
      </c>
      <c r="K229" s="214" t="s">
        <v>157</v>
      </c>
      <c r="L229" s="42"/>
      <c r="M229" s="219" t="s">
        <v>1</v>
      </c>
      <c r="N229" s="220" t="s">
        <v>41</v>
      </c>
      <c r="O229" s="78"/>
      <c r="P229" s="221">
        <f>O229*H229</f>
        <v>0</v>
      </c>
      <c r="Q229" s="221">
        <v>0.0035</v>
      </c>
      <c r="R229" s="221">
        <f>Q229*H229</f>
        <v>0.02135</v>
      </c>
      <c r="S229" s="221">
        <v>0</v>
      </c>
      <c r="T229" s="222">
        <f>S229*H229</f>
        <v>0</v>
      </c>
      <c r="AR229" s="16" t="s">
        <v>376</v>
      </c>
      <c r="AT229" s="16" t="s">
        <v>153</v>
      </c>
      <c r="AU229" s="16" t="s">
        <v>79</v>
      </c>
      <c r="AY229" s="16" t="s">
        <v>149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77</v>
      </c>
      <c r="BK229" s="223">
        <f>ROUND(I229*H229,2)</f>
        <v>0</v>
      </c>
      <c r="BL229" s="16" t="s">
        <v>376</v>
      </c>
      <c r="BM229" s="16" t="s">
        <v>382</v>
      </c>
    </row>
    <row r="230" spans="2:51" s="14" customFormat="1" ht="12">
      <c r="B230" s="247"/>
      <c r="C230" s="248"/>
      <c r="D230" s="226" t="s">
        <v>164</v>
      </c>
      <c r="E230" s="249" t="s">
        <v>1</v>
      </c>
      <c r="F230" s="250" t="s">
        <v>383</v>
      </c>
      <c r="G230" s="248"/>
      <c r="H230" s="249" t="s">
        <v>1</v>
      </c>
      <c r="I230" s="251"/>
      <c r="J230" s="248"/>
      <c r="K230" s="248"/>
      <c r="L230" s="252"/>
      <c r="M230" s="253"/>
      <c r="N230" s="254"/>
      <c r="O230" s="254"/>
      <c r="P230" s="254"/>
      <c r="Q230" s="254"/>
      <c r="R230" s="254"/>
      <c r="S230" s="254"/>
      <c r="T230" s="255"/>
      <c r="AT230" s="256" t="s">
        <v>164</v>
      </c>
      <c r="AU230" s="256" t="s">
        <v>79</v>
      </c>
      <c r="AV230" s="14" t="s">
        <v>77</v>
      </c>
      <c r="AW230" s="14" t="s">
        <v>33</v>
      </c>
      <c r="AX230" s="14" t="s">
        <v>70</v>
      </c>
      <c r="AY230" s="256" t="s">
        <v>149</v>
      </c>
    </row>
    <row r="231" spans="2:51" s="12" customFormat="1" ht="12">
      <c r="B231" s="224"/>
      <c r="C231" s="225"/>
      <c r="D231" s="226" t="s">
        <v>164</v>
      </c>
      <c r="E231" s="227" t="s">
        <v>1</v>
      </c>
      <c r="F231" s="228" t="s">
        <v>384</v>
      </c>
      <c r="G231" s="225"/>
      <c r="H231" s="229">
        <v>6.1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AT231" s="235" t="s">
        <v>164</v>
      </c>
      <c r="AU231" s="235" t="s">
        <v>79</v>
      </c>
      <c r="AV231" s="12" t="s">
        <v>79</v>
      </c>
      <c r="AW231" s="12" t="s">
        <v>33</v>
      </c>
      <c r="AX231" s="12" t="s">
        <v>70</v>
      </c>
      <c r="AY231" s="235" t="s">
        <v>149</v>
      </c>
    </row>
    <row r="232" spans="2:51" s="13" customFormat="1" ht="12">
      <c r="B232" s="236"/>
      <c r="C232" s="237"/>
      <c r="D232" s="226" t="s">
        <v>164</v>
      </c>
      <c r="E232" s="238" t="s">
        <v>1</v>
      </c>
      <c r="F232" s="239" t="s">
        <v>166</v>
      </c>
      <c r="G232" s="237"/>
      <c r="H232" s="240">
        <v>6.1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AT232" s="246" t="s">
        <v>164</v>
      </c>
      <c r="AU232" s="246" t="s">
        <v>79</v>
      </c>
      <c r="AV232" s="13" t="s">
        <v>158</v>
      </c>
      <c r="AW232" s="13" t="s">
        <v>4</v>
      </c>
      <c r="AX232" s="13" t="s">
        <v>77</v>
      </c>
      <c r="AY232" s="246" t="s">
        <v>149</v>
      </c>
    </row>
    <row r="233" spans="2:65" s="1" customFormat="1" ht="22.5" customHeight="1">
      <c r="B233" s="37"/>
      <c r="C233" s="212" t="s">
        <v>385</v>
      </c>
      <c r="D233" s="212" t="s">
        <v>153</v>
      </c>
      <c r="E233" s="213" t="s">
        <v>386</v>
      </c>
      <c r="F233" s="214" t="s">
        <v>387</v>
      </c>
      <c r="G233" s="215" t="s">
        <v>348</v>
      </c>
      <c r="H233" s="216">
        <v>0.034</v>
      </c>
      <c r="I233" s="217"/>
      <c r="J233" s="218">
        <f>ROUND(I233*H233,2)</f>
        <v>0</v>
      </c>
      <c r="K233" s="214" t="s">
        <v>157</v>
      </c>
      <c r="L233" s="42"/>
      <c r="M233" s="219" t="s">
        <v>1</v>
      </c>
      <c r="N233" s="220" t="s">
        <v>41</v>
      </c>
      <c r="O233" s="78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AR233" s="16" t="s">
        <v>376</v>
      </c>
      <c r="AT233" s="16" t="s">
        <v>153</v>
      </c>
      <c r="AU233" s="16" t="s">
        <v>79</v>
      </c>
      <c r="AY233" s="16" t="s">
        <v>149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6" t="s">
        <v>77</v>
      </c>
      <c r="BK233" s="223">
        <f>ROUND(I233*H233,2)</f>
        <v>0</v>
      </c>
      <c r="BL233" s="16" t="s">
        <v>376</v>
      </c>
      <c r="BM233" s="16" t="s">
        <v>388</v>
      </c>
    </row>
    <row r="234" spans="2:63" s="11" customFormat="1" ht="22.8" customHeight="1">
      <c r="B234" s="196"/>
      <c r="C234" s="197"/>
      <c r="D234" s="198" t="s">
        <v>69</v>
      </c>
      <c r="E234" s="210" t="s">
        <v>389</v>
      </c>
      <c r="F234" s="210" t="s">
        <v>390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SUM(P235:P242)</f>
        <v>0</v>
      </c>
      <c r="Q234" s="204"/>
      <c r="R234" s="205">
        <f>SUM(R235:R242)</f>
        <v>0.0072678000000000005</v>
      </c>
      <c r="S234" s="204"/>
      <c r="T234" s="206">
        <f>SUM(T235:T242)</f>
        <v>0</v>
      </c>
      <c r="AR234" s="207" t="s">
        <v>79</v>
      </c>
      <c r="AT234" s="208" t="s">
        <v>69</v>
      </c>
      <c r="AU234" s="208" t="s">
        <v>77</v>
      </c>
      <c r="AY234" s="207" t="s">
        <v>149</v>
      </c>
      <c r="BK234" s="209">
        <f>SUM(BK235:BK242)</f>
        <v>0</v>
      </c>
    </row>
    <row r="235" spans="2:65" s="1" customFormat="1" ht="16.5" customHeight="1">
      <c r="B235" s="37"/>
      <c r="C235" s="212" t="s">
        <v>391</v>
      </c>
      <c r="D235" s="212" t="s">
        <v>153</v>
      </c>
      <c r="E235" s="213" t="s">
        <v>392</v>
      </c>
      <c r="F235" s="214" t="s">
        <v>393</v>
      </c>
      <c r="G235" s="215" t="s">
        <v>174</v>
      </c>
      <c r="H235" s="216">
        <v>2</v>
      </c>
      <c r="I235" s="217"/>
      <c r="J235" s="218">
        <f>ROUND(I235*H235,2)</f>
        <v>0</v>
      </c>
      <c r="K235" s="214" t="s">
        <v>157</v>
      </c>
      <c r="L235" s="42"/>
      <c r="M235" s="219" t="s">
        <v>1</v>
      </c>
      <c r="N235" s="220" t="s">
        <v>41</v>
      </c>
      <c r="O235" s="78"/>
      <c r="P235" s="221">
        <f>O235*H235</f>
        <v>0</v>
      </c>
      <c r="Q235" s="221">
        <v>0.000354</v>
      </c>
      <c r="R235" s="221">
        <f>Q235*H235</f>
        <v>0.000708</v>
      </c>
      <c r="S235" s="221">
        <v>0</v>
      </c>
      <c r="T235" s="222">
        <f>S235*H235</f>
        <v>0</v>
      </c>
      <c r="AR235" s="16" t="s">
        <v>158</v>
      </c>
      <c r="AT235" s="16" t="s">
        <v>153</v>
      </c>
      <c r="AU235" s="16" t="s">
        <v>79</v>
      </c>
      <c r="AY235" s="16" t="s">
        <v>149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6" t="s">
        <v>77</v>
      </c>
      <c r="BK235" s="223">
        <f>ROUND(I235*H235,2)</f>
        <v>0</v>
      </c>
      <c r="BL235" s="16" t="s">
        <v>158</v>
      </c>
      <c r="BM235" s="16" t="s">
        <v>394</v>
      </c>
    </row>
    <row r="236" spans="2:65" s="1" customFormat="1" ht="16.5" customHeight="1">
      <c r="B236" s="37"/>
      <c r="C236" s="212" t="s">
        <v>395</v>
      </c>
      <c r="D236" s="212" t="s">
        <v>153</v>
      </c>
      <c r="E236" s="213" t="s">
        <v>396</v>
      </c>
      <c r="F236" s="214" t="s">
        <v>397</v>
      </c>
      <c r="G236" s="215" t="s">
        <v>174</v>
      </c>
      <c r="H236" s="216">
        <v>1</v>
      </c>
      <c r="I236" s="217"/>
      <c r="J236" s="218">
        <f>ROUND(I236*H236,2)</f>
        <v>0</v>
      </c>
      <c r="K236" s="214" t="s">
        <v>157</v>
      </c>
      <c r="L236" s="42"/>
      <c r="M236" s="219" t="s">
        <v>1</v>
      </c>
      <c r="N236" s="220" t="s">
        <v>41</v>
      </c>
      <c r="O236" s="78"/>
      <c r="P236" s="221">
        <f>O236*H236</f>
        <v>0</v>
      </c>
      <c r="Q236" s="221">
        <v>0.0011398</v>
      </c>
      <c r="R236" s="221">
        <f>Q236*H236</f>
        <v>0.0011398</v>
      </c>
      <c r="S236" s="221">
        <v>0</v>
      </c>
      <c r="T236" s="222">
        <f>S236*H236</f>
        <v>0</v>
      </c>
      <c r="AR236" s="16" t="s">
        <v>158</v>
      </c>
      <c r="AT236" s="16" t="s">
        <v>153</v>
      </c>
      <c r="AU236" s="16" t="s">
        <v>79</v>
      </c>
      <c r="AY236" s="16" t="s">
        <v>149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6" t="s">
        <v>77</v>
      </c>
      <c r="BK236" s="223">
        <f>ROUND(I236*H236,2)</f>
        <v>0</v>
      </c>
      <c r="BL236" s="16" t="s">
        <v>158</v>
      </c>
      <c r="BM236" s="16" t="s">
        <v>398</v>
      </c>
    </row>
    <row r="237" spans="2:65" s="1" customFormat="1" ht="16.5" customHeight="1">
      <c r="B237" s="37"/>
      <c r="C237" s="212" t="s">
        <v>399</v>
      </c>
      <c r="D237" s="212" t="s">
        <v>153</v>
      </c>
      <c r="E237" s="213" t="s">
        <v>400</v>
      </c>
      <c r="F237" s="214" t="s">
        <v>401</v>
      </c>
      <c r="G237" s="215" t="s">
        <v>156</v>
      </c>
      <c r="H237" s="216">
        <v>2</v>
      </c>
      <c r="I237" s="217"/>
      <c r="J237" s="218">
        <f>ROUND(I237*H237,2)</f>
        <v>0</v>
      </c>
      <c r="K237" s="214" t="s">
        <v>157</v>
      </c>
      <c r="L237" s="42"/>
      <c r="M237" s="219" t="s">
        <v>1</v>
      </c>
      <c r="N237" s="220" t="s">
        <v>41</v>
      </c>
      <c r="O237" s="78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AR237" s="16" t="s">
        <v>376</v>
      </c>
      <c r="AT237" s="16" t="s">
        <v>153</v>
      </c>
      <c r="AU237" s="16" t="s">
        <v>79</v>
      </c>
      <c r="AY237" s="16" t="s">
        <v>149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6" t="s">
        <v>77</v>
      </c>
      <c r="BK237" s="223">
        <f>ROUND(I237*H237,2)</f>
        <v>0</v>
      </c>
      <c r="BL237" s="16" t="s">
        <v>376</v>
      </c>
      <c r="BM237" s="16" t="s">
        <v>402</v>
      </c>
    </row>
    <row r="238" spans="2:65" s="1" customFormat="1" ht="16.5" customHeight="1">
      <c r="B238" s="37"/>
      <c r="C238" s="212" t="s">
        <v>403</v>
      </c>
      <c r="D238" s="212" t="s">
        <v>153</v>
      </c>
      <c r="E238" s="213" t="s">
        <v>404</v>
      </c>
      <c r="F238" s="214" t="s">
        <v>405</v>
      </c>
      <c r="G238" s="215" t="s">
        <v>156</v>
      </c>
      <c r="H238" s="216">
        <v>1</v>
      </c>
      <c r="I238" s="217"/>
      <c r="J238" s="218">
        <f>ROUND(I238*H238,2)</f>
        <v>0</v>
      </c>
      <c r="K238" s="214" t="s">
        <v>157</v>
      </c>
      <c r="L238" s="42"/>
      <c r="M238" s="219" t="s">
        <v>1</v>
      </c>
      <c r="N238" s="220" t="s">
        <v>41</v>
      </c>
      <c r="O238" s="78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AR238" s="16" t="s">
        <v>376</v>
      </c>
      <c r="AT238" s="16" t="s">
        <v>153</v>
      </c>
      <c r="AU238" s="16" t="s">
        <v>79</v>
      </c>
      <c r="AY238" s="16" t="s">
        <v>149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6" t="s">
        <v>77</v>
      </c>
      <c r="BK238" s="223">
        <f>ROUND(I238*H238,2)</f>
        <v>0</v>
      </c>
      <c r="BL238" s="16" t="s">
        <v>376</v>
      </c>
      <c r="BM238" s="16" t="s">
        <v>406</v>
      </c>
    </row>
    <row r="239" spans="2:65" s="1" customFormat="1" ht="16.5" customHeight="1">
      <c r="B239" s="37"/>
      <c r="C239" s="212" t="s">
        <v>407</v>
      </c>
      <c r="D239" s="212" t="s">
        <v>153</v>
      </c>
      <c r="E239" s="213" t="s">
        <v>408</v>
      </c>
      <c r="F239" s="214" t="s">
        <v>409</v>
      </c>
      <c r="G239" s="215" t="s">
        <v>156</v>
      </c>
      <c r="H239" s="216">
        <v>1</v>
      </c>
      <c r="I239" s="217"/>
      <c r="J239" s="218">
        <f>ROUND(I239*H239,2)</f>
        <v>0</v>
      </c>
      <c r="K239" s="214" t="s">
        <v>157</v>
      </c>
      <c r="L239" s="42"/>
      <c r="M239" s="219" t="s">
        <v>1</v>
      </c>
      <c r="N239" s="220" t="s">
        <v>41</v>
      </c>
      <c r="O239" s="78"/>
      <c r="P239" s="221">
        <f>O239*H239</f>
        <v>0</v>
      </c>
      <c r="Q239" s="221">
        <v>0.00542</v>
      </c>
      <c r="R239" s="221">
        <f>Q239*H239</f>
        <v>0.00542</v>
      </c>
      <c r="S239" s="221">
        <v>0</v>
      </c>
      <c r="T239" s="222">
        <f>S239*H239</f>
        <v>0</v>
      </c>
      <c r="AR239" s="16" t="s">
        <v>376</v>
      </c>
      <c r="AT239" s="16" t="s">
        <v>153</v>
      </c>
      <c r="AU239" s="16" t="s">
        <v>79</v>
      </c>
      <c r="AY239" s="16" t="s">
        <v>149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77</v>
      </c>
      <c r="BK239" s="223">
        <f>ROUND(I239*H239,2)</f>
        <v>0</v>
      </c>
      <c r="BL239" s="16" t="s">
        <v>376</v>
      </c>
      <c r="BM239" s="16" t="s">
        <v>410</v>
      </c>
    </row>
    <row r="240" spans="2:65" s="1" customFormat="1" ht="16.5" customHeight="1">
      <c r="B240" s="37"/>
      <c r="C240" s="212" t="s">
        <v>411</v>
      </c>
      <c r="D240" s="212" t="s">
        <v>153</v>
      </c>
      <c r="E240" s="213" t="s">
        <v>412</v>
      </c>
      <c r="F240" s="214" t="s">
        <v>413</v>
      </c>
      <c r="G240" s="215" t="s">
        <v>174</v>
      </c>
      <c r="H240" s="216">
        <v>3</v>
      </c>
      <c r="I240" s="217"/>
      <c r="J240" s="218">
        <f>ROUND(I240*H240,2)</f>
        <v>0</v>
      </c>
      <c r="K240" s="214" t="s">
        <v>157</v>
      </c>
      <c r="L240" s="42"/>
      <c r="M240" s="219" t="s">
        <v>1</v>
      </c>
      <c r="N240" s="220" t="s">
        <v>41</v>
      </c>
      <c r="O240" s="78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AR240" s="16" t="s">
        <v>376</v>
      </c>
      <c r="AT240" s="16" t="s">
        <v>153</v>
      </c>
      <c r="AU240" s="16" t="s">
        <v>79</v>
      </c>
      <c r="AY240" s="16" t="s">
        <v>149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6" t="s">
        <v>77</v>
      </c>
      <c r="BK240" s="223">
        <f>ROUND(I240*H240,2)</f>
        <v>0</v>
      </c>
      <c r="BL240" s="16" t="s">
        <v>376</v>
      </c>
      <c r="BM240" s="16" t="s">
        <v>414</v>
      </c>
    </row>
    <row r="241" spans="2:65" s="1" customFormat="1" ht="22.5" customHeight="1">
      <c r="B241" s="37"/>
      <c r="C241" s="212" t="s">
        <v>415</v>
      </c>
      <c r="D241" s="212" t="s">
        <v>153</v>
      </c>
      <c r="E241" s="213" t="s">
        <v>416</v>
      </c>
      <c r="F241" s="214" t="s">
        <v>417</v>
      </c>
      <c r="G241" s="215" t="s">
        <v>348</v>
      </c>
      <c r="H241" s="216">
        <v>0.014</v>
      </c>
      <c r="I241" s="217"/>
      <c r="J241" s="218">
        <f>ROUND(I241*H241,2)</f>
        <v>0</v>
      </c>
      <c r="K241" s="214" t="s">
        <v>157</v>
      </c>
      <c r="L241" s="42"/>
      <c r="M241" s="219" t="s">
        <v>1</v>
      </c>
      <c r="N241" s="220" t="s">
        <v>41</v>
      </c>
      <c r="O241" s="78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AR241" s="16" t="s">
        <v>158</v>
      </c>
      <c r="AT241" s="16" t="s">
        <v>153</v>
      </c>
      <c r="AU241" s="16" t="s">
        <v>79</v>
      </c>
      <c r="AY241" s="16" t="s">
        <v>149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6" t="s">
        <v>77</v>
      </c>
      <c r="BK241" s="223">
        <f>ROUND(I241*H241,2)</f>
        <v>0</v>
      </c>
      <c r="BL241" s="16" t="s">
        <v>158</v>
      </c>
      <c r="BM241" s="16" t="s">
        <v>418</v>
      </c>
    </row>
    <row r="242" spans="2:51" s="12" customFormat="1" ht="12">
      <c r="B242" s="224"/>
      <c r="C242" s="225"/>
      <c r="D242" s="226" t="s">
        <v>164</v>
      </c>
      <c r="E242" s="227" t="s">
        <v>1</v>
      </c>
      <c r="F242" s="228" t="s">
        <v>419</v>
      </c>
      <c r="G242" s="225"/>
      <c r="H242" s="229">
        <v>0.014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164</v>
      </c>
      <c r="AU242" s="235" t="s">
        <v>79</v>
      </c>
      <c r="AV242" s="12" t="s">
        <v>79</v>
      </c>
      <c r="AW242" s="12" t="s">
        <v>33</v>
      </c>
      <c r="AX242" s="12" t="s">
        <v>77</v>
      </c>
      <c r="AY242" s="235" t="s">
        <v>149</v>
      </c>
    </row>
    <row r="243" spans="2:63" s="11" customFormat="1" ht="22.8" customHeight="1">
      <c r="B243" s="196"/>
      <c r="C243" s="197"/>
      <c r="D243" s="198" t="s">
        <v>69</v>
      </c>
      <c r="E243" s="210" t="s">
        <v>420</v>
      </c>
      <c r="F243" s="210" t="s">
        <v>421</v>
      </c>
      <c r="G243" s="197"/>
      <c r="H243" s="197"/>
      <c r="I243" s="200"/>
      <c r="J243" s="211">
        <f>BK243</f>
        <v>0</v>
      </c>
      <c r="K243" s="197"/>
      <c r="L243" s="202"/>
      <c r="M243" s="203"/>
      <c r="N243" s="204"/>
      <c r="O243" s="204"/>
      <c r="P243" s="205">
        <f>SUM(P244:P253)</f>
        <v>0</v>
      </c>
      <c r="Q243" s="204"/>
      <c r="R243" s="205">
        <f>SUM(R244:R253)</f>
        <v>0.0075227620000000005</v>
      </c>
      <c r="S243" s="204"/>
      <c r="T243" s="206">
        <f>SUM(T244:T253)</f>
        <v>0</v>
      </c>
      <c r="AR243" s="207" t="s">
        <v>79</v>
      </c>
      <c r="AT243" s="208" t="s">
        <v>69</v>
      </c>
      <c r="AU243" s="208" t="s">
        <v>77</v>
      </c>
      <c r="AY243" s="207" t="s">
        <v>149</v>
      </c>
      <c r="BK243" s="209">
        <f>SUM(BK244:BK253)</f>
        <v>0</v>
      </c>
    </row>
    <row r="244" spans="2:65" s="1" customFormat="1" ht="16.5" customHeight="1">
      <c r="B244" s="37"/>
      <c r="C244" s="212" t="s">
        <v>422</v>
      </c>
      <c r="D244" s="212" t="s">
        <v>153</v>
      </c>
      <c r="E244" s="213" t="s">
        <v>423</v>
      </c>
      <c r="F244" s="214" t="s">
        <v>424</v>
      </c>
      <c r="G244" s="215" t="s">
        <v>174</v>
      </c>
      <c r="H244" s="216">
        <v>6</v>
      </c>
      <c r="I244" s="217"/>
      <c r="J244" s="218">
        <f>ROUND(I244*H244,2)</f>
        <v>0</v>
      </c>
      <c r="K244" s="214" t="s">
        <v>157</v>
      </c>
      <c r="L244" s="42"/>
      <c r="M244" s="219" t="s">
        <v>1</v>
      </c>
      <c r="N244" s="220" t="s">
        <v>41</v>
      </c>
      <c r="O244" s="78"/>
      <c r="P244" s="221">
        <f>O244*H244</f>
        <v>0</v>
      </c>
      <c r="Q244" s="221">
        <v>0.000909932</v>
      </c>
      <c r="R244" s="221">
        <f>Q244*H244</f>
        <v>0.005459592</v>
      </c>
      <c r="S244" s="221">
        <v>0</v>
      </c>
      <c r="T244" s="222">
        <f>S244*H244</f>
        <v>0</v>
      </c>
      <c r="AR244" s="16" t="s">
        <v>376</v>
      </c>
      <c r="AT244" s="16" t="s">
        <v>153</v>
      </c>
      <c r="AU244" s="16" t="s">
        <v>79</v>
      </c>
      <c r="AY244" s="16" t="s">
        <v>149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6" t="s">
        <v>77</v>
      </c>
      <c r="BK244" s="223">
        <f>ROUND(I244*H244,2)</f>
        <v>0</v>
      </c>
      <c r="BL244" s="16" t="s">
        <v>376</v>
      </c>
      <c r="BM244" s="16" t="s">
        <v>425</v>
      </c>
    </row>
    <row r="245" spans="2:65" s="1" customFormat="1" ht="22.5" customHeight="1">
      <c r="B245" s="37"/>
      <c r="C245" s="212" t="s">
        <v>426</v>
      </c>
      <c r="D245" s="212" t="s">
        <v>153</v>
      </c>
      <c r="E245" s="213" t="s">
        <v>427</v>
      </c>
      <c r="F245" s="214" t="s">
        <v>428</v>
      </c>
      <c r="G245" s="215" t="s">
        <v>174</v>
      </c>
      <c r="H245" s="216">
        <v>6</v>
      </c>
      <c r="I245" s="217"/>
      <c r="J245" s="218">
        <f>ROUND(I245*H245,2)</f>
        <v>0</v>
      </c>
      <c r="K245" s="214" t="s">
        <v>157</v>
      </c>
      <c r="L245" s="42"/>
      <c r="M245" s="219" t="s">
        <v>1</v>
      </c>
      <c r="N245" s="220" t="s">
        <v>41</v>
      </c>
      <c r="O245" s="78"/>
      <c r="P245" s="221">
        <f>O245*H245</f>
        <v>0</v>
      </c>
      <c r="Q245" s="221">
        <v>6.74E-05</v>
      </c>
      <c r="R245" s="221">
        <f>Q245*H245</f>
        <v>0.00040439999999999996</v>
      </c>
      <c r="S245" s="221">
        <v>0</v>
      </c>
      <c r="T245" s="222">
        <f>S245*H245</f>
        <v>0</v>
      </c>
      <c r="AR245" s="16" t="s">
        <v>376</v>
      </c>
      <c r="AT245" s="16" t="s">
        <v>153</v>
      </c>
      <c r="AU245" s="16" t="s">
        <v>79</v>
      </c>
      <c r="AY245" s="16" t="s">
        <v>149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6" t="s">
        <v>77</v>
      </c>
      <c r="BK245" s="223">
        <f>ROUND(I245*H245,2)</f>
        <v>0</v>
      </c>
      <c r="BL245" s="16" t="s">
        <v>376</v>
      </c>
      <c r="BM245" s="16" t="s">
        <v>429</v>
      </c>
    </row>
    <row r="246" spans="2:65" s="1" customFormat="1" ht="16.5" customHeight="1">
      <c r="B246" s="37"/>
      <c r="C246" s="212" t="s">
        <v>430</v>
      </c>
      <c r="D246" s="212" t="s">
        <v>153</v>
      </c>
      <c r="E246" s="213" t="s">
        <v>431</v>
      </c>
      <c r="F246" s="214" t="s">
        <v>432</v>
      </c>
      <c r="G246" s="215" t="s">
        <v>156</v>
      </c>
      <c r="H246" s="216">
        <v>7</v>
      </c>
      <c r="I246" s="217"/>
      <c r="J246" s="218">
        <f>ROUND(I246*H246,2)</f>
        <v>0</v>
      </c>
      <c r="K246" s="214" t="s">
        <v>157</v>
      </c>
      <c r="L246" s="42"/>
      <c r="M246" s="219" t="s">
        <v>1</v>
      </c>
      <c r="N246" s="220" t="s">
        <v>41</v>
      </c>
      <c r="O246" s="78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AR246" s="16" t="s">
        <v>376</v>
      </c>
      <c r="AT246" s="16" t="s">
        <v>153</v>
      </c>
      <c r="AU246" s="16" t="s">
        <v>79</v>
      </c>
      <c r="AY246" s="16" t="s">
        <v>149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6" t="s">
        <v>77</v>
      </c>
      <c r="BK246" s="223">
        <f>ROUND(I246*H246,2)</f>
        <v>0</v>
      </c>
      <c r="BL246" s="16" t="s">
        <v>376</v>
      </c>
      <c r="BM246" s="16" t="s">
        <v>433</v>
      </c>
    </row>
    <row r="247" spans="2:65" s="1" customFormat="1" ht="16.5" customHeight="1">
      <c r="B247" s="37"/>
      <c r="C247" s="257" t="s">
        <v>434</v>
      </c>
      <c r="D247" s="257" t="s">
        <v>245</v>
      </c>
      <c r="E247" s="258" t="s">
        <v>435</v>
      </c>
      <c r="F247" s="259" t="s">
        <v>436</v>
      </c>
      <c r="G247" s="260" t="s">
        <v>156</v>
      </c>
      <c r="H247" s="261">
        <v>2</v>
      </c>
      <c r="I247" s="262"/>
      <c r="J247" s="263">
        <f>ROUND(I247*H247,2)</f>
        <v>0</v>
      </c>
      <c r="K247" s="259" t="s">
        <v>157</v>
      </c>
      <c r="L247" s="264"/>
      <c r="M247" s="265" t="s">
        <v>1</v>
      </c>
      <c r="N247" s="266" t="s">
        <v>41</v>
      </c>
      <c r="O247" s="78"/>
      <c r="P247" s="221">
        <f>O247*H247</f>
        <v>0</v>
      </c>
      <c r="Q247" s="221">
        <v>0.00021</v>
      </c>
      <c r="R247" s="221">
        <f>Q247*H247</f>
        <v>0.00042</v>
      </c>
      <c r="S247" s="221">
        <v>0</v>
      </c>
      <c r="T247" s="222">
        <f>S247*H247</f>
        <v>0</v>
      </c>
      <c r="AR247" s="16" t="s">
        <v>301</v>
      </c>
      <c r="AT247" s="16" t="s">
        <v>245</v>
      </c>
      <c r="AU247" s="16" t="s">
        <v>79</v>
      </c>
      <c r="AY247" s="16" t="s">
        <v>149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6" t="s">
        <v>77</v>
      </c>
      <c r="BK247" s="223">
        <f>ROUND(I247*H247,2)</f>
        <v>0</v>
      </c>
      <c r="BL247" s="16" t="s">
        <v>376</v>
      </c>
      <c r="BM247" s="16" t="s">
        <v>437</v>
      </c>
    </row>
    <row r="248" spans="2:65" s="1" customFormat="1" ht="16.5" customHeight="1">
      <c r="B248" s="37"/>
      <c r="C248" s="257" t="s">
        <v>438</v>
      </c>
      <c r="D248" s="257" t="s">
        <v>245</v>
      </c>
      <c r="E248" s="258" t="s">
        <v>439</v>
      </c>
      <c r="F248" s="259" t="s">
        <v>440</v>
      </c>
      <c r="G248" s="260" t="s">
        <v>156</v>
      </c>
      <c r="H248" s="261">
        <v>5</v>
      </c>
      <c r="I248" s="262"/>
      <c r="J248" s="263">
        <f>ROUND(I248*H248,2)</f>
        <v>0</v>
      </c>
      <c r="K248" s="259" t="s">
        <v>157</v>
      </c>
      <c r="L248" s="264"/>
      <c r="M248" s="265" t="s">
        <v>1</v>
      </c>
      <c r="N248" s="266" t="s">
        <v>41</v>
      </c>
      <c r="O248" s="78"/>
      <c r="P248" s="221">
        <f>O248*H248</f>
        <v>0</v>
      </c>
      <c r="Q248" s="221">
        <v>2E-05</v>
      </c>
      <c r="R248" s="221">
        <f>Q248*H248</f>
        <v>0.0001</v>
      </c>
      <c r="S248" s="221">
        <v>0</v>
      </c>
      <c r="T248" s="222">
        <f>S248*H248</f>
        <v>0</v>
      </c>
      <c r="AR248" s="16" t="s">
        <v>301</v>
      </c>
      <c r="AT248" s="16" t="s">
        <v>245</v>
      </c>
      <c r="AU248" s="16" t="s">
        <v>79</v>
      </c>
      <c r="AY248" s="16" t="s">
        <v>149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6" t="s">
        <v>77</v>
      </c>
      <c r="BK248" s="223">
        <f>ROUND(I248*H248,2)</f>
        <v>0</v>
      </c>
      <c r="BL248" s="16" t="s">
        <v>376</v>
      </c>
      <c r="BM248" s="16" t="s">
        <v>441</v>
      </c>
    </row>
    <row r="249" spans="2:65" s="1" customFormat="1" ht="16.5" customHeight="1">
      <c r="B249" s="37"/>
      <c r="C249" s="212" t="s">
        <v>442</v>
      </c>
      <c r="D249" s="212" t="s">
        <v>153</v>
      </c>
      <c r="E249" s="213" t="s">
        <v>443</v>
      </c>
      <c r="F249" s="214" t="s">
        <v>444</v>
      </c>
      <c r="G249" s="215" t="s">
        <v>156</v>
      </c>
      <c r="H249" s="216">
        <v>4</v>
      </c>
      <c r="I249" s="217"/>
      <c r="J249" s="218">
        <f>ROUND(I249*H249,2)</f>
        <v>0</v>
      </c>
      <c r="K249" s="214" t="s">
        <v>157</v>
      </c>
      <c r="L249" s="42"/>
      <c r="M249" s="219" t="s">
        <v>1</v>
      </c>
      <c r="N249" s="220" t="s">
        <v>41</v>
      </c>
      <c r="O249" s="78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AR249" s="16" t="s">
        <v>376</v>
      </c>
      <c r="AT249" s="16" t="s">
        <v>153</v>
      </c>
      <c r="AU249" s="16" t="s">
        <v>79</v>
      </c>
      <c r="AY249" s="16" t="s">
        <v>149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6" t="s">
        <v>77</v>
      </c>
      <c r="BK249" s="223">
        <f>ROUND(I249*H249,2)</f>
        <v>0</v>
      </c>
      <c r="BL249" s="16" t="s">
        <v>376</v>
      </c>
      <c r="BM249" s="16" t="s">
        <v>445</v>
      </c>
    </row>
    <row r="250" spans="2:65" s="1" customFormat="1" ht="16.5" customHeight="1">
      <c r="B250" s="37"/>
      <c r="C250" s="212" t="s">
        <v>182</v>
      </c>
      <c r="D250" s="212" t="s">
        <v>153</v>
      </c>
      <c r="E250" s="213" t="s">
        <v>446</v>
      </c>
      <c r="F250" s="214" t="s">
        <v>447</v>
      </c>
      <c r="G250" s="215" t="s">
        <v>174</v>
      </c>
      <c r="H250" s="216">
        <v>6</v>
      </c>
      <c r="I250" s="217"/>
      <c r="J250" s="218">
        <f>ROUND(I250*H250,2)</f>
        <v>0</v>
      </c>
      <c r="K250" s="214" t="s">
        <v>157</v>
      </c>
      <c r="L250" s="42"/>
      <c r="M250" s="219" t="s">
        <v>1</v>
      </c>
      <c r="N250" s="220" t="s">
        <v>41</v>
      </c>
      <c r="O250" s="78"/>
      <c r="P250" s="221">
        <f>O250*H250</f>
        <v>0</v>
      </c>
      <c r="Q250" s="221">
        <v>0.000189795</v>
      </c>
      <c r="R250" s="221">
        <f>Q250*H250</f>
        <v>0.00113877</v>
      </c>
      <c r="S250" s="221">
        <v>0</v>
      </c>
      <c r="T250" s="222">
        <f>S250*H250</f>
        <v>0</v>
      </c>
      <c r="AR250" s="16" t="s">
        <v>376</v>
      </c>
      <c r="AT250" s="16" t="s">
        <v>153</v>
      </c>
      <c r="AU250" s="16" t="s">
        <v>79</v>
      </c>
      <c r="AY250" s="16" t="s">
        <v>149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6" t="s">
        <v>77</v>
      </c>
      <c r="BK250" s="223">
        <f>ROUND(I250*H250,2)</f>
        <v>0</v>
      </c>
      <c r="BL250" s="16" t="s">
        <v>376</v>
      </c>
      <c r="BM250" s="16" t="s">
        <v>448</v>
      </c>
    </row>
    <row r="251" spans="2:65" s="1" customFormat="1" ht="22.5" customHeight="1">
      <c r="B251" s="37"/>
      <c r="C251" s="212" t="s">
        <v>449</v>
      </c>
      <c r="D251" s="212" t="s">
        <v>153</v>
      </c>
      <c r="E251" s="213" t="s">
        <v>450</v>
      </c>
      <c r="F251" s="214" t="s">
        <v>451</v>
      </c>
      <c r="G251" s="215" t="s">
        <v>348</v>
      </c>
      <c r="H251" s="216">
        <v>0.035</v>
      </c>
      <c r="I251" s="217"/>
      <c r="J251" s="218">
        <f>ROUND(I251*H251,2)</f>
        <v>0</v>
      </c>
      <c r="K251" s="214" t="s">
        <v>157</v>
      </c>
      <c r="L251" s="42"/>
      <c r="M251" s="219" t="s">
        <v>1</v>
      </c>
      <c r="N251" s="220" t="s">
        <v>41</v>
      </c>
      <c r="O251" s="78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AR251" s="16" t="s">
        <v>376</v>
      </c>
      <c r="AT251" s="16" t="s">
        <v>153</v>
      </c>
      <c r="AU251" s="16" t="s">
        <v>79</v>
      </c>
      <c r="AY251" s="16" t="s">
        <v>149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6" t="s">
        <v>77</v>
      </c>
      <c r="BK251" s="223">
        <f>ROUND(I251*H251,2)</f>
        <v>0</v>
      </c>
      <c r="BL251" s="16" t="s">
        <v>376</v>
      </c>
      <c r="BM251" s="16" t="s">
        <v>452</v>
      </c>
    </row>
    <row r="252" spans="2:51" s="12" customFormat="1" ht="12">
      <c r="B252" s="224"/>
      <c r="C252" s="225"/>
      <c r="D252" s="226" t="s">
        <v>164</v>
      </c>
      <c r="E252" s="227" t="s">
        <v>1</v>
      </c>
      <c r="F252" s="228" t="s">
        <v>453</v>
      </c>
      <c r="G252" s="225"/>
      <c r="H252" s="229">
        <v>0.035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164</v>
      </c>
      <c r="AU252" s="235" t="s">
        <v>79</v>
      </c>
      <c r="AV252" s="12" t="s">
        <v>79</v>
      </c>
      <c r="AW252" s="12" t="s">
        <v>33</v>
      </c>
      <c r="AX252" s="12" t="s">
        <v>70</v>
      </c>
      <c r="AY252" s="235" t="s">
        <v>149</v>
      </c>
    </row>
    <row r="253" spans="2:51" s="13" customFormat="1" ht="12">
      <c r="B253" s="236"/>
      <c r="C253" s="237"/>
      <c r="D253" s="226" t="s">
        <v>164</v>
      </c>
      <c r="E253" s="238" t="s">
        <v>1</v>
      </c>
      <c r="F253" s="239" t="s">
        <v>166</v>
      </c>
      <c r="G253" s="237"/>
      <c r="H253" s="240">
        <v>0.035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AT253" s="246" t="s">
        <v>164</v>
      </c>
      <c r="AU253" s="246" t="s">
        <v>79</v>
      </c>
      <c r="AV253" s="13" t="s">
        <v>158</v>
      </c>
      <c r="AW253" s="13" t="s">
        <v>4</v>
      </c>
      <c r="AX253" s="13" t="s">
        <v>77</v>
      </c>
      <c r="AY253" s="246" t="s">
        <v>149</v>
      </c>
    </row>
    <row r="254" spans="2:63" s="11" customFormat="1" ht="22.8" customHeight="1">
      <c r="B254" s="196"/>
      <c r="C254" s="197"/>
      <c r="D254" s="198" t="s">
        <v>69</v>
      </c>
      <c r="E254" s="210" t="s">
        <v>454</v>
      </c>
      <c r="F254" s="210" t="s">
        <v>455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SUM(P255:P264)</f>
        <v>0</v>
      </c>
      <c r="Q254" s="204"/>
      <c r="R254" s="205">
        <f>SUM(R255:R264)</f>
        <v>0.053069224299999995</v>
      </c>
      <c r="S254" s="204"/>
      <c r="T254" s="206">
        <f>SUM(T255:T264)</f>
        <v>0</v>
      </c>
      <c r="AR254" s="207" t="s">
        <v>79</v>
      </c>
      <c r="AT254" s="208" t="s">
        <v>69</v>
      </c>
      <c r="AU254" s="208" t="s">
        <v>77</v>
      </c>
      <c r="AY254" s="207" t="s">
        <v>149</v>
      </c>
      <c r="BK254" s="209">
        <f>SUM(BK255:BK264)</f>
        <v>0</v>
      </c>
    </row>
    <row r="255" spans="2:65" s="1" customFormat="1" ht="16.5" customHeight="1">
      <c r="B255" s="37"/>
      <c r="C255" s="212" t="s">
        <v>230</v>
      </c>
      <c r="D255" s="212" t="s">
        <v>153</v>
      </c>
      <c r="E255" s="213" t="s">
        <v>456</v>
      </c>
      <c r="F255" s="214" t="s">
        <v>457</v>
      </c>
      <c r="G255" s="215" t="s">
        <v>287</v>
      </c>
      <c r="H255" s="216">
        <v>1</v>
      </c>
      <c r="I255" s="217"/>
      <c r="J255" s="218">
        <f>ROUND(I255*H255,2)</f>
        <v>0</v>
      </c>
      <c r="K255" s="214" t="s">
        <v>157</v>
      </c>
      <c r="L255" s="42"/>
      <c r="M255" s="219" t="s">
        <v>1</v>
      </c>
      <c r="N255" s="220" t="s">
        <v>41</v>
      </c>
      <c r="O255" s="78"/>
      <c r="P255" s="221">
        <f>O255*H255</f>
        <v>0</v>
      </c>
      <c r="Q255" s="221">
        <v>0.0169188363</v>
      </c>
      <c r="R255" s="221">
        <f>Q255*H255</f>
        <v>0.0169188363</v>
      </c>
      <c r="S255" s="221">
        <v>0</v>
      </c>
      <c r="T255" s="222">
        <f>S255*H255</f>
        <v>0</v>
      </c>
      <c r="AR255" s="16" t="s">
        <v>376</v>
      </c>
      <c r="AT255" s="16" t="s">
        <v>153</v>
      </c>
      <c r="AU255" s="16" t="s">
        <v>79</v>
      </c>
      <c r="AY255" s="16" t="s">
        <v>149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6" t="s">
        <v>77</v>
      </c>
      <c r="BK255" s="223">
        <f>ROUND(I255*H255,2)</f>
        <v>0</v>
      </c>
      <c r="BL255" s="16" t="s">
        <v>376</v>
      </c>
      <c r="BM255" s="16" t="s">
        <v>458</v>
      </c>
    </row>
    <row r="256" spans="2:65" s="1" customFormat="1" ht="22.5" customHeight="1">
      <c r="B256" s="37"/>
      <c r="C256" s="212" t="s">
        <v>238</v>
      </c>
      <c r="D256" s="212" t="s">
        <v>153</v>
      </c>
      <c r="E256" s="213" t="s">
        <v>459</v>
      </c>
      <c r="F256" s="214" t="s">
        <v>460</v>
      </c>
      <c r="G256" s="215" t="s">
        <v>287</v>
      </c>
      <c r="H256" s="216">
        <v>1</v>
      </c>
      <c r="I256" s="217"/>
      <c r="J256" s="218">
        <f>ROUND(I256*H256,2)</f>
        <v>0</v>
      </c>
      <c r="K256" s="214" t="s">
        <v>157</v>
      </c>
      <c r="L256" s="42"/>
      <c r="M256" s="219" t="s">
        <v>1</v>
      </c>
      <c r="N256" s="220" t="s">
        <v>41</v>
      </c>
      <c r="O256" s="78"/>
      <c r="P256" s="221">
        <f>O256*H256</f>
        <v>0</v>
      </c>
      <c r="Q256" s="221">
        <v>0.02141</v>
      </c>
      <c r="R256" s="221">
        <f>Q256*H256</f>
        <v>0.02141</v>
      </c>
      <c r="S256" s="221">
        <v>0</v>
      </c>
      <c r="T256" s="222">
        <f>S256*H256</f>
        <v>0</v>
      </c>
      <c r="AR256" s="16" t="s">
        <v>376</v>
      </c>
      <c r="AT256" s="16" t="s">
        <v>153</v>
      </c>
      <c r="AU256" s="16" t="s">
        <v>79</v>
      </c>
      <c r="AY256" s="16" t="s">
        <v>149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6" t="s">
        <v>77</v>
      </c>
      <c r="BK256" s="223">
        <f>ROUND(I256*H256,2)</f>
        <v>0</v>
      </c>
      <c r="BL256" s="16" t="s">
        <v>376</v>
      </c>
      <c r="BM256" s="16" t="s">
        <v>461</v>
      </c>
    </row>
    <row r="257" spans="2:65" s="1" customFormat="1" ht="16.5" customHeight="1">
      <c r="B257" s="37"/>
      <c r="C257" s="212" t="s">
        <v>462</v>
      </c>
      <c r="D257" s="212" t="s">
        <v>153</v>
      </c>
      <c r="E257" s="213" t="s">
        <v>463</v>
      </c>
      <c r="F257" s="214" t="s">
        <v>464</v>
      </c>
      <c r="G257" s="215" t="s">
        <v>287</v>
      </c>
      <c r="H257" s="216">
        <v>3</v>
      </c>
      <c r="I257" s="217"/>
      <c r="J257" s="218">
        <f>ROUND(I257*H257,2)</f>
        <v>0</v>
      </c>
      <c r="K257" s="214" t="s">
        <v>157</v>
      </c>
      <c r="L257" s="42"/>
      <c r="M257" s="219" t="s">
        <v>1</v>
      </c>
      <c r="N257" s="220" t="s">
        <v>41</v>
      </c>
      <c r="O257" s="78"/>
      <c r="P257" s="221">
        <f>O257*H257</f>
        <v>0</v>
      </c>
      <c r="Q257" s="221">
        <v>0.000300097</v>
      </c>
      <c r="R257" s="221">
        <f>Q257*H257</f>
        <v>0.0009002909999999999</v>
      </c>
      <c r="S257" s="221">
        <v>0</v>
      </c>
      <c r="T257" s="222">
        <f>S257*H257</f>
        <v>0</v>
      </c>
      <c r="AR257" s="16" t="s">
        <v>376</v>
      </c>
      <c r="AT257" s="16" t="s">
        <v>153</v>
      </c>
      <c r="AU257" s="16" t="s">
        <v>79</v>
      </c>
      <c r="AY257" s="16" t="s">
        <v>149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6" t="s">
        <v>77</v>
      </c>
      <c r="BK257" s="223">
        <f>ROUND(I257*H257,2)</f>
        <v>0</v>
      </c>
      <c r="BL257" s="16" t="s">
        <v>376</v>
      </c>
      <c r="BM257" s="16" t="s">
        <v>465</v>
      </c>
    </row>
    <row r="258" spans="2:65" s="1" customFormat="1" ht="16.5" customHeight="1">
      <c r="B258" s="37"/>
      <c r="C258" s="212" t="s">
        <v>466</v>
      </c>
      <c r="D258" s="212" t="s">
        <v>153</v>
      </c>
      <c r="E258" s="213" t="s">
        <v>467</v>
      </c>
      <c r="F258" s="214" t="s">
        <v>468</v>
      </c>
      <c r="G258" s="215" t="s">
        <v>287</v>
      </c>
      <c r="H258" s="216">
        <v>1</v>
      </c>
      <c r="I258" s="217"/>
      <c r="J258" s="218">
        <f>ROUND(I258*H258,2)</f>
        <v>0</v>
      </c>
      <c r="K258" s="214" t="s">
        <v>157</v>
      </c>
      <c r="L258" s="42"/>
      <c r="M258" s="219" t="s">
        <v>1</v>
      </c>
      <c r="N258" s="220" t="s">
        <v>41</v>
      </c>
      <c r="O258" s="78"/>
      <c r="P258" s="221">
        <f>O258*H258</f>
        <v>0</v>
      </c>
      <c r="Q258" s="221">
        <v>0.001840097</v>
      </c>
      <c r="R258" s="221">
        <f>Q258*H258</f>
        <v>0.001840097</v>
      </c>
      <c r="S258" s="221">
        <v>0</v>
      </c>
      <c r="T258" s="222">
        <f>S258*H258</f>
        <v>0</v>
      </c>
      <c r="AR258" s="16" t="s">
        <v>376</v>
      </c>
      <c r="AT258" s="16" t="s">
        <v>153</v>
      </c>
      <c r="AU258" s="16" t="s">
        <v>79</v>
      </c>
      <c r="AY258" s="16" t="s">
        <v>149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6" t="s">
        <v>77</v>
      </c>
      <c r="BK258" s="223">
        <f>ROUND(I258*H258,2)</f>
        <v>0</v>
      </c>
      <c r="BL258" s="16" t="s">
        <v>376</v>
      </c>
      <c r="BM258" s="16" t="s">
        <v>469</v>
      </c>
    </row>
    <row r="259" spans="2:65" s="1" customFormat="1" ht="22.5" customHeight="1">
      <c r="B259" s="37"/>
      <c r="C259" s="212" t="s">
        <v>470</v>
      </c>
      <c r="D259" s="212" t="s">
        <v>153</v>
      </c>
      <c r="E259" s="213" t="s">
        <v>471</v>
      </c>
      <c r="F259" s="214" t="s">
        <v>472</v>
      </c>
      <c r="G259" s="215" t="s">
        <v>287</v>
      </c>
      <c r="H259" s="216">
        <v>1</v>
      </c>
      <c r="I259" s="217"/>
      <c r="J259" s="218">
        <f>ROUND(I259*H259,2)</f>
        <v>0</v>
      </c>
      <c r="K259" s="214" t="s">
        <v>473</v>
      </c>
      <c r="L259" s="42"/>
      <c r="M259" s="219" t="s">
        <v>1</v>
      </c>
      <c r="N259" s="220" t="s">
        <v>41</v>
      </c>
      <c r="O259" s="78"/>
      <c r="P259" s="221">
        <f>O259*H259</f>
        <v>0</v>
      </c>
      <c r="Q259" s="221">
        <v>0</v>
      </c>
      <c r="R259" s="221">
        <f>Q259*H259</f>
        <v>0</v>
      </c>
      <c r="S259" s="221">
        <v>0</v>
      </c>
      <c r="T259" s="222">
        <f>S259*H259</f>
        <v>0</v>
      </c>
      <c r="AR259" s="16" t="s">
        <v>376</v>
      </c>
      <c r="AT259" s="16" t="s">
        <v>153</v>
      </c>
      <c r="AU259" s="16" t="s">
        <v>79</v>
      </c>
      <c r="AY259" s="16" t="s">
        <v>149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6" t="s">
        <v>77</v>
      </c>
      <c r="BK259" s="223">
        <f>ROUND(I259*H259,2)</f>
        <v>0</v>
      </c>
      <c r="BL259" s="16" t="s">
        <v>376</v>
      </c>
      <c r="BM259" s="16" t="s">
        <v>474</v>
      </c>
    </row>
    <row r="260" spans="2:65" s="1" customFormat="1" ht="16.5" customHeight="1">
      <c r="B260" s="37"/>
      <c r="C260" s="212" t="s">
        <v>475</v>
      </c>
      <c r="D260" s="212" t="s">
        <v>153</v>
      </c>
      <c r="E260" s="213" t="s">
        <v>476</v>
      </c>
      <c r="F260" s="214" t="s">
        <v>477</v>
      </c>
      <c r="G260" s="215" t="s">
        <v>287</v>
      </c>
      <c r="H260" s="216">
        <v>1</v>
      </c>
      <c r="I260" s="217"/>
      <c r="J260" s="218">
        <f>ROUND(I260*H260,2)</f>
        <v>0</v>
      </c>
      <c r="K260" s="214" t="s">
        <v>473</v>
      </c>
      <c r="L260" s="42"/>
      <c r="M260" s="219" t="s">
        <v>1</v>
      </c>
      <c r="N260" s="220" t="s">
        <v>41</v>
      </c>
      <c r="O260" s="78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AR260" s="16" t="s">
        <v>376</v>
      </c>
      <c r="AT260" s="16" t="s">
        <v>153</v>
      </c>
      <c r="AU260" s="16" t="s">
        <v>79</v>
      </c>
      <c r="AY260" s="16" t="s">
        <v>149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6" t="s">
        <v>77</v>
      </c>
      <c r="BK260" s="223">
        <f>ROUND(I260*H260,2)</f>
        <v>0</v>
      </c>
      <c r="BL260" s="16" t="s">
        <v>376</v>
      </c>
      <c r="BM260" s="16" t="s">
        <v>478</v>
      </c>
    </row>
    <row r="261" spans="2:65" s="1" customFormat="1" ht="16.5" customHeight="1">
      <c r="B261" s="37"/>
      <c r="C261" s="212" t="s">
        <v>479</v>
      </c>
      <c r="D261" s="212" t="s">
        <v>153</v>
      </c>
      <c r="E261" s="213" t="s">
        <v>480</v>
      </c>
      <c r="F261" s="214" t="s">
        <v>481</v>
      </c>
      <c r="G261" s="215" t="s">
        <v>287</v>
      </c>
      <c r="H261" s="216">
        <v>1</v>
      </c>
      <c r="I261" s="217"/>
      <c r="J261" s="218">
        <f>ROUND(I261*H261,2)</f>
        <v>0</v>
      </c>
      <c r="K261" s="214" t="s">
        <v>473</v>
      </c>
      <c r="L261" s="42"/>
      <c r="M261" s="219" t="s">
        <v>1</v>
      </c>
      <c r="N261" s="220" t="s">
        <v>41</v>
      </c>
      <c r="O261" s="78"/>
      <c r="P261" s="221">
        <f>O261*H261</f>
        <v>0</v>
      </c>
      <c r="Q261" s="221">
        <v>0</v>
      </c>
      <c r="R261" s="221">
        <f>Q261*H261</f>
        <v>0</v>
      </c>
      <c r="S261" s="221">
        <v>0</v>
      </c>
      <c r="T261" s="222">
        <f>S261*H261</f>
        <v>0</v>
      </c>
      <c r="AR261" s="16" t="s">
        <v>376</v>
      </c>
      <c r="AT261" s="16" t="s">
        <v>153</v>
      </c>
      <c r="AU261" s="16" t="s">
        <v>79</v>
      </c>
      <c r="AY261" s="16" t="s">
        <v>149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6" t="s">
        <v>77</v>
      </c>
      <c r="BK261" s="223">
        <f>ROUND(I261*H261,2)</f>
        <v>0</v>
      </c>
      <c r="BL261" s="16" t="s">
        <v>376</v>
      </c>
      <c r="BM261" s="16" t="s">
        <v>482</v>
      </c>
    </row>
    <row r="262" spans="2:65" s="1" customFormat="1" ht="16.5" customHeight="1">
      <c r="B262" s="37"/>
      <c r="C262" s="212" t="s">
        <v>483</v>
      </c>
      <c r="D262" s="212" t="s">
        <v>153</v>
      </c>
      <c r="E262" s="213" t="s">
        <v>484</v>
      </c>
      <c r="F262" s="214" t="s">
        <v>485</v>
      </c>
      <c r="G262" s="215" t="s">
        <v>156</v>
      </c>
      <c r="H262" s="216">
        <v>1</v>
      </c>
      <c r="I262" s="217"/>
      <c r="J262" s="218">
        <f>ROUND(I262*H262,2)</f>
        <v>0</v>
      </c>
      <c r="K262" s="214" t="s">
        <v>473</v>
      </c>
      <c r="L262" s="42"/>
      <c r="M262" s="219" t="s">
        <v>1</v>
      </c>
      <c r="N262" s="220" t="s">
        <v>41</v>
      </c>
      <c r="O262" s="78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AR262" s="16" t="s">
        <v>376</v>
      </c>
      <c r="AT262" s="16" t="s">
        <v>153</v>
      </c>
      <c r="AU262" s="16" t="s">
        <v>79</v>
      </c>
      <c r="AY262" s="16" t="s">
        <v>149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6" t="s">
        <v>77</v>
      </c>
      <c r="BK262" s="223">
        <f>ROUND(I262*H262,2)</f>
        <v>0</v>
      </c>
      <c r="BL262" s="16" t="s">
        <v>376</v>
      </c>
      <c r="BM262" s="16" t="s">
        <v>486</v>
      </c>
    </row>
    <row r="263" spans="2:65" s="1" customFormat="1" ht="16.5" customHeight="1">
      <c r="B263" s="37"/>
      <c r="C263" s="257" t="s">
        <v>487</v>
      </c>
      <c r="D263" s="257" t="s">
        <v>245</v>
      </c>
      <c r="E263" s="258" t="s">
        <v>488</v>
      </c>
      <c r="F263" s="259" t="s">
        <v>489</v>
      </c>
      <c r="G263" s="260" t="s">
        <v>162</v>
      </c>
      <c r="H263" s="261">
        <v>1</v>
      </c>
      <c r="I263" s="262"/>
      <c r="J263" s="263">
        <f>ROUND(I263*H263,2)</f>
        <v>0</v>
      </c>
      <c r="K263" s="259" t="s">
        <v>157</v>
      </c>
      <c r="L263" s="264"/>
      <c r="M263" s="265" t="s">
        <v>1</v>
      </c>
      <c r="N263" s="266" t="s">
        <v>41</v>
      </c>
      <c r="O263" s="78"/>
      <c r="P263" s="221">
        <f>O263*H263</f>
        <v>0</v>
      </c>
      <c r="Q263" s="221">
        <v>0.012</v>
      </c>
      <c r="R263" s="221">
        <f>Q263*H263</f>
        <v>0.012</v>
      </c>
      <c r="S263" s="221">
        <v>0</v>
      </c>
      <c r="T263" s="222">
        <f>S263*H263</f>
        <v>0</v>
      </c>
      <c r="AR263" s="16" t="s">
        <v>301</v>
      </c>
      <c r="AT263" s="16" t="s">
        <v>245</v>
      </c>
      <c r="AU263" s="16" t="s">
        <v>79</v>
      </c>
      <c r="AY263" s="16" t="s">
        <v>149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6" t="s">
        <v>77</v>
      </c>
      <c r="BK263" s="223">
        <f>ROUND(I263*H263,2)</f>
        <v>0</v>
      </c>
      <c r="BL263" s="16" t="s">
        <v>376</v>
      </c>
      <c r="BM263" s="16" t="s">
        <v>490</v>
      </c>
    </row>
    <row r="264" spans="2:65" s="1" customFormat="1" ht="22.5" customHeight="1">
      <c r="B264" s="37"/>
      <c r="C264" s="212" t="s">
        <v>491</v>
      </c>
      <c r="D264" s="212" t="s">
        <v>153</v>
      </c>
      <c r="E264" s="213" t="s">
        <v>492</v>
      </c>
      <c r="F264" s="214" t="s">
        <v>493</v>
      </c>
      <c r="G264" s="215" t="s">
        <v>348</v>
      </c>
      <c r="H264" s="216">
        <v>0.041</v>
      </c>
      <c r="I264" s="217"/>
      <c r="J264" s="218">
        <f>ROUND(I264*H264,2)</f>
        <v>0</v>
      </c>
      <c r="K264" s="214" t="s">
        <v>157</v>
      </c>
      <c r="L264" s="42"/>
      <c r="M264" s="219" t="s">
        <v>1</v>
      </c>
      <c r="N264" s="220" t="s">
        <v>41</v>
      </c>
      <c r="O264" s="78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AR264" s="16" t="s">
        <v>376</v>
      </c>
      <c r="AT264" s="16" t="s">
        <v>153</v>
      </c>
      <c r="AU264" s="16" t="s">
        <v>79</v>
      </c>
      <c r="AY264" s="16" t="s">
        <v>149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6" t="s">
        <v>77</v>
      </c>
      <c r="BK264" s="223">
        <f>ROUND(I264*H264,2)</f>
        <v>0</v>
      </c>
      <c r="BL264" s="16" t="s">
        <v>376</v>
      </c>
      <c r="BM264" s="16" t="s">
        <v>494</v>
      </c>
    </row>
    <row r="265" spans="2:63" s="11" customFormat="1" ht="22.8" customHeight="1">
      <c r="B265" s="196"/>
      <c r="C265" s="197"/>
      <c r="D265" s="198" t="s">
        <v>69</v>
      </c>
      <c r="E265" s="210" t="s">
        <v>495</v>
      </c>
      <c r="F265" s="210" t="s">
        <v>496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SUM(P266:P267)</f>
        <v>0</v>
      </c>
      <c r="Q265" s="204"/>
      <c r="R265" s="205">
        <f>SUM(R266:R267)</f>
        <v>0.01865</v>
      </c>
      <c r="S265" s="204"/>
      <c r="T265" s="206">
        <f>SUM(T266:T267)</f>
        <v>0</v>
      </c>
      <c r="AR265" s="207" t="s">
        <v>79</v>
      </c>
      <c r="AT265" s="208" t="s">
        <v>69</v>
      </c>
      <c r="AU265" s="208" t="s">
        <v>77</v>
      </c>
      <c r="AY265" s="207" t="s">
        <v>149</v>
      </c>
      <c r="BK265" s="209">
        <f>SUM(BK266:BK267)</f>
        <v>0</v>
      </c>
    </row>
    <row r="266" spans="2:65" s="1" customFormat="1" ht="22.5" customHeight="1">
      <c r="B266" s="37"/>
      <c r="C266" s="212" t="s">
        <v>497</v>
      </c>
      <c r="D266" s="212" t="s">
        <v>153</v>
      </c>
      <c r="E266" s="213" t="s">
        <v>498</v>
      </c>
      <c r="F266" s="214" t="s">
        <v>499</v>
      </c>
      <c r="G266" s="215" t="s">
        <v>287</v>
      </c>
      <c r="H266" s="216">
        <v>1</v>
      </c>
      <c r="I266" s="217"/>
      <c r="J266" s="218">
        <f>ROUND(I266*H266,2)</f>
        <v>0</v>
      </c>
      <c r="K266" s="214" t="s">
        <v>157</v>
      </c>
      <c r="L266" s="42"/>
      <c r="M266" s="219" t="s">
        <v>1</v>
      </c>
      <c r="N266" s="220" t="s">
        <v>41</v>
      </c>
      <c r="O266" s="78"/>
      <c r="P266" s="221">
        <f>O266*H266</f>
        <v>0</v>
      </c>
      <c r="Q266" s="221">
        <v>0.01865</v>
      </c>
      <c r="R266" s="221">
        <f>Q266*H266</f>
        <v>0.01865</v>
      </c>
      <c r="S266" s="221">
        <v>0</v>
      </c>
      <c r="T266" s="222">
        <f>S266*H266</f>
        <v>0</v>
      </c>
      <c r="AR266" s="16" t="s">
        <v>376</v>
      </c>
      <c r="AT266" s="16" t="s">
        <v>153</v>
      </c>
      <c r="AU266" s="16" t="s">
        <v>79</v>
      </c>
      <c r="AY266" s="16" t="s">
        <v>149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6" t="s">
        <v>77</v>
      </c>
      <c r="BK266" s="223">
        <f>ROUND(I266*H266,2)</f>
        <v>0</v>
      </c>
      <c r="BL266" s="16" t="s">
        <v>376</v>
      </c>
      <c r="BM266" s="16" t="s">
        <v>500</v>
      </c>
    </row>
    <row r="267" spans="2:65" s="1" customFormat="1" ht="22.5" customHeight="1">
      <c r="B267" s="37"/>
      <c r="C267" s="212" t="s">
        <v>501</v>
      </c>
      <c r="D267" s="212" t="s">
        <v>153</v>
      </c>
      <c r="E267" s="213" t="s">
        <v>502</v>
      </c>
      <c r="F267" s="214" t="s">
        <v>503</v>
      </c>
      <c r="G267" s="215" t="s">
        <v>348</v>
      </c>
      <c r="H267" s="216">
        <v>0.019</v>
      </c>
      <c r="I267" s="217"/>
      <c r="J267" s="218">
        <f>ROUND(I267*H267,2)</f>
        <v>0</v>
      </c>
      <c r="K267" s="214" t="s">
        <v>157</v>
      </c>
      <c r="L267" s="42"/>
      <c r="M267" s="219" t="s">
        <v>1</v>
      </c>
      <c r="N267" s="220" t="s">
        <v>41</v>
      </c>
      <c r="O267" s="78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AR267" s="16" t="s">
        <v>376</v>
      </c>
      <c r="AT267" s="16" t="s">
        <v>153</v>
      </c>
      <c r="AU267" s="16" t="s">
        <v>79</v>
      </c>
      <c r="AY267" s="16" t="s">
        <v>149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6" t="s">
        <v>77</v>
      </c>
      <c r="BK267" s="223">
        <f>ROUND(I267*H267,2)</f>
        <v>0</v>
      </c>
      <c r="BL267" s="16" t="s">
        <v>376</v>
      </c>
      <c r="BM267" s="16" t="s">
        <v>504</v>
      </c>
    </row>
    <row r="268" spans="2:63" s="11" customFormat="1" ht="22.8" customHeight="1">
      <c r="B268" s="196"/>
      <c r="C268" s="197"/>
      <c r="D268" s="198" t="s">
        <v>69</v>
      </c>
      <c r="E268" s="210" t="s">
        <v>505</v>
      </c>
      <c r="F268" s="210" t="s">
        <v>506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SUM(P269:P275)</f>
        <v>0</v>
      </c>
      <c r="Q268" s="204"/>
      <c r="R268" s="205">
        <f>SUM(R269:R275)</f>
        <v>0.0185328</v>
      </c>
      <c r="S268" s="204"/>
      <c r="T268" s="206">
        <f>SUM(T269:T275)</f>
        <v>0</v>
      </c>
      <c r="AR268" s="207" t="s">
        <v>79</v>
      </c>
      <c r="AT268" s="208" t="s">
        <v>69</v>
      </c>
      <c r="AU268" s="208" t="s">
        <v>77</v>
      </c>
      <c r="AY268" s="207" t="s">
        <v>149</v>
      </c>
      <c r="BK268" s="209">
        <f>SUM(BK269:BK275)</f>
        <v>0</v>
      </c>
    </row>
    <row r="269" spans="2:65" s="1" customFormat="1" ht="22.5" customHeight="1">
      <c r="B269" s="37"/>
      <c r="C269" s="212" t="s">
        <v>507</v>
      </c>
      <c r="D269" s="212" t="s">
        <v>153</v>
      </c>
      <c r="E269" s="213" t="s">
        <v>508</v>
      </c>
      <c r="F269" s="214" t="s">
        <v>509</v>
      </c>
      <c r="G269" s="215" t="s">
        <v>162</v>
      </c>
      <c r="H269" s="216">
        <v>1.17</v>
      </c>
      <c r="I269" s="217"/>
      <c r="J269" s="218">
        <f>ROUND(I269*H269,2)</f>
        <v>0</v>
      </c>
      <c r="K269" s="214" t="s">
        <v>157</v>
      </c>
      <c r="L269" s="42"/>
      <c r="M269" s="219" t="s">
        <v>1</v>
      </c>
      <c r="N269" s="220" t="s">
        <v>41</v>
      </c>
      <c r="O269" s="78"/>
      <c r="P269" s="221">
        <f>O269*H269</f>
        <v>0</v>
      </c>
      <c r="Q269" s="221">
        <v>0.01574</v>
      </c>
      <c r="R269" s="221">
        <f>Q269*H269</f>
        <v>0.0184158</v>
      </c>
      <c r="S269" s="221">
        <v>0</v>
      </c>
      <c r="T269" s="222">
        <f>S269*H269</f>
        <v>0</v>
      </c>
      <c r="AR269" s="16" t="s">
        <v>376</v>
      </c>
      <c r="AT269" s="16" t="s">
        <v>153</v>
      </c>
      <c r="AU269" s="16" t="s">
        <v>79</v>
      </c>
      <c r="AY269" s="16" t="s">
        <v>149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6" t="s">
        <v>77</v>
      </c>
      <c r="BK269" s="223">
        <f>ROUND(I269*H269,2)</f>
        <v>0</v>
      </c>
      <c r="BL269" s="16" t="s">
        <v>376</v>
      </c>
      <c r="BM269" s="16" t="s">
        <v>510</v>
      </c>
    </row>
    <row r="270" spans="2:51" s="14" customFormat="1" ht="12">
      <c r="B270" s="247"/>
      <c r="C270" s="248"/>
      <c r="D270" s="226" t="s">
        <v>164</v>
      </c>
      <c r="E270" s="249" t="s">
        <v>1</v>
      </c>
      <c r="F270" s="250" t="s">
        <v>511</v>
      </c>
      <c r="G270" s="248"/>
      <c r="H270" s="249" t="s">
        <v>1</v>
      </c>
      <c r="I270" s="251"/>
      <c r="J270" s="248"/>
      <c r="K270" s="248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164</v>
      </c>
      <c r="AU270" s="256" t="s">
        <v>79</v>
      </c>
      <c r="AV270" s="14" t="s">
        <v>77</v>
      </c>
      <c r="AW270" s="14" t="s">
        <v>33</v>
      </c>
      <c r="AX270" s="14" t="s">
        <v>70</v>
      </c>
      <c r="AY270" s="256" t="s">
        <v>149</v>
      </c>
    </row>
    <row r="271" spans="2:51" s="12" customFormat="1" ht="12">
      <c r="B271" s="224"/>
      <c r="C271" s="225"/>
      <c r="D271" s="226" t="s">
        <v>164</v>
      </c>
      <c r="E271" s="227" t="s">
        <v>1</v>
      </c>
      <c r="F271" s="228" t="s">
        <v>512</v>
      </c>
      <c r="G271" s="225"/>
      <c r="H271" s="229">
        <v>1.17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AT271" s="235" t="s">
        <v>164</v>
      </c>
      <c r="AU271" s="235" t="s">
        <v>79</v>
      </c>
      <c r="AV271" s="12" t="s">
        <v>79</v>
      </c>
      <c r="AW271" s="12" t="s">
        <v>33</v>
      </c>
      <c r="AX271" s="12" t="s">
        <v>70</v>
      </c>
      <c r="AY271" s="235" t="s">
        <v>149</v>
      </c>
    </row>
    <row r="272" spans="2:51" s="13" customFormat="1" ht="12">
      <c r="B272" s="236"/>
      <c r="C272" s="237"/>
      <c r="D272" s="226" t="s">
        <v>164</v>
      </c>
      <c r="E272" s="238" t="s">
        <v>1</v>
      </c>
      <c r="F272" s="239" t="s">
        <v>166</v>
      </c>
      <c r="G272" s="237"/>
      <c r="H272" s="240">
        <v>1.17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AT272" s="246" t="s">
        <v>164</v>
      </c>
      <c r="AU272" s="246" t="s">
        <v>79</v>
      </c>
      <c r="AV272" s="13" t="s">
        <v>158</v>
      </c>
      <c r="AW272" s="13" t="s">
        <v>4</v>
      </c>
      <c r="AX272" s="13" t="s">
        <v>77</v>
      </c>
      <c r="AY272" s="246" t="s">
        <v>149</v>
      </c>
    </row>
    <row r="273" spans="2:65" s="1" customFormat="1" ht="22.5" customHeight="1">
      <c r="B273" s="37"/>
      <c r="C273" s="212" t="s">
        <v>513</v>
      </c>
      <c r="D273" s="212" t="s">
        <v>153</v>
      </c>
      <c r="E273" s="213" t="s">
        <v>514</v>
      </c>
      <c r="F273" s="214" t="s">
        <v>515</v>
      </c>
      <c r="G273" s="215" t="s">
        <v>162</v>
      </c>
      <c r="H273" s="216">
        <v>1.17</v>
      </c>
      <c r="I273" s="217"/>
      <c r="J273" s="218">
        <f>ROUND(I273*H273,2)</f>
        <v>0</v>
      </c>
      <c r="K273" s="214" t="s">
        <v>157</v>
      </c>
      <c r="L273" s="42"/>
      <c r="M273" s="219" t="s">
        <v>1</v>
      </c>
      <c r="N273" s="220" t="s">
        <v>41</v>
      </c>
      <c r="O273" s="78"/>
      <c r="P273" s="221">
        <f>O273*H273</f>
        <v>0</v>
      </c>
      <c r="Q273" s="221">
        <v>0.0001</v>
      </c>
      <c r="R273" s="221">
        <f>Q273*H273</f>
        <v>0.000117</v>
      </c>
      <c r="S273" s="221">
        <v>0</v>
      </c>
      <c r="T273" s="222">
        <f>S273*H273</f>
        <v>0</v>
      </c>
      <c r="AR273" s="16" t="s">
        <v>376</v>
      </c>
      <c r="AT273" s="16" t="s">
        <v>153</v>
      </c>
      <c r="AU273" s="16" t="s">
        <v>79</v>
      </c>
      <c r="AY273" s="16" t="s">
        <v>149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6" t="s">
        <v>77</v>
      </c>
      <c r="BK273" s="223">
        <f>ROUND(I273*H273,2)</f>
        <v>0</v>
      </c>
      <c r="BL273" s="16" t="s">
        <v>376</v>
      </c>
      <c r="BM273" s="16" t="s">
        <v>516</v>
      </c>
    </row>
    <row r="274" spans="2:65" s="1" customFormat="1" ht="16.5" customHeight="1">
      <c r="B274" s="37"/>
      <c r="C274" s="212" t="s">
        <v>517</v>
      </c>
      <c r="D274" s="212" t="s">
        <v>153</v>
      </c>
      <c r="E274" s="213" t="s">
        <v>518</v>
      </c>
      <c r="F274" s="214" t="s">
        <v>519</v>
      </c>
      <c r="G274" s="215" t="s">
        <v>162</v>
      </c>
      <c r="H274" s="216">
        <v>1.17</v>
      </c>
      <c r="I274" s="217"/>
      <c r="J274" s="218">
        <f>ROUND(I274*H274,2)</f>
        <v>0</v>
      </c>
      <c r="K274" s="214" t="s">
        <v>157</v>
      </c>
      <c r="L274" s="42"/>
      <c r="M274" s="219" t="s">
        <v>1</v>
      </c>
      <c r="N274" s="220" t="s">
        <v>41</v>
      </c>
      <c r="O274" s="78"/>
      <c r="P274" s="221">
        <f>O274*H274</f>
        <v>0</v>
      </c>
      <c r="Q274" s="221">
        <v>0</v>
      </c>
      <c r="R274" s="221">
        <f>Q274*H274</f>
        <v>0</v>
      </c>
      <c r="S274" s="221">
        <v>0</v>
      </c>
      <c r="T274" s="222">
        <f>S274*H274</f>
        <v>0</v>
      </c>
      <c r="AR274" s="16" t="s">
        <v>376</v>
      </c>
      <c r="AT274" s="16" t="s">
        <v>153</v>
      </c>
      <c r="AU274" s="16" t="s">
        <v>79</v>
      </c>
      <c r="AY274" s="16" t="s">
        <v>149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6" t="s">
        <v>77</v>
      </c>
      <c r="BK274" s="223">
        <f>ROUND(I274*H274,2)</f>
        <v>0</v>
      </c>
      <c r="BL274" s="16" t="s">
        <v>376</v>
      </c>
      <c r="BM274" s="16" t="s">
        <v>520</v>
      </c>
    </row>
    <row r="275" spans="2:65" s="1" customFormat="1" ht="22.5" customHeight="1">
      <c r="B275" s="37"/>
      <c r="C275" s="212" t="s">
        <v>521</v>
      </c>
      <c r="D275" s="212" t="s">
        <v>153</v>
      </c>
      <c r="E275" s="213" t="s">
        <v>522</v>
      </c>
      <c r="F275" s="214" t="s">
        <v>523</v>
      </c>
      <c r="G275" s="215" t="s">
        <v>348</v>
      </c>
      <c r="H275" s="216">
        <v>0.064</v>
      </c>
      <c r="I275" s="217"/>
      <c r="J275" s="218">
        <f>ROUND(I275*H275,2)</f>
        <v>0</v>
      </c>
      <c r="K275" s="214" t="s">
        <v>157</v>
      </c>
      <c r="L275" s="42"/>
      <c r="M275" s="219" t="s">
        <v>1</v>
      </c>
      <c r="N275" s="220" t="s">
        <v>41</v>
      </c>
      <c r="O275" s="78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AR275" s="16" t="s">
        <v>376</v>
      </c>
      <c r="AT275" s="16" t="s">
        <v>153</v>
      </c>
      <c r="AU275" s="16" t="s">
        <v>79</v>
      </c>
      <c r="AY275" s="16" t="s">
        <v>149</v>
      </c>
      <c r="BE275" s="223">
        <f>IF(N275="základní",J275,0)</f>
        <v>0</v>
      </c>
      <c r="BF275" s="223">
        <f>IF(N275="snížená",J275,0)</f>
        <v>0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6" t="s">
        <v>77</v>
      </c>
      <c r="BK275" s="223">
        <f>ROUND(I275*H275,2)</f>
        <v>0</v>
      </c>
      <c r="BL275" s="16" t="s">
        <v>376</v>
      </c>
      <c r="BM275" s="16" t="s">
        <v>524</v>
      </c>
    </row>
    <row r="276" spans="2:63" s="11" customFormat="1" ht="22.8" customHeight="1">
      <c r="B276" s="196"/>
      <c r="C276" s="197"/>
      <c r="D276" s="198" t="s">
        <v>69</v>
      </c>
      <c r="E276" s="210" t="s">
        <v>525</v>
      </c>
      <c r="F276" s="210" t="s">
        <v>526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SUM(P277:P285)</f>
        <v>0</v>
      </c>
      <c r="Q276" s="204"/>
      <c r="R276" s="205">
        <f>SUM(R277:R285)</f>
        <v>0.101</v>
      </c>
      <c r="S276" s="204"/>
      <c r="T276" s="206">
        <f>SUM(T277:T285)</f>
        <v>0.006</v>
      </c>
      <c r="AR276" s="207" t="s">
        <v>79</v>
      </c>
      <c r="AT276" s="208" t="s">
        <v>69</v>
      </c>
      <c r="AU276" s="208" t="s">
        <v>77</v>
      </c>
      <c r="AY276" s="207" t="s">
        <v>149</v>
      </c>
      <c r="BK276" s="209">
        <f>SUM(BK277:BK285)</f>
        <v>0</v>
      </c>
    </row>
    <row r="277" spans="2:65" s="1" customFormat="1" ht="22.5" customHeight="1">
      <c r="B277" s="37"/>
      <c r="C277" s="212" t="s">
        <v>527</v>
      </c>
      <c r="D277" s="212" t="s">
        <v>153</v>
      </c>
      <c r="E277" s="213" t="s">
        <v>528</v>
      </c>
      <c r="F277" s="214" t="s">
        <v>529</v>
      </c>
      <c r="G277" s="215" t="s">
        <v>156</v>
      </c>
      <c r="H277" s="216">
        <v>5</v>
      </c>
      <c r="I277" s="217"/>
      <c r="J277" s="218">
        <f>ROUND(I277*H277,2)</f>
        <v>0</v>
      </c>
      <c r="K277" s="214" t="s">
        <v>157</v>
      </c>
      <c r="L277" s="42"/>
      <c r="M277" s="219" t="s">
        <v>1</v>
      </c>
      <c r="N277" s="220" t="s">
        <v>41</v>
      </c>
      <c r="O277" s="78"/>
      <c r="P277" s="221">
        <f>O277*H277</f>
        <v>0</v>
      </c>
      <c r="Q277" s="221">
        <v>0</v>
      </c>
      <c r="R277" s="221">
        <f>Q277*H277</f>
        <v>0</v>
      </c>
      <c r="S277" s="221">
        <v>0</v>
      </c>
      <c r="T277" s="222">
        <f>S277*H277</f>
        <v>0</v>
      </c>
      <c r="AR277" s="16" t="s">
        <v>376</v>
      </c>
      <c r="AT277" s="16" t="s">
        <v>153</v>
      </c>
      <c r="AU277" s="16" t="s">
        <v>79</v>
      </c>
      <c r="AY277" s="16" t="s">
        <v>149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6" t="s">
        <v>77</v>
      </c>
      <c r="BK277" s="223">
        <f>ROUND(I277*H277,2)</f>
        <v>0</v>
      </c>
      <c r="BL277" s="16" t="s">
        <v>376</v>
      </c>
      <c r="BM277" s="16" t="s">
        <v>530</v>
      </c>
    </row>
    <row r="278" spans="2:65" s="1" customFormat="1" ht="16.5" customHeight="1">
      <c r="B278" s="37"/>
      <c r="C278" s="257" t="s">
        <v>531</v>
      </c>
      <c r="D278" s="257" t="s">
        <v>245</v>
      </c>
      <c r="E278" s="258" t="s">
        <v>532</v>
      </c>
      <c r="F278" s="259" t="s">
        <v>533</v>
      </c>
      <c r="G278" s="260" t="s">
        <v>156</v>
      </c>
      <c r="H278" s="261">
        <v>2</v>
      </c>
      <c r="I278" s="262"/>
      <c r="J278" s="263">
        <f>ROUND(I278*H278,2)</f>
        <v>0</v>
      </c>
      <c r="K278" s="259" t="s">
        <v>157</v>
      </c>
      <c r="L278" s="264"/>
      <c r="M278" s="265" t="s">
        <v>1</v>
      </c>
      <c r="N278" s="266" t="s">
        <v>41</v>
      </c>
      <c r="O278" s="78"/>
      <c r="P278" s="221">
        <f>O278*H278</f>
        <v>0</v>
      </c>
      <c r="Q278" s="221">
        <v>0.0165</v>
      </c>
      <c r="R278" s="221">
        <f>Q278*H278</f>
        <v>0.033</v>
      </c>
      <c r="S278" s="221">
        <v>0</v>
      </c>
      <c r="T278" s="222">
        <f>S278*H278</f>
        <v>0</v>
      </c>
      <c r="AR278" s="16" t="s">
        <v>301</v>
      </c>
      <c r="AT278" s="16" t="s">
        <v>245</v>
      </c>
      <c r="AU278" s="16" t="s">
        <v>79</v>
      </c>
      <c r="AY278" s="16" t="s">
        <v>149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6" t="s">
        <v>77</v>
      </c>
      <c r="BK278" s="223">
        <f>ROUND(I278*H278,2)</f>
        <v>0</v>
      </c>
      <c r="BL278" s="16" t="s">
        <v>376</v>
      </c>
      <c r="BM278" s="16" t="s">
        <v>534</v>
      </c>
    </row>
    <row r="279" spans="2:65" s="1" customFormat="1" ht="16.5" customHeight="1">
      <c r="B279" s="37"/>
      <c r="C279" s="257" t="s">
        <v>535</v>
      </c>
      <c r="D279" s="257" t="s">
        <v>245</v>
      </c>
      <c r="E279" s="258" t="s">
        <v>536</v>
      </c>
      <c r="F279" s="259" t="s">
        <v>537</v>
      </c>
      <c r="G279" s="260" t="s">
        <v>156</v>
      </c>
      <c r="H279" s="261">
        <v>2</v>
      </c>
      <c r="I279" s="262"/>
      <c r="J279" s="263">
        <f>ROUND(I279*H279,2)</f>
        <v>0</v>
      </c>
      <c r="K279" s="259" t="s">
        <v>157</v>
      </c>
      <c r="L279" s="264"/>
      <c r="M279" s="265" t="s">
        <v>1</v>
      </c>
      <c r="N279" s="266" t="s">
        <v>41</v>
      </c>
      <c r="O279" s="78"/>
      <c r="P279" s="221">
        <f>O279*H279</f>
        <v>0</v>
      </c>
      <c r="Q279" s="221">
        <v>0.0185</v>
      </c>
      <c r="R279" s="221">
        <f>Q279*H279</f>
        <v>0.037</v>
      </c>
      <c r="S279" s="221">
        <v>0</v>
      </c>
      <c r="T279" s="222">
        <f>S279*H279</f>
        <v>0</v>
      </c>
      <c r="AR279" s="16" t="s">
        <v>301</v>
      </c>
      <c r="AT279" s="16" t="s">
        <v>245</v>
      </c>
      <c r="AU279" s="16" t="s">
        <v>79</v>
      </c>
      <c r="AY279" s="16" t="s">
        <v>149</v>
      </c>
      <c r="BE279" s="223">
        <f>IF(N279="základní",J279,0)</f>
        <v>0</v>
      </c>
      <c r="BF279" s="223">
        <f>IF(N279="snížená",J279,0)</f>
        <v>0</v>
      </c>
      <c r="BG279" s="223">
        <f>IF(N279="zákl. přenesená",J279,0)</f>
        <v>0</v>
      </c>
      <c r="BH279" s="223">
        <f>IF(N279="sníž. přenesená",J279,0)</f>
        <v>0</v>
      </c>
      <c r="BI279" s="223">
        <f>IF(N279="nulová",J279,0)</f>
        <v>0</v>
      </c>
      <c r="BJ279" s="16" t="s">
        <v>77</v>
      </c>
      <c r="BK279" s="223">
        <f>ROUND(I279*H279,2)</f>
        <v>0</v>
      </c>
      <c r="BL279" s="16" t="s">
        <v>376</v>
      </c>
      <c r="BM279" s="16" t="s">
        <v>538</v>
      </c>
    </row>
    <row r="280" spans="2:65" s="1" customFormat="1" ht="22.5" customHeight="1">
      <c r="B280" s="37"/>
      <c r="C280" s="212" t="s">
        <v>539</v>
      </c>
      <c r="D280" s="212" t="s">
        <v>153</v>
      </c>
      <c r="E280" s="213" t="s">
        <v>540</v>
      </c>
      <c r="F280" s="214" t="s">
        <v>541</v>
      </c>
      <c r="G280" s="215" t="s">
        <v>156</v>
      </c>
      <c r="H280" s="216">
        <v>1</v>
      </c>
      <c r="I280" s="217"/>
      <c r="J280" s="218">
        <f>ROUND(I280*H280,2)</f>
        <v>0</v>
      </c>
      <c r="K280" s="214" t="s">
        <v>157</v>
      </c>
      <c r="L280" s="42"/>
      <c r="M280" s="219" t="s">
        <v>1</v>
      </c>
      <c r="N280" s="220" t="s">
        <v>41</v>
      </c>
      <c r="O280" s="78"/>
      <c r="P280" s="221">
        <f>O280*H280</f>
        <v>0</v>
      </c>
      <c r="Q280" s="221">
        <v>0</v>
      </c>
      <c r="R280" s="221">
        <f>Q280*H280</f>
        <v>0</v>
      </c>
      <c r="S280" s="221">
        <v>0</v>
      </c>
      <c r="T280" s="222">
        <f>S280*H280</f>
        <v>0</v>
      </c>
      <c r="AR280" s="16" t="s">
        <v>376</v>
      </c>
      <c r="AT280" s="16" t="s">
        <v>153</v>
      </c>
      <c r="AU280" s="16" t="s">
        <v>79</v>
      </c>
      <c r="AY280" s="16" t="s">
        <v>149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6" t="s">
        <v>77</v>
      </c>
      <c r="BK280" s="223">
        <f>ROUND(I280*H280,2)</f>
        <v>0</v>
      </c>
      <c r="BL280" s="16" t="s">
        <v>376</v>
      </c>
      <c r="BM280" s="16" t="s">
        <v>542</v>
      </c>
    </row>
    <row r="281" spans="2:65" s="1" customFormat="1" ht="16.5" customHeight="1">
      <c r="B281" s="37"/>
      <c r="C281" s="257" t="s">
        <v>543</v>
      </c>
      <c r="D281" s="257" t="s">
        <v>245</v>
      </c>
      <c r="E281" s="258" t="s">
        <v>544</v>
      </c>
      <c r="F281" s="259" t="s">
        <v>545</v>
      </c>
      <c r="G281" s="260" t="s">
        <v>156</v>
      </c>
      <c r="H281" s="261">
        <v>1</v>
      </c>
      <c r="I281" s="262"/>
      <c r="J281" s="263">
        <f>ROUND(I281*H281,2)</f>
        <v>0</v>
      </c>
      <c r="K281" s="259" t="s">
        <v>157</v>
      </c>
      <c r="L281" s="264"/>
      <c r="M281" s="265" t="s">
        <v>1</v>
      </c>
      <c r="N281" s="266" t="s">
        <v>41</v>
      </c>
      <c r="O281" s="78"/>
      <c r="P281" s="221">
        <f>O281*H281</f>
        <v>0</v>
      </c>
      <c r="Q281" s="221">
        <v>0.025</v>
      </c>
      <c r="R281" s="221">
        <f>Q281*H281</f>
        <v>0.025</v>
      </c>
      <c r="S281" s="221">
        <v>0</v>
      </c>
      <c r="T281" s="222">
        <f>S281*H281</f>
        <v>0</v>
      </c>
      <c r="AR281" s="16" t="s">
        <v>301</v>
      </c>
      <c r="AT281" s="16" t="s">
        <v>245</v>
      </c>
      <c r="AU281" s="16" t="s">
        <v>79</v>
      </c>
      <c r="AY281" s="16" t="s">
        <v>149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6" t="s">
        <v>77</v>
      </c>
      <c r="BK281" s="223">
        <f>ROUND(I281*H281,2)</f>
        <v>0</v>
      </c>
      <c r="BL281" s="16" t="s">
        <v>376</v>
      </c>
      <c r="BM281" s="16" t="s">
        <v>546</v>
      </c>
    </row>
    <row r="282" spans="2:65" s="1" customFormat="1" ht="16.5" customHeight="1">
      <c r="B282" s="37"/>
      <c r="C282" s="212" t="s">
        <v>547</v>
      </c>
      <c r="D282" s="212" t="s">
        <v>153</v>
      </c>
      <c r="E282" s="213" t="s">
        <v>548</v>
      </c>
      <c r="F282" s="214" t="s">
        <v>549</v>
      </c>
      <c r="G282" s="215" t="s">
        <v>156</v>
      </c>
      <c r="H282" s="216">
        <v>5</v>
      </c>
      <c r="I282" s="217"/>
      <c r="J282" s="218">
        <f>ROUND(I282*H282,2)</f>
        <v>0</v>
      </c>
      <c r="K282" s="214" t="s">
        <v>157</v>
      </c>
      <c r="L282" s="42"/>
      <c r="M282" s="219" t="s">
        <v>1</v>
      </c>
      <c r="N282" s="220" t="s">
        <v>41</v>
      </c>
      <c r="O282" s="78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AR282" s="16" t="s">
        <v>376</v>
      </c>
      <c r="AT282" s="16" t="s">
        <v>153</v>
      </c>
      <c r="AU282" s="16" t="s">
        <v>79</v>
      </c>
      <c r="AY282" s="16" t="s">
        <v>149</v>
      </c>
      <c r="BE282" s="223">
        <f>IF(N282="základní",J282,0)</f>
        <v>0</v>
      </c>
      <c r="BF282" s="223">
        <f>IF(N282="snížená",J282,0)</f>
        <v>0</v>
      </c>
      <c r="BG282" s="223">
        <f>IF(N282="zákl. přenesená",J282,0)</f>
        <v>0</v>
      </c>
      <c r="BH282" s="223">
        <f>IF(N282="sníž. přenesená",J282,0)</f>
        <v>0</v>
      </c>
      <c r="BI282" s="223">
        <f>IF(N282="nulová",J282,0)</f>
        <v>0</v>
      </c>
      <c r="BJ282" s="16" t="s">
        <v>77</v>
      </c>
      <c r="BK282" s="223">
        <f>ROUND(I282*H282,2)</f>
        <v>0</v>
      </c>
      <c r="BL282" s="16" t="s">
        <v>376</v>
      </c>
      <c r="BM282" s="16" t="s">
        <v>550</v>
      </c>
    </row>
    <row r="283" spans="2:65" s="1" customFormat="1" ht="16.5" customHeight="1">
      <c r="B283" s="37"/>
      <c r="C283" s="257" t="s">
        <v>551</v>
      </c>
      <c r="D283" s="257" t="s">
        <v>245</v>
      </c>
      <c r="E283" s="258" t="s">
        <v>552</v>
      </c>
      <c r="F283" s="259" t="s">
        <v>553</v>
      </c>
      <c r="G283" s="260" t="s">
        <v>156</v>
      </c>
      <c r="H283" s="261">
        <v>5</v>
      </c>
      <c r="I283" s="262"/>
      <c r="J283" s="263">
        <f>ROUND(I283*H283,2)</f>
        <v>0</v>
      </c>
      <c r="K283" s="259" t="s">
        <v>157</v>
      </c>
      <c r="L283" s="264"/>
      <c r="M283" s="265" t="s">
        <v>1</v>
      </c>
      <c r="N283" s="266" t="s">
        <v>41</v>
      </c>
      <c r="O283" s="78"/>
      <c r="P283" s="221">
        <f>O283*H283</f>
        <v>0</v>
      </c>
      <c r="Q283" s="221">
        <v>0.0012</v>
      </c>
      <c r="R283" s="221">
        <f>Q283*H283</f>
        <v>0.005999999999999999</v>
      </c>
      <c r="S283" s="221">
        <v>0</v>
      </c>
      <c r="T283" s="222">
        <f>S283*H283</f>
        <v>0</v>
      </c>
      <c r="AR283" s="16" t="s">
        <v>301</v>
      </c>
      <c r="AT283" s="16" t="s">
        <v>245</v>
      </c>
      <c r="AU283" s="16" t="s">
        <v>79</v>
      </c>
      <c r="AY283" s="16" t="s">
        <v>149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6" t="s">
        <v>77</v>
      </c>
      <c r="BK283" s="223">
        <f>ROUND(I283*H283,2)</f>
        <v>0</v>
      </c>
      <c r="BL283" s="16" t="s">
        <v>376</v>
      </c>
      <c r="BM283" s="16" t="s">
        <v>554</v>
      </c>
    </row>
    <row r="284" spans="2:65" s="1" customFormat="1" ht="16.5" customHeight="1">
      <c r="B284" s="37"/>
      <c r="C284" s="212" t="s">
        <v>555</v>
      </c>
      <c r="D284" s="212" t="s">
        <v>153</v>
      </c>
      <c r="E284" s="213" t="s">
        <v>556</v>
      </c>
      <c r="F284" s="214" t="s">
        <v>557</v>
      </c>
      <c r="G284" s="215" t="s">
        <v>156</v>
      </c>
      <c r="H284" s="216">
        <v>1</v>
      </c>
      <c r="I284" s="217"/>
      <c r="J284" s="218">
        <f>ROUND(I284*H284,2)</f>
        <v>0</v>
      </c>
      <c r="K284" s="214" t="s">
        <v>157</v>
      </c>
      <c r="L284" s="42"/>
      <c r="M284" s="219" t="s">
        <v>1</v>
      </c>
      <c r="N284" s="220" t="s">
        <v>41</v>
      </c>
      <c r="O284" s="78"/>
      <c r="P284" s="221">
        <f>O284*H284</f>
        <v>0</v>
      </c>
      <c r="Q284" s="221">
        <v>0</v>
      </c>
      <c r="R284" s="221">
        <f>Q284*H284</f>
        <v>0</v>
      </c>
      <c r="S284" s="221">
        <v>0.006</v>
      </c>
      <c r="T284" s="222">
        <f>S284*H284</f>
        <v>0.006</v>
      </c>
      <c r="AR284" s="16" t="s">
        <v>376</v>
      </c>
      <c r="AT284" s="16" t="s">
        <v>153</v>
      </c>
      <c r="AU284" s="16" t="s">
        <v>79</v>
      </c>
      <c r="AY284" s="16" t="s">
        <v>149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6" t="s">
        <v>77</v>
      </c>
      <c r="BK284" s="223">
        <f>ROUND(I284*H284,2)</f>
        <v>0</v>
      </c>
      <c r="BL284" s="16" t="s">
        <v>376</v>
      </c>
      <c r="BM284" s="16" t="s">
        <v>558</v>
      </c>
    </row>
    <row r="285" spans="2:65" s="1" customFormat="1" ht="22.5" customHeight="1">
      <c r="B285" s="37"/>
      <c r="C285" s="212" t="s">
        <v>249</v>
      </c>
      <c r="D285" s="212" t="s">
        <v>153</v>
      </c>
      <c r="E285" s="213" t="s">
        <v>559</v>
      </c>
      <c r="F285" s="214" t="s">
        <v>560</v>
      </c>
      <c r="G285" s="215" t="s">
        <v>348</v>
      </c>
      <c r="H285" s="216">
        <v>0.104</v>
      </c>
      <c r="I285" s="217"/>
      <c r="J285" s="218">
        <f>ROUND(I285*H285,2)</f>
        <v>0</v>
      </c>
      <c r="K285" s="214" t="s">
        <v>157</v>
      </c>
      <c r="L285" s="42"/>
      <c r="M285" s="219" t="s">
        <v>1</v>
      </c>
      <c r="N285" s="220" t="s">
        <v>41</v>
      </c>
      <c r="O285" s="78"/>
      <c r="P285" s="221">
        <f>O285*H285</f>
        <v>0</v>
      </c>
      <c r="Q285" s="221">
        <v>0</v>
      </c>
      <c r="R285" s="221">
        <f>Q285*H285</f>
        <v>0</v>
      </c>
      <c r="S285" s="221">
        <v>0</v>
      </c>
      <c r="T285" s="222">
        <f>S285*H285</f>
        <v>0</v>
      </c>
      <c r="AR285" s="16" t="s">
        <v>376</v>
      </c>
      <c r="AT285" s="16" t="s">
        <v>153</v>
      </c>
      <c r="AU285" s="16" t="s">
        <v>79</v>
      </c>
      <c r="AY285" s="16" t="s">
        <v>149</v>
      </c>
      <c r="BE285" s="223">
        <f>IF(N285="základní",J285,0)</f>
        <v>0</v>
      </c>
      <c r="BF285" s="223">
        <f>IF(N285="snížená",J285,0)</f>
        <v>0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16" t="s">
        <v>77</v>
      </c>
      <c r="BK285" s="223">
        <f>ROUND(I285*H285,2)</f>
        <v>0</v>
      </c>
      <c r="BL285" s="16" t="s">
        <v>376</v>
      </c>
      <c r="BM285" s="16" t="s">
        <v>561</v>
      </c>
    </row>
    <row r="286" spans="2:63" s="11" customFormat="1" ht="22.8" customHeight="1">
      <c r="B286" s="196"/>
      <c r="C286" s="197"/>
      <c r="D286" s="198" t="s">
        <v>69</v>
      </c>
      <c r="E286" s="210" t="s">
        <v>562</v>
      </c>
      <c r="F286" s="210" t="s">
        <v>563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SUM(P287:P297)</f>
        <v>0</v>
      </c>
      <c r="Q286" s="204"/>
      <c r="R286" s="205">
        <f>SUM(R287:R297)</f>
        <v>0.1266144</v>
      </c>
      <c r="S286" s="204"/>
      <c r="T286" s="206">
        <f>SUM(T287:T297)</f>
        <v>0</v>
      </c>
      <c r="AR286" s="207" t="s">
        <v>79</v>
      </c>
      <c r="AT286" s="208" t="s">
        <v>69</v>
      </c>
      <c r="AU286" s="208" t="s">
        <v>77</v>
      </c>
      <c r="AY286" s="207" t="s">
        <v>149</v>
      </c>
      <c r="BK286" s="209">
        <f>SUM(BK287:BK297)</f>
        <v>0</v>
      </c>
    </row>
    <row r="287" spans="2:65" s="1" customFormat="1" ht="22.5" customHeight="1">
      <c r="B287" s="37"/>
      <c r="C287" s="212" t="s">
        <v>255</v>
      </c>
      <c r="D287" s="212" t="s">
        <v>153</v>
      </c>
      <c r="E287" s="213" t="s">
        <v>564</v>
      </c>
      <c r="F287" s="214" t="s">
        <v>565</v>
      </c>
      <c r="G287" s="215" t="s">
        <v>162</v>
      </c>
      <c r="H287" s="216">
        <v>3.52</v>
      </c>
      <c r="I287" s="217"/>
      <c r="J287" s="218">
        <f>ROUND(I287*H287,2)</f>
        <v>0</v>
      </c>
      <c r="K287" s="214" t="s">
        <v>157</v>
      </c>
      <c r="L287" s="42"/>
      <c r="M287" s="219" t="s">
        <v>1</v>
      </c>
      <c r="N287" s="220" t="s">
        <v>41</v>
      </c>
      <c r="O287" s="78"/>
      <c r="P287" s="221">
        <f>O287*H287</f>
        <v>0</v>
      </c>
      <c r="Q287" s="221">
        <v>0.00689</v>
      </c>
      <c r="R287" s="221">
        <f>Q287*H287</f>
        <v>0.0242528</v>
      </c>
      <c r="S287" s="221">
        <v>0</v>
      </c>
      <c r="T287" s="222">
        <f>S287*H287</f>
        <v>0</v>
      </c>
      <c r="AR287" s="16" t="s">
        <v>376</v>
      </c>
      <c r="AT287" s="16" t="s">
        <v>153</v>
      </c>
      <c r="AU287" s="16" t="s">
        <v>79</v>
      </c>
      <c r="AY287" s="16" t="s">
        <v>149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6" t="s">
        <v>77</v>
      </c>
      <c r="BK287" s="223">
        <f>ROUND(I287*H287,2)</f>
        <v>0</v>
      </c>
      <c r="BL287" s="16" t="s">
        <v>376</v>
      </c>
      <c r="BM287" s="16" t="s">
        <v>566</v>
      </c>
    </row>
    <row r="288" spans="2:51" s="12" customFormat="1" ht="12">
      <c r="B288" s="224"/>
      <c r="C288" s="225"/>
      <c r="D288" s="226" t="s">
        <v>164</v>
      </c>
      <c r="E288" s="227" t="s">
        <v>1</v>
      </c>
      <c r="F288" s="228" t="s">
        <v>378</v>
      </c>
      <c r="G288" s="225"/>
      <c r="H288" s="229">
        <v>3.52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164</v>
      </c>
      <c r="AU288" s="235" t="s">
        <v>79</v>
      </c>
      <c r="AV288" s="12" t="s">
        <v>79</v>
      </c>
      <c r="AW288" s="12" t="s">
        <v>33</v>
      </c>
      <c r="AX288" s="12" t="s">
        <v>70</v>
      </c>
      <c r="AY288" s="235" t="s">
        <v>149</v>
      </c>
    </row>
    <row r="289" spans="2:51" s="13" customFormat="1" ht="12">
      <c r="B289" s="236"/>
      <c r="C289" s="237"/>
      <c r="D289" s="226" t="s">
        <v>164</v>
      </c>
      <c r="E289" s="238" t="s">
        <v>1</v>
      </c>
      <c r="F289" s="239" t="s">
        <v>166</v>
      </c>
      <c r="G289" s="237"/>
      <c r="H289" s="240">
        <v>3.52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AT289" s="246" t="s">
        <v>164</v>
      </c>
      <c r="AU289" s="246" t="s">
        <v>79</v>
      </c>
      <c r="AV289" s="13" t="s">
        <v>158</v>
      </c>
      <c r="AW289" s="13" t="s">
        <v>4</v>
      </c>
      <c r="AX289" s="13" t="s">
        <v>77</v>
      </c>
      <c r="AY289" s="246" t="s">
        <v>149</v>
      </c>
    </row>
    <row r="290" spans="2:65" s="1" customFormat="1" ht="16.5" customHeight="1">
      <c r="B290" s="37"/>
      <c r="C290" s="257" t="s">
        <v>567</v>
      </c>
      <c r="D290" s="257" t="s">
        <v>245</v>
      </c>
      <c r="E290" s="258" t="s">
        <v>568</v>
      </c>
      <c r="F290" s="259" t="s">
        <v>569</v>
      </c>
      <c r="G290" s="260" t="s">
        <v>174</v>
      </c>
      <c r="H290" s="261">
        <v>1.76</v>
      </c>
      <c r="I290" s="262"/>
      <c r="J290" s="263">
        <f>ROUND(I290*H290,2)</f>
        <v>0</v>
      </c>
      <c r="K290" s="259" t="s">
        <v>1</v>
      </c>
      <c r="L290" s="264"/>
      <c r="M290" s="265" t="s">
        <v>1</v>
      </c>
      <c r="N290" s="266" t="s">
        <v>41</v>
      </c>
      <c r="O290" s="78"/>
      <c r="P290" s="221">
        <f>O290*H290</f>
        <v>0</v>
      </c>
      <c r="Q290" s="221">
        <v>0.00016</v>
      </c>
      <c r="R290" s="221">
        <f>Q290*H290</f>
        <v>0.0002816</v>
      </c>
      <c r="S290" s="221">
        <v>0</v>
      </c>
      <c r="T290" s="222">
        <f>S290*H290</f>
        <v>0</v>
      </c>
      <c r="AR290" s="16" t="s">
        <v>301</v>
      </c>
      <c r="AT290" s="16" t="s">
        <v>245</v>
      </c>
      <c r="AU290" s="16" t="s">
        <v>79</v>
      </c>
      <c r="AY290" s="16" t="s">
        <v>149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6" t="s">
        <v>77</v>
      </c>
      <c r="BK290" s="223">
        <f>ROUND(I290*H290,2)</f>
        <v>0</v>
      </c>
      <c r="BL290" s="16" t="s">
        <v>376</v>
      </c>
      <c r="BM290" s="16" t="s">
        <v>570</v>
      </c>
    </row>
    <row r="291" spans="2:65" s="1" customFormat="1" ht="16.5" customHeight="1">
      <c r="B291" s="37"/>
      <c r="C291" s="257" t="s">
        <v>266</v>
      </c>
      <c r="D291" s="257" t="s">
        <v>245</v>
      </c>
      <c r="E291" s="258" t="s">
        <v>571</v>
      </c>
      <c r="F291" s="259" t="s">
        <v>572</v>
      </c>
      <c r="G291" s="260" t="s">
        <v>162</v>
      </c>
      <c r="H291" s="261">
        <v>3.872</v>
      </c>
      <c r="I291" s="262"/>
      <c r="J291" s="263">
        <f>ROUND(I291*H291,2)</f>
        <v>0</v>
      </c>
      <c r="K291" s="259" t="s">
        <v>157</v>
      </c>
      <c r="L291" s="264"/>
      <c r="M291" s="265" t="s">
        <v>1</v>
      </c>
      <c r="N291" s="266" t="s">
        <v>41</v>
      </c>
      <c r="O291" s="78"/>
      <c r="P291" s="221">
        <f>O291*H291</f>
        <v>0</v>
      </c>
      <c r="Q291" s="221">
        <v>0.0192</v>
      </c>
      <c r="R291" s="221">
        <f>Q291*H291</f>
        <v>0.07434239999999999</v>
      </c>
      <c r="S291" s="221">
        <v>0</v>
      </c>
      <c r="T291" s="222">
        <f>S291*H291</f>
        <v>0</v>
      </c>
      <c r="AR291" s="16" t="s">
        <v>301</v>
      </c>
      <c r="AT291" s="16" t="s">
        <v>245</v>
      </c>
      <c r="AU291" s="16" t="s">
        <v>79</v>
      </c>
      <c r="AY291" s="16" t="s">
        <v>149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6" t="s">
        <v>77</v>
      </c>
      <c r="BK291" s="223">
        <f>ROUND(I291*H291,2)</f>
        <v>0</v>
      </c>
      <c r="BL291" s="16" t="s">
        <v>376</v>
      </c>
      <c r="BM291" s="16" t="s">
        <v>573</v>
      </c>
    </row>
    <row r="292" spans="2:51" s="12" customFormat="1" ht="12">
      <c r="B292" s="224"/>
      <c r="C292" s="225"/>
      <c r="D292" s="226" t="s">
        <v>164</v>
      </c>
      <c r="E292" s="227" t="s">
        <v>1</v>
      </c>
      <c r="F292" s="228" t="s">
        <v>574</v>
      </c>
      <c r="G292" s="225"/>
      <c r="H292" s="229">
        <v>3.872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164</v>
      </c>
      <c r="AU292" s="235" t="s">
        <v>79</v>
      </c>
      <c r="AV292" s="12" t="s">
        <v>79</v>
      </c>
      <c r="AW292" s="12" t="s">
        <v>33</v>
      </c>
      <c r="AX292" s="12" t="s">
        <v>77</v>
      </c>
      <c r="AY292" s="235" t="s">
        <v>149</v>
      </c>
    </row>
    <row r="293" spans="2:65" s="1" customFormat="1" ht="16.5" customHeight="1">
      <c r="B293" s="37"/>
      <c r="C293" s="212" t="s">
        <v>575</v>
      </c>
      <c r="D293" s="212" t="s">
        <v>153</v>
      </c>
      <c r="E293" s="213" t="s">
        <v>576</v>
      </c>
      <c r="F293" s="214" t="s">
        <v>577</v>
      </c>
      <c r="G293" s="215" t="s">
        <v>162</v>
      </c>
      <c r="H293" s="216">
        <v>3.52</v>
      </c>
      <c r="I293" s="217"/>
      <c r="J293" s="218">
        <f>ROUND(I293*H293,2)</f>
        <v>0</v>
      </c>
      <c r="K293" s="214" t="s">
        <v>157</v>
      </c>
      <c r="L293" s="42"/>
      <c r="M293" s="219" t="s">
        <v>1</v>
      </c>
      <c r="N293" s="220" t="s">
        <v>41</v>
      </c>
      <c r="O293" s="78"/>
      <c r="P293" s="221">
        <f>O293*H293</f>
        <v>0</v>
      </c>
      <c r="Q293" s="221">
        <v>0</v>
      </c>
      <c r="R293" s="221">
        <f>Q293*H293</f>
        <v>0</v>
      </c>
      <c r="S293" s="221">
        <v>0</v>
      </c>
      <c r="T293" s="222">
        <f>S293*H293</f>
        <v>0</v>
      </c>
      <c r="AR293" s="16" t="s">
        <v>376</v>
      </c>
      <c r="AT293" s="16" t="s">
        <v>153</v>
      </c>
      <c r="AU293" s="16" t="s">
        <v>79</v>
      </c>
      <c r="AY293" s="16" t="s">
        <v>149</v>
      </c>
      <c r="BE293" s="223">
        <f>IF(N293="základní",J293,0)</f>
        <v>0</v>
      </c>
      <c r="BF293" s="223">
        <f>IF(N293="snížená",J293,0)</f>
        <v>0</v>
      </c>
      <c r="BG293" s="223">
        <f>IF(N293="zákl. přenesená",J293,0)</f>
        <v>0</v>
      </c>
      <c r="BH293" s="223">
        <f>IF(N293="sníž. přenesená",J293,0)</f>
        <v>0</v>
      </c>
      <c r="BI293" s="223">
        <f>IF(N293="nulová",J293,0)</f>
        <v>0</v>
      </c>
      <c r="BJ293" s="16" t="s">
        <v>77</v>
      </c>
      <c r="BK293" s="223">
        <f>ROUND(I293*H293,2)</f>
        <v>0</v>
      </c>
      <c r="BL293" s="16" t="s">
        <v>376</v>
      </c>
      <c r="BM293" s="16" t="s">
        <v>578</v>
      </c>
    </row>
    <row r="294" spans="2:65" s="1" customFormat="1" ht="16.5" customHeight="1">
      <c r="B294" s="37"/>
      <c r="C294" s="212" t="s">
        <v>579</v>
      </c>
      <c r="D294" s="212" t="s">
        <v>153</v>
      </c>
      <c r="E294" s="213" t="s">
        <v>580</v>
      </c>
      <c r="F294" s="214" t="s">
        <v>581</v>
      </c>
      <c r="G294" s="215" t="s">
        <v>162</v>
      </c>
      <c r="H294" s="216">
        <v>3.52</v>
      </c>
      <c r="I294" s="217"/>
      <c r="J294" s="218">
        <f>ROUND(I294*H294,2)</f>
        <v>0</v>
      </c>
      <c r="K294" s="214" t="s">
        <v>157</v>
      </c>
      <c r="L294" s="42"/>
      <c r="M294" s="219" t="s">
        <v>1</v>
      </c>
      <c r="N294" s="220" t="s">
        <v>41</v>
      </c>
      <c r="O294" s="78"/>
      <c r="P294" s="221">
        <f>O294*H294</f>
        <v>0</v>
      </c>
      <c r="Q294" s="221">
        <v>0.0003</v>
      </c>
      <c r="R294" s="221">
        <f>Q294*H294</f>
        <v>0.0010559999999999999</v>
      </c>
      <c r="S294" s="221">
        <v>0</v>
      </c>
      <c r="T294" s="222">
        <f>S294*H294</f>
        <v>0</v>
      </c>
      <c r="AR294" s="16" t="s">
        <v>376</v>
      </c>
      <c r="AT294" s="16" t="s">
        <v>153</v>
      </c>
      <c r="AU294" s="16" t="s">
        <v>79</v>
      </c>
      <c r="AY294" s="16" t="s">
        <v>149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6" t="s">
        <v>77</v>
      </c>
      <c r="BK294" s="223">
        <f>ROUND(I294*H294,2)</f>
        <v>0</v>
      </c>
      <c r="BL294" s="16" t="s">
        <v>376</v>
      </c>
      <c r="BM294" s="16" t="s">
        <v>582</v>
      </c>
    </row>
    <row r="295" spans="2:65" s="1" customFormat="1" ht="16.5" customHeight="1">
      <c r="B295" s="37"/>
      <c r="C295" s="212" t="s">
        <v>583</v>
      </c>
      <c r="D295" s="212" t="s">
        <v>153</v>
      </c>
      <c r="E295" s="213" t="s">
        <v>584</v>
      </c>
      <c r="F295" s="214" t="s">
        <v>585</v>
      </c>
      <c r="G295" s="215" t="s">
        <v>156</v>
      </c>
      <c r="H295" s="216">
        <v>10</v>
      </c>
      <c r="I295" s="217"/>
      <c r="J295" s="218">
        <f>ROUND(I295*H295,2)</f>
        <v>0</v>
      </c>
      <c r="K295" s="214" t="s">
        <v>157</v>
      </c>
      <c r="L295" s="42"/>
      <c r="M295" s="219" t="s">
        <v>1</v>
      </c>
      <c r="N295" s="220" t="s">
        <v>41</v>
      </c>
      <c r="O295" s="78"/>
      <c r="P295" s="221">
        <f>O295*H295</f>
        <v>0</v>
      </c>
      <c r="Q295" s="221">
        <v>0</v>
      </c>
      <c r="R295" s="221">
        <f>Q295*H295</f>
        <v>0</v>
      </c>
      <c r="S295" s="221">
        <v>0</v>
      </c>
      <c r="T295" s="222">
        <f>S295*H295</f>
        <v>0</v>
      </c>
      <c r="AR295" s="16" t="s">
        <v>376</v>
      </c>
      <c r="AT295" s="16" t="s">
        <v>153</v>
      </c>
      <c r="AU295" s="16" t="s">
        <v>79</v>
      </c>
      <c r="AY295" s="16" t="s">
        <v>149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16" t="s">
        <v>77</v>
      </c>
      <c r="BK295" s="223">
        <f>ROUND(I295*H295,2)</f>
        <v>0</v>
      </c>
      <c r="BL295" s="16" t="s">
        <v>376</v>
      </c>
      <c r="BM295" s="16" t="s">
        <v>586</v>
      </c>
    </row>
    <row r="296" spans="2:65" s="1" customFormat="1" ht="16.5" customHeight="1">
      <c r="B296" s="37"/>
      <c r="C296" s="212" t="s">
        <v>587</v>
      </c>
      <c r="D296" s="212" t="s">
        <v>153</v>
      </c>
      <c r="E296" s="213" t="s">
        <v>588</v>
      </c>
      <c r="F296" s="214" t="s">
        <v>589</v>
      </c>
      <c r="G296" s="215" t="s">
        <v>162</v>
      </c>
      <c r="H296" s="216">
        <v>3.52</v>
      </c>
      <c r="I296" s="217"/>
      <c r="J296" s="218">
        <f>ROUND(I296*H296,2)</f>
        <v>0</v>
      </c>
      <c r="K296" s="214" t="s">
        <v>157</v>
      </c>
      <c r="L296" s="42"/>
      <c r="M296" s="219" t="s">
        <v>1</v>
      </c>
      <c r="N296" s="220" t="s">
        <v>41</v>
      </c>
      <c r="O296" s="78"/>
      <c r="P296" s="221">
        <f>O296*H296</f>
        <v>0</v>
      </c>
      <c r="Q296" s="221">
        <v>0.00758</v>
      </c>
      <c r="R296" s="221">
        <f>Q296*H296</f>
        <v>0.0266816</v>
      </c>
      <c r="S296" s="221">
        <v>0</v>
      </c>
      <c r="T296" s="222">
        <f>S296*H296</f>
        <v>0</v>
      </c>
      <c r="AR296" s="16" t="s">
        <v>376</v>
      </c>
      <c r="AT296" s="16" t="s">
        <v>153</v>
      </c>
      <c r="AU296" s="16" t="s">
        <v>79</v>
      </c>
      <c r="AY296" s="16" t="s">
        <v>149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6" t="s">
        <v>77</v>
      </c>
      <c r="BK296" s="223">
        <f>ROUND(I296*H296,2)</f>
        <v>0</v>
      </c>
      <c r="BL296" s="16" t="s">
        <v>376</v>
      </c>
      <c r="BM296" s="16" t="s">
        <v>590</v>
      </c>
    </row>
    <row r="297" spans="2:65" s="1" customFormat="1" ht="22.5" customHeight="1">
      <c r="B297" s="37"/>
      <c r="C297" s="212" t="s">
        <v>591</v>
      </c>
      <c r="D297" s="212" t="s">
        <v>153</v>
      </c>
      <c r="E297" s="213" t="s">
        <v>592</v>
      </c>
      <c r="F297" s="214" t="s">
        <v>593</v>
      </c>
      <c r="G297" s="215" t="s">
        <v>348</v>
      </c>
      <c r="H297" s="216">
        <v>0.126</v>
      </c>
      <c r="I297" s="217"/>
      <c r="J297" s="218">
        <f>ROUND(I297*H297,2)</f>
        <v>0</v>
      </c>
      <c r="K297" s="214" t="s">
        <v>157</v>
      </c>
      <c r="L297" s="42"/>
      <c r="M297" s="219" t="s">
        <v>1</v>
      </c>
      <c r="N297" s="220" t="s">
        <v>41</v>
      </c>
      <c r="O297" s="78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AR297" s="16" t="s">
        <v>376</v>
      </c>
      <c r="AT297" s="16" t="s">
        <v>153</v>
      </c>
      <c r="AU297" s="16" t="s">
        <v>79</v>
      </c>
      <c r="AY297" s="16" t="s">
        <v>149</v>
      </c>
      <c r="BE297" s="223">
        <f>IF(N297="základní",J297,0)</f>
        <v>0</v>
      </c>
      <c r="BF297" s="223">
        <f>IF(N297="snížená",J297,0)</f>
        <v>0</v>
      </c>
      <c r="BG297" s="223">
        <f>IF(N297="zákl. přenesená",J297,0)</f>
        <v>0</v>
      </c>
      <c r="BH297" s="223">
        <f>IF(N297="sníž. přenesená",J297,0)</f>
        <v>0</v>
      </c>
      <c r="BI297" s="223">
        <f>IF(N297="nulová",J297,0)</f>
        <v>0</v>
      </c>
      <c r="BJ297" s="16" t="s">
        <v>77</v>
      </c>
      <c r="BK297" s="223">
        <f>ROUND(I297*H297,2)</f>
        <v>0</v>
      </c>
      <c r="BL297" s="16" t="s">
        <v>376</v>
      </c>
      <c r="BM297" s="16" t="s">
        <v>594</v>
      </c>
    </row>
    <row r="298" spans="2:63" s="11" customFormat="1" ht="22.8" customHeight="1">
      <c r="B298" s="196"/>
      <c r="C298" s="197"/>
      <c r="D298" s="198" t="s">
        <v>69</v>
      </c>
      <c r="E298" s="210" t="s">
        <v>595</v>
      </c>
      <c r="F298" s="210" t="s">
        <v>596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SUM(P299:P319)</f>
        <v>0</v>
      </c>
      <c r="Q298" s="204"/>
      <c r="R298" s="205">
        <f>SUM(R299:R319)</f>
        <v>0.14329821639999996</v>
      </c>
      <c r="S298" s="204"/>
      <c r="T298" s="206">
        <f>SUM(T299:T319)</f>
        <v>0</v>
      </c>
      <c r="AR298" s="207" t="s">
        <v>79</v>
      </c>
      <c r="AT298" s="208" t="s">
        <v>69</v>
      </c>
      <c r="AU298" s="208" t="s">
        <v>77</v>
      </c>
      <c r="AY298" s="207" t="s">
        <v>149</v>
      </c>
      <c r="BK298" s="209">
        <f>SUM(BK299:BK319)</f>
        <v>0</v>
      </c>
    </row>
    <row r="299" spans="2:65" s="1" customFormat="1" ht="16.5" customHeight="1">
      <c r="B299" s="37"/>
      <c r="C299" s="212" t="s">
        <v>597</v>
      </c>
      <c r="D299" s="212" t="s">
        <v>153</v>
      </c>
      <c r="E299" s="213" t="s">
        <v>598</v>
      </c>
      <c r="F299" s="214" t="s">
        <v>599</v>
      </c>
      <c r="G299" s="215" t="s">
        <v>162</v>
      </c>
      <c r="H299" s="216">
        <v>39.11</v>
      </c>
      <c r="I299" s="217"/>
      <c r="J299" s="218">
        <f>ROUND(I299*H299,2)</f>
        <v>0</v>
      </c>
      <c r="K299" s="214" t="s">
        <v>157</v>
      </c>
      <c r="L299" s="42"/>
      <c r="M299" s="219" t="s">
        <v>1</v>
      </c>
      <c r="N299" s="220" t="s">
        <v>41</v>
      </c>
      <c r="O299" s="78"/>
      <c r="P299" s="221">
        <f>O299*H299</f>
        <v>0</v>
      </c>
      <c r="Q299" s="221">
        <v>0</v>
      </c>
      <c r="R299" s="221">
        <f>Q299*H299</f>
        <v>0</v>
      </c>
      <c r="S299" s="221">
        <v>0</v>
      </c>
      <c r="T299" s="222">
        <f>S299*H299</f>
        <v>0</v>
      </c>
      <c r="AR299" s="16" t="s">
        <v>376</v>
      </c>
      <c r="AT299" s="16" t="s">
        <v>153</v>
      </c>
      <c r="AU299" s="16" t="s">
        <v>79</v>
      </c>
      <c r="AY299" s="16" t="s">
        <v>149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6" t="s">
        <v>77</v>
      </c>
      <c r="BK299" s="223">
        <f>ROUND(I299*H299,2)</f>
        <v>0</v>
      </c>
      <c r="BL299" s="16" t="s">
        <v>376</v>
      </c>
      <c r="BM299" s="16" t="s">
        <v>600</v>
      </c>
    </row>
    <row r="300" spans="2:65" s="1" customFormat="1" ht="16.5" customHeight="1">
      <c r="B300" s="37"/>
      <c r="C300" s="212" t="s">
        <v>601</v>
      </c>
      <c r="D300" s="212" t="s">
        <v>153</v>
      </c>
      <c r="E300" s="213" t="s">
        <v>602</v>
      </c>
      <c r="F300" s="214" t="s">
        <v>603</v>
      </c>
      <c r="G300" s="215" t="s">
        <v>162</v>
      </c>
      <c r="H300" s="216">
        <v>39.11</v>
      </c>
      <c r="I300" s="217"/>
      <c r="J300" s="218">
        <f>ROUND(I300*H300,2)</f>
        <v>0</v>
      </c>
      <c r="K300" s="214" t="s">
        <v>157</v>
      </c>
      <c r="L300" s="42"/>
      <c r="M300" s="219" t="s">
        <v>1</v>
      </c>
      <c r="N300" s="220" t="s">
        <v>41</v>
      </c>
      <c r="O300" s="78"/>
      <c r="P300" s="221">
        <f>O300*H300</f>
        <v>0</v>
      </c>
      <c r="Q300" s="221">
        <v>0</v>
      </c>
      <c r="R300" s="221">
        <f>Q300*H300</f>
        <v>0</v>
      </c>
      <c r="S300" s="221">
        <v>0</v>
      </c>
      <c r="T300" s="222">
        <f>S300*H300</f>
        <v>0</v>
      </c>
      <c r="AR300" s="16" t="s">
        <v>376</v>
      </c>
      <c r="AT300" s="16" t="s">
        <v>153</v>
      </c>
      <c r="AU300" s="16" t="s">
        <v>79</v>
      </c>
      <c r="AY300" s="16" t="s">
        <v>149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6" t="s">
        <v>77</v>
      </c>
      <c r="BK300" s="223">
        <f>ROUND(I300*H300,2)</f>
        <v>0</v>
      </c>
      <c r="BL300" s="16" t="s">
        <v>376</v>
      </c>
      <c r="BM300" s="16" t="s">
        <v>604</v>
      </c>
    </row>
    <row r="301" spans="2:65" s="1" customFormat="1" ht="16.5" customHeight="1">
      <c r="B301" s="37"/>
      <c r="C301" s="212" t="s">
        <v>605</v>
      </c>
      <c r="D301" s="212" t="s">
        <v>153</v>
      </c>
      <c r="E301" s="213" t="s">
        <v>606</v>
      </c>
      <c r="F301" s="214" t="s">
        <v>607</v>
      </c>
      <c r="G301" s="215" t="s">
        <v>162</v>
      </c>
      <c r="H301" s="216">
        <v>39.11</v>
      </c>
      <c r="I301" s="217"/>
      <c r="J301" s="218">
        <f>ROUND(I301*H301,2)</f>
        <v>0</v>
      </c>
      <c r="K301" s="214" t="s">
        <v>157</v>
      </c>
      <c r="L301" s="42"/>
      <c r="M301" s="219" t="s">
        <v>1</v>
      </c>
      <c r="N301" s="220" t="s">
        <v>41</v>
      </c>
      <c r="O301" s="78"/>
      <c r="P301" s="221">
        <f>O301*H301</f>
        <v>0</v>
      </c>
      <c r="Q301" s="221">
        <v>0.0003</v>
      </c>
      <c r="R301" s="221">
        <f>Q301*H301</f>
        <v>0.011732999999999999</v>
      </c>
      <c r="S301" s="221">
        <v>0</v>
      </c>
      <c r="T301" s="222">
        <f>S301*H301</f>
        <v>0</v>
      </c>
      <c r="AR301" s="16" t="s">
        <v>376</v>
      </c>
      <c r="AT301" s="16" t="s">
        <v>153</v>
      </c>
      <c r="AU301" s="16" t="s">
        <v>79</v>
      </c>
      <c r="AY301" s="16" t="s">
        <v>149</v>
      </c>
      <c r="BE301" s="223">
        <f>IF(N301="základní",J301,0)</f>
        <v>0</v>
      </c>
      <c r="BF301" s="223">
        <f>IF(N301="snížená",J301,0)</f>
        <v>0</v>
      </c>
      <c r="BG301" s="223">
        <f>IF(N301="zákl. přenesená",J301,0)</f>
        <v>0</v>
      </c>
      <c r="BH301" s="223">
        <f>IF(N301="sníž. přenesená",J301,0)</f>
        <v>0</v>
      </c>
      <c r="BI301" s="223">
        <f>IF(N301="nulová",J301,0)</f>
        <v>0</v>
      </c>
      <c r="BJ301" s="16" t="s">
        <v>77</v>
      </c>
      <c r="BK301" s="223">
        <f>ROUND(I301*H301,2)</f>
        <v>0</v>
      </c>
      <c r="BL301" s="16" t="s">
        <v>376</v>
      </c>
      <c r="BM301" s="16" t="s">
        <v>608</v>
      </c>
    </row>
    <row r="302" spans="2:51" s="12" customFormat="1" ht="12">
      <c r="B302" s="224"/>
      <c r="C302" s="225"/>
      <c r="D302" s="226" t="s">
        <v>164</v>
      </c>
      <c r="E302" s="227" t="s">
        <v>1</v>
      </c>
      <c r="F302" s="228" t="s">
        <v>609</v>
      </c>
      <c r="G302" s="225"/>
      <c r="H302" s="229">
        <v>39.11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164</v>
      </c>
      <c r="AU302" s="235" t="s">
        <v>79</v>
      </c>
      <c r="AV302" s="12" t="s">
        <v>79</v>
      </c>
      <c r="AW302" s="12" t="s">
        <v>33</v>
      </c>
      <c r="AX302" s="12" t="s">
        <v>70</v>
      </c>
      <c r="AY302" s="235" t="s">
        <v>149</v>
      </c>
    </row>
    <row r="303" spans="2:51" s="13" customFormat="1" ht="12">
      <c r="B303" s="236"/>
      <c r="C303" s="237"/>
      <c r="D303" s="226" t="s">
        <v>164</v>
      </c>
      <c r="E303" s="238" t="s">
        <v>1</v>
      </c>
      <c r="F303" s="239" t="s">
        <v>166</v>
      </c>
      <c r="G303" s="237"/>
      <c r="H303" s="240">
        <v>39.11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164</v>
      </c>
      <c r="AU303" s="246" t="s">
        <v>79</v>
      </c>
      <c r="AV303" s="13" t="s">
        <v>158</v>
      </c>
      <c r="AW303" s="13" t="s">
        <v>4</v>
      </c>
      <c r="AX303" s="13" t="s">
        <v>77</v>
      </c>
      <c r="AY303" s="246" t="s">
        <v>149</v>
      </c>
    </row>
    <row r="304" spans="2:65" s="1" customFormat="1" ht="16.5" customHeight="1">
      <c r="B304" s="37"/>
      <c r="C304" s="257" t="s">
        <v>610</v>
      </c>
      <c r="D304" s="257" t="s">
        <v>245</v>
      </c>
      <c r="E304" s="258" t="s">
        <v>611</v>
      </c>
      <c r="F304" s="259" t="s">
        <v>612</v>
      </c>
      <c r="G304" s="260" t="s">
        <v>162</v>
      </c>
      <c r="H304" s="261">
        <v>43.021</v>
      </c>
      <c r="I304" s="262"/>
      <c r="J304" s="263">
        <f>ROUND(I304*H304,2)</f>
        <v>0</v>
      </c>
      <c r="K304" s="259" t="s">
        <v>157</v>
      </c>
      <c r="L304" s="264"/>
      <c r="M304" s="265" t="s">
        <v>1</v>
      </c>
      <c r="N304" s="266" t="s">
        <v>41</v>
      </c>
      <c r="O304" s="78"/>
      <c r="P304" s="221">
        <f>O304*H304</f>
        <v>0</v>
      </c>
      <c r="Q304" s="221">
        <v>0.00275</v>
      </c>
      <c r="R304" s="221">
        <f>Q304*H304</f>
        <v>0.11830774999999999</v>
      </c>
      <c r="S304" s="221">
        <v>0</v>
      </c>
      <c r="T304" s="222">
        <f>S304*H304</f>
        <v>0</v>
      </c>
      <c r="AR304" s="16" t="s">
        <v>301</v>
      </c>
      <c r="AT304" s="16" t="s">
        <v>245</v>
      </c>
      <c r="AU304" s="16" t="s">
        <v>79</v>
      </c>
      <c r="AY304" s="16" t="s">
        <v>149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6" t="s">
        <v>77</v>
      </c>
      <c r="BK304" s="223">
        <f>ROUND(I304*H304,2)</f>
        <v>0</v>
      </c>
      <c r="BL304" s="16" t="s">
        <v>376</v>
      </c>
      <c r="BM304" s="16" t="s">
        <v>613</v>
      </c>
    </row>
    <row r="305" spans="2:51" s="12" customFormat="1" ht="12">
      <c r="B305" s="224"/>
      <c r="C305" s="225"/>
      <c r="D305" s="226" t="s">
        <v>164</v>
      </c>
      <c r="E305" s="227" t="s">
        <v>1</v>
      </c>
      <c r="F305" s="228" t="s">
        <v>614</v>
      </c>
      <c r="G305" s="225"/>
      <c r="H305" s="229">
        <v>43.021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164</v>
      </c>
      <c r="AU305" s="235" t="s">
        <v>79</v>
      </c>
      <c r="AV305" s="12" t="s">
        <v>79</v>
      </c>
      <c r="AW305" s="12" t="s">
        <v>33</v>
      </c>
      <c r="AX305" s="12" t="s">
        <v>77</v>
      </c>
      <c r="AY305" s="235" t="s">
        <v>149</v>
      </c>
    </row>
    <row r="306" spans="2:65" s="1" customFormat="1" ht="16.5" customHeight="1">
      <c r="B306" s="37"/>
      <c r="C306" s="212" t="s">
        <v>615</v>
      </c>
      <c r="D306" s="212" t="s">
        <v>153</v>
      </c>
      <c r="E306" s="213" t="s">
        <v>616</v>
      </c>
      <c r="F306" s="214" t="s">
        <v>617</v>
      </c>
      <c r="G306" s="215" t="s">
        <v>174</v>
      </c>
      <c r="H306" s="216">
        <v>43.021</v>
      </c>
      <c r="I306" s="217"/>
      <c r="J306" s="218">
        <f>ROUND(I306*H306,2)</f>
        <v>0</v>
      </c>
      <c r="K306" s="214" t="s">
        <v>157</v>
      </c>
      <c r="L306" s="42"/>
      <c r="M306" s="219" t="s">
        <v>1</v>
      </c>
      <c r="N306" s="220" t="s">
        <v>41</v>
      </c>
      <c r="O306" s="78"/>
      <c r="P306" s="221">
        <f>O306*H306</f>
        <v>0</v>
      </c>
      <c r="Q306" s="221">
        <v>1.84E-05</v>
      </c>
      <c r="R306" s="221">
        <f>Q306*H306</f>
        <v>0.0007915864</v>
      </c>
      <c r="S306" s="221">
        <v>0</v>
      </c>
      <c r="T306" s="222">
        <f>S306*H306</f>
        <v>0</v>
      </c>
      <c r="AR306" s="16" t="s">
        <v>376</v>
      </c>
      <c r="AT306" s="16" t="s">
        <v>153</v>
      </c>
      <c r="AU306" s="16" t="s">
        <v>79</v>
      </c>
      <c r="AY306" s="16" t="s">
        <v>149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6" t="s">
        <v>77</v>
      </c>
      <c r="BK306" s="223">
        <f>ROUND(I306*H306,2)</f>
        <v>0</v>
      </c>
      <c r="BL306" s="16" t="s">
        <v>376</v>
      </c>
      <c r="BM306" s="16" t="s">
        <v>618</v>
      </c>
    </row>
    <row r="307" spans="2:51" s="12" customFormat="1" ht="12">
      <c r="B307" s="224"/>
      <c r="C307" s="225"/>
      <c r="D307" s="226" t="s">
        <v>164</v>
      </c>
      <c r="E307" s="227" t="s">
        <v>1</v>
      </c>
      <c r="F307" s="228" t="s">
        <v>619</v>
      </c>
      <c r="G307" s="225"/>
      <c r="H307" s="229">
        <v>43.021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AT307" s="235" t="s">
        <v>164</v>
      </c>
      <c r="AU307" s="235" t="s">
        <v>79</v>
      </c>
      <c r="AV307" s="12" t="s">
        <v>79</v>
      </c>
      <c r="AW307" s="12" t="s">
        <v>33</v>
      </c>
      <c r="AX307" s="12" t="s">
        <v>70</v>
      </c>
      <c r="AY307" s="235" t="s">
        <v>149</v>
      </c>
    </row>
    <row r="308" spans="2:51" s="13" customFormat="1" ht="12">
      <c r="B308" s="236"/>
      <c r="C308" s="237"/>
      <c r="D308" s="226" t="s">
        <v>164</v>
      </c>
      <c r="E308" s="238" t="s">
        <v>1</v>
      </c>
      <c r="F308" s="239" t="s">
        <v>166</v>
      </c>
      <c r="G308" s="237"/>
      <c r="H308" s="240">
        <v>43.021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AT308" s="246" t="s">
        <v>164</v>
      </c>
      <c r="AU308" s="246" t="s">
        <v>79</v>
      </c>
      <c r="AV308" s="13" t="s">
        <v>158</v>
      </c>
      <c r="AW308" s="13" t="s">
        <v>4</v>
      </c>
      <c r="AX308" s="13" t="s">
        <v>77</v>
      </c>
      <c r="AY308" s="246" t="s">
        <v>149</v>
      </c>
    </row>
    <row r="309" spans="2:65" s="1" customFormat="1" ht="16.5" customHeight="1">
      <c r="B309" s="37"/>
      <c r="C309" s="212" t="s">
        <v>620</v>
      </c>
      <c r="D309" s="212" t="s">
        <v>153</v>
      </c>
      <c r="E309" s="213" t="s">
        <v>621</v>
      </c>
      <c r="F309" s="214" t="s">
        <v>622</v>
      </c>
      <c r="G309" s="215" t="s">
        <v>174</v>
      </c>
      <c r="H309" s="216">
        <v>41.82</v>
      </c>
      <c r="I309" s="217"/>
      <c r="J309" s="218">
        <f>ROUND(I309*H309,2)</f>
        <v>0</v>
      </c>
      <c r="K309" s="214" t="s">
        <v>157</v>
      </c>
      <c r="L309" s="42"/>
      <c r="M309" s="219" t="s">
        <v>1</v>
      </c>
      <c r="N309" s="220" t="s">
        <v>41</v>
      </c>
      <c r="O309" s="78"/>
      <c r="P309" s="221">
        <f>O309*H309</f>
        <v>0</v>
      </c>
      <c r="Q309" s="221">
        <v>1E-05</v>
      </c>
      <c r="R309" s="221">
        <f>Q309*H309</f>
        <v>0.00041820000000000003</v>
      </c>
      <c r="S309" s="221">
        <v>0</v>
      </c>
      <c r="T309" s="222">
        <f>S309*H309</f>
        <v>0</v>
      </c>
      <c r="AR309" s="16" t="s">
        <v>376</v>
      </c>
      <c r="AT309" s="16" t="s">
        <v>153</v>
      </c>
      <c r="AU309" s="16" t="s">
        <v>79</v>
      </c>
      <c r="AY309" s="16" t="s">
        <v>149</v>
      </c>
      <c r="BE309" s="223">
        <f>IF(N309="základní",J309,0)</f>
        <v>0</v>
      </c>
      <c r="BF309" s="223">
        <f>IF(N309="snížená",J309,0)</f>
        <v>0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16" t="s">
        <v>77</v>
      </c>
      <c r="BK309" s="223">
        <f>ROUND(I309*H309,2)</f>
        <v>0</v>
      </c>
      <c r="BL309" s="16" t="s">
        <v>376</v>
      </c>
      <c r="BM309" s="16" t="s">
        <v>623</v>
      </c>
    </row>
    <row r="310" spans="2:51" s="12" customFormat="1" ht="12">
      <c r="B310" s="224"/>
      <c r="C310" s="225"/>
      <c r="D310" s="226" t="s">
        <v>164</v>
      </c>
      <c r="E310" s="227" t="s">
        <v>1</v>
      </c>
      <c r="F310" s="228" t="s">
        <v>624</v>
      </c>
      <c r="G310" s="225"/>
      <c r="H310" s="229">
        <v>3.44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164</v>
      </c>
      <c r="AU310" s="235" t="s">
        <v>79</v>
      </c>
      <c r="AV310" s="12" t="s">
        <v>79</v>
      </c>
      <c r="AW310" s="12" t="s">
        <v>33</v>
      </c>
      <c r="AX310" s="12" t="s">
        <v>70</v>
      </c>
      <c r="AY310" s="235" t="s">
        <v>149</v>
      </c>
    </row>
    <row r="311" spans="2:51" s="12" customFormat="1" ht="12">
      <c r="B311" s="224"/>
      <c r="C311" s="225"/>
      <c r="D311" s="226" t="s">
        <v>164</v>
      </c>
      <c r="E311" s="227" t="s">
        <v>1</v>
      </c>
      <c r="F311" s="228" t="s">
        <v>337</v>
      </c>
      <c r="G311" s="225"/>
      <c r="H311" s="229">
        <v>9.78</v>
      </c>
      <c r="I311" s="230"/>
      <c r="J311" s="225"/>
      <c r="K311" s="225"/>
      <c r="L311" s="231"/>
      <c r="M311" s="232"/>
      <c r="N311" s="233"/>
      <c r="O311" s="233"/>
      <c r="P311" s="233"/>
      <c r="Q311" s="233"/>
      <c r="R311" s="233"/>
      <c r="S311" s="233"/>
      <c r="T311" s="234"/>
      <c r="AT311" s="235" t="s">
        <v>164</v>
      </c>
      <c r="AU311" s="235" t="s">
        <v>79</v>
      </c>
      <c r="AV311" s="12" t="s">
        <v>79</v>
      </c>
      <c r="AW311" s="12" t="s">
        <v>33</v>
      </c>
      <c r="AX311" s="12" t="s">
        <v>70</v>
      </c>
      <c r="AY311" s="235" t="s">
        <v>149</v>
      </c>
    </row>
    <row r="312" spans="2:51" s="12" customFormat="1" ht="12">
      <c r="B312" s="224"/>
      <c r="C312" s="225"/>
      <c r="D312" s="226" t="s">
        <v>164</v>
      </c>
      <c r="E312" s="227" t="s">
        <v>1</v>
      </c>
      <c r="F312" s="228" t="s">
        <v>338</v>
      </c>
      <c r="G312" s="225"/>
      <c r="H312" s="229">
        <v>14.28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164</v>
      </c>
      <c r="AU312" s="235" t="s">
        <v>79</v>
      </c>
      <c r="AV312" s="12" t="s">
        <v>79</v>
      </c>
      <c r="AW312" s="12" t="s">
        <v>33</v>
      </c>
      <c r="AX312" s="12" t="s">
        <v>70</v>
      </c>
      <c r="AY312" s="235" t="s">
        <v>149</v>
      </c>
    </row>
    <row r="313" spans="2:51" s="12" customFormat="1" ht="12">
      <c r="B313" s="224"/>
      <c r="C313" s="225"/>
      <c r="D313" s="226" t="s">
        <v>164</v>
      </c>
      <c r="E313" s="227" t="s">
        <v>1</v>
      </c>
      <c r="F313" s="228" t="s">
        <v>339</v>
      </c>
      <c r="G313" s="225"/>
      <c r="H313" s="229">
        <v>14.32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164</v>
      </c>
      <c r="AU313" s="235" t="s">
        <v>79</v>
      </c>
      <c r="AV313" s="12" t="s">
        <v>79</v>
      </c>
      <c r="AW313" s="12" t="s">
        <v>33</v>
      </c>
      <c r="AX313" s="12" t="s">
        <v>70</v>
      </c>
      <c r="AY313" s="235" t="s">
        <v>149</v>
      </c>
    </row>
    <row r="314" spans="2:51" s="13" customFormat="1" ht="12">
      <c r="B314" s="236"/>
      <c r="C314" s="237"/>
      <c r="D314" s="226" t="s">
        <v>164</v>
      </c>
      <c r="E314" s="238" t="s">
        <v>1</v>
      </c>
      <c r="F314" s="239" t="s">
        <v>166</v>
      </c>
      <c r="G314" s="237"/>
      <c r="H314" s="240">
        <v>41.82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AT314" s="246" t="s">
        <v>164</v>
      </c>
      <c r="AU314" s="246" t="s">
        <v>79</v>
      </c>
      <c r="AV314" s="13" t="s">
        <v>158</v>
      </c>
      <c r="AW314" s="13" t="s">
        <v>4</v>
      </c>
      <c r="AX314" s="13" t="s">
        <v>77</v>
      </c>
      <c r="AY314" s="246" t="s">
        <v>149</v>
      </c>
    </row>
    <row r="315" spans="2:65" s="1" customFormat="1" ht="16.5" customHeight="1">
      <c r="B315" s="37"/>
      <c r="C315" s="257" t="s">
        <v>625</v>
      </c>
      <c r="D315" s="257" t="s">
        <v>245</v>
      </c>
      <c r="E315" s="258" t="s">
        <v>626</v>
      </c>
      <c r="F315" s="259" t="s">
        <v>627</v>
      </c>
      <c r="G315" s="260" t="s">
        <v>174</v>
      </c>
      <c r="H315" s="261">
        <v>42.656</v>
      </c>
      <c r="I315" s="262"/>
      <c r="J315" s="263">
        <f>ROUND(I315*H315,2)</f>
        <v>0</v>
      </c>
      <c r="K315" s="259" t="s">
        <v>157</v>
      </c>
      <c r="L315" s="264"/>
      <c r="M315" s="265" t="s">
        <v>1</v>
      </c>
      <c r="N315" s="266" t="s">
        <v>41</v>
      </c>
      <c r="O315" s="78"/>
      <c r="P315" s="221">
        <f>O315*H315</f>
        <v>0</v>
      </c>
      <c r="Q315" s="221">
        <v>0.00028</v>
      </c>
      <c r="R315" s="221">
        <f>Q315*H315</f>
        <v>0.011943679999999998</v>
      </c>
      <c r="S315" s="221">
        <v>0</v>
      </c>
      <c r="T315" s="222">
        <f>S315*H315</f>
        <v>0</v>
      </c>
      <c r="AR315" s="16" t="s">
        <v>301</v>
      </c>
      <c r="AT315" s="16" t="s">
        <v>245</v>
      </c>
      <c r="AU315" s="16" t="s">
        <v>79</v>
      </c>
      <c r="AY315" s="16" t="s">
        <v>149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6" t="s">
        <v>77</v>
      </c>
      <c r="BK315" s="223">
        <f>ROUND(I315*H315,2)</f>
        <v>0</v>
      </c>
      <c r="BL315" s="16" t="s">
        <v>376</v>
      </c>
      <c r="BM315" s="16" t="s">
        <v>628</v>
      </c>
    </row>
    <row r="316" spans="2:51" s="12" customFormat="1" ht="12">
      <c r="B316" s="224"/>
      <c r="C316" s="225"/>
      <c r="D316" s="226" t="s">
        <v>164</v>
      </c>
      <c r="E316" s="227" t="s">
        <v>1</v>
      </c>
      <c r="F316" s="228" t="s">
        <v>629</v>
      </c>
      <c r="G316" s="225"/>
      <c r="H316" s="229">
        <v>42.656</v>
      </c>
      <c r="I316" s="230"/>
      <c r="J316" s="225"/>
      <c r="K316" s="225"/>
      <c r="L316" s="231"/>
      <c r="M316" s="232"/>
      <c r="N316" s="233"/>
      <c r="O316" s="233"/>
      <c r="P316" s="233"/>
      <c r="Q316" s="233"/>
      <c r="R316" s="233"/>
      <c r="S316" s="233"/>
      <c r="T316" s="234"/>
      <c r="AT316" s="235" t="s">
        <v>164</v>
      </c>
      <c r="AU316" s="235" t="s">
        <v>79</v>
      </c>
      <c r="AV316" s="12" t="s">
        <v>79</v>
      </c>
      <c r="AW316" s="12" t="s">
        <v>33</v>
      </c>
      <c r="AX316" s="12" t="s">
        <v>77</v>
      </c>
      <c r="AY316" s="235" t="s">
        <v>149</v>
      </c>
    </row>
    <row r="317" spans="2:65" s="1" customFormat="1" ht="16.5" customHeight="1">
      <c r="B317" s="37"/>
      <c r="C317" s="212" t="s">
        <v>630</v>
      </c>
      <c r="D317" s="212" t="s">
        <v>153</v>
      </c>
      <c r="E317" s="213" t="s">
        <v>631</v>
      </c>
      <c r="F317" s="214" t="s">
        <v>632</v>
      </c>
      <c r="G317" s="215" t="s">
        <v>174</v>
      </c>
      <c r="H317" s="216">
        <v>2.4</v>
      </c>
      <c r="I317" s="217"/>
      <c r="J317" s="218">
        <f>ROUND(I317*H317,2)</f>
        <v>0</v>
      </c>
      <c r="K317" s="214" t="s">
        <v>157</v>
      </c>
      <c r="L317" s="42"/>
      <c r="M317" s="219" t="s">
        <v>1</v>
      </c>
      <c r="N317" s="220" t="s">
        <v>41</v>
      </c>
      <c r="O317" s="78"/>
      <c r="P317" s="221">
        <f>O317*H317</f>
        <v>0</v>
      </c>
      <c r="Q317" s="221">
        <v>0</v>
      </c>
      <c r="R317" s="221">
        <f>Q317*H317</f>
        <v>0</v>
      </c>
      <c r="S317" s="221">
        <v>0</v>
      </c>
      <c r="T317" s="222">
        <f>S317*H317</f>
        <v>0</v>
      </c>
      <c r="AR317" s="16" t="s">
        <v>376</v>
      </c>
      <c r="AT317" s="16" t="s">
        <v>153</v>
      </c>
      <c r="AU317" s="16" t="s">
        <v>79</v>
      </c>
      <c r="AY317" s="16" t="s">
        <v>149</v>
      </c>
      <c r="BE317" s="223">
        <f>IF(N317="základní",J317,0)</f>
        <v>0</v>
      </c>
      <c r="BF317" s="223">
        <f>IF(N317="snížená",J317,0)</f>
        <v>0</v>
      </c>
      <c r="BG317" s="223">
        <f>IF(N317="zákl. přenesená",J317,0)</f>
        <v>0</v>
      </c>
      <c r="BH317" s="223">
        <f>IF(N317="sníž. přenesená",J317,0)</f>
        <v>0</v>
      </c>
      <c r="BI317" s="223">
        <f>IF(N317="nulová",J317,0)</f>
        <v>0</v>
      </c>
      <c r="BJ317" s="16" t="s">
        <v>77</v>
      </c>
      <c r="BK317" s="223">
        <f>ROUND(I317*H317,2)</f>
        <v>0</v>
      </c>
      <c r="BL317" s="16" t="s">
        <v>376</v>
      </c>
      <c r="BM317" s="16" t="s">
        <v>633</v>
      </c>
    </row>
    <row r="318" spans="2:65" s="1" customFormat="1" ht="16.5" customHeight="1">
      <c r="B318" s="37"/>
      <c r="C318" s="257" t="s">
        <v>634</v>
      </c>
      <c r="D318" s="257" t="s">
        <v>245</v>
      </c>
      <c r="E318" s="258" t="s">
        <v>635</v>
      </c>
      <c r="F318" s="259" t="s">
        <v>636</v>
      </c>
      <c r="G318" s="260" t="s">
        <v>174</v>
      </c>
      <c r="H318" s="261">
        <v>2.6</v>
      </c>
      <c r="I318" s="262"/>
      <c r="J318" s="263">
        <f>ROUND(I318*H318,2)</f>
        <v>0</v>
      </c>
      <c r="K318" s="259" t="s">
        <v>157</v>
      </c>
      <c r="L318" s="264"/>
      <c r="M318" s="265" t="s">
        <v>1</v>
      </c>
      <c r="N318" s="266" t="s">
        <v>41</v>
      </c>
      <c r="O318" s="78"/>
      <c r="P318" s="221">
        <f>O318*H318</f>
        <v>0</v>
      </c>
      <c r="Q318" s="221">
        <v>4E-05</v>
      </c>
      <c r="R318" s="221">
        <f>Q318*H318</f>
        <v>0.00010400000000000001</v>
      </c>
      <c r="S318" s="221">
        <v>0</v>
      </c>
      <c r="T318" s="222">
        <f>S318*H318</f>
        <v>0</v>
      </c>
      <c r="AR318" s="16" t="s">
        <v>301</v>
      </c>
      <c r="AT318" s="16" t="s">
        <v>245</v>
      </c>
      <c r="AU318" s="16" t="s">
        <v>79</v>
      </c>
      <c r="AY318" s="16" t="s">
        <v>149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6" t="s">
        <v>77</v>
      </c>
      <c r="BK318" s="223">
        <f>ROUND(I318*H318,2)</f>
        <v>0</v>
      </c>
      <c r="BL318" s="16" t="s">
        <v>376</v>
      </c>
      <c r="BM318" s="16" t="s">
        <v>637</v>
      </c>
    </row>
    <row r="319" spans="2:65" s="1" customFormat="1" ht="22.5" customHeight="1">
      <c r="B319" s="37"/>
      <c r="C319" s="212" t="s">
        <v>638</v>
      </c>
      <c r="D319" s="212" t="s">
        <v>153</v>
      </c>
      <c r="E319" s="213" t="s">
        <v>639</v>
      </c>
      <c r="F319" s="214" t="s">
        <v>640</v>
      </c>
      <c r="G319" s="215" t="s">
        <v>348</v>
      </c>
      <c r="H319" s="216">
        <v>0.443</v>
      </c>
      <c r="I319" s="217"/>
      <c r="J319" s="218">
        <f>ROUND(I319*H319,2)</f>
        <v>0</v>
      </c>
      <c r="K319" s="214" t="s">
        <v>157</v>
      </c>
      <c r="L319" s="42"/>
      <c r="M319" s="219" t="s">
        <v>1</v>
      </c>
      <c r="N319" s="220" t="s">
        <v>41</v>
      </c>
      <c r="O319" s="78"/>
      <c r="P319" s="221">
        <f>O319*H319</f>
        <v>0</v>
      </c>
      <c r="Q319" s="221">
        <v>0</v>
      </c>
      <c r="R319" s="221">
        <f>Q319*H319</f>
        <v>0</v>
      </c>
      <c r="S319" s="221">
        <v>0</v>
      </c>
      <c r="T319" s="222">
        <f>S319*H319</f>
        <v>0</v>
      </c>
      <c r="AR319" s="16" t="s">
        <v>376</v>
      </c>
      <c r="AT319" s="16" t="s">
        <v>153</v>
      </c>
      <c r="AU319" s="16" t="s">
        <v>79</v>
      </c>
      <c r="AY319" s="16" t="s">
        <v>149</v>
      </c>
      <c r="BE319" s="223">
        <f>IF(N319="základní",J319,0)</f>
        <v>0</v>
      </c>
      <c r="BF319" s="223">
        <f>IF(N319="snížená",J319,0)</f>
        <v>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6" t="s">
        <v>77</v>
      </c>
      <c r="BK319" s="223">
        <f>ROUND(I319*H319,2)</f>
        <v>0</v>
      </c>
      <c r="BL319" s="16" t="s">
        <v>376</v>
      </c>
      <c r="BM319" s="16" t="s">
        <v>641</v>
      </c>
    </row>
    <row r="320" spans="2:63" s="11" customFormat="1" ht="22.8" customHeight="1">
      <c r="B320" s="196"/>
      <c r="C320" s="197"/>
      <c r="D320" s="198" t="s">
        <v>69</v>
      </c>
      <c r="E320" s="210" t="s">
        <v>642</v>
      </c>
      <c r="F320" s="210" t="s">
        <v>643</v>
      </c>
      <c r="G320" s="197"/>
      <c r="H320" s="197"/>
      <c r="I320" s="200"/>
      <c r="J320" s="211">
        <f>BK320</f>
        <v>0</v>
      </c>
      <c r="K320" s="197"/>
      <c r="L320" s="202"/>
      <c r="M320" s="203"/>
      <c r="N320" s="204"/>
      <c r="O320" s="204"/>
      <c r="P320" s="205">
        <f>SUM(P321:P339)</f>
        <v>0</v>
      </c>
      <c r="Q320" s="204"/>
      <c r="R320" s="205">
        <f>SUM(R321:R339)</f>
        <v>0.4208547000000001</v>
      </c>
      <c r="S320" s="204"/>
      <c r="T320" s="206">
        <f>SUM(T321:T339)</f>
        <v>0</v>
      </c>
      <c r="AR320" s="207" t="s">
        <v>79</v>
      </c>
      <c r="AT320" s="208" t="s">
        <v>69</v>
      </c>
      <c r="AU320" s="208" t="s">
        <v>77</v>
      </c>
      <c r="AY320" s="207" t="s">
        <v>149</v>
      </c>
      <c r="BK320" s="209">
        <f>SUM(BK321:BK339)</f>
        <v>0</v>
      </c>
    </row>
    <row r="321" spans="2:65" s="1" customFormat="1" ht="22.5" customHeight="1">
      <c r="B321" s="37"/>
      <c r="C321" s="212" t="s">
        <v>644</v>
      </c>
      <c r="D321" s="212" t="s">
        <v>153</v>
      </c>
      <c r="E321" s="213" t="s">
        <v>645</v>
      </c>
      <c r="F321" s="214" t="s">
        <v>646</v>
      </c>
      <c r="G321" s="215" t="s">
        <v>162</v>
      </c>
      <c r="H321" s="216">
        <v>21.6</v>
      </c>
      <c r="I321" s="217"/>
      <c r="J321" s="218">
        <f>ROUND(I321*H321,2)</f>
        <v>0</v>
      </c>
      <c r="K321" s="214" t="s">
        <v>157</v>
      </c>
      <c r="L321" s="42"/>
      <c r="M321" s="219" t="s">
        <v>1</v>
      </c>
      <c r="N321" s="220" t="s">
        <v>41</v>
      </c>
      <c r="O321" s="78"/>
      <c r="P321" s="221">
        <f>O321*H321</f>
        <v>0</v>
      </c>
      <c r="Q321" s="221">
        <v>0.0053</v>
      </c>
      <c r="R321" s="221">
        <f>Q321*H321</f>
        <v>0.11448000000000001</v>
      </c>
      <c r="S321" s="221">
        <v>0</v>
      </c>
      <c r="T321" s="222">
        <f>S321*H321</f>
        <v>0</v>
      </c>
      <c r="AR321" s="16" t="s">
        <v>376</v>
      </c>
      <c r="AT321" s="16" t="s">
        <v>153</v>
      </c>
      <c r="AU321" s="16" t="s">
        <v>79</v>
      </c>
      <c r="AY321" s="16" t="s">
        <v>149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6" t="s">
        <v>77</v>
      </c>
      <c r="BK321" s="223">
        <f>ROUND(I321*H321,2)</f>
        <v>0</v>
      </c>
      <c r="BL321" s="16" t="s">
        <v>376</v>
      </c>
      <c r="BM321" s="16" t="s">
        <v>647</v>
      </c>
    </row>
    <row r="322" spans="2:51" s="12" customFormat="1" ht="12">
      <c r="B322" s="224"/>
      <c r="C322" s="225"/>
      <c r="D322" s="226" t="s">
        <v>164</v>
      </c>
      <c r="E322" s="227" t="s">
        <v>1</v>
      </c>
      <c r="F322" s="228" t="s">
        <v>648</v>
      </c>
      <c r="G322" s="225"/>
      <c r="H322" s="229">
        <v>7.6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164</v>
      </c>
      <c r="AU322" s="235" t="s">
        <v>79</v>
      </c>
      <c r="AV322" s="12" t="s">
        <v>79</v>
      </c>
      <c r="AW322" s="12" t="s">
        <v>33</v>
      </c>
      <c r="AX322" s="12" t="s">
        <v>70</v>
      </c>
      <c r="AY322" s="235" t="s">
        <v>149</v>
      </c>
    </row>
    <row r="323" spans="2:51" s="12" customFormat="1" ht="12">
      <c r="B323" s="224"/>
      <c r="C323" s="225"/>
      <c r="D323" s="226" t="s">
        <v>164</v>
      </c>
      <c r="E323" s="227" t="s">
        <v>1</v>
      </c>
      <c r="F323" s="228" t="s">
        <v>649</v>
      </c>
      <c r="G323" s="225"/>
      <c r="H323" s="229">
        <v>14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164</v>
      </c>
      <c r="AU323" s="235" t="s">
        <v>79</v>
      </c>
      <c r="AV323" s="12" t="s">
        <v>79</v>
      </c>
      <c r="AW323" s="12" t="s">
        <v>33</v>
      </c>
      <c r="AX323" s="12" t="s">
        <v>70</v>
      </c>
      <c r="AY323" s="235" t="s">
        <v>149</v>
      </c>
    </row>
    <row r="324" spans="2:51" s="13" customFormat="1" ht="12">
      <c r="B324" s="236"/>
      <c r="C324" s="237"/>
      <c r="D324" s="226" t="s">
        <v>164</v>
      </c>
      <c r="E324" s="238" t="s">
        <v>1</v>
      </c>
      <c r="F324" s="239" t="s">
        <v>166</v>
      </c>
      <c r="G324" s="237"/>
      <c r="H324" s="240">
        <v>21.6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AT324" s="246" t="s">
        <v>164</v>
      </c>
      <c r="AU324" s="246" t="s">
        <v>79</v>
      </c>
      <c r="AV324" s="13" t="s">
        <v>158</v>
      </c>
      <c r="AW324" s="13" t="s">
        <v>4</v>
      </c>
      <c r="AX324" s="13" t="s">
        <v>77</v>
      </c>
      <c r="AY324" s="246" t="s">
        <v>149</v>
      </c>
    </row>
    <row r="325" spans="2:65" s="1" customFormat="1" ht="16.5" customHeight="1">
      <c r="B325" s="37"/>
      <c r="C325" s="257" t="s">
        <v>650</v>
      </c>
      <c r="D325" s="257" t="s">
        <v>245</v>
      </c>
      <c r="E325" s="258" t="s">
        <v>651</v>
      </c>
      <c r="F325" s="259" t="s">
        <v>652</v>
      </c>
      <c r="G325" s="260" t="s">
        <v>162</v>
      </c>
      <c r="H325" s="261">
        <v>23.76</v>
      </c>
      <c r="I325" s="262"/>
      <c r="J325" s="263">
        <f>ROUND(I325*H325,2)</f>
        <v>0</v>
      </c>
      <c r="K325" s="259" t="s">
        <v>157</v>
      </c>
      <c r="L325" s="264"/>
      <c r="M325" s="265" t="s">
        <v>1</v>
      </c>
      <c r="N325" s="266" t="s">
        <v>41</v>
      </c>
      <c r="O325" s="78"/>
      <c r="P325" s="221">
        <f>O325*H325</f>
        <v>0</v>
      </c>
      <c r="Q325" s="221">
        <v>0.0126</v>
      </c>
      <c r="R325" s="221">
        <f>Q325*H325</f>
        <v>0.29937600000000003</v>
      </c>
      <c r="S325" s="221">
        <v>0</v>
      </c>
      <c r="T325" s="222">
        <f>S325*H325</f>
        <v>0</v>
      </c>
      <c r="AR325" s="16" t="s">
        <v>301</v>
      </c>
      <c r="AT325" s="16" t="s">
        <v>245</v>
      </c>
      <c r="AU325" s="16" t="s">
        <v>79</v>
      </c>
      <c r="AY325" s="16" t="s">
        <v>149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6" t="s">
        <v>77</v>
      </c>
      <c r="BK325" s="223">
        <f>ROUND(I325*H325,2)</f>
        <v>0</v>
      </c>
      <c r="BL325" s="16" t="s">
        <v>376</v>
      </c>
      <c r="BM325" s="16" t="s">
        <v>653</v>
      </c>
    </row>
    <row r="326" spans="2:51" s="12" customFormat="1" ht="12">
      <c r="B326" s="224"/>
      <c r="C326" s="225"/>
      <c r="D326" s="226" t="s">
        <v>164</v>
      </c>
      <c r="E326" s="227" t="s">
        <v>1</v>
      </c>
      <c r="F326" s="228" t="s">
        <v>654</v>
      </c>
      <c r="G326" s="225"/>
      <c r="H326" s="229">
        <v>23.76</v>
      </c>
      <c r="I326" s="230"/>
      <c r="J326" s="225"/>
      <c r="K326" s="225"/>
      <c r="L326" s="231"/>
      <c r="M326" s="232"/>
      <c r="N326" s="233"/>
      <c r="O326" s="233"/>
      <c r="P326" s="233"/>
      <c r="Q326" s="233"/>
      <c r="R326" s="233"/>
      <c r="S326" s="233"/>
      <c r="T326" s="234"/>
      <c r="AT326" s="235" t="s">
        <v>164</v>
      </c>
      <c r="AU326" s="235" t="s">
        <v>79</v>
      </c>
      <c r="AV326" s="12" t="s">
        <v>79</v>
      </c>
      <c r="AW326" s="12" t="s">
        <v>33</v>
      </c>
      <c r="AX326" s="12" t="s">
        <v>77</v>
      </c>
      <c r="AY326" s="235" t="s">
        <v>149</v>
      </c>
    </row>
    <row r="327" spans="2:65" s="1" customFormat="1" ht="16.5" customHeight="1">
      <c r="B327" s="37"/>
      <c r="C327" s="212" t="s">
        <v>655</v>
      </c>
      <c r="D327" s="212" t="s">
        <v>153</v>
      </c>
      <c r="E327" s="213" t="s">
        <v>656</v>
      </c>
      <c r="F327" s="214" t="s">
        <v>657</v>
      </c>
      <c r="G327" s="215" t="s">
        <v>174</v>
      </c>
      <c r="H327" s="216">
        <v>0.9</v>
      </c>
      <c r="I327" s="217"/>
      <c r="J327" s="218">
        <f>ROUND(I327*H327,2)</f>
        <v>0</v>
      </c>
      <c r="K327" s="214" t="s">
        <v>157</v>
      </c>
      <c r="L327" s="42"/>
      <c r="M327" s="219" t="s">
        <v>1</v>
      </c>
      <c r="N327" s="220" t="s">
        <v>41</v>
      </c>
      <c r="O327" s="78"/>
      <c r="P327" s="221">
        <f>O327*H327</f>
        <v>0</v>
      </c>
      <c r="Q327" s="221">
        <v>0.00026</v>
      </c>
      <c r="R327" s="221">
        <f>Q327*H327</f>
        <v>0.000234</v>
      </c>
      <c r="S327" s="221">
        <v>0</v>
      </c>
      <c r="T327" s="222">
        <f>S327*H327</f>
        <v>0</v>
      </c>
      <c r="AR327" s="16" t="s">
        <v>376</v>
      </c>
      <c r="AT327" s="16" t="s">
        <v>153</v>
      </c>
      <c r="AU327" s="16" t="s">
        <v>79</v>
      </c>
      <c r="AY327" s="16" t="s">
        <v>149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6" t="s">
        <v>77</v>
      </c>
      <c r="BK327" s="223">
        <f>ROUND(I327*H327,2)</f>
        <v>0</v>
      </c>
      <c r="BL327" s="16" t="s">
        <v>376</v>
      </c>
      <c r="BM327" s="16" t="s">
        <v>658</v>
      </c>
    </row>
    <row r="328" spans="2:51" s="12" customFormat="1" ht="12">
      <c r="B328" s="224"/>
      <c r="C328" s="225"/>
      <c r="D328" s="226" t="s">
        <v>164</v>
      </c>
      <c r="E328" s="227" t="s">
        <v>1</v>
      </c>
      <c r="F328" s="228" t="s">
        <v>659</v>
      </c>
      <c r="G328" s="225"/>
      <c r="H328" s="229">
        <v>0.9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164</v>
      </c>
      <c r="AU328" s="235" t="s">
        <v>79</v>
      </c>
      <c r="AV328" s="12" t="s">
        <v>79</v>
      </c>
      <c r="AW328" s="12" t="s">
        <v>33</v>
      </c>
      <c r="AX328" s="12" t="s">
        <v>70</v>
      </c>
      <c r="AY328" s="235" t="s">
        <v>149</v>
      </c>
    </row>
    <row r="329" spans="2:51" s="13" customFormat="1" ht="12">
      <c r="B329" s="236"/>
      <c r="C329" s="237"/>
      <c r="D329" s="226" t="s">
        <v>164</v>
      </c>
      <c r="E329" s="238" t="s">
        <v>1</v>
      </c>
      <c r="F329" s="239" t="s">
        <v>166</v>
      </c>
      <c r="G329" s="237"/>
      <c r="H329" s="240">
        <v>0.9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AT329" s="246" t="s">
        <v>164</v>
      </c>
      <c r="AU329" s="246" t="s">
        <v>79</v>
      </c>
      <c r="AV329" s="13" t="s">
        <v>158</v>
      </c>
      <c r="AW329" s="13" t="s">
        <v>4</v>
      </c>
      <c r="AX329" s="13" t="s">
        <v>77</v>
      </c>
      <c r="AY329" s="246" t="s">
        <v>149</v>
      </c>
    </row>
    <row r="330" spans="2:65" s="1" customFormat="1" ht="16.5" customHeight="1">
      <c r="B330" s="37"/>
      <c r="C330" s="212" t="s">
        <v>660</v>
      </c>
      <c r="D330" s="212" t="s">
        <v>153</v>
      </c>
      <c r="E330" s="213" t="s">
        <v>661</v>
      </c>
      <c r="F330" s="214" t="s">
        <v>662</v>
      </c>
      <c r="G330" s="215" t="s">
        <v>162</v>
      </c>
      <c r="H330" s="216">
        <v>21.6</v>
      </c>
      <c r="I330" s="217"/>
      <c r="J330" s="218">
        <f>ROUND(I330*H330,2)</f>
        <v>0</v>
      </c>
      <c r="K330" s="214" t="s">
        <v>157</v>
      </c>
      <c r="L330" s="42"/>
      <c r="M330" s="219" t="s">
        <v>1</v>
      </c>
      <c r="N330" s="220" t="s">
        <v>41</v>
      </c>
      <c r="O330" s="78"/>
      <c r="P330" s="221">
        <f>O330*H330</f>
        <v>0</v>
      </c>
      <c r="Q330" s="221">
        <v>0.0003</v>
      </c>
      <c r="R330" s="221">
        <f>Q330*H330</f>
        <v>0.00648</v>
      </c>
      <c r="S330" s="221">
        <v>0</v>
      </c>
      <c r="T330" s="222">
        <f>S330*H330</f>
        <v>0</v>
      </c>
      <c r="AR330" s="16" t="s">
        <v>376</v>
      </c>
      <c r="AT330" s="16" t="s">
        <v>153</v>
      </c>
      <c r="AU330" s="16" t="s">
        <v>79</v>
      </c>
      <c r="AY330" s="16" t="s">
        <v>149</v>
      </c>
      <c r="BE330" s="223">
        <f>IF(N330="základní",J330,0)</f>
        <v>0</v>
      </c>
      <c r="BF330" s="223">
        <f>IF(N330="snížená",J330,0)</f>
        <v>0</v>
      </c>
      <c r="BG330" s="223">
        <f>IF(N330="zákl. přenesená",J330,0)</f>
        <v>0</v>
      </c>
      <c r="BH330" s="223">
        <f>IF(N330="sníž. přenesená",J330,0)</f>
        <v>0</v>
      </c>
      <c r="BI330" s="223">
        <f>IF(N330="nulová",J330,0)</f>
        <v>0</v>
      </c>
      <c r="BJ330" s="16" t="s">
        <v>77</v>
      </c>
      <c r="BK330" s="223">
        <f>ROUND(I330*H330,2)</f>
        <v>0</v>
      </c>
      <c r="BL330" s="16" t="s">
        <v>376</v>
      </c>
      <c r="BM330" s="16" t="s">
        <v>663</v>
      </c>
    </row>
    <row r="331" spans="2:51" s="12" customFormat="1" ht="12">
      <c r="B331" s="224"/>
      <c r="C331" s="225"/>
      <c r="D331" s="226" t="s">
        <v>164</v>
      </c>
      <c r="E331" s="227" t="s">
        <v>1</v>
      </c>
      <c r="F331" s="228" t="s">
        <v>648</v>
      </c>
      <c r="G331" s="225"/>
      <c r="H331" s="229">
        <v>7.6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AT331" s="235" t="s">
        <v>164</v>
      </c>
      <c r="AU331" s="235" t="s">
        <v>79</v>
      </c>
      <c r="AV331" s="12" t="s">
        <v>79</v>
      </c>
      <c r="AW331" s="12" t="s">
        <v>33</v>
      </c>
      <c r="AX331" s="12" t="s">
        <v>70</v>
      </c>
      <c r="AY331" s="235" t="s">
        <v>149</v>
      </c>
    </row>
    <row r="332" spans="2:51" s="12" customFormat="1" ht="12">
      <c r="B332" s="224"/>
      <c r="C332" s="225"/>
      <c r="D332" s="226" t="s">
        <v>164</v>
      </c>
      <c r="E332" s="227" t="s">
        <v>1</v>
      </c>
      <c r="F332" s="228" t="s">
        <v>649</v>
      </c>
      <c r="G332" s="225"/>
      <c r="H332" s="229">
        <v>14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AT332" s="235" t="s">
        <v>164</v>
      </c>
      <c r="AU332" s="235" t="s">
        <v>79</v>
      </c>
      <c r="AV332" s="12" t="s">
        <v>79</v>
      </c>
      <c r="AW332" s="12" t="s">
        <v>33</v>
      </c>
      <c r="AX332" s="12" t="s">
        <v>70</v>
      </c>
      <c r="AY332" s="235" t="s">
        <v>149</v>
      </c>
    </row>
    <row r="333" spans="2:51" s="13" customFormat="1" ht="12">
      <c r="B333" s="236"/>
      <c r="C333" s="237"/>
      <c r="D333" s="226" t="s">
        <v>164</v>
      </c>
      <c r="E333" s="238" t="s">
        <v>1</v>
      </c>
      <c r="F333" s="239" t="s">
        <v>166</v>
      </c>
      <c r="G333" s="237"/>
      <c r="H333" s="240">
        <v>21.6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AT333" s="246" t="s">
        <v>164</v>
      </c>
      <c r="AU333" s="246" t="s">
        <v>79</v>
      </c>
      <c r="AV333" s="13" t="s">
        <v>158</v>
      </c>
      <c r="AW333" s="13" t="s">
        <v>4</v>
      </c>
      <c r="AX333" s="13" t="s">
        <v>77</v>
      </c>
      <c r="AY333" s="246" t="s">
        <v>149</v>
      </c>
    </row>
    <row r="334" spans="2:65" s="1" customFormat="1" ht="16.5" customHeight="1">
      <c r="B334" s="37"/>
      <c r="C334" s="212" t="s">
        <v>664</v>
      </c>
      <c r="D334" s="212" t="s">
        <v>153</v>
      </c>
      <c r="E334" s="213" t="s">
        <v>665</v>
      </c>
      <c r="F334" s="214" t="s">
        <v>666</v>
      </c>
      <c r="G334" s="215" t="s">
        <v>174</v>
      </c>
      <c r="H334" s="216">
        <v>9.49</v>
      </c>
      <c r="I334" s="217"/>
      <c r="J334" s="218">
        <f>ROUND(I334*H334,2)</f>
        <v>0</v>
      </c>
      <c r="K334" s="214" t="s">
        <v>157</v>
      </c>
      <c r="L334" s="42"/>
      <c r="M334" s="219" t="s">
        <v>1</v>
      </c>
      <c r="N334" s="220" t="s">
        <v>41</v>
      </c>
      <c r="O334" s="78"/>
      <c r="P334" s="221">
        <f>O334*H334</f>
        <v>0</v>
      </c>
      <c r="Q334" s="221">
        <v>3E-05</v>
      </c>
      <c r="R334" s="221">
        <f>Q334*H334</f>
        <v>0.00028470000000000004</v>
      </c>
      <c r="S334" s="221">
        <v>0</v>
      </c>
      <c r="T334" s="222">
        <f>S334*H334</f>
        <v>0</v>
      </c>
      <c r="AR334" s="16" t="s">
        <v>376</v>
      </c>
      <c r="AT334" s="16" t="s">
        <v>153</v>
      </c>
      <c r="AU334" s="16" t="s">
        <v>79</v>
      </c>
      <c r="AY334" s="16" t="s">
        <v>149</v>
      </c>
      <c r="BE334" s="223">
        <f>IF(N334="základní",J334,0)</f>
        <v>0</v>
      </c>
      <c r="BF334" s="223">
        <f>IF(N334="snížená",J334,0)</f>
        <v>0</v>
      </c>
      <c r="BG334" s="223">
        <f>IF(N334="zákl. přenesená",J334,0)</f>
        <v>0</v>
      </c>
      <c r="BH334" s="223">
        <f>IF(N334="sníž. přenesená",J334,0)</f>
        <v>0</v>
      </c>
      <c r="BI334" s="223">
        <f>IF(N334="nulová",J334,0)</f>
        <v>0</v>
      </c>
      <c r="BJ334" s="16" t="s">
        <v>77</v>
      </c>
      <c r="BK334" s="223">
        <f>ROUND(I334*H334,2)</f>
        <v>0</v>
      </c>
      <c r="BL334" s="16" t="s">
        <v>376</v>
      </c>
      <c r="BM334" s="16" t="s">
        <v>667</v>
      </c>
    </row>
    <row r="335" spans="2:51" s="14" customFormat="1" ht="12">
      <c r="B335" s="247"/>
      <c r="C335" s="248"/>
      <c r="D335" s="226" t="s">
        <v>164</v>
      </c>
      <c r="E335" s="249" t="s">
        <v>1</v>
      </c>
      <c r="F335" s="250" t="s">
        <v>668</v>
      </c>
      <c r="G335" s="248"/>
      <c r="H335" s="249" t="s">
        <v>1</v>
      </c>
      <c r="I335" s="251"/>
      <c r="J335" s="248"/>
      <c r="K335" s="248"/>
      <c r="L335" s="252"/>
      <c r="M335" s="253"/>
      <c r="N335" s="254"/>
      <c r="O335" s="254"/>
      <c r="P335" s="254"/>
      <c r="Q335" s="254"/>
      <c r="R335" s="254"/>
      <c r="S335" s="254"/>
      <c r="T335" s="255"/>
      <c r="AT335" s="256" t="s">
        <v>164</v>
      </c>
      <c r="AU335" s="256" t="s">
        <v>79</v>
      </c>
      <c r="AV335" s="14" t="s">
        <v>77</v>
      </c>
      <c r="AW335" s="14" t="s">
        <v>33</v>
      </c>
      <c r="AX335" s="14" t="s">
        <v>70</v>
      </c>
      <c r="AY335" s="256" t="s">
        <v>149</v>
      </c>
    </row>
    <row r="336" spans="2:51" s="12" customFormat="1" ht="12">
      <c r="B336" s="224"/>
      <c r="C336" s="225"/>
      <c r="D336" s="226" t="s">
        <v>164</v>
      </c>
      <c r="E336" s="227" t="s">
        <v>1</v>
      </c>
      <c r="F336" s="228" t="s">
        <v>669</v>
      </c>
      <c r="G336" s="225"/>
      <c r="H336" s="229">
        <v>9.49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AT336" s="235" t="s">
        <v>164</v>
      </c>
      <c r="AU336" s="235" t="s">
        <v>79</v>
      </c>
      <c r="AV336" s="12" t="s">
        <v>79</v>
      </c>
      <c r="AW336" s="12" t="s">
        <v>33</v>
      </c>
      <c r="AX336" s="12" t="s">
        <v>70</v>
      </c>
      <c r="AY336" s="235" t="s">
        <v>149</v>
      </c>
    </row>
    <row r="337" spans="2:51" s="13" customFormat="1" ht="12">
      <c r="B337" s="236"/>
      <c r="C337" s="237"/>
      <c r="D337" s="226" t="s">
        <v>164</v>
      </c>
      <c r="E337" s="238" t="s">
        <v>1</v>
      </c>
      <c r="F337" s="239" t="s">
        <v>166</v>
      </c>
      <c r="G337" s="237"/>
      <c r="H337" s="240">
        <v>9.49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AT337" s="246" t="s">
        <v>164</v>
      </c>
      <c r="AU337" s="246" t="s">
        <v>79</v>
      </c>
      <c r="AV337" s="13" t="s">
        <v>158</v>
      </c>
      <c r="AW337" s="13" t="s">
        <v>4</v>
      </c>
      <c r="AX337" s="13" t="s">
        <v>77</v>
      </c>
      <c r="AY337" s="246" t="s">
        <v>149</v>
      </c>
    </row>
    <row r="338" spans="2:65" s="1" customFormat="1" ht="16.5" customHeight="1">
      <c r="B338" s="37"/>
      <c r="C338" s="212" t="s">
        <v>670</v>
      </c>
      <c r="D338" s="212" t="s">
        <v>153</v>
      </c>
      <c r="E338" s="213" t="s">
        <v>671</v>
      </c>
      <c r="F338" s="214" t="s">
        <v>672</v>
      </c>
      <c r="G338" s="215" t="s">
        <v>156</v>
      </c>
      <c r="H338" s="216">
        <v>3</v>
      </c>
      <c r="I338" s="217"/>
      <c r="J338" s="218">
        <f>ROUND(I338*H338,2)</f>
        <v>0</v>
      </c>
      <c r="K338" s="214" t="s">
        <v>157</v>
      </c>
      <c r="L338" s="42"/>
      <c r="M338" s="219" t="s">
        <v>1</v>
      </c>
      <c r="N338" s="220" t="s">
        <v>41</v>
      </c>
      <c r="O338" s="78"/>
      <c r="P338" s="221">
        <f>O338*H338</f>
        <v>0</v>
      </c>
      <c r="Q338" s="221">
        <v>0</v>
      </c>
      <c r="R338" s="221">
        <f>Q338*H338</f>
        <v>0</v>
      </c>
      <c r="S338" s="221">
        <v>0</v>
      </c>
      <c r="T338" s="222">
        <f>S338*H338</f>
        <v>0</v>
      </c>
      <c r="AR338" s="16" t="s">
        <v>376</v>
      </c>
      <c r="AT338" s="16" t="s">
        <v>153</v>
      </c>
      <c r="AU338" s="16" t="s">
        <v>79</v>
      </c>
      <c r="AY338" s="16" t="s">
        <v>149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6" t="s">
        <v>77</v>
      </c>
      <c r="BK338" s="223">
        <f>ROUND(I338*H338,2)</f>
        <v>0</v>
      </c>
      <c r="BL338" s="16" t="s">
        <v>376</v>
      </c>
      <c r="BM338" s="16" t="s">
        <v>673</v>
      </c>
    </row>
    <row r="339" spans="2:65" s="1" customFormat="1" ht="22.5" customHeight="1">
      <c r="B339" s="37"/>
      <c r="C339" s="212" t="s">
        <v>674</v>
      </c>
      <c r="D339" s="212" t="s">
        <v>153</v>
      </c>
      <c r="E339" s="213" t="s">
        <v>675</v>
      </c>
      <c r="F339" s="214" t="s">
        <v>676</v>
      </c>
      <c r="G339" s="215" t="s">
        <v>348</v>
      </c>
      <c r="H339" s="216">
        <v>0.372</v>
      </c>
      <c r="I339" s="217"/>
      <c r="J339" s="218">
        <f>ROUND(I339*H339,2)</f>
        <v>0</v>
      </c>
      <c r="K339" s="214" t="s">
        <v>157</v>
      </c>
      <c r="L339" s="42"/>
      <c r="M339" s="219" t="s">
        <v>1</v>
      </c>
      <c r="N339" s="220" t="s">
        <v>41</v>
      </c>
      <c r="O339" s="78"/>
      <c r="P339" s="221">
        <f>O339*H339</f>
        <v>0</v>
      </c>
      <c r="Q339" s="221">
        <v>0</v>
      </c>
      <c r="R339" s="221">
        <f>Q339*H339</f>
        <v>0</v>
      </c>
      <c r="S339" s="221">
        <v>0</v>
      </c>
      <c r="T339" s="222">
        <f>S339*H339</f>
        <v>0</v>
      </c>
      <c r="AR339" s="16" t="s">
        <v>376</v>
      </c>
      <c r="AT339" s="16" t="s">
        <v>153</v>
      </c>
      <c r="AU339" s="16" t="s">
        <v>79</v>
      </c>
      <c r="AY339" s="16" t="s">
        <v>149</v>
      </c>
      <c r="BE339" s="223">
        <f>IF(N339="základní",J339,0)</f>
        <v>0</v>
      </c>
      <c r="BF339" s="223">
        <f>IF(N339="snížená",J339,0)</f>
        <v>0</v>
      </c>
      <c r="BG339" s="223">
        <f>IF(N339="zákl. přenesená",J339,0)</f>
        <v>0</v>
      </c>
      <c r="BH339" s="223">
        <f>IF(N339="sníž. přenesená",J339,0)</f>
        <v>0</v>
      </c>
      <c r="BI339" s="223">
        <f>IF(N339="nulová",J339,0)</f>
        <v>0</v>
      </c>
      <c r="BJ339" s="16" t="s">
        <v>77</v>
      </c>
      <c r="BK339" s="223">
        <f>ROUND(I339*H339,2)</f>
        <v>0</v>
      </c>
      <c r="BL339" s="16" t="s">
        <v>376</v>
      </c>
      <c r="BM339" s="16" t="s">
        <v>677</v>
      </c>
    </row>
    <row r="340" spans="2:63" s="11" customFormat="1" ht="22.8" customHeight="1">
      <c r="B340" s="196"/>
      <c r="C340" s="197"/>
      <c r="D340" s="198" t="s">
        <v>69</v>
      </c>
      <c r="E340" s="210" t="s">
        <v>678</v>
      </c>
      <c r="F340" s="210" t="s">
        <v>679</v>
      </c>
      <c r="G340" s="197"/>
      <c r="H340" s="197"/>
      <c r="I340" s="200"/>
      <c r="J340" s="211">
        <f>BK340</f>
        <v>0</v>
      </c>
      <c r="K340" s="197"/>
      <c r="L340" s="202"/>
      <c r="M340" s="203"/>
      <c r="N340" s="204"/>
      <c r="O340" s="204"/>
      <c r="P340" s="205">
        <f>SUM(P341:P347)</f>
        <v>0</v>
      </c>
      <c r="Q340" s="204"/>
      <c r="R340" s="205">
        <f>SUM(R341:R347)</f>
        <v>0.0043100000000000005</v>
      </c>
      <c r="S340" s="204"/>
      <c r="T340" s="206">
        <f>SUM(T341:T347)</f>
        <v>0</v>
      </c>
      <c r="AR340" s="207" t="s">
        <v>79</v>
      </c>
      <c r="AT340" s="208" t="s">
        <v>69</v>
      </c>
      <c r="AU340" s="208" t="s">
        <v>77</v>
      </c>
      <c r="AY340" s="207" t="s">
        <v>149</v>
      </c>
      <c r="BK340" s="209">
        <f>SUM(BK341:BK347)</f>
        <v>0</v>
      </c>
    </row>
    <row r="341" spans="2:65" s="1" customFormat="1" ht="16.5" customHeight="1">
      <c r="B341" s="37"/>
      <c r="C341" s="212" t="s">
        <v>680</v>
      </c>
      <c r="D341" s="212" t="s">
        <v>153</v>
      </c>
      <c r="E341" s="213" t="s">
        <v>681</v>
      </c>
      <c r="F341" s="214" t="s">
        <v>682</v>
      </c>
      <c r="G341" s="215" t="s">
        <v>162</v>
      </c>
      <c r="H341" s="216">
        <v>5</v>
      </c>
      <c r="I341" s="217"/>
      <c r="J341" s="218">
        <f>ROUND(I341*H341,2)</f>
        <v>0</v>
      </c>
      <c r="K341" s="214" t="s">
        <v>157</v>
      </c>
      <c r="L341" s="42"/>
      <c r="M341" s="219" t="s">
        <v>1</v>
      </c>
      <c r="N341" s="220" t="s">
        <v>41</v>
      </c>
      <c r="O341" s="78"/>
      <c r="P341" s="221">
        <f>O341*H341</f>
        <v>0</v>
      </c>
      <c r="Q341" s="221">
        <v>8E-05</v>
      </c>
      <c r="R341" s="221">
        <f>Q341*H341</f>
        <v>0.0004</v>
      </c>
      <c r="S341" s="221">
        <v>0</v>
      </c>
      <c r="T341" s="222">
        <f>S341*H341</f>
        <v>0</v>
      </c>
      <c r="AR341" s="16" t="s">
        <v>376</v>
      </c>
      <c r="AT341" s="16" t="s">
        <v>153</v>
      </c>
      <c r="AU341" s="16" t="s">
        <v>79</v>
      </c>
      <c r="AY341" s="16" t="s">
        <v>149</v>
      </c>
      <c r="BE341" s="223">
        <f>IF(N341="základní",J341,0)</f>
        <v>0</v>
      </c>
      <c r="BF341" s="223">
        <f>IF(N341="snížená",J341,0)</f>
        <v>0</v>
      </c>
      <c r="BG341" s="223">
        <f>IF(N341="zákl. přenesená",J341,0)</f>
        <v>0</v>
      </c>
      <c r="BH341" s="223">
        <f>IF(N341="sníž. přenesená",J341,0)</f>
        <v>0</v>
      </c>
      <c r="BI341" s="223">
        <f>IF(N341="nulová",J341,0)</f>
        <v>0</v>
      </c>
      <c r="BJ341" s="16" t="s">
        <v>77</v>
      </c>
      <c r="BK341" s="223">
        <f>ROUND(I341*H341,2)</f>
        <v>0</v>
      </c>
      <c r="BL341" s="16" t="s">
        <v>376</v>
      </c>
      <c r="BM341" s="16" t="s">
        <v>683</v>
      </c>
    </row>
    <row r="342" spans="2:65" s="1" customFormat="1" ht="16.5" customHeight="1">
      <c r="B342" s="37"/>
      <c r="C342" s="212" t="s">
        <v>684</v>
      </c>
      <c r="D342" s="212" t="s">
        <v>153</v>
      </c>
      <c r="E342" s="213" t="s">
        <v>685</v>
      </c>
      <c r="F342" s="214" t="s">
        <v>686</v>
      </c>
      <c r="G342" s="215" t="s">
        <v>162</v>
      </c>
      <c r="H342" s="216">
        <v>5</v>
      </c>
      <c r="I342" s="217"/>
      <c r="J342" s="218">
        <f>ROUND(I342*H342,2)</f>
        <v>0</v>
      </c>
      <c r="K342" s="214" t="s">
        <v>157</v>
      </c>
      <c r="L342" s="42"/>
      <c r="M342" s="219" t="s">
        <v>1</v>
      </c>
      <c r="N342" s="220" t="s">
        <v>41</v>
      </c>
      <c r="O342" s="78"/>
      <c r="P342" s="221">
        <f>O342*H342</f>
        <v>0</v>
      </c>
      <c r="Q342" s="221">
        <v>0.00023</v>
      </c>
      <c r="R342" s="221">
        <f>Q342*H342</f>
        <v>0.00115</v>
      </c>
      <c r="S342" s="221">
        <v>0</v>
      </c>
      <c r="T342" s="222">
        <f>S342*H342</f>
        <v>0</v>
      </c>
      <c r="AR342" s="16" t="s">
        <v>376</v>
      </c>
      <c r="AT342" s="16" t="s">
        <v>153</v>
      </c>
      <c r="AU342" s="16" t="s">
        <v>79</v>
      </c>
      <c r="AY342" s="16" t="s">
        <v>149</v>
      </c>
      <c r="BE342" s="223">
        <f>IF(N342="základní",J342,0)</f>
        <v>0</v>
      </c>
      <c r="BF342" s="223">
        <f>IF(N342="snížená",J342,0)</f>
        <v>0</v>
      </c>
      <c r="BG342" s="223">
        <f>IF(N342="zákl. přenesená",J342,0)</f>
        <v>0</v>
      </c>
      <c r="BH342" s="223">
        <f>IF(N342="sníž. přenesená",J342,0)</f>
        <v>0</v>
      </c>
      <c r="BI342" s="223">
        <f>IF(N342="nulová",J342,0)</f>
        <v>0</v>
      </c>
      <c r="BJ342" s="16" t="s">
        <v>77</v>
      </c>
      <c r="BK342" s="223">
        <f>ROUND(I342*H342,2)</f>
        <v>0</v>
      </c>
      <c r="BL342" s="16" t="s">
        <v>376</v>
      </c>
      <c r="BM342" s="16" t="s">
        <v>687</v>
      </c>
    </row>
    <row r="343" spans="2:65" s="1" customFormat="1" ht="16.5" customHeight="1">
      <c r="B343" s="37"/>
      <c r="C343" s="212" t="s">
        <v>688</v>
      </c>
      <c r="D343" s="212" t="s">
        <v>153</v>
      </c>
      <c r="E343" s="213" t="s">
        <v>689</v>
      </c>
      <c r="F343" s="214" t="s">
        <v>690</v>
      </c>
      <c r="G343" s="215" t="s">
        <v>162</v>
      </c>
      <c r="H343" s="216">
        <v>3</v>
      </c>
      <c r="I343" s="217"/>
      <c r="J343" s="218">
        <f>ROUND(I343*H343,2)</f>
        <v>0</v>
      </c>
      <c r="K343" s="214" t="s">
        <v>157</v>
      </c>
      <c r="L343" s="42"/>
      <c r="M343" s="219" t="s">
        <v>1</v>
      </c>
      <c r="N343" s="220" t="s">
        <v>41</v>
      </c>
      <c r="O343" s="78"/>
      <c r="P343" s="221">
        <f>O343*H343</f>
        <v>0</v>
      </c>
      <c r="Q343" s="221">
        <v>0.00023</v>
      </c>
      <c r="R343" s="221">
        <f>Q343*H343</f>
        <v>0.0006900000000000001</v>
      </c>
      <c r="S343" s="221">
        <v>0</v>
      </c>
      <c r="T343" s="222">
        <f>S343*H343</f>
        <v>0</v>
      </c>
      <c r="AR343" s="16" t="s">
        <v>376</v>
      </c>
      <c r="AT343" s="16" t="s">
        <v>153</v>
      </c>
      <c r="AU343" s="16" t="s">
        <v>79</v>
      </c>
      <c r="AY343" s="16" t="s">
        <v>149</v>
      </c>
      <c r="BE343" s="223">
        <f>IF(N343="základní",J343,0)</f>
        <v>0</v>
      </c>
      <c r="BF343" s="223">
        <f>IF(N343="snížená",J343,0)</f>
        <v>0</v>
      </c>
      <c r="BG343" s="223">
        <f>IF(N343="zákl. přenesená",J343,0)</f>
        <v>0</v>
      </c>
      <c r="BH343" s="223">
        <f>IF(N343="sníž. přenesená",J343,0)</f>
        <v>0</v>
      </c>
      <c r="BI343" s="223">
        <f>IF(N343="nulová",J343,0)</f>
        <v>0</v>
      </c>
      <c r="BJ343" s="16" t="s">
        <v>77</v>
      </c>
      <c r="BK343" s="223">
        <f>ROUND(I343*H343,2)</f>
        <v>0</v>
      </c>
      <c r="BL343" s="16" t="s">
        <v>376</v>
      </c>
      <c r="BM343" s="16" t="s">
        <v>691</v>
      </c>
    </row>
    <row r="344" spans="2:65" s="1" customFormat="1" ht="22.5" customHeight="1">
      <c r="B344" s="37"/>
      <c r="C344" s="212" t="s">
        <v>692</v>
      </c>
      <c r="D344" s="212" t="s">
        <v>153</v>
      </c>
      <c r="E344" s="213" t="s">
        <v>693</v>
      </c>
      <c r="F344" s="214" t="s">
        <v>694</v>
      </c>
      <c r="G344" s="215" t="s">
        <v>156</v>
      </c>
      <c r="H344" s="216">
        <v>2</v>
      </c>
      <c r="I344" s="217"/>
      <c r="J344" s="218">
        <f>ROUND(I344*H344,2)</f>
        <v>0</v>
      </c>
      <c r="K344" s="214" t="s">
        <v>157</v>
      </c>
      <c r="L344" s="42"/>
      <c r="M344" s="219" t="s">
        <v>1</v>
      </c>
      <c r="N344" s="220" t="s">
        <v>41</v>
      </c>
      <c r="O344" s="78"/>
      <c r="P344" s="221">
        <f>O344*H344</f>
        <v>0</v>
      </c>
      <c r="Q344" s="221">
        <v>9E-05</v>
      </c>
      <c r="R344" s="221">
        <f>Q344*H344</f>
        <v>0.00018</v>
      </c>
      <c r="S344" s="221">
        <v>0</v>
      </c>
      <c r="T344" s="222">
        <f>S344*H344</f>
        <v>0</v>
      </c>
      <c r="AR344" s="16" t="s">
        <v>376</v>
      </c>
      <c r="AT344" s="16" t="s">
        <v>153</v>
      </c>
      <c r="AU344" s="16" t="s">
        <v>79</v>
      </c>
      <c r="AY344" s="16" t="s">
        <v>149</v>
      </c>
      <c r="BE344" s="223">
        <f>IF(N344="základní",J344,0)</f>
        <v>0</v>
      </c>
      <c r="BF344" s="223">
        <f>IF(N344="snížená",J344,0)</f>
        <v>0</v>
      </c>
      <c r="BG344" s="223">
        <f>IF(N344="zákl. přenesená",J344,0)</f>
        <v>0</v>
      </c>
      <c r="BH344" s="223">
        <f>IF(N344="sníž. přenesená",J344,0)</f>
        <v>0</v>
      </c>
      <c r="BI344" s="223">
        <f>IF(N344="nulová",J344,0)</f>
        <v>0</v>
      </c>
      <c r="BJ344" s="16" t="s">
        <v>77</v>
      </c>
      <c r="BK344" s="223">
        <f>ROUND(I344*H344,2)</f>
        <v>0</v>
      </c>
      <c r="BL344" s="16" t="s">
        <v>376</v>
      </c>
      <c r="BM344" s="16" t="s">
        <v>695</v>
      </c>
    </row>
    <row r="345" spans="2:65" s="1" customFormat="1" ht="22.5" customHeight="1">
      <c r="B345" s="37"/>
      <c r="C345" s="212" t="s">
        <v>696</v>
      </c>
      <c r="D345" s="212" t="s">
        <v>153</v>
      </c>
      <c r="E345" s="213" t="s">
        <v>697</v>
      </c>
      <c r="F345" s="214" t="s">
        <v>698</v>
      </c>
      <c r="G345" s="215" t="s">
        <v>174</v>
      </c>
      <c r="H345" s="216">
        <v>12</v>
      </c>
      <c r="I345" s="217"/>
      <c r="J345" s="218">
        <f>ROUND(I345*H345,2)</f>
        <v>0</v>
      </c>
      <c r="K345" s="214" t="s">
        <v>157</v>
      </c>
      <c r="L345" s="42"/>
      <c r="M345" s="219" t="s">
        <v>1</v>
      </c>
      <c r="N345" s="220" t="s">
        <v>41</v>
      </c>
      <c r="O345" s="78"/>
      <c r="P345" s="221">
        <f>O345*H345</f>
        <v>0</v>
      </c>
      <c r="Q345" s="221">
        <v>2E-05</v>
      </c>
      <c r="R345" s="221">
        <f>Q345*H345</f>
        <v>0.00024000000000000003</v>
      </c>
      <c r="S345" s="221">
        <v>0</v>
      </c>
      <c r="T345" s="222">
        <f>S345*H345</f>
        <v>0</v>
      </c>
      <c r="AR345" s="16" t="s">
        <v>376</v>
      </c>
      <c r="AT345" s="16" t="s">
        <v>153</v>
      </c>
      <c r="AU345" s="16" t="s">
        <v>79</v>
      </c>
      <c r="AY345" s="16" t="s">
        <v>149</v>
      </c>
      <c r="BE345" s="223">
        <f>IF(N345="základní",J345,0)</f>
        <v>0</v>
      </c>
      <c r="BF345" s="223">
        <f>IF(N345="snížená",J345,0)</f>
        <v>0</v>
      </c>
      <c r="BG345" s="223">
        <f>IF(N345="zákl. přenesená",J345,0)</f>
        <v>0</v>
      </c>
      <c r="BH345" s="223">
        <f>IF(N345="sníž. přenesená",J345,0)</f>
        <v>0</v>
      </c>
      <c r="BI345" s="223">
        <f>IF(N345="nulová",J345,0)</f>
        <v>0</v>
      </c>
      <c r="BJ345" s="16" t="s">
        <v>77</v>
      </c>
      <c r="BK345" s="223">
        <f>ROUND(I345*H345,2)</f>
        <v>0</v>
      </c>
      <c r="BL345" s="16" t="s">
        <v>376</v>
      </c>
      <c r="BM345" s="16" t="s">
        <v>699</v>
      </c>
    </row>
    <row r="346" spans="2:65" s="1" customFormat="1" ht="16.5" customHeight="1">
      <c r="B346" s="37"/>
      <c r="C346" s="212" t="s">
        <v>700</v>
      </c>
      <c r="D346" s="212" t="s">
        <v>153</v>
      </c>
      <c r="E346" s="213" t="s">
        <v>701</v>
      </c>
      <c r="F346" s="214" t="s">
        <v>702</v>
      </c>
      <c r="G346" s="215" t="s">
        <v>162</v>
      </c>
      <c r="H346" s="216">
        <v>3</v>
      </c>
      <c r="I346" s="217"/>
      <c r="J346" s="218">
        <f>ROUND(I346*H346,2)</f>
        <v>0</v>
      </c>
      <c r="K346" s="214" t="s">
        <v>157</v>
      </c>
      <c r="L346" s="42"/>
      <c r="M346" s="219" t="s">
        <v>1</v>
      </c>
      <c r="N346" s="220" t="s">
        <v>41</v>
      </c>
      <c r="O346" s="78"/>
      <c r="P346" s="221">
        <f>O346*H346</f>
        <v>0</v>
      </c>
      <c r="Q346" s="221">
        <v>0.00043</v>
      </c>
      <c r="R346" s="221">
        <f>Q346*H346</f>
        <v>0.00129</v>
      </c>
      <c r="S346" s="221">
        <v>0</v>
      </c>
      <c r="T346" s="222">
        <f>S346*H346</f>
        <v>0</v>
      </c>
      <c r="AR346" s="16" t="s">
        <v>376</v>
      </c>
      <c r="AT346" s="16" t="s">
        <v>153</v>
      </c>
      <c r="AU346" s="16" t="s">
        <v>79</v>
      </c>
      <c r="AY346" s="16" t="s">
        <v>149</v>
      </c>
      <c r="BE346" s="223">
        <f>IF(N346="základní",J346,0)</f>
        <v>0</v>
      </c>
      <c r="BF346" s="223">
        <f>IF(N346="snížená",J346,0)</f>
        <v>0</v>
      </c>
      <c r="BG346" s="223">
        <f>IF(N346="zákl. přenesená",J346,0)</f>
        <v>0</v>
      </c>
      <c r="BH346" s="223">
        <f>IF(N346="sníž. přenesená",J346,0)</f>
        <v>0</v>
      </c>
      <c r="BI346" s="223">
        <f>IF(N346="nulová",J346,0)</f>
        <v>0</v>
      </c>
      <c r="BJ346" s="16" t="s">
        <v>77</v>
      </c>
      <c r="BK346" s="223">
        <f>ROUND(I346*H346,2)</f>
        <v>0</v>
      </c>
      <c r="BL346" s="16" t="s">
        <v>376</v>
      </c>
      <c r="BM346" s="16" t="s">
        <v>703</v>
      </c>
    </row>
    <row r="347" spans="2:65" s="1" customFormat="1" ht="16.5" customHeight="1">
      <c r="B347" s="37"/>
      <c r="C347" s="212" t="s">
        <v>704</v>
      </c>
      <c r="D347" s="212" t="s">
        <v>153</v>
      </c>
      <c r="E347" s="213" t="s">
        <v>705</v>
      </c>
      <c r="F347" s="214" t="s">
        <v>706</v>
      </c>
      <c r="G347" s="215" t="s">
        <v>174</v>
      </c>
      <c r="H347" s="216">
        <v>12</v>
      </c>
      <c r="I347" s="217"/>
      <c r="J347" s="218">
        <f>ROUND(I347*H347,2)</f>
        <v>0</v>
      </c>
      <c r="K347" s="214" t="s">
        <v>157</v>
      </c>
      <c r="L347" s="42"/>
      <c r="M347" s="219" t="s">
        <v>1</v>
      </c>
      <c r="N347" s="220" t="s">
        <v>41</v>
      </c>
      <c r="O347" s="78"/>
      <c r="P347" s="221">
        <f>O347*H347</f>
        <v>0</v>
      </c>
      <c r="Q347" s="221">
        <v>3E-05</v>
      </c>
      <c r="R347" s="221">
        <f>Q347*H347</f>
        <v>0.00036</v>
      </c>
      <c r="S347" s="221">
        <v>0</v>
      </c>
      <c r="T347" s="222">
        <f>S347*H347</f>
        <v>0</v>
      </c>
      <c r="AR347" s="16" t="s">
        <v>376</v>
      </c>
      <c r="AT347" s="16" t="s">
        <v>153</v>
      </c>
      <c r="AU347" s="16" t="s">
        <v>79</v>
      </c>
      <c r="AY347" s="16" t="s">
        <v>149</v>
      </c>
      <c r="BE347" s="223">
        <f>IF(N347="základní",J347,0)</f>
        <v>0</v>
      </c>
      <c r="BF347" s="223">
        <f>IF(N347="snížená",J347,0)</f>
        <v>0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16" t="s">
        <v>77</v>
      </c>
      <c r="BK347" s="223">
        <f>ROUND(I347*H347,2)</f>
        <v>0</v>
      </c>
      <c r="BL347" s="16" t="s">
        <v>376</v>
      </c>
      <c r="BM347" s="16" t="s">
        <v>707</v>
      </c>
    </row>
    <row r="348" spans="2:63" s="11" customFormat="1" ht="22.8" customHeight="1">
      <c r="B348" s="196"/>
      <c r="C348" s="197"/>
      <c r="D348" s="198" t="s">
        <v>69</v>
      </c>
      <c r="E348" s="210" t="s">
        <v>708</v>
      </c>
      <c r="F348" s="210" t="s">
        <v>709</v>
      </c>
      <c r="G348" s="197"/>
      <c r="H348" s="197"/>
      <c r="I348" s="200"/>
      <c r="J348" s="211">
        <f>BK348</f>
        <v>0</v>
      </c>
      <c r="K348" s="197"/>
      <c r="L348" s="202"/>
      <c r="M348" s="203"/>
      <c r="N348" s="204"/>
      <c r="O348" s="204"/>
      <c r="P348" s="205">
        <f>SUM(P349:P357)</f>
        <v>0</v>
      </c>
      <c r="Q348" s="204"/>
      <c r="R348" s="205">
        <f>SUM(R349:R357)</f>
        <v>0.21881222600000003</v>
      </c>
      <c r="S348" s="204"/>
      <c r="T348" s="206">
        <f>SUM(T349:T357)</f>
        <v>0.04423452</v>
      </c>
      <c r="AR348" s="207" t="s">
        <v>79</v>
      </c>
      <c r="AT348" s="208" t="s">
        <v>69</v>
      </c>
      <c r="AU348" s="208" t="s">
        <v>77</v>
      </c>
      <c r="AY348" s="207" t="s">
        <v>149</v>
      </c>
      <c r="BK348" s="209">
        <f>SUM(BK349:BK357)</f>
        <v>0</v>
      </c>
    </row>
    <row r="349" spans="2:65" s="1" customFormat="1" ht="16.5" customHeight="1">
      <c r="B349" s="37"/>
      <c r="C349" s="212" t="s">
        <v>710</v>
      </c>
      <c r="D349" s="212" t="s">
        <v>153</v>
      </c>
      <c r="E349" s="213" t="s">
        <v>711</v>
      </c>
      <c r="F349" s="214" t="s">
        <v>712</v>
      </c>
      <c r="G349" s="215" t="s">
        <v>162</v>
      </c>
      <c r="H349" s="216">
        <v>146.02</v>
      </c>
      <c r="I349" s="217"/>
      <c r="J349" s="218">
        <f>ROUND(I349*H349,2)</f>
        <v>0</v>
      </c>
      <c r="K349" s="214" t="s">
        <v>157</v>
      </c>
      <c r="L349" s="42"/>
      <c r="M349" s="219" t="s">
        <v>1</v>
      </c>
      <c r="N349" s="220" t="s">
        <v>41</v>
      </c>
      <c r="O349" s="78"/>
      <c r="P349" s="221">
        <f>O349*H349</f>
        <v>0</v>
      </c>
      <c r="Q349" s="221">
        <v>0</v>
      </c>
      <c r="R349" s="221">
        <f>Q349*H349</f>
        <v>0</v>
      </c>
      <c r="S349" s="221">
        <v>0</v>
      </c>
      <c r="T349" s="222">
        <f>S349*H349</f>
        <v>0</v>
      </c>
      <c r="AR349" s="16" t="s">
        <v>376</v>
      </c>
      <c r="AT349" s="16" t="s">
        <v>153</v>
      </c>
      <c r="AU349" s="16" t="s">
        <v>79</v>
      </c>
      <c r="AY349" s="16" t="s">
        <v>149</v>
      </c>
      <c r="BE349" s="223">
        <f>IF(N349="základní",J349,0)</f>
        <v>0</v>
      </c>
      <c r="BF349" s="223">
        <f>IF(N349="snížená",J349,0)</f>
        <v>0</v>
      </c>
      <c r="BG349" s="223">
        <f>IF(N349="zákl. přenesená",J349,0)</f>
        <v>0</v>
      </c>
      <c r="BH349" s="223">
        <f>IF(N349="sníž. přenesená",J349,0)</f>
        <v>0</v>
      </c>
      <c r="BI349" s="223">
        <f>IF(N349="nulová",J349,0)</f>
        <v>0</v>
      </c>
      <c r="BJ349" s="16" t="s">
        <v>77</v>
      </c>
      <c r="BK349" s="223">
        <f>ROUND(I349*H349,2)</f>
        <v>0</v>
      </c>
      <c r="BL349" s="16" t="s">
        <v>376</v>
      </c>
      <c r="BM349" s="16" t="s">
        <v>713</v>
      </c>
    </row>
    <row r="350" spans="2:65" s="1" customFormat="1" ht="16.5" customHeight="1">
      <c r="B350" s="37"/>
      <c r="C350" s="212" t="s">
        <v>714</v>
      </c>
      <c r="D350" s="212" t="s">
        <v>153</v>
      </c>
      <c r="E350" s="213" t="s">
        <v>715</v>
      </c>
      <c r="F350" s="214" t="s">
        <v>716</v>
      </c>
      <c r="G350" s="215" t="s">
        <v>162</v>
      </c>
      <c r="H350" s="216">
        <v>142.692</v>
      </c>
      <c r="I350" s="217"/>
      <c r="J350" s="218">
        <f>ROUND(I350*H350,2)</f>
        <v>0</v>
      </c>
      <c r="K350" s="214" t="s">
        <v>157</v>
      </c>
      <c r="L350" s="42"/>
      <c r="M350" s="219" t="s">
        <v>1</v>
      </c>
      <c r="N350" s="220" t="s">
        <v>41</v>
      </c>
      <c r="O350" s="78"/>
      <c r="P350" s="221">
        <f>O350*H350</f>
        <v>0</v>
      </c>
      <c r="Q350" s="221">
        <v>0.001</v>
      </c>
      <c r="R350" s="221">
        <f>Q350*H350</f>
        <v>0.142692</v>
      </c>
      <c r="S350" s="221">
        <v>0.00031</v>
      </c>
      <c r="T350" s="222">
        <f>S350*H350</f>
        <v>0.04423452</v>
      </c>
      <c r="AR350" s="16" t="s">
        <v>376</v>
      </c>
      <c r="AT350" s="16" t="s">
        <v>153</v>
      </c>
      <c r="AU350" s="16" t="s">
        <v>79</v>
      </c>
      <c r="AY350" s="16" t="s">
        <v>149</v>
      </c>
      <c r="BE350" s="223">
        <f>IF(N350="základní",J350,0)</f>
        <v>0</v>
      </c>
      <c r="BF350" s="223">
        <f>IF(N350="snížená",J350,0)</f>
        <v>0</v>
      </c>
      <c r="BG350" s="223">
        <f>IF(N350="zákl. přenesená",J350,0)</f>
        <v>0</v>
      </c>
      <c r="BH350" s="223">
        <f>IF(N350="sníž. přenesená",J350,0)</f>
        <v>0</v>
      </c>
      <c r="BI350" s="223">
        <f>IF(N350="nulová",J350,0)</f>
        <v>0</v>
      </c>
      <c r="BJ350" s="16" t="s">
        <v>77</v>
      </c>
      <c r="BK350" s="223">
        <f>ROUND(I350*H350,2)</f>
        <v>0</v>
      </c>
      <c r="BL350" s="16" t="s">
        <v>376</v>
      </c>
      <c r="BM350" s="16" t="s">
        <v>717</v>
      </c>
    </row>
    <row r="351" spans="2:51" s="12" customFormat="1" ht="12">
      <c r="B351" s="224"/>
      <c r="C351" s="225"/>
      <c r="D351" s="226" t="s">
        <v>164</v>
      </c>
      <c r="E351" s="227" t="s">
        <v>1</v>
      </c>
      <c r="F351" s="228" t="s">
        <v>718</v>
      </c>
      <c r="G351" s="225"/>
      <c r="H351" s="229">
        <v>142.692</v>
      </c>
      <c r="I351" s="230"/>
      <c r="J351" s="225"/>
      <c r="K351" s="225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164</v>
      </c>
      <c r="AU351" s="235" t="s">
        <v>79</v>
      </c>
      <c r="AV351" s="12" t="s">
        <v>79</v>
      </c>
      <c r="AW351" s="12" t="s">
        <v>33</v>
      </c>
      <c r="AX351" s="12" t="s">
        <v>70</v>
      </c>
      <c r="AY351" s="235" t="s">
        <v>149</v>
      </c>
    </row>
    <row r="352" spans="2:51" s="13" customFormat="1" ht="12">
      <c r="B352" s="236"/>
      <c r="C352" s="237"/>
      <c r="D352" s="226" t="s">
        <v>164</v>
      </c>
      <c r="E352" s="238" t="s">
        <v>1</v>
      </c>
      <c r="F352" s="239" t="s">
        <v>166</v>
      </c>
      <c r="G352" s="237"/>
      <c r="H352" s="240">
        <v>142.692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AT352" s="246" t="s">
        <v>164</v>
      </c>
      <c r="AU352" s="246" t="s">
        <v>79</v>
      </c>
      <c r="AV352" s="13" t="s">
        <v>158</v>
      </c>
      <c r="AW352" s="13" t="s">
        <v>4</v>
      </c>
      <c r="AX352" s="13" t="s">
        <v>77</v>
      </c>
      <c r="AY352" s="246" t="s">
        <v>149</v>
      </c>
    </row>
    <row r="353" spans="2:65" s="1" customFormat="1" ht="16.5" customHeight="1">
      <c r="B353" s="37"/>
      <c r="C353" s="212" t="s">
        <v>719</v>
      </c>
      <c r="D353" s="212" t="s">
        <v>153</v>
      </c>
      <c r="E353" s="213" t="s">
        <v>720</v>
      </c>
      <c r="F353" s="214" t="s">
        <v>721</v>
      </c>
      <c r="G353" s="215" t="s">
        <v>162</v>
      </c>
      <c r="H353" s="216">
        <v>142.692</v>
      </c>
      <c r="I353" s="217"/>
      <c r="J353" s="218">
        <f>ROUND(I353*H353,2)</f>
        <v>0</v>
      </c>
      <c r="K353" s="214" t="s">
        <v>157</v>
      </c>
      <c r="L353" s="42"/>
      <c r="M353" s="219" t="s">
        <v>1</v>
      </c>
      <c r="N353" s="220" t="s">
        <v>41</v>
      </c>
      <c r="O353" s="78"/>
      <c r="P353" s="221">
        <f>O353*H353</f>
        <v>0</v>
      </c>
      <c r="Q353" s="221">
        <v>0</v>
      </c>
      <c r="R353" s="221">
        <f>Q353*H353</f>
        <v>0</v>
      </c>
      <c r="S353" s="221">
        <v>0</v>
      </c>
      <c r="T353" s="222">
        <f>S353*H353</f>
        <v>0</v>
      </c>
      <c r="AR353" s="16" t="s">
        <v>376</v>
      </c>
      <c r="AT353" s="16" t="s">
        <v>153</v>
      </c>
      <c r="AU353" s="16" t="s">
        <v>79</v>
      </c>
      <c r="AY353" s="16" t="s">
        <v>149</v>
      </c>
      <c r="BE353" s="223">
        <f>IF(N353="základní",J353,0)</f>
        <v>0</v>
      </c>
      <c r="BF353" s="223">
        <f>IF(N353="snížená",J353,0)</f>
        <v>0</v>
      </c>
      <c r="BG353" s="223">
        <f>IF(N353="zákl. přenesená",J353,0)</f>
        <v>0</v>
      </c>
      <c r="BH353" s="223">
        <f>IF(N353="sníž. přenesená",J353,0)</f>
        <v>0</v>
      </c>
      <c r="BI353" s="223">
        <f>IF(N353="nulová",J353,0)</f>
        <v>0</v>
      </c>
      <c r="BJ353" s="16" t="s">
        <v>77</v>
      </c>
      <c r="BK353" s="223">
        <f>ROUND(I353*H353,2)</f>
        <v>0</v>
      </c>
      <c r="BL353" s="16" t="s">
        <v>376</v>
      </c>
      <c r="BM353" s="16" t="s">
        <v>722</v>
      </c>
    </row>
    <row r="354" spans="2:65" s="1" customFormat="1" ht="16.5" customHeight="1">
      <c r="B354" s="37"/>
      <c r="C354" s="212" t="s">
        <v>723</v>
      </c>
      <c r="D354" s="212" t="s">
        <v>153</v>
      </c>
      <c r="E354" s="213" t="s">
        <v>724</v>
      </c>
      <c r="F354" s="214" t="s">
        <v>725</v>
      </c>
      <c r="G354" s="215" t="s">
        <v>162</v>
      </c>
      <c r="H354" s="216">
        <v>146.02</v>
      </c>
      <c r="I354" s="217"/>
      <c r="J354" s="218">
        <f>ROUND(I354*H354,2)</f>
        <v>0</v>
      </c>
      <c r="K354" s="214" t="s">
        <v>157</v>
      </c>
      <c r="L354" s="42"/>
      <c r="M354" s="219" t="s">
        <v>1</v>
      </c>
      <c r="N354" s="220" t="s">
        <v>41</v>
      </c>
      <c r="O354" s="78"/>
      <c r="P354" s="221">
        <f>O354*H354</f>
        <v>0</v>
      </c>
      <c r="Q354" s="221">
        <v>0.0002</v>
      </c>
      <c r="R354" s="221">
        <f>Q354*H354</f>
        <v>0.029204000000000004</v>
      </c>
      <c r="S354" s="221">
        <v>0</v>
      </c>
      <c r="T354" s="222">
        <f>S354*H354</f>
        <v>0</v>
      </c>
      <c r="AR354" s="16" t="s">
        <v>376</v>
      </c>
      <c r="AT354" s="16" t="s">
        <v>153</v>
      </c>
      <c r="AU354" s="16" t="s">
        <v>79</v>
      </c>
      <c r="AY354" s="16" t="s">
        <v>149</v>
      </c>
      <c r="BE354" s="223">
        <f>IF(N354="základní",J354,0)</f>
        <v>0</v>
      </c>
      <c r="BF354" s="223">
        <f>IF(N354="snížená",J354,0)</f>
        <v>0</v>
      </c>
      <c r="BG354" s="223">
        <f>IF(N354="zákl. přenesená",J354,0)</f>
        <v>0</v>
      </c>
      <c r="BH354" s="223">
        <f>IF(N354="sníž. přenesená",J354,0)</f>
        <v>0</v>
      </c>
      <c r="BI354" s="223">
        <f>IF(N354="nulová",J354,0)</f>
        <v>0</v>
      </c>
      <c r="BJ354" s="16" t="s">
        <v>77</v>
      </c>
      <c r="BK354" s="223">
        <f>ROUND(I354*H354,2)</f>
        <v>0</v>
      </c>
      <c r="BL354" s="16" t="s">
        <v>376</v>
      </c>
      <c r="BM354" s="16" t="s">
        <v>726</v>
      </c>
    </row>
    <row r="355" spans="2:51" s="12" customFormat="1" ht="12">
      <c r="B355" s="224"/>
      <c r="C355" s="225"/>
      <c r="D355" s="226" t="s">
        <v>164</v>
      </c>
      <c r="E355" s="227" t="s">
        <v>1</v>
      </c>
      <c r="F355" s="228" t="s">
        <v>727</v>
      </c>
      <c r="G355" s="225"/>
      <c r="H355" s="229">
        <v>146.02</v>
      </c>
      <c r="I355" s="230"/>
      <c r="J355" s="225"/>
      <c r="K355" s="225"/>
      <c r="L355" s="231"/>
      <c r="M355" s="232"/>
      <c r="N355" s="233"/>
      <c r="O355" s="233"/>
      <c r="P355" s="233"/>
      <c r="Q355" s="233"/>
      <c r="R355" s="233"/>
      <c r="S355" s="233"/>
      <c r="T355" s="234"/>
      <c r="AT355" s="235" t="s">
        <v>164</v>
      </c>
      <c r="AU355" s="235" t="s">
        <v>79</v>
      </c>
      <c r="AV355" s="12" t="s">
        <v>79</v>
      </c>
      <c r="AW355" s="12" t="s">
        <v>33</v>
      </c>
      <c r="AX355" s="12" t="s">
        <v>70</v>
      </c>
      <c r="AY355" s="235" t="s">
        <v>149</v>
      </c>
    </row>
    <row r="356" spans="2:51" s="13" customFormat="1" ht="12">
      <c r="B356" s="236"/>
      <c r="C356" s="237"/>
      <c r="D356" s="226" t="s">
        <v>164</v>
      </c>
      <c r="E356" s="238" t="s">
        <v>1</v>
      </c>
      <c r="F356" s="239" t="s">
        <v>166</v>
      </c>
      <c r="G356" s="237"/>
      <c r="H356" s="240">
        <v>146.02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AT356" s="246" t="s">
        <v>164</v>
      </c>
      <c r="AU356" s="246" t="s">
        <v>79</v>
      </c>
      <c r="AV356" s="13" t="s">
        <v>158</v>
      </c>
      <c r="AW356" s="13" t="s">
        <v>4</v>
      </c>
      <c r="AX356" s="13" t="s">
        <v>77</v>
      </c>
      <c r="AY356" s="246" t="s">
        <v>149</v>
      </c>
    </row>
    <row r="357" spans="2:65" s="1" customFormat="1" ht="22.5" customHeight="1">
      <c r="B357" s="37"/>
      <c r="C357" s="212" t="s">
        <v>728</v>
      </c>
      <c r="D357" s="212" t="s">
        <v>153</v>
      </c>
      <c r="E357" s="213" t="s">
        <v>729</v>
      </c>
      <c r="F357" s="214" t="s">
        <v>730</v>
      </c>
      <c r="G357" s="215" t="s">
        <v>162</v>
      </c>
      <c r="H357" s="216">
        <v>146.02</v>
      </c>
      <c r="I357" s="217"/>
      <c r="J357" s="218">
        <f>ROUND(I357*H357,2)</f>
        <v>0</v>
      </c>
      <c r="K357" s="214" t="s">
        <v>157</v>
      </c>
      <c r="L357" s="42"/>
      <c r="M357" s="219" t="s">
        <v>1</v>
      </c>
      <c r="N357" s="220" t="s">
        <v>41</v>
      </c>
      <c r="O357" s="78"/>
      <c r="P357" s="221">
        <f>O357*H357</f>
        <v>0</v>
      </c>
      <c r="Q357" s="221">
        <v>0.0003213</v>
      </c>
      <c r="R357" s="221">
        <f>Q357*H357</f>
        <v>0.046916226000000005</v>
      </c>
      <c r="S357" s="221">
        <v>0</v>
      </c>
      <c r="T357" s="222">
        <f>S357*H357</f>
        <v>0</v>
      </c>
      <c r="AR357" s="16" t="s">
        <v>376</v>
      </c>
      <c r="AT357" s="16" t="s">
        <v>153</v>
      </c>
      <c r="AU357" s="16" t="s">
        <v>79</v>
      </c>
      <c r="AY357" s="16" t="s">
        <v>149</v>
      </c>
      <c r="BE357" s="223">
        <f>IF(N357="základní",J357,0)</f>
        <v>0</v>
      </c>
      <c r="BF357" s="223">
        <f>IF(N357="snížená",J357,0)</f>
        <v>0</v>
      </c>
      <c r="BG357" s="223">
        <f>IF(N357="zákl. přenesená",J357,0)</f>
        <v>0</v>
      </c>
      <c r="BH357" s="223">
        <f>IF(N357="sníž. přenesená",J357,0)</f>
        <v>0</v>
      </c>
      <c r="BI357" s="223">
        <f>IF(N357="nulová",J357,0)</f>
        <v>0</v>
      </c>
      <c r="BJ357" s="16" t="s">
        <v>77</v>
      </c>
      <c r="BK357" s="223">
        <f>ROUND(I357*H357,2)</f>
        <v>0</v>
      </c>
      <c r="BL357" s="16" t="s">
        <v>376</v>
      </c>
      <c r="BM357" s="16" t="s">
        <v>731</v>
      </c>
    </row>
    <row r="358" spans="2:63" s="11" customFormat="1" ht="22.8" customHeight="1">
      <c r="B358" s="196"/>
      <c r="C358" s="197"/>
      <c r="D358" s="198" t="s">
        <v>69</v>
      </c>
      <c r="E358" s="210" t="s">
        <v>732</v>
      </c>
      <c r="F358" s="210" t="s">
        <v>733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P359+P362+P364+P366+P372+P403</f>
        <v>0</v>
      </c>
      <c r="Q358" s="204"/>
      <c r="R358" s="205">
        <f>R359+R362+R364+R366+R372+R403</f>
        <v>0.0024000000000000002</v>
      </c>
      <c r="S358" s="204"/>
      <c r="T358" s="206">
        <f>T359+T362+T364+T366+T372+T403</f>
        <v>0</v>
      </c>
      <c r="AR358" s="207" t="s">
        <v>79</v>
      </c>
      <c r="AT358" s="208" t="s">
        <v>69</v>
      </c>
      <c r="AU358" s="208" t="s">
        <v>77</v>
      </c>
      <c r="AY358" s="207" t="s">
        <v>149</v>
      </c>
      <c r="BK358" s="209">
        <f>BK359+BK362+BK364+BK366+BK372+BK403</f>
        <v>0</v>
      </c>
    </row>
    <row r="359" spans="2:63" s="11" customFormat="1" ht="20.85" customHeight="1">
      <c r="B359" s="196"/>
      <c r="C359" s="197"/>
      <c r="D359" s="198" t="s">
        <v>69</v>
      </c>
      <c r="E359" s="210" t="s">
        <v>81</v>
      </c>
      <c r="F359" s="210" t="s">
        <v>734</v>
      </c>
      <c r="G359" s="197"/>
      <c r="H359" s="197"/>
      <c r="I359" s="200"/>
      <c r="J359" s="211">
        <f>BK359</f>
        <v>0</v>
      </c>
      <c r="K359" s="197"/>
      <c r="L359" s="202"/>
      <c r="M359" s="203"/>
      <c r="N359" s="204"/>
      <c r="O359" s="204"/>
      <c r="P359" s="205">
        <f>SUM(P360:P361)</f>
        <v>0</v>
      </c>
      <c r="Q359" s="204"/>
      <c r="R359" s="205">
        <f>SUM(R360:R361)</f>
        <v>0</v>
      </c>
      <c r="S359" s="204"/>
      <c r="T359" s="206">
        <f>SUM(T360:T361)</f>
        <v>0</v>
      </c>
      <c r="AR359" s="207" t="s">
        <v>77</v>
      </c>
      <c r="AT359" s="208" t="s">
        <v>69</v>
      </c>
      <c r="AU359" s="208" t="s">
        <v>79</v>
      </c>
      <c r="AY359" s="207" t="s">
        <v>149</v>
      </c>
      <c r="BK359" s="209">
        <f>SUM(BK360:BK361)</f>
        <v>0</v>
      </c>
    </row>
    <row r="360" spans="2:65" s="1" customFormat="1" ht="16.5" customHeight="1">
      <c r="B360" s="37"/>
      <c r="C360" s="212" t="s">
        <v>735</v>
      </c>
      <c r="D360" s="212" t="s">
        <v>153</v>
      </c>
      <c r="E360" s="213" t="s">
        <v>736</v>
      </c>
      <c r="F360" s="214" t="s">
        <v>737</v>
      </c>
      <c r="G360" s="215" t="s">
        <v>738</v>
      </c>
      <c r="H360" s="216">
        <v>6</v>
      </c>
      <c r="I360" s="217"/>
      <c r="J360" s="218">
        <f>ROUND(I360*H360,2)</f>
        <v>0</v>
      </c>
      <c r="K360" s="214" t="s">
        <v>473</v>
      </c>
      <c r="L360" s="42"/>
      <c r="M360" s="219" t="s">
        <v>1</v>
      </c>
      <c r="N360" s="220" t="s">
        <v>41</v>
      </c>
      <c r="O360" s="78"/>
      <c r="P360" s="221">
        <f>O360*H360</f>
        <v>0</v>
      </c>
      <c r="Q360" s="221">
        <v>0</v>
      </c>
      <c r="R360" s="221">
        <f>Q360*H360</f>
        <v>0</v>
      </c>
      <c r="S360" s="221">
        <v>0</v>
      </c>
      <c r="T360" s="222">
        <f>S360*H360</f>
        <v>0</v>
      </c>
      <c r="AR360" s="16" t="s">
        <v>158</v>
      </c>
      <c r="AT360" s="16" t="s">
        <v>153</v>
      </c>
      <c r="AU360" s="16" t="s">
        <v>150</v>
      </c>
      <c r="AY360" s="16" t="s">
        <v>149</v>
      </c>
      <c r="BE360" s="223">
        <f>IF(N360="základní",J360,0)</f>
        <v>0</v>
      </c>
      <c r="BF360" s="223">
        <f>IF(N360="snížená",J360,0)</f>
        <v>0</v>
      </c>
      <c r="BG360" s="223">
        <f>IF(N360="zákl. přenesená",J360,0)</f>
        <v>0</v>
      </c>
      <c r="BH360" s="223">
        <f>IF(N360="sníž. přenesená",J360,0)</f>
        <v>0</v>
      </c>
      <c r="BI360" s="223">
        <f>IF(N360="nulová",J360,0)</f>
        <v>0</v>
      </c>
      <c r="BJ360" s="16" t="s">
        <v>77</v>
      </c>
      <c r="BK360" s="223">
        <f>ROUND(I360*H360,2)</f>
        <v>0</v>
      </c>
      <c r="BL360" s="16" t="s">
        <v>158</v>
      </c>
      <c r="BM360" s="16" t="s">
        <v>739</v>
      </c>
    </row>
    <row r="361" spans="2:65" s="1" customFormat="1" ht="16.5" customHeight="1">
      <c r="B361" s="37"/>
      <c r="C361" s="212" t="s">
        <v>740</v>
      </c>
      <c r="D361" s="212" t="s">
        <v>153</v>
      </c>
      <c r="E361" s="213" t="s">
        <v>741</v>
      </c>
      <c r="F361" s="214" t="s">
        <v>742</v>
      </c>
      <c r="G361" s="215" t="s">
        <v>738</v>
      </c>
      <c r="H361" s="216">
        <v>1</v>
      </c>
      <c r="I361" s="217"/>
      <c r="J361" s="218">
        <f>ROUND(I361*H361,2)</f>
        <v>0</v>
      </c>
      <c r="K361" s="214" t="s">
        <v>473</v>
      </c>
      <c r="L361" s="42"/>
      <c r="M361" s="219" t="s">
        <v>1</v>
      </c>
      <c r="N361" s="220" t="s">
        <v>41</v>
      </c>
      <c r="O361" s="78"/>
      <c r="P361" s="221">
        <f>O361*H361</f>
        <v>0</v>
      </c>
      <c r="Q361" s="221">
        <v>0</v>
      </c>
      <c r="R361" s="221">
        <f>Q361*H361</f>
        <v>0</v>
      </c>
      <c r="S361" s="221">
        <v>0</v>
      </c>
      <c r="T361" s="222">
        <f>S361*H361</f>
        <v>0</v>
      </c>
      <c r="AR361" s="16" t="s">
        <v>158</v>
      </c>
      <c r="AT361" s="16" t="s">
        <v>153</v>
      </c>
      <c r="AU361" s="16" t="s">
        <v>150</v>
      </c>
      <c r="AY361" s="16" t="s">
        <v>149</v>
      </c>
      <c r="BE361" s="223">
        <f>IF(N361="základní",J361,0)</f>
        <v>0</v>
      </c>
      <c r="BF361" s="223">
        <f>IF(N361="snížená",J361,0)</f>
        <v>0</v>
      </c>
      <c r="BG361" s="223">
        <f>IF(N361="zákl. přenesená",J361,0)</f>
        <v>0</v>
      </c>
      <c r="BH361" s="223">
        <f>IF(N361="sníž. přenesená",J361,0)</f>
        <v>0</v>
      </c>
      <c r="BI361" s="223">
        <f>IF(N361="nulová",J361,0)</f>
        <v>0</v>
      </c>
      <c r="BJ361" s="16" t="s">
        <v>77</v>
      </c>
      <c r="BK361" s="223">
        <f>ROUND(I361*H361,2)</f>
        <v>0</v>
      </c>
      <c r="BL361" s="16" t="s">
        <v>158</v>
      </c>
      <c r="BM361" s="16" t="s">
        <v>743</v>
      </c>
    </row>
    <row r="362" spans="2:63" s="11" customFormat="1" ht="20.85" customHeight="1">
      <c r="B362" s="196"/>
      <c r="C362" s="197"/>
      <c r="D362" s="198" t="s">
        <v>69</v>
      </c>
      <c r="E362" s="210" t="s">
        <v>744</v>
      </c>
      <c r="F362" s="210" t="s">
        <v>745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P363</f>
        <v>0</v>
      </c>
      <c r="Q362" s="204"/>
      <c r="R362" s="205">
        <f>R363</f>
        <v>0</v>
      </c>
      <c r="S362" s="204"/>
      <c r="T362" s="206">
        <f>T363</f>
        <v>0</v>
      </c>
      <c r="AR362" s="207" t="s">
        <v>79</v>
      </c>
      <c r="AT362" s="208" t="s">
        <v>69</v>
      </c>
      <c r="AU362" s="208" t="s">
        <v>79</v>
      </c>
      <c r="AY362" s="207" t="s">
        <v>149</v>
      </c>
      <c r="BK362" s="209">
        <f>BK363</f>
        <v>0</v>
      </c>
    </row>
    <row r="363" spans="2:65" s="1" customFormat="1" ht="22.5" customHeight="1">
      <c r="B363" s="37"/>
      <c r="C363" s="212" t="s">
        <v>746</v>
      </c>
      <c r="D363" s="212" t="s">
        <v>153</v>
      </c>
      <c r="E363" s="213" t="s">
        <v>747</v>
      </c>
      <c r="F363" s="214" t="s">
        <v>748</v>
      </c>
      <c r="G363" s="215" t="s">
        <v>156</v>
      </c>
      <c r="H363" s="216">
        <v>1</v>
      </c>
      <c r="I363" s="217"/>
      <c r="J363" s="218">
        <f>ROUND(I363*H363,2)</f>
        <v>0</v>
      </c>
      <c r="K363" s="214" t="s">
        <v>473</v>
      </c>
      <c r="L363" s="42"/>
      <c r="M363" s="219" t="s">
        <v>1</v>
      </c>
      <c r="N363" s="220" t="s">
        <v>41</v>
      </c>
      <c r="O363" s="78"/>
      <c r="P363" s="221">
        <f>O363*H363</f>
        <v>0</v>
      </c>
      <c r="Q363" s="221">
        <v>0</v>
      </c>
      <c r="R363" s="221">
        <f>Q363*H363</f>
        <v>0</v>
      </c>
      <c r="S363" s="221">
        <v>0</v>
      </c>
      <c r="T363" s="222">
        <f>S363*H363</f>
        <v>0</v>
      </c>
      <c r="AR363" s="16" t="s">
        <v>376</v>
      </c>
      <c r="AT363" s="16" t="s">
        <v>153</v>
      </c>
      <c r="AU363" s="16" t="s">
        <v>150</v>
      </c>
      <c r="AY363" s="16" t="s">
        <v>149</v>
      </c>
      <c r="BE363" s="223">
        <f>IF(N363="základní",J363,0)</f>
        <v>0</v>
      </c>
      <c r="BF363" s="223">
        <f>IF(N363="snížená",J363,0)</f>
        <v>0</v>
      </c>
      <c r="BG363" s="223">
        <f>IF(N363="zákl. přenesená",J363,0)</f>
        <v>0</v>
      </c>
      <c r="BH363" s="223">
        <f>IF(N363="sníž. přenesená",J363,0)</f>
        <v>0</v>
      </c>
      <c r="BI363" s="223">
        <f>IF(N363="nulová",J363,0)</f>
        <v>0</v>
      </c>
      <c r="BJ363" s="16" t="s">
        <v>77</v>
      </c>
      <c r="BK363" s="223">
        <f>ROUND(I363*H363,2)</f>
        <v>0</v>
      </c>
      <c r="BL363" s="16" t="s">
        <v>376</v>
      </c>
      <c r="BM363" s="16" t="s">
        <v>749</v>
      </c>
    </row>
    <row r="364" spans="2:63" s="11" customFormat="1" ht="20.85" customHeight="1">
      <c r="B364" s="196"/>
      <c r="C364" s="197"/>
      <c r="D364" s="198" t="s">
        <v>69</v>
      </c>
      <c r="E364" s="210" t="s">
        <v>750</v>
      </c>
      <c r="F364" s="210" t="s">
        <v>751</v>
      </c>
      <c r="G364" s="197"/>
      <c r="H364" s="197"/>
      <c r="I364" s="200"/>
      <c r="J364" s="211">
        <f>BK364</f>
        <v>0</v>
      </c>
      <c r="K364" s="197"/>
      <c r="L364" s="202"/>
      <c r="M364" s="203"/>
      <c r="N364" s="204"/>
      <c r="O364" s="204"/>
      <c r="P364" s="205">
        <f>P365</f>
        <v>0</v>
      </c>
      <c r="Q364" s="204"/>
      <c r="R364" s="205">
        <f>R365</f>
        <v>0</v>
      </c>
      <c r="S364" s="204"/>
      <c r="T364" s="206">
        <f>T365</f>
        <v>0</v>
      </c>
      <c r="AR364" s="207" t="s">
        <v>79</v>
      </c>
      <c r="AT364" s="208" t="s">
        <v>69</v>
      </c>
      <c r="AU364" s="208" t="s">
        <v>79</v>
      </c>
      <c r="AY364" s="207" t="s">
        <v>149</v>
      </c>
      <c r="BK364" s="209">
        <f>BK365</f>
        <v>0</v>
      </c>
    </row>
    <row r="365" spans="2:65" s="1" customFormat="1" ht="16.5" customHeight="1">
      <c r="B365" s="37"/>
      <c r="C365" s="212" t="s">
        <v>752</v>
      </c>
      <c r="D365" s="212" t="s">
        <v>153</v>
      </c>
      <c r="E365" s="213" t="s">
        <v>753</v>
      </c>
      <c r="F365" s="214" t="s">
        <v>754</v>
      </c>
      <c r="G365" s="215" t="s">
        <v>156</v>
      </c>
      <c r="H365" s="216">
        <v>1</v>
      </c>
      <c r="I365" s="217"/>
      <c r="J365" s="218">
        <f>ROUND(I365*H365,2)</f>
        <v>0</v>
      </c>
      <c r="K365" s="214" t="s">
        <v>473</v>
      </c>
      <c r="L365" s="42"/>
      <c r="M365" s="219" t="s">
        <v>1</v>
      </c>
      <c r="N365" s="220" t="s">
        <v>41</v>
      </c>
      <c r="O365" s="78"/>
      <c r="P365" s="221">
        <f>O365*H365</f>
        <v>0</v>
      </c>
      <c r="Q365" s="221">
        <v>0</v>
      </c>
      <c r="R365" s="221">
        <f>Q365*H365</f>
        <v>0</v>
      </c>
      <c r="S365" s="221">
        <v>0</v>
      </c>
      <c r="T365" s="222">
        <f>S365*H365</f>
        <v>0</v>
      </c>
      <c r="AR365" s="16" t="s">
        <v>376</v>
      </c>
      <c r="AT365" s="16" t="s">
        <v>153</v>
      </c>
      <c r="AU365" s="16" t="s">
        <v>150</v>
      </c>
      <c r="AY365" s="16" t="s">
        <v>149</v>
      </c>
      <c r="BE365" s="223">
        <f>IF(N365="základní",J365,0)</f>
        <v>0</v>
      </c>
      <c r="BF365" s="223">
        <f>IF(N365="snížená",J365,0)</f>
        <v>0</v>
      </c>
      <c r="BG365" s="223">
        <f>IF(N365="zákl. přenesená",J365,0)</f>
        <v>0</v>
      </c>
      <c r="BH365" s="223">
        <f>IF(N365="sníž. přenesená",J365,0)</f>
        <v>0</v>
      </c>
      <c r="BI365" s="223">
        <f>IF(N365="nulová",J365,0)</f>
        <v>0</v>
      </c>
      <c r="BJ365" s="16" t="s">
        <v>77</v>
      </c>
      <c r="BK365" s="223">
        <f>ROUND(I365*H365,2)</f>
        <v>0</v>
      </c>
      <c r="BL365" s="16" t="s">
        <v>376</v>
      </c>
      <c r="BM365" s="16" t="s">
        <v>755</v>
      </c>
    </row>
    <row r="366" spans="2:63" s="11" customFormat="1" ht="20.85" customHeight="1">
      <c r="B366" s="196"/>
      <c r="C366" s="197"/>
      <c r="D366" s="198" t="s">
        <v>69</v>
      </c>
      <c r="E366" s="210" t="s">
        <v>756</v>
      </c>
      <c r="F366" s="210" t="s">
        <v>757</v>
      </c>
      <c r="G366" s="197"/>
      <c r="H366" s="197"/>
      <c r="I366" s="200"/>
      <c r="J366" s="211">
        <f>BK366</f>
        <v>0</v>
      </c>
      <c r="K366" s="197"/>
      <c r="L366" s="202"/>
      <c r="M366" s="203"/>
      <c r="N366" s="204"/>
      <c r="O366" s="204"/>
      <c r="P366" s="205">
        <f>SUM(P367:P371)</f>
        <v>0</v>
      </c>
      <c r="Q366" s="204"/>
      <c r="R366" s="205">
        <f>SUM(R367:R371)</f>
        <v>0</v>
      </c>
      <c r="S366" s="204"/>
      <c r="T366" s="206">
        <f>SUM(T367:T371)</f>
        <v>0</v>
      </c>
      <c r="AR366" s="207" t="s">
        <v>79</v>
      </c>
      <c r="AT366" s="208" t="s">
        <v>69</v>
      </c>
      <c r="AU366" s="208" t="s">
        <v>79</v>
      </c>
      <c r="AY366" s="207" t="s">
        <v>149</v>
      </c>
      <c r="BK366" s="209">
        <f>SUM(BK367:BK371)</f>
        <v>0</v>
      </c>
    </row>
    <row r="367" spans="2:65" s="1" customFormat="1" ht="16.5" customHeight="1">
      <c r="B367" s="37"/>
      <c r="C367" s="212" t="s">
        <v>758</v>
      </c>
      <c r="D367" s="212" t="s">
        <v>153</v>
      </c>
      <c r="E367" s="213" t="s">
        <v>759</v>
      </c>
      <c r="F367" s="214" t="s">
        <v>760</v>
      </c>
      <c r="G367" s="215" t="s">
        <v>156</v>
      </c>
      <c r="H367" s="216">
        <v>1</v>
      </c>
      <c r="I367" s="217"/>
      <c r="J367" s="218">
        <f>ROUND(I367*H367,2)</f>
        <v>0</v>
      </c>
      <c r="K367" s="214" t="s">
        <v>473</v>
      </c>
      <c r="L367" s="42"/>
      <c r="M367" s="219" t="s">
        <v>1</v>
      </c>
      <c r="N367" s="220" t="s">
        <v>41</v>
      </c>
      <c r="O367" s="78"/>
      <c r="P367" s="221">
        <f>O367*H367</f>
        <v>0</v>
      </c>
      <c r="Q367" s="221">
        <v>0</v>
      </c>
      <c r="R367" s="221">
        <f>Q367*H367</f>
        <v>0</v>
      </c>
      <c r="S367" s="221">
        <v>0</v>
      </c>
      <c r="T367" s="222">
        <f>S367*H367</f>
        <v>0</v>
      </c>
      <c r="AR367" s="16" t="s">
        <v>376</v>
      </c>
      <c r="AT367" s="16" t="s">
        <v>153</v>
      </c>
      <c r="AU367" s="16" t="s">
        <v>150</v>
      </c>
      <c r="AY367" s="16" t="s">
        <v>149</v>
      </c>
      <c r="BE367" s="223">
        <f>IF(N367="základní",J367,0)</f>
        <v>0</v>
      </c>
      <c r="BF367" s="223">
        <f>IF(N367="snížená",J367,0)</f>
        <v>0</v>
      </c>
      <c r="BG367" s="223">
        <f>IF(N367="zákl. přenesená",J367,0)</f>
        <v>0</v>
      </c>
      <c r="BH367" s="223">
        <f>IF(N367="sníž. přenesená",J367,0)</f>
        <v>0</v>
      </c>
      <c r="BI367" s="223">
        <f>IF(N367="nulová",J367,0)</f>
        <v>0</v>
      </c>
      <c r="BJ367" s="16" t="s">
        <v>77</v>
      </c>
      <c r="BK367" s="223">
        <f>ROUND(I367*H367,2)</f>
        <v>0</v>
      </c>
      <c r="BL367" s="16" t="s">
        <v>376</v>
      </c>
      <c r="BM367" s="16" t="s">
        <v>761</v>
      </c>
    </row>
    <row r="368" spans="2:65" s="1" customFormat="1" ht="16.5" customHeight="1">
      <c r="B368" s="37"/>
      <c r="C368" s="257" t="s">
        <v>762</v>
      </c>
      <c r="D368" s="257" t="s">
        <v>245</v>
      </c>
      <c r="E368" s="258" t="s">
        <v>763</v>
      </c>
      <c r="F368" s="259" t="s">
        <v>764</v>
      </c>
      <c r="G368" s="260" t="s">
        <v>156</v>
      </c>
      <c r="H368" s="261">
        <v>1</v>
      </c>
      <c r="I368" s="262"/>
      <c r="J368" s="263">
        <f>ROUND(I368*H368,2)</f>
        <v>0</v>
      </c>
      <c r="K368" s="259" t="s">
        <v>473</v>
      </c>
      <c r="L368" s="264"/>
      <c r="M368" s="265" t="s">
        <v>1</v>
      </c>
      <c r="N368" s="266" t="s">
        <v>41</v>
      </c>
      <c r="O368" s="78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AR368" s="16" t="s">
        <v>301</v>
      </c>
      <c r="AT368" s="16" t="s">
        <v>245</v>
      </c>
      <c r="AU368" s="16" t="s">
        <v>150</v>
      </c>
      <c r="AY368" s="16" t="s">
        <v>149</v>
      </c>
      <c r="BE368" s="223">
        <f>IF(N368="základní",J368,0)</f>
        <v>0</v>
      </c>
      <c r="BF368" s="223">
        <f>IF(N368="snížená",J368,0)</f>
        <v>0</v>
      </c>
      <c r="BG368" s="223">
        <f>IF(N368="zákl. přenesená",J368,0)</f>
        <v>0</v>
      </c>
      <c r="BH368" s="223">
        <f>IF(N368="sníž. přenesená",J368,0)</f>
        <v>0</v>
      </c>
      <c r="BI368" s="223">
        <f>IF(N368="nulová",J368,0)</f>
        <v>0</v>
      </c>
      <c r="BJ368" s="16" t="s">
        <v>77</v>
      </c>
      <c r="BK368" s="223">
        <f>ROUND(I368*H368,2)</f>
        <v>0</v>
      </c>
      <c r="BL368" s="16" t="s">
        <v>376</v>
      </c>
      <c r="BM368" s="16" t="s">
        <v>765</v>
      </c>
    </row>
    <row r="369" spans="2:47" s="1" customFormat="1" ht="12">
      <c r="B369" s="37"/>
      <c r="C369" s="38"/>
      <c r="D369" s="226" t="s">
        <v>766</v>
      </c>
      <c r="E369" s="38"/>
      <c r="F369" s="267" t="s">
        <v>767</v>
      </c>
      <c r="G369" s="38"/>
      <c r="H369" s="38"/>
      <c r="I369" s="138"/>
      <c r="J369" s="38"/>
      <c r="K369" s="38"/>
      <c r="L369" s="42"/>
      <c r="M369" s="268"/>
      <c r="N369" s="78"/>
      <c r="O369" s="78"/>
      <c r="P369" s="78"/>
      <c r="Q369" s="78"/>
      <c r="R369" s="78"/>
      <c r="S369" s="78"/>
      <c r="T369" s="79"/>
      <c r="AT369" s="16" t="s">
        <v>766</v>
      </c>
      <c r="AU369" s="16" t="s">
        <v>150</v>
      </c>
    </row>
    <row r="370" spans="2:65" s="1" customFormat="1" ht="16.5" customHeight="1">
      <c r="B370" s="37"/>
      <c r="C370" s="257" t="s">
        <v>768</v>
      </c>
      <c r="D370" s="257" t="s">
        <v>245</v>
      </c>
      <c r="E370" s="258" t="s">
        <v>769</v>
      </c>
      <c r="F370" s="259" t="s">
        <v>770</v>
      </c>
      <c r="G370" s="260" t="s">
        <v>156</v>
      </c>
      <c r="H370" s="261">
        <v>1</v>
      </c>
      <c r="I370" s="262"/>
      <c r="J370" s="263">
        <f>ROUND(I370*H370,2)</f>
        <v>0</v>
      </c>
      <c r="K370" s="259" t="s">
        <v>473</v>
      </c>
      <c r="L370" s="264"/>
      <c r="M370" s="265" t="s">
        <v>1</v>
      </c>
      <c r="N370" s="266" t="s">
        <v>41</v>
      </c>
      <c r="O370" s="78"/>
      <c r="P370" s="221">
        <f>O370*H370</f>
        <v>0</v>
      </c>
      <c r="Q370" s="221">
        <v>0</v>
      </c>
      <c r="R370" s="221">
        <f>Q370*H370</f>
        <v>0</v>
      </c>
      <c r="S370" s="221">
        <v>0</v>
      </c>
      <c r="T370" s="222">
        <f>S370*H370</f>
        <v>0</v>
      </c>
      <c r="AR370" s="16" t="s">
        <v>301</v>
      </c>
      <c r="AT370" s="16" t="s">
        <v>245</v>
      </c>
      <c r="AU370" s="16" t="s">
        <v>150</v>
      </c>
      <c r="AY370" s="16" t="s">
        <v>149</v>
      </c>
      <c r="BE370" s="223">
        <f>IF(N370="základní",J370,0)</f>
        <v>0</v>
      </c>
      <c r="BF370" s="223">
        <f>IF(N370="snížená",J370,0)</f>
        <v>0</v>
      </c>
      <c r="BG370" s="223">
        <f>IF(N370="zákl. přenesená",J370,0)</f>
        <v>0</v>
      </c>
      <c r="BH370" s="223">
        <f>IF(N370="sníž. přenesená",J370,0)</f>
        <v>0</v>
      </c>
      <c r="BI370" s="223">
        <f>IF(N370="nulová",J370,0)</f>
        <v>0</v>
      </c>
      <c r="BJ370" s="16" t="s">
        <v>77</v>
      </c>
      <c r="BK370" s="223">
        <f>ROUND(I370*H370,2)</f>
        <v>0</v>
      </c>
      <c r="BL370" s="16" t="s">
        <v>376</v>
      </c>
      <c r="BM370" s="16" t="s">
        <v>771</v>
      </c>
    </row>
    <row r="371" spans="2:47" s="1" customFormat="1" ht="12">
      <c r="B371" s="37"/>
      <c r="C371" s="38"/>
      <c r="D371" s="226" t="s">
        <v>766</v>
      </c>
      <c r="E371" s="38"/>
      <c r="F371" s="267" t="s">
        <v>772</v>
      </c>
      <c r="G371" s="38"/>
      <c r="H371" s="38"/>
      <c r="I371" s="138"/>
      <c r="J371" s="38"/>
      <c r="K371" s="38"/>
      <c r="L371" s="42"/>
      <c r="M371" s="268"/>
      <c r="N371" s="78"/>
      <c r="O371" s="78"/>
      <c r="P371" s="78"/>
      <c r="Q371" s="78"/>
      <c r="R371" s="78"/>
      <c r="S371" s="78"/>
      <c r="T371" s="79"/>
      <c r="AT371" s="16" t="s">
        <v>766</v>
      </c>
      <c r="AU371" s="16" t="s">
        <v>150</v>
      </c>
    </row>
    <row r="372" spans="2:63" s="11" customFormat="1" ht="20.85" customHeight="1">
      <c r="B372" s="196"/>
      <c r="C372" s="197"/>
      <c r="D372" s="198" t="s">
        <v>69</v>
      </c>
      <c r="E372" s="210" t="s">
        <v>773</v>
      </c>
      <c r="F372" s="210" t="s">
        <v>774</v>
      </c>
      <c r="G372" s="197"/>
      <c r="H372" s="197"/>
      <c r="I372" s="200"/>
      <c r="J372" s="211">
        <f>BK372</f>
        <v>0</v>
      </c>
      <c r="K372" s="197"/>
      <c r="L372" s="202"/>
      <c r="M372" s="203"/>
      <c r="N372" s="204"/>
      <c r="O372" s="204"/>
      <c r="P372" s="205">
        <f>SUM(P373:P402)</f>
        <v>0</v>
      </c>
      <c r="Q372" s="204"/>
      <c r="R372" s="205">
        <f>SUM(R373:R402)</f>
        <v>0.0024000000000000002</v>
      </c>
      <c r="S372" s="204"/>
      <c r="T372" s="206">
        <f>SUM(T373:T402)</f>
        <v>0</v>
      </c>
      <c r="AR372" s="207" t="s">
        <v>150</v>
      </c>
      <c r="AT372" s="208" t="s">
        <v>69</v>
      </c>
      <c r="AU372" s="208" t="s">
        <v>79</v>
      </c>
      <c r="AY372" s="207" t="s">
        <v>149</v>
      </c>
      <c r="BK372" s="209">
        <f>SUM(BK373:BK402)</f>
        <v>0</v>
      </c>
    </row>
    <row r="373" spans="2:65" s="1" customFormat="1" ht="16.5" customHeight="1">
      <c r="B373" s="37"/>
      <c r="C373" s="212" t="s">
        <v>775</v>
      </c>
      <c r="D373" s="212" t="s">
        <v>153</v>
      </c>
      <c r="E373" s="213" t="s">
        <v>776</v>
      </c>
      <c r="F373" s="214" t="s">
        <v>777</v>
      </c>
      <c r="G373" s="215" t="s">
        <v>156</v>
      </c>
      <c r="H373" s="216">
        <v>4</v>
      </c>
      <c r="I373" s="217"/>
      <c r="J373" s="218">
        <f>ROUND(I373*H373,2)</f>
        <v>0</v>
      </c>
      <c r="K373" s="214" t="s">
        <v>473</v>
      </c>
      <c r="L373" s="42"/>
      <c r="M373" s="219" t="s">
        <v>1</v>
      </c>
      <c r="N373" s="220" t="s">
        <v>41</v>
      </c>
      <c r="O373" s="78"/>
      <c r="P373" s="221">
        <f>O373*H373</f>
        <v>0</v>
      </c>
      <c r="Q373" s="221">
        <v>0</v>
      </c>
      <c r="R373" s="221">
        <f>Q373*H373</f>
        <v>0</v>
      </c>
      <c r="S373" s="221">
        <v>0</v>
      </c>
      <c r="T373" s="222">
        <f>S373*H373</f>
        <v>0</v>
      </c>
      <c r="AR373" s="16" t="s">
        <v>238</v>
      </c>
      <c r="AT373" s="16" t="s">
        <v>153</v>
      </c>
      <c r="AU373" s="16" t="s">
        <v>150</v>
      </c>
      <c r="AY373" s="16" t="s">
        <v>149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16" t="s">
        <v>77</v>
      </c>
      <c r="BK373" s="223">
        <f>ROUND(I373*H373,2)</f>
        <v>0</v>
      </c>
      <c r="BL373" s="16" t="s">
        <v>238</v>
      </c>
      <c r="BM373" s="16" t="s">
        <v>778</v>
      </c>
    </row>
    <row r="374" spans="2:47" s="1" customFormat="1" ht="12">
      <c r="B374" s="37"/>
      <c r="C374" s="38"/>
      <c r="D374" s="226" t="s">
        <v>766</v>
      </c>
      <c r="E374" s="38"/>
      <c r="F374" s="267" t="s">
        <v>779</v>
      </c>
      <c r="G374" s="38"/>
      <c r="H374" s="38"/>
      <c r="I374" s="138"/>
      <c r="J374" s="38"/>
      <c r="K374" s="38"/>
      <c r="L374" s="42"/>
      <c r="M374" s="268"/>
      <c r="N374" s="78"/>
      <c r="O374" s="78"/>
      <c r="P374" s="78"/>
      <c r="Q374" s="78"/>
      <c r="R374" s="78"/>
      <c r="S374" s="78"/>
      <c r="T374" s="79"/>
      <c r="AT374" s="16" t="s">
        <v>766</v>
      </c>
      <c r="AU374" s="16" t="s">
        <v>150</v>
      </c>
    </row>
    <row r="375" spans="2:65" s="1" customFormat="1" ht="16.5" customHeight="1">
      <c r="B375" s="37"/>
      <c r="C375" s="212" t="s">
        <v>780</v>
      </c>
      <c r="D375" s="212" t="s">
        <v>153</v>
      </c>
      <c r="E375" s="213" t="s">
        <v>781</v>
      </c>
      <c r="F375" s="214" t="s">
        <v>782</v>
      </c>
      <c r="G375" s="215" t="s">
        <v>156</v>
      </c>
      <c r="H375" s="216">
        <v>4</v>
      </c>
      <c r="I375" s="217"/>
      <c r="J375" s="218">
        <f>ROUND(I375*H375,2)</f>
        <v>0</v>
      </c>
      <c r="K375" s="214" t="s">
        <v>473</v>
      </c>
      <c r="L375" s="42"/>
      <c r="M375" s="219" t="s">
        <v>1</v>
      </c>
      <c r="N375" s="220" t="s">
        <v>41</v>
      </c>
      <c r="O375" s="78"/>
      <c r="P375" s="221">
        <f>O375*H375</f>
        <v>0</v>
      </c>
      <c r="Q375" s="221">
        <v>0</v>
      </c>
      <c r="R375" s="221">
        <f>Q375*H375</f>
        <v>0</v>
      </c>
      <c r="S375" s="221">
        <v>0</v>
      </c>
      <c r="T375" s="222">
        <f>S375*H375</f>
        <v>0</v>
      </c>
      <c r="AR375" s="16" t="s">
        <v>238</v>
      </c>
      <c r="AT375" s="16" t="s">
        <v>153</v>
      </c>
      <c r="AU375" s="16" t="s">
        <v>150</v>
      </c>
      <c r="AY375" s="16" t="s">
        <v>149</v>
      </c>
      <c r="BE375" s="223">
        <f>IF(N375="základní",J375,0)</f>
        <v>0</v>
      </c>
      <c r="BF375" s="223">
        <f>IF(N375="snížená",J375,0)</f>
        <v>0</v>
      </c>
      <c r="BG375" s="223">
        <f>IF(N375="zákl. přenesená",J375,0)</f>
        <v>0</v>
      </c>
      <c r="BH375" s="223">
        <f>IF(N375="sníž. přenesená",J375,0)</f>
        <v>0</v>
      </c>
      <c r="BI375" s="223">
        <f>IF(N375="nulová",J375,0)</f>
        <v>0</v>
      </c>
      <c r="BJ375" s="16" t="s">
        <v>77</v>
      </c>
      <c r="BK375" s="223">
        <f>ROUND(I375*H375,2)</f>
        <v>0</v>
      </c>
      <c r="BL375" s="16" t="s">
        <v>238</v>
      </c>
      <c r="BM375" s="16" t="s">
        <v>783</v>
      </c>
    </row>
    <row r="376" spans="2:47" s="1" customFormat="1" ht="12">
      <c r="B376" s="37"/>
      <c r="C376" s="38"/>
      <c r="D376" s="226" t="s">
        <v>766</v>
      </c>
      <c r="E376" s="38"/>
      <c r="F376" s="267" t="s">
        <v>779</v>
      </c>
      <c r="G376" s="38"/>
      <c r="H376" s="38"/>
      <c r="I376" s="138"/>
      <c r="J376" s="38"/>
      <c r="K376" s="38"/>
      <c r="L376" s="42"/>
      <c r="M376" s="268"/>
      <c r="N376" s="78"/>
      <c r="O376" s="78"/>
      <c r="P376" s="78"/>
      <c r="Q376" s="78"/>
      <c r="R376" s="78"/>
      <c r="S376" s="78"/>
      <c r="T376" s="79"/>
      <c r="AT376" s="16" t="s">
        <v>766</v>
      </c>
      <c r="AU376" s="16" t="s">
        <v>150</v>
      </c>
    </row>
    <row r="377" spans="2:65" s="1" customFormat="1" ht="16.5" customHeight="1">
      <c r="B377" s="37"/>
      <c r="C377" s="257" t="s">
        <v>784</v>
      </c>
      <c r="D377" s="257" t="s">
        <v>245</v>
      </c>
      <c r="E377" s="258" t="s">
        <v>785</v>
      </c>
      <c r="F377" s="259" t="s">
        <v>786</v>
      </c>
      <c r="G377" s="260" t="s">
        <v>156</v>
      </c>
      <c r="H377" s="261">
        <v>4</v>
      </c>
      <c r="I377" s="262"/>
      <c r="J377" s="263">
        <f>ROUND(I377*H377,2)</f>
        <v>0</v>
      </c>
      <c r="K377" s="259" t="s">
        <v>473</v>
      </c>
      <c r="L377" s="264"/>
      <c r="M377" s="265" t="s">
        <v>1</v>
      </c>
      <c r="N377" s="266" t="s">
        <v>41</v>
      </c>
      <c r="O377" s="78"/>
      <c r="P377" s="221">
        <f>O377*H377</f>
        <v>0</v>
      </c>
      <c r="Q377" s="221">
        <v>0</v>
      </c>
      <c r="R377" s="221">
        <f>Q377*H377</f>
        <v>0</v>
      </c>
      <c r="S377" s="221">
        <v>0</v>
      </c>
      <c r="T377" s="222">
        <f>S377*H377</f>
        <v>0</v>
      </c>
      <c r="AR377" s="16" t="s">
        <v>787</v>
      </c>
      <c r="AT377" s="16" t="s">
        <v>245</v>
      </c>
      <c r="AU377" s="16" t="s">
        <v>150</v>
      </c>
      <c r="AY377" s="16" t="s">
        <v>149</v>
      </c>
      <c r="BE377" s="223">
        <f>IF(N377="základní",J377,0)</f>
        <v>0</v>
      </c>
      <c r="BF377" s="223">
        <f>IF(N377="snížená",J377,0)</f>
        <v>0</v>
      </c>
      <c r="BG377" s="223">
        <f>IF(N377="zákl. přenesená",J377,0)</f>
        <v>0</v>
      </c>
      <c r="BH377" s="223">
        <f>IF(N377="sníž. přenesená",J377,0)</f>
        <v>0</v>
      </c>
      <c r="BI377" s="223">
        <f>IF(N377="nulová",J377,0)</f>
        <v>0</v>
      </c>
      <c r="BJ377" s="16" t="s">
        <v>77</v>
      </c>
      <c r="BK377" s="223">
        <f>ROUND(I377*H377,2)</f>
        <v>0</v>
      </c>
      <c r="BL377" s="16" t="s">
        <v>238</v>
      </c>
      <c r="BM377" s="16" t="s">
        <v>788</v>
      </c>
    </row>
    <row r="378" spans="2:65" s="1" customFormat="1" ht="16.5" customHeight="1">
      <c r="B378" s="37"/>
      <c r="C378" s="212" t="s">
        <v>789</v>
      </c>
      <c r="D378" s="212" t="s">
        <v>153</v>
      </c>
      <c r="E378" s="213" t="s">
        <v>790</v>
      </c>
      <c r="F378" s="214" t="s">
        <v>791</v>
      </c>
      <c r="G378" s="215" t="s">
        <v>156</v>
      </c>
      <c r="H378" s="216">
        <v>10</v>
      </c>
      <c r="I378" s="217"/>
      <c r="J378" s="218">
        <f>ROUND(I378*H378,2)</f>
        <v>0</v>
      </c>
      <c r="K378" s="214" t="s">
        <v>473</v>
      </c>
      <c r="L378" s="42"/>
      <c r="M378" s="219" t="s">
        <v>1</v>
      </c>
      <c r="N378" s="220" t="s">
        <v>41</v>
      </c>
      <c r="O378" s="78"/>
      <c r="P378" s="221">
        <f>O378*H378</f>
        <v>0</v>
      </c>
      <c r="Q378" s="221">
        <v>0</v>
      </c>
      <c r="R378" s="221">
        <f>Q378*H378</f>
        <v>0</v>
      </c>
      <c r="S378" s="221">
        <v>0</v>
      </c>
      <c r="T378" s="222">
        <f>S378*H378</f>
        <v>0</v>
      </c>
      <c r="AR378" s="16" t="s">
        <v>238</v>
      </c>
      <c r="AT378" s="16" t="s">
        <v>153</v>
      </c>
      <c r="AU378" s="16" t="s">
        <v>150</v>
      </c>
      <c r="AY378" s="16" t="s">
        <v>149</v>
      </c>
      <c r="BE378" s="223">
        <f>IF(N378="základní",J378,0)</f>
        <v>0</v>
      </c>
      <c r="BF378" s="223">
        <f>IF(N378="snížená",J378,0)</f>
        <v>0</v>
      </c>
      <c r="BG378" s="223">
        <f>IF(N378="zákl. přenesená",J378,0)</f>
        <v>0</v>
      </c>
      <c r="BH378" s="223">
        <f>IF(N378="sníž. přenesená",J378,0)</f>
        <v>0</v>
      </c>
      <c r="BI378" s="223">
        <f>IF(N378="nulová",J378,0)</f>
        <v>0</v>
      </c>
      <c r="BJ378" s="16" t="s">
        <v>77</v>
      </c>
      <c r="BK378" s="223">
        <f>ROUND(I378*H378,2)</f>
        <v>0</v>
      </c>
      <c r="BL378" s="16" t="s">
        <v>238</v>
      </c>
      <c r="BM378" s="16" t="s">
        <v>792</v>
      </c>
    </row>
    <row r="379" spans="2:47" s="1" customFormat="1" ht="12">
      <c r="B379" s="37"/>
      <c r="C379" s="38"/>
      <c r="D379" s="226" t="s">
        <v>766</v>
      </c>
      <c r="E379" s="38"/>
      <c r="F379" s="267" t="s">
        <v>793</v>
      </c>
      <c r="G379" s="38"/>
      <c r="H379" s="38"/>
      <c r="I379" s="138"/>
      <c r="J379" s="38"/>
      <c r="K379" s="38"/>
      <c r="L379" s="42"/>
      <c r="M379" s="268"/>
      <c r="N379" s="78"/>
      <c r="O379" s="78"/>
      <c r="P379" s="78"/>
      <c r="Q379" s="78"/>
      <c r="R379" s="78"/>
      <c r="S379" s="78"/>
      <c r="T379" s="79"/>
      <c r="AT379" s="16" t="s">
        <v>766</v>
      </c>
      <c r="AU379" s="16" t="s">
        <v>150</v>
      </c>
    </row>
    <row r="380" spans="2:65" s="1" customFormat="1" ht="16.5" customHeight="1">
      <c r="B380" s="37"/>
      <c r="C380" s="212" t="s">
        <v>794</v>
      </c>
      <c r="D380" s="212" t="s">
        <v>153</v>
      </c>
      <c r="E380" s="213" t="s">
        <v>795</v>
      </c>
      <c r="F380" s="214" t="s">
        <v>796</v>
      </c>
      <c r="G380" s="215" t="s">
        <v>156</v>
      </c>
      <c r="H380" s="216">
        <v>5</v>
      </c>
      <c r="I380" s="217"/>
      <c r="J380" s="218">
        <f>ROUND(I380*H380,2)</f>
        <v>0</v>
      </c>
      <c r="K380" s="214" t="s">
        <v>473</v>
      </c>
      <c r="L380" s="42"/>
      <c r="M380" s="219" t="s">
        <v>1</v>
      </c>
      <c r="N380" s="220" t="s">
        <v>41</v>
      </c>
      <c r="O380" s="78"/>
      <c r="P380" s="221">
        <f>O380*H380</f>
        <v>0</v>
      </c>
      <c r="Q380" s="221">
        <v>0</v>
      </c>
      <c r="R380" s="221">
        <f>Q380*H380</f>
        <v>0</v>
      </c>
      <c r="S380" s="221">
        <v>0</v>
      </c>
      <c r="T380" s="222">
        <f>S380*H380</f>
        <v>0</v>
      </c>
      <c r="AR380" s="16" t="s">
        <v>238</v>
      </c>
      <c r="AT380" s="16" t="s">
        <v>153</v>
      </c>
      <c r="AU380" s="16" t="s">
        <v>150</v>
      </c>
      <c r="AY380" s="16" t="s">
        <v>149</v>
      </c>
      <c r="BE380" s="223">
        <f>IF(N380="základní",J380,0)</f>
        <v>0</v>
      </c>
      <c r="BF380" s="223">
        <f>IF(N380="snížená",J380,0)</f>
        <v>0</v>
      </c>
      <c r="BG380" s="223">
        <f>IF(N380="zákl. přenesená",J380,0)</f>
        <v>0</v>
      </c>
      <c r="BH380" s="223">
        <f>IF(N380="sníž. přenesená",J380,0)</f>
        <v>0</v>
      </c>
      <c r="BI380" s="223">
        <f>IF(N380="nulová",J380,0)</f>
        <v>0</v>
      </c>
      <c r="BJ380" s="16" t="s">
        <v>77</v>
      </c>
      <c r="BK380" s="223">
        <f>ROUND(I380*H380,2)</f>
        <v>0</v>
      </c>
      <c r="BL380" s="16" t="s">
        <v>238</v>
      </c>
      <c r="BM380" s="16" t="s">
        <v>797</v>
      </c>
    </row>
    <row r="381" spans="2:47" s="1" customFormat="1" ht="12">
      <c r="B381" s="37"/>
      <c r="C381" s="38"/>
      <c r="D381" s="226" t="s">
        <v>766</v>
      </c>
      <c r="E381" s="38"/>
      <c r="F381" s="267" t="s">
        <v>793</v>
      </c>
      <c r="G381" s="38"/>
      <c r="H381" s="38"/>
      <c r="I381" s="138"/>
      <c r="J381" s="38"/>
      <c r="K381" s="38"/>
      <c r="L381" s="42"/>
      <c r="M381" s="268"/>
      <c r="N381" s="78"/>
      <c r="O381" s="78"/>
      <c r="P381" s="78"/>
      <c r="Q381" s="78"/>
      <c r="R381" s="78"/>
      <c r="S381" s="78"/>
      <c r="T381" s="79"/>
      <c r="AT381" s="16" t="s">
        <v>766</v>
      </c>
      <c r="AU381" s="16" t="s">
        <v>150</v>
      </c>
    </row>
    <row r="382" spans="2:65" s="1" customFormat="1" ht="16.5" customHeight="1">
      <c r="B382" s="37"/>
      <c r="C382" s="212" t="s">
        <v>798</v>
      </c>
      <c r="D382" s="212" t="s">
        <v>153</v>
      </c>
      <c r="E382" s="213" t="s">
        <v>799</v>
      </c>
      <c r="F382" s="214" t="s">
        <v>800</v>
      </c>
      <c r="G382" s="215" t="s">
        <v>156</v>
      </c>
      <c r="H382" s="216">
        <v>1</v>
      </c>
      <c r="I382" s="217"/>
      <c r="J382" s="218">
        <f>ROUND(I382*H382,2)</f>
        <v>0</v>
      </c>
      <c r="K382" s="214" t="s">
        <v>473</v>
      </c>
      <c r="L382" s="42"/>
      <c r="M382" s="219" t="s">
        <v>1</v>
      </c>
      <c r="N382" s="220" t="s">
        <v>41</v>
      </c>
      <c r="O382" s="78"/>
      <c r="P382" s="221">
        <f>O382*H382</f>
        <v>0</v>
      </c>
      <c r="Q382" s="221">
        <v>0</v>
      </c>
      <c r="R382" s="221">
        <f>Q382*H382</f>
        <v>0</v>
      </c>
      <c r="S382" s="221">
        <v>0</v>
      </c>
      <c r="T382" s="222">
        <f>S382*H382</f>
        <v>0</v>
      </c>
      <c r="AR382" s="16" t="s">
        <v>238</v>
      </c>
      <c r="AT382" s="16" t="s">
        <v>153</v>
      </c>
      <c r="AU382" s="16" t="s">
        <v>150</v>
      </c>
      <c r="AY382" s="16" t="s">
        <v>149</v>
      </c>
      <c r="BE382" s="223">
        <f>IF(N382="základní",J382,0)</f>
        <v>0</v>
      </c>
      <c r="BF382" s="223">
        <f>IF(N382="snížená",J382,0)</f>
        <v>0</v>
      </c>
      <c r="BG382" s="223">
        <f>IF(N382="zákl. přenesená",J382,0)</f>
        <v>0</v>
      </c>
      <c r="BH382" s="223">
        <f>IF(N382="sníž. přenesená",J382,0)</f>
        <v>0</v>
      </c>
      <c r="BI382" s="223">
        <f>IF(N382="nulová",J382,0)</f>
        <v>0</v>
      </c>
      <c r="BJ382" s="16" t="s">
        <v>77</v>
      </c>
      <c r="BK382" s="223">
        <f>ROUND(I382*H382,2)</f>
        <v>0</v>
      </c>
      <c r="BL382" s="16" t="s">
        <v>238</v>
      </c>
      <c r="BM382" s="16" t="s">
        <v>801</v>
      </c>
    </row>
    <row r="383" spans="2:65" s="1" customFormat="1" ht="16.5" customHeight="1">
      <c r="B383" s="37"/>
      <c r="C383" s="257" t="s">
        <v>802</v>
      </c>
      <c r="D383" s="257" t="s">
        <v>245</v>
      </c>
      <c r="E383" s="258" t="s">
        <v>803</v>
      </c>
      <c r="F383" s="259" t="s">
        <v>804</v>
      </c>
      <c r="G383" s="260" t="s">
        <v>156</v>
      </c>
      <c r="H383" s="261">
        <v>1</v>
      </c>
      <c r="I383" s="262"/>
      <c r="J383" s="263">
        <f>ROUND(I383*H383,2)</f>
        <v>0</v>
      </c>
      <c r="K383" s="259" t="s">
        <v>473</v>
      </c>
      <c r="L383" s="264"/>
      <c r="M383" s="265" t="s">
        <v>1</v>
      </c>
      <c r="N383" s="266" t="s">
        <v>41</v>
      </c>
      <c r="O383" s="78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2">
        <f>S383*H383</f>
        <v>0</v>
      </c>
      <c r="AR383" s="16" t="s">
        <v>787</v>
      </c>
      <c r="AT383" s="16" t="s">
        <v>245</v>
      </c>
      <c r="AU383" s="16" t="s">
        <v>150</v>
      </c>
      <c r="AY383" s="16" t="s">
        <v>149</v>
      </c>
      <c r="BE383" s="223">
        <f>IF(N383="základní",J383,0)</f>
        <v>0</v>
      </c>
      <c r="BF383" s="223">
        <f>IF(N383="snížená",J383,0)</f>
        <v>0</v>
      </c>
      <c r="BG383" s="223">
        <f>IF(N383="zákl. přenesená",J383,0)</f>
        <v>0</v>
      </c>
      <c r="BH383" s="223">
        <f>IF(N383="sníž. přenesená",J383,0)</f>
        <v>0</v>
      </c>
      <c r="BI383" s="223">
        <f>IF(N383="nulová",J383,0)</f>
        <v>0</v>
      </c>
      <c r="BJ383" s="16" t="s">
        <v>77</v>
      </c>
      <c r="BK383" s="223">
        <f>ROUND(I383*H383,2)</f>
        <v>0</v>
      </c>
      <c r="BL383" s="16" t="s">
        <v>238</v>
      </c>
      <c r="BM383" s="16" t="s">
        <v>805</v>
      </c>
    </row>
    <row r="384" spans="2:65" s="1" customFormat="1" ht="16.5" customHeight="1">
      <c r="B384" s="37"/>
      <c r="C384" s="212" t="s">
        <v>806</v>
      </c>
      <c r="D384" s="212" t="s">
        <v>153</v>
      </c>
      <c r="E384" s="213" t="s">
        <v>807</v>
      </c>
      <c r="F384" s="214" t="s">
        <v>808</v>
      </c>
      <c r="G384" s="215" t="s">
        <v>156</v>
      </c>
      <c r="H384" s="216">
        <v>4</v>
      </c>
      <c r="I384" s="217"/>
      <c r="J384" s="218">
        <f>ROUND(I384*H384,2)</f>
        <v>0</v>
      </c>
      <c r="K384" s="214" t="s">
        <v>473</v>
      </c>
      <c r="L384" s="42"/>
      <c r="M384" s="219" t="s">
        <v>1</v>
      </c>
      <c r="N384" s="220" t="s">
        <v>41</v>
      </c>
      <c r="O384" s="78"/>
      <c r="P384" s="221">
        <f>O384*H384</f>
        <v>0</v>
      </c>
      <c r="Q384" s="221">
        <v>0</v>
      </c>
      <c r="R384" s="221">
        <f>Q384*H384</f>
        <v>0</v>
      </c>
      <c r="S384" s="221">
        <v>0</v>
      </c>
      <c r="T384" s="222">
        <f>S384*H384</f>
        <v>0</v>
      </c>
      <c r="AR384" s="16" t="s">
        <v>238</v>
      </c>
      <c r="AT384" s="16" t="s">
        <v>153</v>
      </c>
      <c r="AU384" s="16" t="s">
        <v>150</v>
      </c>
      <c r="AY384" s="16" t="s">
        <v>149</v>
      </c>
      <c r="BE384" s="223">
        <f>IF(N384="základní",J384,0)</f>
        <v>0</v>
      </c>
      <c r="BF384" s="223">
        <f>IF(N384="snížená",J384,0)</f>
        <v>0</v>
      </c>
      <c r="BG384" s="223">
        <f>IF(N384="zákl. přenesená",J384,0)</f>
        <v>0</v>
      </c>
      <c r="BH384" s="223">
        <f>IF(N384="sníž. přenesená",J384,0)</f>
        <v>0</v>
      </c>
      <c r="BI384" s="223">
        <f>IF(N384="nulová",J384,0)</f>
        <v>0</v>
      </c>
      <c r="BJ384" s="16" t="s">
        <v>77</v>
      </c>
      <c r="BK384" s="223">
        <f>ROUND(I384*H384,2)</f>
        <v>0</v>
      </c>
      <c r="BL384" s="16" t="s">
        <v>238</v>
      </c>
      <c r="BM384" s="16" t="s">
        <v>809</v>
      </c>
    </row>
    <row r="385" spans="2:47" s="1" customFormat="1" ht="12">
      <c r="B385" s="37"/>
      <c r="C385" s="38"/>
      <c r="D385" s="226" t="s">
        <v>766</v>
      </c>
      <c r="E385" s="38"/>
      <c r="F385" s="267" t="s">
        <v>810</v>
      </c>
      <c r="G385" s="38"/>
      <c r="H385" s="38"/>
      <c r="I385" s="138"/>
      <c r="J385" s="38"/>
      <c r="K385" s="38"/>
      <c r="L385" s="42"/>
      <c r="M385" s="268"/>
      <c r="N385" s="78"/>
      <c r="O385" s="78"/>
      <c r="P385" s="78"/>
      <c r="Q385" s="78"/>
      <c r="R385" s="78"/>
      <c r="S385" s="78"/>
      <c r="T385" s="79"/>
      <c r="AT385" s="16" t="s">
        <v>766</v>
      </c>
      <c r="AU385" s="16" t="s">
        <v>150</v>
      </c>
    </row>
    <row r="386" spans="2:65" s="1" customFormat="1" ht="16.5" customHeight="1">
      <c r="B386" s="37"/>
      <c r="C386" s="257" t="s">
        <v>811</v>
      </c>
      <c r="D386" s="257" t="s">
        <v>245</v>
      </c>
      <c r="E386" s="258" t="s">
        <v>812</v>
      </c>
      <c r="F386" s="259" t="s">
        <v>813</v>
      </c>
      <c r="G386" s="260" t="s">
        <v>156</v>
      </c>
      <c r="H386" s="261">
        <v>4</v>
      </c>
      <c r="I386" s="262"/>
      <c r="J386" s="263">
        <f>ROUND(I386*H386,2)</f>
        <v>0</v>
      </c>
      <c r="K386" s="259" t="s">
        <v>473</v>
      </c>
      <c r="L386" s="264"/>
      <c r="M386" s="265" t="s">
        <v>1</v>
      </c>
      <c r="N386" s="266" t="s">
        <v>41</v>
      </c>
      <c r="O386" s="78"/>
      <c r="P386" s="221">
        <f>O386*H386</f>
        <v>0</v>
      </c>
      <c r="Q386" s="221">
        <v>0</v>
      </c>
      <c r="R386" s="221">
        <f>Q386*H386</f>
        <v>0</v>
      </c>
      <c r="S386" s="221">
        <v>0</v>
      </c>
      <c r="T386" s="222">
        <f>S386*H386</f>
        <v>0</v>
      </c>
      <c r="AR386" s="16" t="s">
        <v>787</v>
      </c>
      <c r="AT386" s="16" t="s">
        <v>245</v>
      </c>
      <c r="AU386" s="16" t="s">
        <v>150</v>
      </c>
      <c r="AY386" s="16" t="s">
        <v>149</v>
      </c>
      <c r="BE386" s="223">
        <f>IF(N386="základní",J386,0)</f>
        <v>0</v>
      </c>
      <c r="BF386" s="223">
        <f>IF(N386="snížená",J386,0)</f>
        <v>0</v>
      </c>
      <c r="BG386" s="223">
        <f>IF(N386="zákl. přenesená",J386,0)</f>
        <v>0</v>
      </c>
      <c r="BH386" s="223">
        <f>IF(N386="sníž. přenesená",J386,0)</f>
        <v>0</v>
      </c>
      <c r="BI386" s="223">
        <f>IF(N386="nulová",J386,0)</f>
        <v>0</v>
      </c>
      <c r="BJ386" s="16" t="s">
        <v>77</v>
      </c>
      <c r="BK386" s="223">
        <f>ROUND(I386*H386,2)</f>
        <v>0</v>
      </c>
      <c r="BL386" s="16" t="s">
        <v>238</v>
      </c>
      <c r="BM386" s="16" t="s">
        <v>814</v>
      </c>
    </row>
    <row r="387" spans="2:65" s="1" customFormat="1" ht="16.5" customHeight="1">
      <c r="B387" s="37"/>
      <c r="C387" s="212" t="s">
        <v>815</v>
      </c>
      <c r="D387" s="212" t="s">
        <v>153</v>
      </c>
      <c r="E387" s="213" t="s">
        <v>816</v>
      </c>
      <c r="F387" s="214" t="s">
        <v>817</v>
      </c>
      <c r="G387" s="215" t="s">
        <v>156</v>
      </c>
      <c r="H387" s="216">
        <v>1</v>
      </c>
      <c r="I387" s="217"/>
      <c r="J387" s="218">
        <f>ROUND(I387*H387,2)</f>
        <v>0</v>
      </c>
      <c r="K387" s="214" t="s">
        <v>473</v>
      </c>
      <c r="L387" s="42"/>
      <c r="M387" s="219" t="s">
        <v>1</v>
      </c>
      <c r="N387" s="220" t="s">
        <v>41</v>
      </c>
      <c r="O387" s="78"/>
      <c r="P387" s="221">
        <f>O387*H387</f>
        <v>0</v>
      </c>
      <c r="Q387" s="221">
        <v>0</v>
      </c>
      <c r="R387" s="221">
        <f>Q387*H387</f>
        <v>0</v>
      </c>
      <c r="S387" s="221">
        <v>0</v>
      </c>
      <c r="T387" s="222">
        <f>S387*H387</f>
        <v>0</v>
      </c>
      <c r="AR387" s="16" t="s">
        <v>238</v>
      </c>
      <c r="AT387" s="16" t="s">
        <v>153</v>
      </c>
      <c r="AU387" s="16" t="s">
        <v>150</v>
      </c>
      <c r="AY387" s="16" t="s">
        <v>149</v>
      </c>
      <c r="BE387" s="223">
        <f>IF(N387="základní",J387,0)</f>
        <v>0</v>
      </c>
      <c r="BF387" s="223">
        <f>IF(N387="snížená",J387,0)</f>
        <v>0</v>
      </c>
      <c r="BG387" s="223">
        <f>IF(N387="zákl. přenesená",J387,0)</f>
        <v>0</v>
      </c>
      <c r="BH387" s="223">
        <f>IF(N387="sníž. přenesená",J387,0)</f>
        <v>0</v>
      </c>
      <c r="BI387" s="223">
        <f>IF(N387="nulová",J387,0)</f>
        <v>0</v>
      </c>
      <c r="BJ387" s="16" t="s">
        <v>77</v>
      </c>
      <c r="BK387" s="223">
        <f>ROUND(I387*H387,2)</f>
        <v>0</v>
      </c>
      <c r="BL387" s="16" t="s">
        <v>238</v>
      </c>
      <c r="BM387" s="16" t="s">
        <v>818</v>
      </c>
    </row>
    <row r="388" spans="2:47" s="1" customFormat="1" ht="12">
      <c r="B388" s="37"/>
      <c r="C388" s="38"/>
      <c r="D388" s="226" t="s">
        <v>766</v>
      </c>
      <c r="E388" s="38"/>
      <c r="F388" s="267" t="s">
        <v>810</v>
      </c>
      <c r="G388" s="38"/>
      <c r="H388" s="38"/>
      <c r="I388" s="138"/>
      <c r="J388" s="38"/>
      <c r="K388" s="38"/>
      <c r="L388" s="42"/>
      <c r="M388" s="268"/>
      <c r="N388" s="78"/>
      <c r="O388" s="78"/>
      <c r="P388" s="78"/>
      <c r="Q388" s="78"/>
      <c r="R388" s="78"/>
      <c r="S388" s="78"/>
      <c r="T388" s="79"/>
      <c r="AT388" s="16" t="s">
        <v>766</v>
      </c>
      <c r="AU388" s="16" t="s">
        <v>150</v>
      </c>
    </row>
    <row r="389" spans="2:65" s="1" customFormat="1" ht="16.5" customHeight="1">
      <c r="B389" s="37"/>
      <c r="C389" s="257" t="s">
        <v>819</v>
      </c>
      <c r="D389" s="257" t="s">
        <v>245</v>
      </c>
      <c r="E389" s="258" t="s">
        <v>820</v>
      </c>
      <c r="F389" s="259" t="s">
        <v>821</v>
      </c>
      <c r="G389" s="260" t="s">
        <v>156</v>
      </c>
      <c r="H389" s="261">
        <v>1</v>
      </c>
      <c r="I389" s="262"/>
      <c r="J389" s="263">
        <f>ROUND(I389*H389,2)</f>
        <v>0</v>
      </c>
      <c r="K389" s="259" t="s">
        <v>473</v>
      </c>
      <c r="L389" s="264"/>
      <c r="M389" s="265" t="s">
        <v>1</v>
      </c>
      <c r="N389" s="266" t="s">
        <v>41</v>
      </c>
      <c r="O389" s="78"/>
      <c r="P389" s="221">
        <f>O389*H389</f>
        <v>0</v>
      </c>
      <c r="Q389" s="221">
        <v>0</v>
      </c>
      <c r="R389" s="221">
        <f>Q389*H389</f>
        <v>0</v>
      </c>
      <c r="S389" s="221">
        <v>0</v>
      </c>
      <c r="T389" s="222">
        <f>S389*H389</f>
        <v>0</v>
      </c>
      <c r="AR389" s="16" t="s">
        <v>787</v>
      </c>
      <c r="AT389" s="16" t="s">
        <v>245</v>
      </c>
      <c r="AU389" s="16" t="s">
        <v>150</v>
      </c>
      <c r="AY389" s="16" t="s">
        <v>149</v>
      </c>
      <c r="BE389" s="223">
        <f>IF(N389="základní",J389,0)</f>
        <v>0</v>
      </c>
      <c r="BF389" s="223">
        <f>IF(N389="snížená",J389,0)</f>
        <v>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6" t="s">
        <v>77</v>
      </c>
      <c r="BK389" s="223">
        <f>ROUND(I389*H389,2)</f>
        <v>0</v>
      </c>
      <c r="BL389" s="16" t="s">
        <v>238</v>
      </c>
      <c r="BM389" s="16" t="s">
        <v>822</v>
      </c>
    </row>
    <row r="390" spans="2:65" s="1" customFormat="1" ht="16.5" customHeight="1">
      <c r="B390" s="37"/>
      <c r="C390" s="212" t="s">
        <v>823</v>
      </c>
      <c r="D390" s="212" t="s">
        <v>153</v>
      </c>
      <c r="E390" s="213" t="s">
        <v>824</v>
      </c>
      <c r="F390" s="214" t="s">
        <v>825</v>
      </c>
      <c r="G390" s="215" t="s">
        <v>156</v>
      </c>
      <c r="H390" s="216">
        <v>1</v>
      </c>
      <c r="I390" s="217"/>
      <c r="J390" s="218">
        <f>ROUND(I390*H390,2)</f>
        <v>0</v>
      </c>
      <c r="K390" s="214" t="s">
        <v>473</v>
      </c>
      <c r="L390" s="42"/>
      <c r="M390" s="219" t="s">
        <v>1</v>
      </c>
      <c r="N390" s="220" t="s">
        <v>41</v>
      </c>
      <c r="O390" s="78"/>
      <c r="P390" s="221">
        <f>O390*H390</f>
        <v>0</v>
      </c>
      <c r="Q390" s="221">
        <v>0</v>
      </c>
      <c r="R390" s="221">
        <f>Q390*H390</f>
        <v>0</v>
      </c>
      <c r="S390" s="221">
        <v>0</v>
      </c>
      <c r="T390" s="222">
        <f>S390*H390</f>
        <v>0</v>
      </c>
      <c r="AR390" s="16" t="s">
        <v>238</v>
      </c>
      <c r="AT390" s="16" t="s">
        <v>153</v>
      </c>
      <c r="AU390" s="16" t="s">
        <v>150</v>
      </c>
      <c r="AY390" s="16" t="s">
        <v>149</v>
      </c>
      <c r="BE390" s="223">
        <f>IF(N390="základní",J390,0)</f>
        <v>0</v>
      </c>
      <c r="BF390" s="223">
        <f>IF(N390="snížená",J390,0)</f>
        <v>0</v>
      </c>
      <c r="BG390" s="223">
        <f>IF(N390="zákl. přenesená",J390,0)</f>
        <v>0</v>
      </c>
      <c r="BH390" s="223">
        <f>IF(N390="sníž. přenesená",J390,0)</f>
        <v>0</v>
      </c>
      <c r="BI390" s="223">
        <f>IF(N390="nulová",J390,0)</f>
        <v>0</v>
      </c>
      <c r="BJ390" s="16" t="s">
        <v>77</v>
      </c>
      <c r="BK390" s="223">
        <f>ROUND(I390*H390,2)</f>
        <v>0</v>
      </c>
      <c r="BL390" s="16" t="s">
        <v>238</v>
      </c>
      <c r="BM390" s="16" t="s">
        <v>826</v>
      </c>
    </row>
    <row r="391" spans="2:47" s="1" customFormat="1" ht="12">
      <c r="B391" s="37"/>
      <c r="C391" s="38"/>
      <c r="D391" s="226" t="s">
        <v>766</v>
      </c>
      <c r="E391" s="38"/>
      <c r="F391" s="267" t="s">
        <v>810</v>
      </c>
      <c r="G391" s="38"/>
      <c r="H391" s="38"/>
      <c r="I391" s="138"/>
      <c r="J391" s="38"/>
      <c r="K391" s="38"/>
      <c r="L391" s="42"/>
      <c r="M391" s="268"/>
      <c r="N391" s="78"/>
      <c r="O391" s="78"/>
      <c r="P391" s="78"/>
      <c r="Q391" s="78"/>
      <c r="R391" s="78"/>
      <c r="S391" s="78"/>
      <c r="T391" s="79"/>
      <c r="AT391" s="16" t="s">
        <v>766</v>
      </c>
      <c r="AU391" s="16" t="s">
        <v>150</v>
      </c>
    </row>
    <row r="392" spans="2:65" s="1" customFormat="1" ht="90" customHeight="1">
      <c r="B392" s="37"/>
      <c r="C392" s="257" t="s">
        <v>827</v>
      </c>
      <c r="D392" s="257" t="s">
        <v>245</v>
      </c>
      <c r="E392" s="258" t="s">
        <v>828</v>
      </c>
      <c r="F392" s="259" t="s">
        <v>829</v>
      </c>
      <c r="G392" s="260" t="s">
        <v>1</v>
      </c>
      <c r="H392" s="261">
        <v>1</v>
      </c>
      <c r="I392" s="262"/>
      <c r="J392" s="263">
        <f>ROUND(I392*H392,2)</f>
        <v>0</v>
      </c>
      <c r="K392" s="259" t="s">
        <v>473</v>
      </c>
      <c r="L392" s="264"/>
      <c r="M392" s="265" t="s">
        <v>1</v>
      </c>
      <c r="N392" s="266" t="s">
        <v>41</v>
      </c>
      <c r="O392" s="78"/>
      <c r="P392" s="221">
        <f>O392*H392</f>
        <v>0</v>
      </c>
      <c r="Q392" s="221">
        <v>0</v>
      </c>
      <c r="R392" s="221">
        <f>Q392*H392</f>
        <v>0</v>
      </c>
      <c r="S392" s="221">
        <v>0</v>
      </c>
      <c r="T392" s="222">
        <f>S392*H392</f>
        <v>0</v>
      </c>
      <c r="AR392" s="16" t="s">
        <v>787</v>
      </c>
      <c r="AT392" s="16" t="s">
        <v>245</v>
      </c>
      <c r="AU392" s="16" t="s">
        <v>150</v>
      </c>
      <c r="AY392" s="16" t="s">
        <v>149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6" t="s">
        <v>77</v>
      </c>
      <c r="BK392" s="223">
        <f>ROUND(I392*H392,2)</f>
        <v>0</v>
      </c>
      <c r="BL392" s="16" t="s">
        <v>238</v>
      </c>
      <c r="BM392" s="16" t="s">
        <v>830</v>
      </c>
    </row>
    <row r="393" spans="2:65" s="1" customFormat="1" ht="16.5" customHeight="1">
      <c r="B393" s="37"/>
      <c r="C393" s="212" t="s">
        <v>831</v>
      </c>
      <c r="D393" s="212" t="s">
        <v>153</v>
      </c>
      <c r="E393" s="213" t="s">
        <v>832</v>
      </c>
      <c r="F393" s="214" t="s">
        <v>833</v>
      </c>
      <c r="G393" s="215" t="s">
        <v>156</v>
      </c>
      <c r="H393" s="216">
        <v>4</v>
      </c>
      <c r="I393" s="217"/>
      <c r="J393" s="218">
        <f>ROUND(I393*H393,2)</f>
        <v>0</v>
      </c>
      <c r="K393" s="214" t="s">
        <v>473</v>
      </c>
      <c r="L393" s="42"/>
      <c r="M393" s="219" t="s">
        <v>1</v>
      </c>
      <c r="N393" s="220" t="s">
        <v>41</v>
      </c>
      <c r="O393" s="78"/>
      <c r="P393" s="221">
        <f>O393*H393</f>
        <v>0</v>
      </c>
      <c r="Q393" s="221">
        <v>0</v>
      </c>
      <c r="R393" s="221">
        <f>Q393*H393</f>
        <v>0</v>
      </c>
      <c r="S393" s="221">
        <v>0</v>
      </c>
      <c r="T393" s="222">
        <f>S393*H393</f>
        <v>0</v>
      </c>
      <c r="AR393" s="16" t="s">
        <v>238</v>
      </c>
      <c r="AT393" s="16" t="s">
        <v>153</v>
      </c>
      <c r="AU393" s="16" t="s">
        <v>150</v>
      </c>
      <c r="AY393" s="16" t="s">
        <v>149</v>
      </c>
      <c r="BE393" s="223">
        <f>IF(N393="základní",J393,0)</f>
        <v>0</v>
      </c>
      <c r="BF393" s="223">
        <f>IF(N393="snížená",J393,0)</f>
        <v>0</v>
      </c>
      <c r="BG393" s="223">
        <f>IF(N393="zákl. přenesená",J393,0)</f>
        <v>0</v>
      </c>
      <c r="BH393" s="223">
        <f>IF(N393="sníž. přenesená",J393,0)</f>
        <v>0</v>
      </c>
      <c r="BI393" s="223">
        <f>IF(N393="nulová",J393,0)</f>
        <v>0</v>
      </c>
      <c r="BJ393" s="16" t="s">
        <v>77</v>
      </c>
      <c r="BK393" s="223">
        <f>ROUND(I393*H393,2)</f>
        <v>0</v>
      </c>
      <c r="BL393" s="16" t="s">
        <v>238</v>
      </c>
      <c r="BM393" s="16" t="s">
        <v>834</v>
      </c>
    </row>
    <row r="394" spans="2:47" s="1" customFormat="1" ht="12">
      <c r="B394" s="37"/>
      <c r="C394" s="38"/>
      <c r="D394" s="226" t="s">
        <v>766</v>
      </c>
      <c r="E394" s="38"/>
      <c r="F394" s="267" t="s">
        <v>810</v>
      </c>
      <c r="G394" s="38"/>
      <c r="H394" s="38"/>
      <c r="I394" s="138"/>
      <c r="J394" s="38"/>
      <c r="K394" s="38"/>
      <c r="L394" s="42"/>
      <c r="M394" s="268"/>
      <c r="N394" s="78"/>
      <c r="O394" s="78"/>
      <c r="P394" s="78"/>
      <c r="Q394" s="78"/>
      <c r="R394" s="78"/>
      <c r="S394" s="78"/>
      <c r="T394" s="79"/>
      <c r="AT394" s="16" t="s">
        <v>766</v>
      </c>
      <c r="AU394" s="16" t="s">
        <v>150</v>
      </c>
    </row>
    <row r="395" spans="2:65" s="1" customFormat="1" ht="16.5" customHeight="1">
      <c r="B395" s="37"/>
      <c r="C395" s="257" t="s">
        <v>835</v>
      </c>
      <c r="D395" s="257" t="s">
        <v>245</v>
      </c>
      <c r="E395" s="258" t="s">
        <v>836</v>
      </c>
      <c r="F395" s="259" t="s">
        <v>837</v>
      </c>
      <c r="G395" s="260" t="s">
        <v>156</v>
      </c>
      <c r="H395" s="261">
        <v>4</v>
      </c>
      <c r="I395" s="262"/>
      <c r="J395" s="263">
        <f>ROUND(I395*H395,2)</f>
        <v>0</v>
      </c>
      <c r="K395" s="259" t="s">
        <v>473</v>
      </c>
      <c r="L395" s="264"/>
      <c r="M395" s="265" t="s">
        <v>1</v>
      </c>
      <c r="N395" s="266" t="s">
        <v>41</v>
      </c>
      <c r="O395" s="78"/>
      <c r="P395" s="221">
        <f>O395*H395</f>
        <v>0</v>
      </c>
      <c r="Q395" s="221">
        <v>0</v>
      </c>
      <c r="R395" s="221">
        <f>Q395*H395</f>
        <v>0</v>
      </c>
      <c r="S395" s="221">
        <v>0</v>
      </c>
      <c r="T395" s="222">
        <f>S395*H395</f>
        <v>0</v>
      </c>
      <c r="AR395" s="16" t="s">
        <v>787</v>
      </c>
      <c r="AT395" s="16" t="s">
        <v>245</v>
      </c>
      <c r="AU395" s="16" t="s">
        <v>150</v>
      </c>
      <c r="AY395" s="16" t="s">
        <v>149</v>
      </c>
      <c r="BE395" s="223">
        <f>IF(N395="základní",J395,0)</f>
        <v>0</v>
      </c>
      <c r="BF395" s="223">
        <f>IF(N395="snížená",J395,0)</f>
        <v>0</v>
      </c>
      <c r="BG395" s="223">
        <f>IF(N395="zákl. přenesená",J395,0)</f>
        <v>0</v>
      </c>
      <c r="BH395" s="223">
        <f>IF(N395="sníž. přenesená",J395,0)</f>
        <v>0</v>
      </c>
      <c r="BI395" s="223">
        <f>IF(N395="nulová",J395,0)</f>
        <v>0</v>
      </c>
      <c r="BJ395" s="16" t="s">
        <v>77</v>
      </c>
      <c r="BK395" s="223">
        <f>ROUND(I395*H395,2)</f>
        <v>0</v>
      </c>
      <c r="BL395" s="16" t="s">
        <v>238</v>
      </c>
      <c r="BM395" s="16" t="s">
        <v>838</v>
      </c>
    </row>
    <row r="396" spans="2:65" s="1" customFormat="1" ht="16.5" customHeight="1">
      <c r="B396" s="37"/>
      <c r="C396" s="212" t="s">
        <v>839</v>
      </c>
      <c r="D396" s="212" t="s">
        <v>153</v>
      </c>
      <c r="E396" s="213" t="s">
        <v>840</v>
      </c>
      <c r="F396" s="214" t="s">
        <v>841</v>
      </c>
      <c r="G396" s="215" t="s">
        <v>174</v>
      </c>
      <c r="H396" s="216">
        <v>5</v>
      </c>
      <c r="I396" s="217"/>
      <c r="J396" s="218">
        <f>ROUND(I396*H396,2)</f>
        <v>0</v>
      </c>
      <c r="K396" s="214" t="s">
        <v>473</v>
      </c>
      <c r="L396" s="42"/>
      <c r="M396" s="219" t="s">
        <v>1</v>
      </c>
      <c r="N396" s="220" t="s">
        <v>41</v>
      </c>
      <c r="O396" s="78"/>
      <c r="P396" s="221">
        <f>O396*H396</f>
        <v>0</v>
      </c>
      <c r="Q396" s="221">
        <v>0</v>
      </c>
      <c r="R396" s="221">
        <f>Q396*H396</f>
        <v>0</v>
      </c>
      <c r="S396" s="221">
        <v>0</v>
      </c>
      <c r="T396" s="222">
        <f>S396*H396</f>
        <v>0</v>
      </c>
      <c r="AR396" s="16" t="s">
        <v>238</v>
      </c>
      <c r="AT396" s="16" t="s">
        <v>153</v>
      </c>
      <c r="AU396" s="16" t="s">
        <v>150</v>
      </c>
      <c r="AY396" s="16" t="s">
        <v>149</v>
      </c>
      <c r="BE396" s="223">
        <f>IF(N396="základní",J396,0)</f>
        <v>0</v>
      </c>
      <c r="BF396" s="223">
        <f>IF(N396="snížená",J396,0)</f>
        <v>0</v>
      </c>
      <c r="BG396" s="223">
        <f>IF(N396="zákl. přenesená",J396,0)</f>
        <v>0</v>
      </c>
      <c r="BH396" s="223">
        <f>IF(N396="sníž. přenesená",J396,0)</f>
        <v>0</v>
      </c>
      <c r="BI396" s="223">
        <f>IF(N396="nulová",J396,0)</f>
        <v>0</v>
      </c>
      <c r="BJ396" s="16" t="s">
        <v>77</v>
      </c>
      <c r="BK396" s="223">
        <f>ROUND(I396*H396,2)</f>
        <v>0</v>
      </c>
      <c r="BL396" s="16" t="s">
        <v>238</v>
      </c>
      <c r="BM396" s="16" t="s">
        <v>842</v>
      </c>
    </row>
    <row r="397" spans="2:47" s="1" customFormat="1" ht="12">
      <c r="B397" s="37"/>
      <c r="C397" s="38"/>
      <c r="D397" s="226" t="s">
        <v>766</v>
      </c>
      <c r="E397" s="38"/>
      <c r="F397" s="267" t="s">
        <v>810</v>
      </c>
      <c r="G397" s="38"/>
      <c r="H397" s="38"/>
      <c r="I397" s="138"/>
      <c r="J397" s="38"/>
      <c r="K397" s="38"/>
      <c r="L397" s="42"/>
      <c r="M397" s="268"/>
      <c r="N397" s="78"/>
      <c r="O397" s="78"/>
      <c r="P397" s="78"/>
      <c r="Q397" s="78"/>
      <c r="R397" s="78"/>
      <c r="S397" s="78"/>
      <c r="T397" s="79"/>
      <c r="AT397" s="16" t="s">
        <v>766</v>
      </c>
      <c r="AU397" s="16" t="s">
        <v>150</v>
      </c>
    </row>
    <row r="398" spans="2:65" s="1" customFormat="1" ht="22.5" customHeight="1">
      <c r="B398" s="37"/>
      <c r="C398" s="257" t="s">
        <v>843</v>
      </c>
      <c r="D398" s="257" t="s">
        <v>245</v>
      </c>
      <c r="E398" s="258" t="s">
        <v>844</v>
      </c>
      <c r="F398" s="259" t="s">
        <v>845</v>
      </c>
      <c r="G398" s="260" t="s">
        <v>174</v>
      </c>
      <c r="H398" s="261">
        <v>5</v>
      </c>
      <c r="I398" s="262"/>
      <c r="J398" s="263">
        <f>ROUND(I398*H398,2)</f>
        <v>0</v>
      </c>
      <c r="K398" s="259" t="s">
        <v>473</v>
      </c>
      <c r="L398" s="264"/>
      <c r="M398" s="265" t="s">
        <v>1</v>
      </c>
      <c r="N398" s="266" t="s">
        <v>41</v>
      </c>
      <c r="O398" s="78"/>
      <c r="P398" s="221">
        <f>O398*H398</f>
        <v>0</v>
      </c>
      <c r="Q398" s="221">
        <v>0</v>
      </c>
      <c r="R398" s="221">
        <f>Q398*H398</f>
        <v>0</v>
      </c>
      <c r="S398" s="221">
        <v>0</v>
      </c>
      <c r="T398" s="222">
        <f>S398*H398</f>
        <v>0</v>
      </c>
      <c r="AR398" s="16" t="s">
        <v>787</v>
      </c>
      <c r="AT398" s="16" t="s">
        <v>245</v>
      </c>
      <c r="AU398" s="16" t="s">
        <v>150</v>
      </c>
      <c r="AY398" s="16" t="s">
        <v>149</v>
      </c>
      <c r="BE398" s="223">
        <f>IF(N398="základní",J398,0)</f>
        <v>0</v>
      </c>
      <c r="BF398" s="223">
        <f>IF(N398="snížená",J398,0)</f>
        <v>0</v>
      </c>
      <c r="BG398" s="223">
        <f>IF(N398="zákl. přenesená",J398,0)</f>
        <v>0</v>
      </c>
      <c r="BH398" s="223">
        <f>IF(N398="sníž. přenesená",J398,0)</f>
        <v>0</v>
      </c>
      <c r="BI398" s="223">
        <f>IF(N398="nulová",J398,0)</f>
        <v>0</v>
      </c>
      <c r="BJ398" s="16" t="s">
        <v>77</v>
      </c>
      <c r="BK398" s="223">
        <f>ROUND(I398*H398,2)</f>
        <v>0</v>
      </c>
      <c r="BL398" s="16" t="s">
        <v>238</v>
      </c>
      <c r="BM398" s="16" t="s">
        <v>846</v>
      </c>
    </row>
    <row r="399" spans="2:65" s="1" customFormat="1" ht="22.5" customHeight="1">
      <c r="B399" s="37"/>
      <c r="C399" s="212" t="s">
        <v>847</v>
      </c>
      <c r="D399" s="212" t="s">
        <v>153</v>
      </c>
      <c r="E399" s="213" t="s">
        <v>848</v>
      </c>
      <c r="F399" s="214" t="s">
        <v>849</v>
      </c>
      <c r="G399" s="215" t="s">
        <v>174</v>
      </c>
      <c r="H399" s="216">
        <v>15</v>
      </c>
      <c r="I399" s="217"/>
      <c r="J399" s="218">
        <f>ROUND(I399*H399,2)</f>
        <v>0</v>
      </c>
      <c r="K399" s="214" t="s">
        <v>473</v>
      </c>
      <c r="L399" s="42"/>
      <c r="M399" s="219" t="s">
        <v>1</v>
      </c>
      <c r="N399" s="220" t="s">
        <v>41</v>
      </c>
      <c r="O399" s="78"/>
      <c r="P399" s="221">
        <f>O399*H399</f>
        <v>0</v>
      </c>
      <c r="Q399" s="221">
        <v>0</v>
      </c>
      <c r="R399" s="221">
        <f>Q399*H399</f>
        <v>0</v>
      </c>
      <c r="S399" s="221">
        <v>0</v>
      </c>
      <c r="T399" s="222">
        <f>S399*H399</f>
        <v>0</v>
      </c>
      <c r="AR399" s="16" t="s">
        <v>238</v>
      </c>
      <c r="AT399" s="16" t="s">
        <v>153</v>
      </c>
      <c r="AU399" s="16" t="s">
        <v>150</v>
      </c>
      <c r="AY399" s="16" t="s">
        <v>149</v>
      </c>
      <c r="BE399" s="223">
        <f>IF(N399="základní",J399,0)</f>
        <v>0</v>
      </c>
      <c r="BF399" s="223">
        <f>IF(N399="snížená",J399,0)</f>
        <v>0</v>
      </c>
      <c r="BG399" s="223">
        <f>IF(N399="zákl. přenesená",J399,0)</f>
        <v>0</v>
      </c>
      <c r="BH399" s="223">
        <f>IF(N399="sníž. přenesená",J399,0)</f>
        <v>0</v>
      </c>
      <c r="BI399" s="223">
        <f>IF(N399="nulová",J399,0)</f>
        <v>0</v>
      </c>
      <c r="BJ399" s="16" t="s">
        <v>77</v>
      </c>
      <c r="BK399" s="223">
        <f>ROUND(I399*H399,2)</f>
        <v>0</v>
      </c>
      <c r="BL399" s="16" t="s">
        <v>238</v>
      </c>
      <c r="BM399" s="16" t="s">
        <v>850</v>
      </c>
    </row>
    <row r="400" spans="2:47" s="1" customFormat="1" ht="12">
      <c r="B400" s="37"/>
      <c r="C400" s="38"/>
      <c r="D400" s="226" t="s">
        <v>766</v>
      </c>
      <c r="E400" s="38"/>
      <c r="F400" s="267" t="s">
        <v>810</v>
      </c>
      <c r="G400" s="38"/>
      <c r="H400" s="38"/>
      <c r="I400" s="138"/>
      <c r="J400" s="38"/>
      <c r="K400" s="38"/>
      <c r="L400" s="42"/>
      <c r="M400" s="268"/>
      <c r="N400" s="78"/>
      <c r="O400" s="78"/>
      <c r="P400" s="78"/>
      <c r="Q400" s="78"/>
      <c r="R400" s="78"/>
      <c r="S400" s="78"/>
      <c r="T400" s="79"/>
      <c r="AT400" s="16" t="s">
        <v>766</v>
      </c>
      <c r="AU400" s="16" t="s">
        <v>150</v>
      </c>
    </row>
    <row r="401" spans="2:65" s="1" customFormat="1" ht="16.5" customHeight="1">
      <c r="B401" s="37"/>
      <c r="C401" s="257" t="s">
        <v>851</v>
      </c>
      <c r="D401" s="257" t="s">
        <v>245</v>
      </c>
      <c r="E401" s="258" t="s">
        <v>852</v>
      </c>
      <c r="F401" s="259" t="s">
        <v>853</v>
      </c>
      <c r="G401" s="260" t="s">
        <v>174</v>
      </c>
      <c r="H401" s="261">
        <v>15</v>
      </c>
      <c r="I401" s="262"/>
      <c r="J401" s="263">
        <f>ROUND(I401*H401,2)</f>
        <v>0</v>
      </c>
      <c r="K401" s="259" t="s">
        <v>157</v>
      </c>
      <c r="L401" s="264"/>
      <c r="M401" s="265" t="s">
        <v>1</v>
      </c>
      <c r="N401" s="266" t="s">
        <v>41</v>
      </c>
      <c r="O401" s="78"/>
      <c r="P401" s="221">
        <f>O401*H401</f>
        <v>0</v>
      </c>
      <c r="Q401" s="221">
        <v>0.00016</v>
      </c>
      <c r="R401" s="221">
        <f>Q401*H401</f>
        <v>0.0024000000000000002</v>
      </c>
      <c r="S401" s="221">
        <v>0</v>
      </c>
      <c r="T401" s="222">
        <f>S401*H401</f>
        <v>0</v>
      </c>
      <c r="AR401" s="16" t="s">
        <v>787</v>
      </c>
      <c r="AT401" s="16" t="s">
        <v>245</v>
      </c>
      <c r="AU401" s="16" t="s">
        <v>150</v>
      </c>
      <c r="AY401" s="16" t="s">
        <v>149</v>
      </c>
      <c r="BE401" s="223">
        <f>IF(N401="základní",J401,0)</f>
        <v>0</v>
      </c>
      <c r="BF401" s="223">
        <f>IF(N401="snížená",J401,0)</f>
        <v>0</v>
      </c>
      <c r="BG401" s="223">
        <f>IF(N401="zákl. přenesená",J401,0)</f>
        <v>0</v>
      </c>
      <c r="BH401" s="223">
        <f>IF(N401="sníž. přenesená",J401,0)</f>
        <v>0</v>
      </c>
      <c r="BI401" s="223">
        <f>IF(N401="nulová",J401,0)</f>
        <v>0</v>
      </c>
      <c r="BJ401" s="16" t="s">
        <v>77</v>
      </c>
      <c r="BK401" s="223">
        <f>ROUND(I401*H401,2)</f>
        <v>0</v>
      </c>
      <c r="BL401" s="16" t="s">
        <v>238</v>
      </c>
      <c r="BM401" s="16" t="s">
        <v>854</v>
      </c>
    </row>
    <row r="402" spans="2:65" s="1" customFormat="1" ht="22.5" customHeight="1">
      <c r="B402" s="37"/>
      <c r="C402" s="257" t="s">
        <v>855</v>
      </c>
      <c r="D402" s="257" t="s">
        <v>245</v>
      </c>
      <c r="E402" s="258" t="s">
        <v>856</v>
      </c>
      <c r="F402" s="259" t="s">
        <v>857</v>
      </c>
      <c r="G402" s="260" t="s">
        <v>174</v>
      </c>
      <c r="H402" s="261">
        <v>15</v>
      </c>
      <c r="I402" s="262"/>
      <c r="J402" s="263">
        <f>ROUND(I402*H402,2)</f>
        <v>0</v>
      </c>
      <c r="K402" s="259" t="s">
        <v>473</v>
      </c>
      <c r="L402" s="264"/>
      <c r="M402" s="265" t="s">
        <v>1</v>
      </c>
      <c r="N402" s="266" t="s">
        <v>41</v>
      </c>
      <c r="O402" s="78"/>
      <c r="P402" s="221">
        <f>O402*H402</f>
        <v>0</v>
      </c>
      <c r="Q402" s="221">
        <v>0</v>
      </c>
      <c r="R402" s="221">
        <f>Q402*H402</f>
        <v>0</v>
      </c>
      <c r="S402" s="221">
        <v>0</v>
      </c>
      <c r="T402" s="222">
        <f>S402*H402</f>
        <v>0</v>
      </c>
      <c r="AR402" s="16" t="s">
        <v>787</v>
      </c>
      <c r="AT402" s="16" t="s">
        <v>245</v>
      </c>
      <c r="AU402" s="16" t="s">
        <v>150</v>
      </c>
      <c r="AY402" s="16" t="s">
        <v>149</v>
      </c>
      <c r="BE402" s="223">
        <f>IF(N402="základní",J402,0)</f>
        <v>0</v>
      </c>
      <c r="BF402" s="223">
        <f>IF(N402="snížená",J402,0)</f>
        <v>0</v>
      </c>
      <c r="BG402" s="223">
        <f>IF(N402="zákl. přenesená",J402,0)</f>
        <v>0</v>
      </c>
      <c r="BH402" s="223">
        <f>IF(N402="sníž. přenesená",J402,0)</f>
        <v>0</v>
      </c>
      <c r="BI402" s="223">
        <f>IF(N402="nulová",J402,0)</f>
        <v>0</v>
      </c>
      <c r="BJ402" s="16" t="s">
        <v>77</v>
      </c>
      <c r="BK402" s="223">
        <f>ROUND(I402*H402,2)</f>
        <v>0</v>
      </c>
      <c r="BL402" s="16" t="s">
        <v>238</v>
      </c>
      <c r="BM402" s="16" t="s">
        <v>858</v>
      </c>
    </row>
    <row r="403" spans="2:63" s="11" customFormat="1" ht="20.85" customHeight="1">
      <c r="B403" s="196"/>
      <c r="C403" s="197"/>
      <c r="D403" s="198" t="s">
        <v>69</v>
      </c>
      <c r="E403" s="210" t="s">
        <v>859</v>
      </c>
      <c r="F403" s="210" t="s">
        <v>860</v>
      </c>
      <c r="G403" s="197"/>
      <c r="H403" s="197"/>
      <c r="I403" s="200"/>
      <c r="J403" s="211">
        <f>BK403</f>
        <v>0</v>
      </c>
      <c r="K403" s="197"/>
      <c r="L403" s="202"/>
      <c r="M403" s="203"/>
      <c r="N403" s="204"/>
      <c r="O403" s="204"/>
      <c r="P403" s="205">
        <f>SUM(P404:P405)</f>
        <v>0</v>
      </c>
      <c r="Q403" s="204"/>
      <c r="R403" s="205">
        <f>SUM(R404:R405)</f>
        <v>0</v>
      </c>
      <c r="S403" s="204"/>
      <c r="T403" s="206">
        <f>SUM(T404:T405)</f>
        <v>0</v>
      </c>
      <c r="AR403" s="207" t="s">
        <v>150</v>
      </c>
      <c r="AT403" s="208" t="s">
        <v>69</v>
      </c>
      <c r="AU403" s="208" t="s">
        <v>79</v>
      </c>
      <c r="AY403" s="207" t="s">
        <v>149</v>
      </c>
      <c r="BK403" s="209">
        <f>SUM(BK404:BK405)</f>
        <v>0</v>
      </c>
    </row>
    <row r="404" spans="2:65" s="1" customFormat="1" ht="16.5" customHeight="1">
      <c r="B404" s="37"/>
      <c r="C404" s="212" t="s">
        <v>861</v>
      </c>
      <c r="D404" s="212" t="s">
        <v>153</v>
      </c>
      <c r="E404" s="213" t="s">
        <v>862</v>
      </c>
      <c r="F404" s="214" t="s">
        <v>863</v>
      </c>
      <c r="G404" s="215" t="s">
        <v>156</v>
      </c>
      <c r="H404" s="216">
        <v>4</v>
      </c>
      <c r="I404" s="217"/>
      <c r="J404" s="218">
        <f>ROUND(I404*H404,2)</f>
        <v>0</v>
      </c>
      <c r="K404" s="214" t="s">
        <v>473</v>
      </c>
      <c r="L404" s="42"/>
      <c r="M404" s="219" t="s">
        <v>1</v>
      </c>
      <c r="N404" s="220" t="s">
        <v>41</v>
      </c>
      <c r="O404" s="78"/>
      <c r="P404" s="221">
        <f>O404*H404</f>
        <v>0</v>
      </c>
      <c r="Q404" s="221">
        <v>0</v>
      </c>
      <c r="R404" s="221">
        <f>Q404*H404</f>
        <v>0</v>
      </c>
      <c r="S404" s="221">
        <v>0</v>
      </c>
      <c r="T404" s="222">
        <f>S404*H404</f>
        <v>0</v>
      </c>
      <c r="AR404" s="16" t="s">
        <v>238</v>
      </c>
      <c r="AT404" s="16" t="s">
        <v>153</v>
      </c>
      <c r="AU404" s="16" t="s">
        <v>150</v>
      </c>
      <c r="AY404" s="16" t="s">
        <v>149</v>
      </c>
      <c r="BE404" s="223">
        <f>IF(N404="základní",J404,0)</f>
        <v>0</v>
      </c>
      <c r="BF404" s="223">
        <f>IF(N404="snížená",J404,0)</f>
        <v>0</v>
      </c>
      <c r="BG404" s="223">
        <f>IF(N404="zákl. přenesená",J404,0)</f>
        <v>0</v>
      </c>
      <c r="BH404" s="223">
        <f>IF(N404="sníž. přenesená",J404,0)</f>
        <v>0</v>
      </c>
      <c r="BI404" s="223">
        <f>IF(N404="nulová",J404,0)</f>
        <v>0</v>
      </c>
      <c r="BJ404" s="16" t="s">
        <v>77</v>
      </c>
      <c r="BK404" s="223">
        <f>ROUND(I404*H404,2)</f>
        <v>0</v>
      </c>
      <c r="BL404" s="16" t="s">
        <v>238</v>
      </c>
      <c r="BM404" s="16" t="s">
        <v>864</v>
      </c>
    </row>
    <row r="405" spans="2:65" s="1" customFormat="1" ht="16.5" customHeight="1">
      <c r="B405" s="37"/>
      <c r="C405" s="212" t="s">
        <v>865</v>
      </c>
      <c r="D405" s="212" t="s">
        <v>153</v>
      </c>
      <c r="E405" s="213" t="s">
        <v>866</v>
      </c>
      <c r="F405" s="214" t="s">
        <v>867</v>
      </c>
      <c r="G405" s="215" t="s">
        <v>174</v>
      </c>
      <c r="H405" s="216">
        <v>9</v>
      </c>
      <c r="I405" s="217"/>
      <c r="J405" s="218">
        <f>ROUND(I405*H405,2)</f>
        <v>0</v>
      </c>
      <c r="K405" s="214" t="s">
        <v>473</v>
      </c>
      <c r="L405" s="42"/>
      <c r="M405" s="219" t="s">
        <v>1</v>
      </c>
      <c r="N405" s="220" t="s">
        <v>41</v>
      </c>
      <c r="O405" s="78"/>
      <c r="P405" s="221">
        <f>O405*H405</f>
        <v>0</v>
      </c>
      <c r="Q405" s="221">
        <v>0</v>
      </c>
      <c r="R405" s="221">
        <f>Q405*H405</f>
        <v>0</v>
      </c>
      <c r="S405" s="221">
        <v>0</v>
      </c>
      <c r="T405" s="222">
        <f>S405*H405</f>
        <v>0</v>
      </c>
      <c r="AR405" s="16" t="s">
        <v>238</v>
      </c>
      <c r="AT405" s="16" t="s">
        <v>153</v>
      </c>
      <c r="AU405" s="16" t="s">
        <v>150</v>
      </c>
      <c r="AY405" s="16" t="s">
        <v>149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16" t="s">
        <v>77</v>
      </c>
      <c r="BK405" s="223">
        <f>ROUND(I405*H405,2)</f>
        <v>0</v>
      </c>
      <c r="BL405" s="16" t="s">
        <v>238</v>
      </c>
      <c r="BM405" s="16" t="s">
        <v>868</v>
      </c>
    </row>
    <row r="406" spans="2:63" s="11" customFormat="1" ht="22.8" customHeight="1">
      <c r="B406" s="196"/>
      <c r="C406" s="197"/>
      <c r="D406" s="198" t="s">
        <v>69</v>
      </c>
      <c r="E406" s="210" t="s">
        <v>869</v>
      </c>
      <c r="F406" s="210" t="s">
        <v>870</v>
      </c>
      <c r="G406" s="197"/>
      <c r="H406" s="197"/>
      <c r="I406" s="200"/>
      <c r="J406" s="211">
        <f>BK406</f>
        <v>0</v>
      </c>
      <c r="K406" s="197"/>
      <c r="L406" s="202"/>
      <c r="M406" s="203"/>
      <c r="N406" s="204"/>
      <c r="O406" s="204"/>
      <c r="P406" s="205">
        <f>SUM(P407:P408)</f>
        <v>0</v>
      </c>
      <c r="Q406" s="204"/>
      <c r="R406" s="205">
        <f>SUM(R407:R408)</f>
        <v>0.0008986</v>
      </c>
      <c r="S406" s="204"/>
      <c r="T406" s="206">
        <f>SUM(T407:T408)</f>
        <v>0</v>
      </c>
      <c r="AR406" s="207" t="s">
        <v>79</v>
      </c>
      <c r="AT406" s="208" t="s">
        <v>69</v>
      </c>
      <c r="AU406" s="208" t="s">
        <v>77</v>
      </c>
      <c r="AY406" s="207" t="s">
        <v>149</v>
      </c>
      <c r="BK406" s="209">
        <f>SUM(BK407:BK408)</f>
        <v>0</v>
      </c>
    </row>
    <row r="407" spans="2:65" s="1" customFormat="1" ht="16.5" customHeight="1">
      <c r="B407" s="37"/>
      <c r="C407" s="212" t="s">
        <v>871</v>
      </c>
      <c r="D407" s="212" t="s">
        <v>153</v>
      </c>
      <c r="E407" s="213" t="s">
        <v>872</v>
      </c>
      <c r="F407" s="214" t="s">
        <v>873</v>
      </c>
      <c r="G407" s="215" t="s">
        <v>174</v>
      </c>
      <c r="H407" s="216">
        <v>1</v>
      </c>
      <c r="I407" s="217"/>
      <c r="J407" s="218">
        <f>ROUND(I407*H407,2)</f>
        <v>0</v>
      </c>
      <c r="K407" s="214" t="s">
        <v>157</v>
      </c>
      <c r="L407" s="42"/>
      <c r="M407" s="219" t="s">
        <v>1</v>
      </c>
      <c r="N407" s="220" t="s">
        <v>41</v>
      </c>
      <c r="O407" s="78"/>
      <c r="P407" s="221">
        <f>O407*H407</f>
        <v>0</v>
      </c>
      <c r="Q407" s="221">
        <v>0.0007986</v>
      </c>
      <c r="R407" s="221">
        <f>Q407*H407</f>
        <v>0.0007986</v>
      </c>
      <c r="S407" s="221">
        <v>0</v>
      </c>
      <c r="T407" s="222">
        <f>S407*H407</f>
        <v>0</v>
      </c>
      <c r="AR407" s="16" t="s">
        <v>158</v>
      </c>
      <c r="AT407" s="16" t="s">
        <v>153</v>
      </c>
      <c r="AU407" s="16" t="s">
        <v>79</v>
      </c>
      <c r="AY407" s="16" t="s">
        <v>149</v>
      </c>
      <c r="BE407" s="223">
        <f>IF(N407="základní",J407,0)</f>
        <v>0</v>
      </c>
      <c r="BF407" s="223">
        <f>IF(N407="snížená",J407,0)</f>
        <v>0</v>
      </c>
      <c r="BG407" s="223">
        <f>IF(N407="zákl. přenesená",J407,0)</f>
        <v>0</v>
      </c>
      <c r="BH407" s="223">
        <f>IF(N407="sníž. přenesená",J407,0)</f>
        <v>0</v>
      </c>
      <c r="BI407" s="223">
        <f>IF(N407="nulová",J407,0)</f>
        <v>0</v>
      </c>
      <c r="BJ407" s="16" t="s">
        <v>77</v>
      </c>
      <c r="BK407" s="223">
        <f>ROUND(I407*H407,2)</f>
        <v>0</v>
      </c>
      <c r="BL407" s="16" t="s">
        <v>158</v>
      </c>
      <c r="BM407" s="16" t="s">
        <v>874</v>
      </c>
    </row>
    <row r="408" spans="2:65" s="1" customFormat="1" ht="16.5" customHeight="1">
      <c r="B408" s="37"/>
      <c r="C408" s="257" t="s">
        <v>875</v>
      </c>
      <c r="D408" s="257" t="s">
        <v>245</v>
      </c>
      <c r="E408" s="258" t="s">
        <v>876</v>
      </c>
      <c r="F408" s="259" t="s">
        <v>877</v>
      </c>
      <c r="G408" s="260" t="s">
        <v>156</v>
      </c>
      <c r="H408" s="261">
        <v>2</v>
      </c>
      <c r="I408" s="262"/>
      <c r="J408" s="263">
        <f>ROUND(I408*H408,2)</f>
        <v>0</v>
      </c>
      <c r="K408" s="259" t="s">
        <v>157</v>
      </c>
      <c r="L408" s="264"/>
      <c r="M408" s="265" t="s">
        <v>1</v>
      </c>
      <c r="N408" s="266" t="s">
        <v>41</v>
      </c>
      <c r="O408" s="78"/>
      <c r="P408" s="221">
        <f>O408*H408</f>
        <v>0</v>
      </c>
      <c r="Q408" s="221">
        <v>5E-05</v>
      </c>
      <c r="R408" s="221">
        <f>Q408*H408</f>
        <v>0.0001</v>
      </c>
      <c r="S408" s="221">
        <v>0</v>
      </c>
      <c r="T408" s="222">
        <f>S408*H408</f>
        <v>0</v>
      </c>
      <c r="AR408" s="16" t="s">
        <v>192</v>
      </c>
      <c r="AT408" s="16" t="s">
        <v>245</v>
      </c>
      <c r="AU408" s="16" t="s">
        <v>79</v>
      </c>
      <c r="AY408" s="16" t="s">
        <v>149</v>
      </c>
      <c r="BE408" s="223">
        <f>IF(N408="základní",J408,0)</f>
        <v>0</v>
      </c>
      <c r="BF408" s="223">
        <f>IF(N408="snížená",J408,0)</f>
        <v>0</v>
      </c>
      <c r="BG408" s="223">
        <f>IF(N408="zákl. přenesená",J408,0)</f>
        <v>0</v>
      </c>
      <c r="BH408" s="223">
        <f>IF(N408="sníž. přenesená",J408,0)</f>
        <v>0</v>
      </c>
      <c r="BI408" s="223">
        <f>IF(N408="nulová",J408,0)</f>
        <v>0</v>
      </c>
      <c r="BJ408" s="16" t="s">
        <v>77</v>
      </c>
      <c r="BK408" s="223">
        <f>ROUND(I408*H408,2)</f>
        <v>0</v>
      </c>
      <c r="BL408" s="16" t="s">
        <v>158</v>
      </c>
      <c r="BM408" s="16" t="s">
        <v>878</v>
      </c>
    </row>
    <row r="409" spans="2:63" s="11" customFormat="1" ht="25.9" customHeight="1">
      <c r="B409" s="196"/>
      <c r="C409" s="197"/>
      <c r="D409" s="198" t="s">
        <v>69</v>
      </c>
      <c r="E409" s="199" t="s">
        <v>879</v>
      </c>
      <c r="F409" s="199" t="s">
        <v>880</v>
      </c>
      <c r="G409" s="197"/>
      <c r="H409" s="197"/>
      <c r="I409" s="200"/>
      <c r="J409" s="201">
        <f>BK409</f>
        <v>0</v>
      </c>
      <c r="K409" s="197"/>
      <c r="L409" s="202"/>
      <c r="M409" s="203"/>
      <c r="N409" s="204"/>
      <c r="O409" s="204"/>
      <c r="P409" s="205">
        <f>P410</f>
        <v>0</v>
      </c>
      <c r="Q409" s="204"/>
      <c r="R409" s="205">
        <f>R410</f>
        <v>0</v>
      </c>
      <c r="S409" s="204"/>
      <c r="T409" s="206">
        <f>T410</f>
        <v>0</v>
      </c>
      <c r="AR409" s="207" t="s">
        <v>171</v>
      </c>
      <c r="AT409" s="208" t="s">
        <v>69</v>
      </c>
      <c r="AU409" s="208" t="s">
        <v>70</v>
      </c>
      <c r="AY409" s="207" t="s">
        <v>149</v>
      </c>
      <c r="BK409" s="209">
        <f>BK410</f>
        <v>0</v>
      </c>
    </row>
    <row r="410" spans="2:63" s="11" customFormat="1" ht="22.8" customHeight="1">
      <c r="B410" s="196"/>
      <c r="C410" s="197"/>
      <c r="D410" s="198" t="s">
        <v>69</v>
      </c>
      <c r="E410" s="210" t="s">
        <v>881</v>
      </c>
      <c r="F410" s="210" t="s">
        <v>882</v>
      </c>
      <c r="G410" s="197"/>
      <c r="H410" s="197"/>
      <c r="I410" s="200"/>
      <c r="J410" s="211">
        <f>BK410</f>
        <v>0</v>
      </c>
      <c r="K410" s="197"/>
      <c r="L410" s="202"/>
      <c r="M410" s="203"/>
      <c r="N410" s="204"/>
      <c r="O410" s="204"/>
      <c r="P410" s="205">
        <f>P411</f>
        <v>0</v>
      </c>
      <c r="Q410" s="204"/>
      <c r="R410" s="205">
        <f>R411</f>
        <v>0</v>
      </c>
      <c r="S410" s="204"/>
      <c r="T410" s="206">
        <f>T411</f>
        <v>0</v>
      </c>
      <c r="AR410" s="207" t="s">
        <v>171</v>
      </c>
      <c r="AT410" s="208" t="s">
        <v>69</v>
      </c>
      <c r="AU410" s="208" t="s">
        <v>77</v>
      </c>
      <c r="AY410" s="207" t="s">
        <v>149</v>
      </c>
      <c r="BK410" s="209">
        <f>BK411</f>
        <v>0</v>
      </c>
    </row>
    <row r="411" spans="2:65" s="1" customFormat="1" ht="16.5" customHeight="1">
      <c r="B411" s="37"/>
      <c r="C411" s="212" t="s">
        <v>883</v>
      </c>
      <c r="D411" s="212" t="s">
        <v>153</v>
      </c>
      <c r="E411" s="213" t="s">
        <v>884</v>
      </c>
      <c r="F411" s="214" t="s">
        <v>885</v>
      </c>
      <c r="G411" s="215" t="s">
        <v>260</v>
      </c>
      <c r="H411" s="216">
        <v>1</v>
      </c>
      <c r="I411" s="217"/>
      <c r="J411" s="218">
        <f>ROUND(I411*H411,2)</f>
        <v>0</v>
      </c>
      <c r="K411" s="214" t="s">
        <v>157</v>
      </c>
      <c r="L411" s="42"/>
      <c r="M411" s="269" t="s">
        <v>1</v>
      </c>
      <c r="N411" s="270" t="s">
        <v>41</v>
      </c>
      <c r="O411" s="271"/>
      <c r="P411" s="272">
        <f>O411*H411</f>
        <v>0</v>
      </c>
      <c r="Q411" s="272">
        <v>0</v>
      </c>
      <c r="R411" s="272">
        <f>Q411*H411</f>
        <v>0</v>
      </c>
      <c r="S411" s="272">
        <v>0</v>
      </c>
      <c r="T411" s="273">
        <f>S411*H411</f>
        <v>0</v>
      </c>
      <c r="AR411" s="16" t="s">
        <v>886</v>
      </c>
      <c r="AT411" s="16" t="s">
        <v>153</v>
      </c>
      <c r="AU411" s="16" t="s">
        <v>79</v>
      </c>
      <c r="AY411" s="16" t="s">
        <v>149</v>
      </c>
      <c r="BE411" s="223">
        <f>IF(N411="základní",J411,0)</f>
        <v>0</v>
      </c>
      <c r="BF411" s="223">
        <f>IF(N411="snížená",J411,0)</f>
        <v>0</v>
      </c>
      <c r="BG411" s="223">
        <f>IF(N411="zákl. přenesená",J411,0)</f>
        <v>0</v>
      </c>
      <c r="BH411" s="223">
        <f>IF(N411="sníž. přenesená",J411,0)</f>
        <v>0</v>
      </c>
      <c r="BI411" s="223">
        <f>IF(N411="nulová",J411,0)</f>
        <v>0</v>
      </c>
      <c r="BJ411" s="16" t="s">
        <v>77</v>
      </c>
      <c r="BK411" s="223">
        <f>ROUND(I411*H411,2)</f>
        <v>0</v>
      </c>
      <c r="BL411" s="16" t="s">
        <v>886</v>
      </c>
      <c r="BM411" s="16" t="s">
        <v>887</v>
      </c>
    </row>
    <row r="412" spans="2:12" s="1" customFormat="1" ht="6.95" customHeight="1">
      <c r="B412" s="56"/>
      <c r="C412" s="57"/>
      <c r="D412" s="57"/>
      <c r="E412" s="57"/>
      <c r="F412" s="57"/>
      <c r="G412" s="57"/>
      <c r="H412" s="57"/>
      <c r="I412" s="162"/>
      <c r="J412" s="57"/>
      <c r="K412" s="57"/>
      <c r="L412" s="42"/>
    </row>
  </sheetData>
  <sheetProtection password="CC35" sheet="1" objects="1" scenarios="1" formatColumns="0" formatRows="0" autoFilter="0"/>
  <autoFilter ref="C117:K4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6:H10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Běle</dc:creator>
  <cp:keywords/>
  <dc:description/>
  <cp:lastModifiedBy>Jiří Běle</cp:lastModifiedBy>
  <dcterms:created xsi:type="dcterms:W3CDTF">2019-09-26T09:53:23Z</dcterms:created>
  <dcterms:modified xsi:type="dcterms:W3CDTF">2019-09-26T09:53:26Z</dcterms:modified>
  <cp:category/>
  <cp:version/>
  <cp:contentType/>
  <cp:contentStatus/>
</cp:coreProperties>
</file>