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1505" activeTab="5"/>
  </bookViews>
  <sheets>
    <sheet name="Rekapitulace stavby" sheetId="1" r:id="rId1"/>
    <sheet name="000 - VON - Vedlější a os..." sheetId="2" r:id="rId2"/>
    <sheet name="D.1.1. - Architektonicko ..." sheetId="3" r:id="rId3"/>
    <sheet name="D.1.2. - Stavebně konstru..." sheetId="4" r:id="rId4"/>
    <sheet name="D.1.4.1. - Elektroinstala..." sheetId="5" r:id="rId5"/>
    <sheet name="D.2. - Dokumentace techni..." sheetId="6" r:id="rId6"/>
    <sheet name="Pokyny pro vyplnění" sheetId="7" r:id="rId7"/>
  </sheets>
  <definedNames>
    <definedName name="_xlnm._FilterDatabase" localSheetId="1" hidden="1">'000 - VON - Vedlější a os...'!$C$83:$K$98</definedName>
    <definedName name="_xlnm._FilterDatabase" localSheetId="2" hidden="1">'D.1.1. - Architektonicko ...'!$C$89:$K$273</definedName>
    <definedName name="_xlnm._FilterDatabase" localSheetId="3" hidden="1">'D.1.2. - Stavebně konstru...'!$C$82:$K$161</definedName>
    <definedName name="_xlnm._FilterDatabase" localSheetId="4" hidden="1">'D.1.4.1. - Elektroinstala...'!$C$84:$K$120</definedName>
    <definedName name="_xlnm._FilterDatabase" localSheetId="5" hidden="1">'D.2. - Dokumentace techni...'!$C$80:$K$90</definedName>
    <definedName name="_xlnm.Print_Area" localSheetId="1">'000 - VON - Vedlější a os...'!$C$4:$J$39,'000 - VON - Vedlější a os...'!$C$45:$J$65,'000 - VON - Vedlější a os...'!$C$71:$K$98</definedName>
    <definedName name="_xlnm.Print_Area" localSheetId="2">'D.1.1. - Architektonicko ...'!$C$4:$J$39,'D.1.1. - Architektonicko ...'!$C$45:$J$71,'D.1.1. - Architektonicko ...'!$C$77:$K$273</definedName>
    <definedName name="_xlnm.Print_Area" localSheetId="3">'D.1.2. - Stavebně konstru...'!$C$4:$J$39,'D.1.2. - Stavebně konstru...'!$C$45:$J$64,'D.1.2. - Stavebně konstru...'!$C$70:$K$161</definedName>
    <definedName name="_xlnm.Print_Area" localSheetId="4">'D.1.4.1. - Elektroinstala...'!$C$4:$J$39,'D.1.4.1. - Elektroinstala...'!$C$45:$J$66,'D.1.4.1. - Elektroinstala...'!$C$72:$K$120</definedName>
    <definedName name="_xlnm.Print_Area" localSheetId="5">'D.2. - Dokumentace techni...'!$C$4:$J$39,'D.2. - Dokumentace techni...'!$C$45:$J$62,'D.2. - Dokumentace techni...'!$C$68:$K$90</definedName>
    <definedName name="_xlnm.Print_Area" localSheetId="6">'Pokyny pro vyplnění'!$B$2:$K$71,'Pokyny pro vyplnění'!$B$74:$K$118,'Pokyny pro vyplnění'!$B$121:$K$190,'Pokyny pro vyplnění'!$B$198:$K$218</definedName>
    <definedName name="_xlnm.Print_Area" localSheetId="0">'Rekapitulace stavby'!$D$4:$AO$36,'Rekapitulace stavby'!$C$42:$AQ$60</definedName>
    <definedName name="_xlnm.Print_Titles" localSheetId="0">'Rekapitulace stavby'!$52:$52</definedName>
    <definedName name="_xlnm.Print_Titles" localSheetId="1">'000 - VON - Vedlější a os...'!$83:$83</definedName>
    <definedName name="_xlnm.Print_Titles" localSheetId="2">'D.1.1. - Architektonicko ...'!$89:$89</definedName>
    <definedName name="_xlnm.Print_Titles" localSheetId="3">'D.1.2. - Stavebně konstru...'!$82:$82</definedName>
    <definedName name="_xlnm.Print_Titles" localSheetId="4">'D.1.4.1. - Elektroinstala...'!$84:$84</definedName>
    <definedName name="_xlnm.Print_Titles" localSheetId="5">'D.2. - Dokumentace techni...'!$80:$80</definedName>
  </definedNames>
  <calcPr calcId="162913"/>
</workbook>
</file>

<file path=xl/sharedStrings.xml><?xml version="1.0" encoding="utf-8"?>
<sst xmlns="http://schemas.openxmlformats.org/spreadsheetml/2006/main" count="4331" uniqueCount="841">
  <si>
    <t>Export Komplet</t>
  </si>
  <si>
    <t>VZ</t>
  </si>
  <si>
    <t>2.0</t>
  </si>
  <si>
    <t/>
  </si>
  <si>
    <t>False</t>
  </si>
  <si>
    <t>{fdd0da5f-e40d-4852-b660-5c3047ffab8c}</t>
  </si>
  <si>
    <t>&gt;&gt;  skryté sloupce  &lt;&lt;</t>
  </si>
  <si>
    <t>0,01</t>
  </si>
  <si>
    <t>21</t>
  </si>
  <si>
    <t>15</t>
  </si>
  <si>
    <t>REKAPITULACE STAVBY</t>
  </si>
  <si>
    <t>v ---  níže se nacházejí doplnkové a pomocné údaje k sestavám  --- v</t>
  </si>
  <si>
    <t>Návod na vyplnění</t>
  </si>
  <si>
    <t>0,001</t>
  </si>
  <si>
    <t>Kód:</t>
  </si>
  <si>
    <t>_19053</t>
  </si>
  <si>
    <t>Měnit lze pouze buňky se žlutým podbarvením!
1) v Rekapitulaci stavby vyplňte údaje o Uchazeči (přenesou se do ostatních sestav i v jiných listech)
2) na vybraných listech vyplňte v sestavě Soupis prací ceny u položek</t>
  </si>
  <si>
    <t>Stavba:</t>
  </si>
  <si>
    <t>Výstavba sila na posypovou sůl v areálu Plzeň - Doudlevce</t>
  </si>
  <si>
    <t>KSO:</t>
  </si>
  <si>
    <t>CC-CZ:</t>
  </si>
  <si>
    <t>Místo:</t>
  </si>
  <si>
    <t xml:space="preserve">SÚS Plzeňského kraje, Doudlevecká 91/54, </t>
  </si>
  <si>
    <t>Datum:</t>
  </si>
  <si>
    <t>7. 6. 2019</t>
  </si>
  <si>
    <t>Zadavatel:</t>
  </si>
  <si>
    <t>IČ:</t>
  </si>
  <si>
    <t>28751078</t>
  </si>
  <si>
    <t>0,1</t>
  </si>
  <si>
    <t>DIČ:</t>
  </si>
  <si>
    <t>Uchazeč:</t>
  </si>
  <si>
    <t>Vyplň údaj</t>
  </si>
  <si>
    <t>Projektant:</t>
  </si>
  <si>
    <t>61169111</t>
  </si>
  <si>
    <t>TORION, projekční kancelář, s.r.o.,Plzeň</t>
  </si>
  <si>
    <t>CZ61169111</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</si>
  <si>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</si>
  <si>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</si>
  <si>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</si>
  <si>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</si>
  <si>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</si>
  <si>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</si>
  <si>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</si>
  <si>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</si>
  <si>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</si>
  <si>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</si>
  <si>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</si>
  <si>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</si>
  <si>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</si>
  <si>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</si>
  <si>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</si>
  <si>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</si>
  <si>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</si>
  <si>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</si>
  <si>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</si>
  <si>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</si>
  <si>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</si>
  <si>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</si>
  <si>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</si>
  <si>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</si>
  <si>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</si>
  <si>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</si>
  <si>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</si>
  <si>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</si>
  <si>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</si>
  <si>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</si>
  <si>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</si>
  <si>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</si>
  <si>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</si>
  <si>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</si>
  <si>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</si>
  <si>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</si>
  <si>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</si>
  <si>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</si>
  <si>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</si>
  <si>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</si>
  <si>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</si>
  <si>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</si>
  <si>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</si>
  <si>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</si>
  <si>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000</t>
  </si>
  <si>
    <t>VON - Vedlější a ostatní náklady stavby</t>
  </si>
  <si>
    <t>STA</t>
  </si>
  <si>
    <t>1</t>
  </si>
  <si>
    <t>{9a7e895e-fe94-4009-af65-a9be12d9616a}</t>
  </si>
  <si>
    <t>2</t>
  </si>
  <si>
    <t>D.1.1.</t>
  </si>
  <si>
    <t>Architektonicko - stavební řešení</t>
  </si>
  <si>
    <t>{5c095d00-8688-46ec-ac80-1bf0fab5fb89}</t>
  </si>
  <si>
    <t>D.1.2.</t>
  </si>
  <si>
    <t>Stavebně konstrukční řešení</t>
  </si>
  <si>
    <t>{c9483a8a-34e4-4205-99a0-784c462e6d34}</t>
  </si>
  <si>
    <t>D.1.4.1.</t>
  </si>
  <si>
    <t>Elektroinstalace - zemnění</t>
  </si>
  <si>
    <t>{d4f01d1b-f77b-4c72-9cb6-74141c431bef}</t>
  </si>
  <si>
    <t>D.2.</t>
  </si>
  <si>
    <t>Dokumentace technických a technologických zařízení</t>
  </si>
  <si>
    <t>{36db21d0-e958-4f2d-b33f-953d1adc1f5f}</t>
  </si>
  <si>
    <t>KRYCÍ LIST SOUPISU PRACÍ</t>
  </si>
  <si>
    <t>Objekt:</t>
  </si>
  <si>
    <t>000 - VON - Vedlější a ostatní náklady stavby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</si>
  <si>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</si>
  <si>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</si>
  <si>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</si>
  <si>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</si>
  <si>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</si>
  <si>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</si>
  <si>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</si>
  <si>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</si>
  <si>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</si>
  <si>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</si>
  <si>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</si>
  <si>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</si>
  <si>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</si>
  <si>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</si>
  <si>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</si>
  <si>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</si>
  <si>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</si>
  <si>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</si>
  <si>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</si>
  <si>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</si>
  <si>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</si>
  <si>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</si>
  <si>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</si>
  <si>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</si>
  <si>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</si>
  <si>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</si>
  <si>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</si>
  <si>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</si>
  <si>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</si>
  <si>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010001000</t>
  </si>
  <si>
    <t>kč</t>
  </si>
  <si>
    <t>CS ÚRS 2019 01</t>
  </si>
  <si>
    <t>1024</t>
  </si>
  <si>
    <t>-21375940</t>
  </si>
  <si>
    <t>013254000</t>
  </si>
  <si>
    <t>Dokumentace skutečného provedení stavby</t>
  </si>
  <si>
    <t>1311229005</t>
  </si>
  <si>
    <t>VRN3</t>
  </si>
  <si>
    <t>Zařízení staveniště</t>
  </si>
  <si>
    <t>3</t>
  </si>
  <si>
    <t>030001000</t>
  </si>
  <si>
    <t>-834758476</t>
  </si>
  <si>
    <t>4</t>
  </si>
  <si>
    <t>032503000</t>
  </si>
  <si>
    <t>Skládky na staveništi</t>
  </si>
  <si>
    <t>-1988812060</t>
  </si>
  <si>
    <t>033203000</t>
  </si>
  <si>
    <t>Energie pro zařízení staveniště</t>
  </si>
  <si>
    <t>-854548688</t>
  </si>
  <si>
    <t>6</t>
  </si>
  <si>
    <t>034103000</t>
  </si>
  <si>
    <t>Oplocení staveniště</t>
  </si>
  <si>
    <t>-1621600435</t>
  </si>
  <si>
    <t>7</t>
  </si>
  <si>
    <t>034503000</t>
  </si>
  <si>
    <t>Informační tabule na staveništi</t>
  </si>
  <si>
    <t>-1588059435</t>
  </si>
  <si>
    <t>VRN4</t>
  </si>
  <si>
    <t>Inženýrská činnost</t>
  </si>
  <si>
    <t>8</t>
  </si>
  <si>
    <t>041403000</t>
  </si>
  <si>
    <t>Koordinátor BOZP na staveništi</t>
  </si>
  <si>
    <t>1085173493</t>
  </si>
  <si>
    <t>VRN7</t>
  </si>
  <si>
    <t>Provozní vlivy</t>
  </si>
  <si>
    <t>9</t>
  </si>
  <si>
    <t>070001000</t>
  </si>
  <si>
    <t>912900451</t>
  </si>
  <si>
    <t>D.1.1. - Architektonicko - stavební řešení</t>
  </si>
  <si>
    <t>HSV - Práce a dodávky HSV</t>
  </si>
  <si>
    <t xml:space="preserve">    1 - Zemní práce</t>
  </si>
  <si>
    <t xml:space="preserve">    2 - Zakládání</t>
  </si>
  <si>
    <t xml:space="preserve">    3 - Svislé a kompletní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</si>
  <si>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</si>
  <si>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</si>
  <si>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</si>
  <si>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</si>
  <si>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</si>
  <si>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783 - Dokončovací práce - nátěry</t>
  </si>
  <si>
    <t>HZS - Hodinové zúčtovací sazby</t>
  </si>
  <si>
    <t>HSV</t>
  </si>
  <si>
    <t>Práce a dodávky HSV</t>
  </si>
  <si>
    <t>Zemní práce</t>
  </si>
  <si>
    <t>113107312</t>
  </si>
  <si>
    <t>Odstranění podkladů nebo krytů strojně plochy jednotlivě do 50 m2 s přemístěním hmot na skládku na vzdálenost do 3 m nebo s naložením na dopravní prostředek z kameniva těženého, o tl. vrstvy přes 100 do 200 mm</t>
  </si>
  <si>
    <t>m2</t>
  </si>
  <si>
    <t>-2067673232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</si>
  <si>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</si>
  <si>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</si>
  <si>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</si>
  <si>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V prostoru stavby budou vybourány stávající asfaltové komunikace vč. podkladních vrstev a stávající štěrkové plochy</t>
  </si>
  <si>
    <t>42</t>
  </si>
  <si>
    <t>113107323</t>
  </si>
  <si>
    <t>Odstranění podkladů nebo krytů strojně plochy jednotlivě do 50 m2 s přemístěním hmot na skládku na vzdálenost do 3 m nebo s naložením na dopravní prostředek z kameniva hrubého drceného, o tl. vrstvy přes 200 do 300 mm</t>
  </si>
  <si>
    <t>1764719504</t>
  </si>
  <si>
    <t>113107342</t>
  </si>
  <si>
    <t>Odstranění podkladů nebo krytů strojně plochy jednotlivě do 50 m2 s přemístěním hmot na skládku na vzdálenost do 3 m nebo s naložením na dopravní prostředek živičných, o tl. vrstvy přes 50 do 100 mm</t>
  </si>
  <si>
    <t>-610454162</t>
  </si>
  <si>
    <t>113202111</t>
  </si>
  <si>
    <t>Vytrhání obrub s vybouráním lože, s přemístěním hmot na skládku na vzdálenost do 3 m nebo s naložením na dopravní prostředek z krajníků nebo obrubníků stojatých</t>
  </si>
  <si>
    <t>m</t>
  </si>
  <si>
    <t>-278230528</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</si>
  <si>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</si>
  <si>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Vybourání silničního obrubníku</t>
  </si>
  <si>
    <t>8,3+5</t>
  </si>
  <si>
    <t>121112112</t>
  </si>
  <si>
    <t>Sejmutí ornice ručně s vodorovným přemístěním do 50 m na dočasné či trvalé skládky nebo na hromady v místě upotřebení tloušťky vrstvy přes 150 mm</t>
  </si>
  <si>
    <t>m3</t>
  </si>
  <si>
    <t>-2128073725</t>
  </si>
  <si>
    <t>odstranění stáv.zatravnění</t>
  </si>
  <si>
    <t>12,208</t>
  </si>
  <si>
    <t>131201101</t>
  </si>
  <si>
    <t>Hloubení nezapažených jam a zářezů s urovnáním dna do předepsaného profilu a spádu v hornině tř. 3 do 100 m3</t>
  </si>
  <si>
    <t>-1512018420</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</si>
  <si>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</si>
  <si>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ŽB desku</t>
  </si>
  <si>
    <t>6,5*5*(1,1+0,5)</t>
  </si>
  <si>
    <t>131201109</t>
  </si>
  <si>
    <t>Hloubení nezapažených jam a zářezů s urovnáním dna do předepsaného profilu a spádu Příplatek k cenám za lepivost horniny tř. 3</t>
  </si>
  <si>
    <t>2071149363</t>
  </si>
  <si>
    <t>162201102</t>
  </si>
  <si>
    <t>Vodorovné přemístění výkopku nebo sypaniny po suchu na obvyklém dopravním prostředku, bez naložení výkopku, avšak se složením bez rozhrnutí z horniny tř. 1 až 4 na vzdálenost přes 20 do 50 m</t>
  </si>
  <si>
    <t>-396070818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</si>
  <si>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</si>
  <si>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162701105</t>
  </si>
  <si>
    <t>Vodorovné přemístění výkopku nebo sypaniny po suchu na obvyklém dopravním prostředku, bez naložení výkopku, avšak se složením bez rozhrnutí z horniny tř. 1 až 4 na vzdálenost přes 9 000 do 10 000 m</t>
  </si>
  <si>
    <t>-762075598</t>
  </si>
  <si>
    <t>52</t>
  </si>
  <si>
    <t>-7,59</t>
  </si>
  <si>
    <t>Součet</t>
  </si>
  <si>
    <t>10</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</si>
  <si>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</si>
  <si>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</si>
  <si>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1271615671</t>
  </si>
  <si>
    <t>44,41*10 'Přepočtené koeficientem množství</t>
  </si>
  <si>
    <t>11</t>
  </si>
  <si>
    <t>167101101</t>
  </si>
  <si>
    <t>Nakládání, skládání a překládání neulehlého výkopku nebo sypaniny nakládání, množství do 100 m3, z hornin tř. 1 až 4</t>
  </si>
  <si>
    <t>758920128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</si>
  <si>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</si>
  <si>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12</t>
  </si>
  <si>
    <t>171201201</t>
  </si>
  <si>
    <t>Uložení sypaniny na skládky</t>
  </si>
  <si>
    <t>528792652</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</si>
  <si>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</si>
  <si>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mezideponie na stavbě</t>
  </si>
  <si>
    <t>obsyp okolo ŽB desky</t>
  </si>
  <si>
    <t>obvod</t>
  </si>
  <si>
    <t>7,59</t>
  </si>
  <si>
    <t>13</t>
  </si>
  <si>
    <t>171201211</t>
  </si>
  <si>
    <t>Poplatek za uložení stavebního odpadu na skládce (skládkovné) zeminy a kameniva zatříděného do Katalogu odpadů pod kódem 170 504</t>
  </si>
  <si>
    <t>t</t>
  </si>
  <si>
    <t>-275111678</t>
  </si>
  <si>
    <t xml:space="preserve">Poznámka k souboru cen:
1. Ceny uvedené v souboru cen lze po dohodě upravit podle místních podmínek.
</t>
  </si>
  <si>
    <t>44,41*1,9</t>
  </si>
  <si>
    <t>14</t>
  </si>
  <si>
    <t>174101101</t>
  </si>
  <si>
    <t>Zásyp sypaninou z jakékoliv horniny s uložením výkopku ve vrstvách se zhutněním jam, šachet, rýh nebo kolem objektů v těchto vykopávkách</t>
  </si>
  <si>
    <t>1708714022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</si>
  <si>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</si>
  <si>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(6,5*2+2*5)*(1,1*0,3)</t>
  </si>
  <si>
    <t>181111121</t>
  </si>
  <si>
    <t>Plošná úprava terénu v zemině tř. 1 až 4 s urovnáním povrchu bez doplnění ornice souvislé plochy do 500 m2 při nerovnostech terénu přes 100 do 150 mm v rovině nebo na svahu do 1:5</t>
  </si>
  <si>
    <t>661279930</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</si>
  <si>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</si>
  <si>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proveden výsev trávníků ploch v okolí stavby</t>
  </si>
  <si>
    <t>směs pro parkové úpravy v množství 300kg/ha.</t>
  </si>
  <si>
    <t>16</t>
  </si>
  <si>
    <t>181301102</t>
  </si>
  <si>
    <t>Rozprostření a urovnání ornice v rovině nebo ve svahu sklonu do 1:5 při souvislé ploše do 500 m2, tl. vrstvy přes 100 do 150 mm</t>
  </si>
  <si>
    <t>-488675742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</si>
  <si>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</si>
  <si>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17</t>
  </si>
  <si>
    <t>M</t>
  </si>
  <si>
    <t>10371500</t>
  </si>
  <si>
    <t>substrát pro trávníky VL</t>
  </si>
  <si>
    <t>1156565329</t>
  </si>
  <si>
    <t>12*0,15</t>
  </si>
  <si>
    <t>1,8*1,02 'Přepočtené koeficientem množství</t>
  </si>
  <si>
    <t>18</t>
  </si>
  <si>
    <t>181411131</t>
  </si>
  <si>
    <t>Založení trávníku na půdě předem připravené plochy do 1000 m2 výsevem včetně utažení parkového v rovině nebo na svahu do 1:5</t>
  </si>
  <si>
    <t>148171369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</si>
  <si>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</si>
  <si>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19</t>
  </si>
  <si>
    <t>00572410</t>
  </si>
  <si>
    <t>osivo směs travní parková</t>
  </si>
  <si>
    <t>kg</t>
  </si>
  <si>
    <t>870730600</t>
  </si>
  <si>
    <t>12*0,0300</t>
  </si>
  <si>
    <t>0,36*1,1 'Přepočtené koeficientem množství</t>
  </si>
  <si>
    <t>20</t>
  </si>
  <si>
    <t>183403114</t>
  </si>
  <si>
    <t>Obdělání půdy kultivátorováním v rovině nebo na svahu do 1:5</t>
  </si>
  <si>
    <t>1802869118</t>
  </si>
  <si>
    <t xml:space="preserve">Poznámka k souboru cen:
1. Každé opakované obdělání půdy se oceňuje samostatně.
2. Ceny -3114 a -3115 lze použít i pro obdělání půdy aktivními branami.
</t>
  </si>
  <si>
    <t>183403152</t>
  </si>
  <si>
    <t>Obdělání půdy vláčením v rovině nebo na svahu do 1:5</t>
  </si>
  <si>
    <t>1855120948</t>
  </si>
  <si>
    <t>22</t>
  </si>
  <si>
    <t>183403153</t>
  </si>
  <si>
    <t>Obdělání půdy hrabáním v rovině nebo na svahu do 1:5</t>
  </si>
  <si>
    <t>1902080729</t>
  </si>
  <si>
    <t>23</t>
  </si>
  <si>
    <t>183403161</t>
  </si>
  <si>
    <t>Obdělání půdy válením v rovině nebo na svahu do 1:5</t>
  </si>
  <si>
    <t>-2128531852</t>
  </si>
  <si>
    <t>24</t>
  </si>
  <si>
    <t>185803111</t>
  </si>
  <si>
    <t>Ošetření trávníku jednorázové v rovině nebo na svahu do 1:5</t>
  </si>
  <si>
    <t>2002977795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</si>
  <si>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</si>
  <si>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25</t>
  </si>
  <si>
    <t>185851121</t>
  </si>
  <si>
    <t>Dovoz vody pro zálivku rostlin na vzdálenost do 1000 m</t>
  </si>
  <si>
    <t>1020798418</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</si>
  <si>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</si>
  <si>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12*0,2</t>
  </si>
  <si>
    <t>26</t>
  </si>
  <si>
    <t>185851129</t>
  </si>
  <si>
    <t>Dovoz vody pro zálivku rostlin Příplatek k ceně za každých dalších i započatých 1000 m</t>
  </si>
  <si>
    <t>-335511004</t>
  </si>
  <si>
    <t>2,4*15 'Přepočtené koeficientem množství</t>
  </si>
  <si>
    <t>Zakládání</t>
  </si>
  <si>
    <t>27</t>
  </si>
  <si>
    <t>215901101</t>
  </si>
  <si>
    <t>Zhutnění podloží pod násypy z rostlé horniny tř. 1 až 4 z hornin soudružných do 92 % PS a nesoudržných sypkých relativní ulehlosti I(d) do 0,8</t>
  </si>
  <si>
    <t>2000093776</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</si>
  <si>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</si>
  <si>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 xml:space="preserve">V ploše stavby bude provedena sanace podkladních vrstev – uvažováno s cementovou stabilizací do hloubky 50cm. </t>
  </si>
  <si>
    <t>Svislé a kompletní konstrukce</t>
  </si>
  <si>
    <t>28</t>
  </si>
  <si>
    <t>388995211</t>
  </si>
  <si>
    <t>Chránička kabelů v římse z trub HDPE do DN 80</t>
  </si>
  <si>
    <t>2087058330</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</si>
  <si>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</si>
  <si>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v základové desce</t>
  </si>
  <si>
    <t>Chránička DN 70</t>
  </si>
  <si>
    <t>Komunikace pozemní</t>
  </si>
  <si>
    <t>29</t>
  </si>
  <si>
    <t>561081111</t>
  </si>
  <si>
    <t>Zřízení podkladu ze zeminy upravené hydraulickými pojivy vápnem, cementem nebo směsnými pojivy (materiál ve specifikaci) s rozprostřením, promísením, vlhčením, zhutněním a ošetřením vodou plochy do 1 000 m2, tloušťka po zhutnění přes 450 do 500 mm</t>
  </si>
  <si>
    <t>-1493039025</t>
  </si>
  <si>
    <t xml:space="preserve">Poznámka k souboru cen:
1. Ceny lze použít i v případě, že se vlastnosti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nejsou započteny náklady na dodání hydraulických pojiv a přísad; tato dodávka se oceňuje ve specifikaci. Doporučené množství pojiva v % objemové hmotnosti zhutněné zeminy:
a) u cen 561 0.-11 pro úpravu vápnem, cementem a směsným i pojivy
- vápno, bezprašné vápno ............................2-3 %
- cement .......................................................4-6 %
- směsná hydraulická pojiva ........................2-5 %
b) u cen 561 0.-12 cementem s přísadami na bázi zeolitů a minerálů
- cement .......................................................9-14 %
- pojiva ...............................................0,09- 0,14 %
4. Předpokládaná objemová hmotnost zeminy je 1 750 kg/m3 .
5. Přesné množství pojiva se stanoví inženýrsko-geologickým průzkumem na základě průkazní zkoušky.
6. Orientační hmotnosti pojiva na 1 m3 zhutněné zeminy je uvedena v příloze č. 5, tabulce č. 1.
7. Hmotnost přidávaného pojiva se nezapočítává do výpočtu přesunu hmot.
8. V cenách nejsou započteny náklady na odstranění překážek nebo objektů.
9. Ceny 561 01-11.. pro tl. vrstvy 150 mm a ceny 561 02-11.. pro tl. vrstvy 200 mm jsou určeny především pro cyklostezky. Doporučené množství pojiva pro cyklostezky je 8-10 % objemové hmotnosti zeminy.
</t>
  </si>
  <si>
    <t xml:space="preserve"> cement .......................................................4-6 %</t>
  </si>
  <si>
    <t>30</t>
  </si>
  <si>
    <t>58522110</t>
  </si>
  <si>
    <t>cement portlandký struskový CEM II 42,5MPa</t>
  </si>
  <si>
    <t>-89724668</t>
  </si>
  <si>
    <t>42*0,5*0,06</t>
  </si>
  <si>
    <t>31</t>
  </si>
  <si>
    <t>564871111</t>
  </si>
  <si>
    <t>Podklad ze štěrkodrti ŠD s rozprostřením a zhutněním, po zhutnění tl. 250 mm</t>
  </si>
  <si>
    <t>1654652174</t>
  </si>
  <si>
    <t xml:space="preserve">doplnění vybouraných konstrukcí vozovek v okolí základu. </t>
  </si>
  <si>
    <t>14,4</t>
  </si>
  <si>
    <t>32</t>
  </si>
  <si>
    <t>564952113</t>
  </si>
  <si>
    <t>Podklad z mechanicky zpevněného kameniva MZK (minerální beton) s rozprostřením a s hutněním, po zhutnění tl. 170 mm</t>
  </si>
  <si>
    <t>-595483604</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</si>
  <si>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</si>
  <si>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33</t>
  </si>
  <si>
    <t>565135111</t>
  </si>
  <si>
    <t>Asfaltový beton vrstva podkladní ACP 16 (obalované kamenivo střednězrnné - OKS) s rozprostřením a zhutněním v pruhu šířky do 3 m, po zhutnění tl. 50 mm</t>
  </si>
  <si>
    <t>-1589721427</t>
  </si>
  <si>
    <t xml:space="preserve">Poznámka k souboru cen:
1. ČSN EN 13108-1 připouští pro ACP 16 pouze tl. 50 až 80 mm.
</t>
  </si>
  <si>
    <t>34</t>
  </si>
  <si>
    <t>573211107</t>
  </si>
  <si>
    <t>Postřik spojovací PS bez posypu kamenivem z asfaltu silničního, v množství 0,30 kg/m2</t>
  </si>
  <si>
    <t>1244607134</t>
  </si>
  <si>
    <t>14,4*2 "dvě vrstvy</t>
  </si>
  <si>
    <t>35</t>
  </si>
  <si>
    <t>577154131</t>
  </si>
  <si>
    <t>Asfaltový beton vrstva obrusná ACO 11 (ABS) s rozprostřením a se zhutněním z modifikovaného asfaltu v pruhu šířky do 3 m, po zhutnění tl. 60 mm</t>
  </si>
  <si>
    <t>664011462</t>
  </si>
  <si>
    <t xml:space="preserve">Poznámka k souboru cen:
1. ČSN EN 13108-1 připouští pro ACO 11 pouze tl. 35 až 50 mm.
</t>
  </si>
  <si>
    <t>36</t>
  </si>
  <si>
    <t>577155132</t>
  </si>
  <si>
    <t>Asfaltový beton vrstva ložní ACL 16 (ABH) s rozprostřením a zhutněním z modifikovaného asfaltu v pruhu šířky do 3 m, po zhutnění tl. 60 mm</t>
  </si>
  <si>
    <t>439936656</t>
  </si>
  <si>
    <t xml:space="preserve">Poznámka k souboru cen:
1. ČSN EN 13108-1 připouští pro ACL 16 pouze tl. 50 až 70 mm.
</t>
  </si>
  <si>
    <t>Ostatní konstrukce a práce, bourání</t>
  </si>
  <si>
    <t>37</t>
  </si>
  <si>
    <t>916131213</t>
  </si>
  <si>
    <t>Osazení silničního obrubníku betonového se zřízením lože, s vyplněním a zatřením spár cementovou maltou stojatého s boční opěrou z betonu prostého, do lože z betonu prostého</t>
  </si>
  <si>
    <t>1869250933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</si>
  <si>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</si>
  <si>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Nový silniční obrubník</t>
  </si>
  <si>
    <t>6*2+4,5*2</t>
  </si>
  <si>
    <t>1*2</t>
  </si>
  <si>
    <t>38</t>
  </si>
  <si>
    <t>59217023</t>
  </si>
  <si>
    <t>obrubník betonový chodníkový 1000x150x250mm</t>
  </si>
  <si>
    <t>2104553226</t>
  </si>
  <si>
    <t>23*1,03 'Přepočtené koeficientem množství</t>
  </si>
  <si>
    <t>39</t>
  </si>
  <si>
    <t>919732211</t>
  </si>
  <si>
    <t>Styčná pracovní spára při napojení nového živičného povrchu na stávající se zalitím za tepla modifikovanou asfaltovou hmotou s posypem vápenným hydrátem šířky do 15 mm, hloubky do 25 mm včetně prořezání spáry</t>
  </si>
  <si>
    <t>1609343605</t>
  </si>
  <si>
    <t xml:space="preserve">Poznámka k souboru cen:
1. V cenách jsou započteny i náklady na vyčištění spár, na impregnaci a zalití spár včetně dodání hmot.
</t>
  </si>
  <si>
    <t>styk se stáv.vozovkou</t>
  </si>
  <si>
    <t>8,3+5,55+2</t>
  </si>
  <si>
    <t>styk se základem</t>
  </si>
  <si>
    <t>6+4,5+1</t>
  </si>
  <si>
    <t>40</t>
  </si>
  <si>
    <t>919735112</t>
  </si>
  <si>
    <t>Řezání stávajícího živičného krytu nebo podkladu hloubky přes 50 do 100 mm</t>
  </si>
  <si>
    <t>-1639703154</t>
  </si>
  <si>
    <t xml:space="preserve">Poznámka k souboru cen:
1. V cenách jsou započteny i náklady na spotřebu vody.
</t>
  </si>
  <si>
    <t>8,3+5,55+2+1+1</t>
  </si>
  <si>
    <t>41</t>
  </si>
  <si>
    <t>952901221</t>
  </si>
  <si>
    <t>Vyčištění budov nebo objektů před předáním do užívání průmyslových budov a objektů výrobních, skladovacích, garáží, dílen nebo hal apod. s nespalnou podlahou jakékoliv výšky podlaží</t>
  </si>
  <si>
    <t>211692167</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</si>
  <si>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</si>
  <si>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997</t>
  </si>
  <si>
    <t>Přesun sutě</t>
  </si>
  <si>
    <t>997221561</t>
  </si>
  <si>
    <t>Vodorovná doprava suti bez naložení, ale se složením a s hrubým urovnáním z kusových materiálů, na vzdálenost do 1 km</t>
  </si>
  <si>
    <t>1601371353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</si>
  <si>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</si>
  <si>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43</t>
  </si>
  <si>
    <t>997221569</t>
  </si>
  <si>
    <t>Vodorovná doprava suti bez naložení, ale se složením a s hrubým urovnáním Příplatek k ceně za každý další i započatý 1 km přes 1 km</t>
  </si>
  <si>
    <t>-1147380186</t>
  </si>
  <si>
    <t>43,047*20 'Přepočtené koeficientem množství</t>
  </si>
  <si>
    <t>44</t>
  </si>
  <si>
    <t>997221611</t>
  </si>
  <si>
    <t>Nakládání na dopravní prostředky pro vodorovnou dopravu suti</t>
  </si>
  <si>
    <t>-1967593692</t>
  </si>
  <si>
    <t xml:space="preserve">Poznámka k souboru cen:
1. Ceny lze použít i pro překládání při lomené dopravě.
2. Ceny nelze použít při dopravě po železnici, po vodě nebo neobvyklými dopravními prostředky.
</t>
  </si>
  <si>
    <t>45</t>
  </si>
  <si>
    <t>997221815</t>
  </si>
  <si>
    <t>Poplatek za uložení stavebního odpadu na skládce (skládkovné) z prostého betonu zatříděného do Katalogu odpadů pod kódem 170 101</t>
  </si>
  <si>
    <t>1422699098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</si>
  <si>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</si>
  <si>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46</t>
  </si>
  <si>
    <t>997221845</t>
  </si>
  <si>
    <t>Poplatek za uložení stavebního odpadu na skládce (skládkovné) asfaltového bez obsahu dehtu zatříděného do Katalogu odpadů pod kódem 170 302</t>
  </si>
  <si>
    <t>-472488973</t>
  </si>
  <si>
    <t>47</t>
  </si>
  <si>
    <t>997221855</t>
  </si>
  <si>
    <t>-1768811061</t>
  </si>
  <si>
    <t>43,047</t>
  </si>
  <si>
    <t>-2,727</t>
  </si>
  <si>
    <t>-9,24</t>
  </si>
  <si>
    <t>998</t>
  </si>
  <si>
    <t>Přesun hmot</t>
  </si>
  <si>
    <t>48</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</si>
  <si>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</si>
  <si>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</si>
  <si>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1829254129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</si>
  <si>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</si>
  <si>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</si>
  <si>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</si>
  <si>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783</t>
  </si>
  <si>
    <t>Dokončovací práce - nátěry</t>
  </si>
  <si>
    <t>49</t>
  </si>
  <si>
    <t>783901451</t>
  </si>
  <si>
    <t>Příprava podkladu betonových podlah před provedením nátěru zametením</t>
  </si>
  <si>
    <t>-1262880324</t>
  </si>
  <si>
    <t xml:space="preserve">Betonové konstrukce budou opatřeny ochranným nátěrem do venkovního prostředí ( provedení RAL 7038). Ochranný nátěr zajišťující ochranu proti soli a </t>
  </si>
  <si>
    <t>zabraňující pronikání srážkové vody</t>
  </si>
  <si>
    <t>6*4,5</t>
  </si>
  <si>
    <t>1*(6*2+4,5*2)</t>
  </si>
  <si>
    <t>50</t>
  </si>
  <si>
    <t>783933151</t>
  </si>
  <si>
    <t>Penetrační nátěr betonových podlah hladkých (z pohledového nebo gletovaného betonu, stěrky apod.) epoxidový</t>
  </si>
  <si>
    <t>1835191907</t>
  </si>
  <si>
    <t>51</t>
  </si>
  <si>
    <t>783937163</t>
  </si>
  <si>
    <t>Krycí (uzavírací) nátěr betonových podlah dvojnásobný epoxidový rozpouštědlový</t>
  </si>
  <si>
    <t>1723659431</t>
  </si>
  <si>
    <t>HZS</t>
  </si>
  <si>
    <t>Hodinové zúčtovací sazby</t>
  </si>
  <si>
    <t>HZS1292</t>
  </si>
  <si>
    <t>Hodinové zúčtovací sazby profesí HSV zemní a pomocné práce stavební dělník</t>
  </si>
  <si>
    <t>hod</t>
  </si>
  <si>
    <t>512</t>
  </si>
  <si>
    <t>-1078057110</t>
  </si>
  <si>
    <t>případné přípomoce - předpoklad</t>
  </si>
  <si>
    <t>D.1.2. - Stavebně konstrukční řešení</t>
  </si>
  <si>
    <t>6,2*4,7</t>
  </si>
  <si>
    <t>273313311</t>
  </si>
  <si>
    <t>Základy z betonu prostého desky z betonu kamenem neprokládaného tř. C 8/10</t>
  </si>
  <si>
    <t>-539912085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</si>
  <si>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</si>
  <si>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BETON (podbetonování): C8/10</t>
  </si>
  <si>
    <t>0,1*(6,2*4,7)</t>
  </si>
  <si>
    <t>273322611</t>
  </si>
  <si>
    <t>Základy z betonu železového (bez výztuže) desky z betonu se zvýšenými nároky na prostředí tř. C 30/37</t>
  </si>
  <si>
    <t>-730928881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</si>
  <si>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</si>
  <si>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BETON: C30/37-XC4 XD3 XF4 XM2</t>
  </si>
  <si>
    <t>1*6*4,5</t>
  </si>
  <si>
    <t>273351121</t>
  </si>
  <si>
    <t>Bednění základů desek zřízení</t>
  </si>
  <si>
    <t>-1579136068</t>
  </si>
  <si>
    <t xml:space="preserve">Poznámka k souboru cen:
1. Ceny jsou určeny pro bednění ve volném prostranství, ve volných nebo zapažených jamách, rýhách a šachtách.
2. Kruhové nebo obloukové bednění poloměru do 1 m se oceňuje individuálně.
</t>
  </si>
  <si>
    <t>1*(6*2+2*4,5)</t>
  </si>
  <si>
    <t>Mezisoučet</t>
  </si>
  <si>
    <t>0,1*(6,2*2+2*4,7)</t>
  </si>
  <si>
    <t>273351122</t>
  </si>
  <si>
    <t>Bednění základů desek odstranění</t>
  </si>
  <si>
    <t>-1746382830</t>
  </si>
  <si>
    <t>273353121</t>
  </si>
  <si>
    <t>Bednění kotevních otvorů a prostupů v základových konstrukcích v deskách včetně polohového zajištění a odbednění, popř. ztraceného bednění z pletiva apod. průřezu přes 0,02 do 0,05 m2, hl. do 0,50 m</t>
  </si>
  <si>
    <t>kus</t>
  </si>
  <si>
    <t>-560851876</t>
  </si>
  <si>
    <t xml:space="preserve">Poznámka k souboru cen:
1. Ceny jsou určeny pro jakýkoliv způsob provádění kotevních otvorů, (např. ztraceným bedněním z pletiva, bandáží na rámu, hranoly polystyrénu s vyjmutím, dutinovými tvarovkami apod.). Ceny lze použít i pro bednění kotevních otvorů a prostupů ve stěnových a stropních konstrukcích.
2. Pro volbu cen kotevních otvorů s proměnným průřezem v části nebo celé výšce otvoru je rozhodující průměrný průřez v místě zkosení.
3. Zalévání kotevních otvorů se oceňuje cenami souboru cen 278 31-1 . Zálivka kotevních otvorů z betonu prostého.
</t>
  </si>
  <si>
    <t>Profily v místě</t>
  </si>
  <si>
    <t>vybrání posunout</t>
  </si>
  <si>
    <t>273361821</t>
  </si>
  <si>
    <t>Výztuž základů desek z betonářské oceli 10 505 (R) nebo BSt 500</t>
  </si>
  <si>
    <t>-1604097999</t>
  </si>
  <si>
    <t xml:space="preserve">Poznámka k souboru cen:
1. Ceny platí pro desky rovné, s náběhy, hřibové nebo upnuté do žeber včetně výztuže těchto žeber.
</t>
  </si>
  <si>
    <t>7 x R14/1m v obou směrech</t>
  </si>
  <si>
    <t>7 x R14/1m  v obou směrech</t>
  </si>
  <si>
    <t>12 x R14 dl.1000mm - 4 x</t>
  </si>
  <si>
    <t>1,21 kg/m</t>
  </si>
  <si>
    <t>1- Ø14/150 dl. 5900mm</t>
  </si>
  <si>
    <t>1,21*7*(5,9*2)*(4,5/1)/1000</t>
  </si>
  <si>
    <t>2 - Ø14/150 dl. 4400mm</t>
  </si>
  <si>
    <t>1,21*7*(4,4*2)*(6/1)/1000</t>
  </si>
  <si>
    <t>4 - Ø14/75 dl. 1000mm</t>
  </si>
  <si>
    <t>1,21*6*2*(1)*4/1000</t>
  </si>
  <si>
    <t>5 - Ø14/300 dl. 2100mm</t>
  </si>
  <si>
    <t>1,21*(2,1)*(6*2+4,5*2)/0,3/1000</t>
  </si>
  <si>
    <t>D - distanční výztuž</t>
  </si>
  <si>
    <t>prostorová ø14/500</t>
  </si>
  <si>
    <t>dl. 2550mm</t>
  </si>
  <si>
    <t>1,21*(2,55*4*4)/1000</t>
  </si>
  <si>
    <t>Zbudované kotevní šrouby</t>
  </si>
  <si>
    <t>P20 100/220</t>
  </si>
  <si>
    <t>80,50 kg/m2</t>
  </si>
  <si>
    <t>80,5*(0,1*0,2)*4/1000</t>
  </si>
  <si>
    <t>P6 60/280</t>
  </si>
  <si>
    <t>24,55 kg/m2</t>
  </si>
  <si>
    <t>24,55*(0,06*0,28)*4/1000</t>
  </si>
  <si>
    <t>1,19*0,1</t>
  </si>
  <si>
    <t>273362021</t>
  </si>
  <si>
    <t>Výztuž základů desek ze svařovaných sítí z drátů typu KARI</t>
  </si>
  <si>
    <t>-1941440459</t>
  </si>
  <si>
    <t>SVAŘOVANÉ SÍTĚ KARI</t>
  </si>
  <si>
    <t>ocel. svař. síť 6/100-6/100 ve dvou vrstvách</t>
  </si>
  <si>
    <t>4,44 kg/m2</t>
  </si>
  <si>
    <t>4,44*2*(6*4,5)/1000*1,2</t>
  </si>
  <si>
    <t>953945262</t>
  </si>
  <si>
    <t>Kotvy mechanické s vyvrtáním otvoru do betonu, železobetonu nebo tvrdého kamene pro těžká kotvení, velikost M 24, délka 235 mm</t>
  </si>
  <si>
    <t>-1760405476</t>
  </si>
  <si>
    <t xml:space="preserve">Poznámka k souboru cen:
1. V cenách jsou započteny i náklady na:
a) rozměření, vrtání do betonu a spotřeba vrtáků,
b) vyfoukání otvoru, osazení kotvy do vyznačené kotevní hloubky, dotažení matice pomocí klíče,
c) dodávku mechanických kotev.
</t>
  </si>
  <si>
    <t>Zabudovaný kotevní</t>
  </si>
  <si>
    <t>šroub ø24</t>
  </si>
  <si>
    <t>2*4</t>
  </si>
  <si>
    <t>31197011</t>
  </si>
  <si>
    <t>tyč závitová Zn bílý DIN 975 8.8 M24</t>
  </si>
  <si>
    <t>-309319076</t>
  </si>
  <si>
    <t>2*4*1</t>
  </si>
  <si>
    <t>D.1.4.1. - Elektroinstalace - zemnění</t>
  </si>
  <si>
    <t>M - Práce a dodávky M</t>
  </si>
  <si>
    <t xml:space="preserve">    21-M - Elektromontáže</t>
  </si>
  <si>
    <t xml:space="preserve">    46-M - Zemní práce při extr.mont.pracích</t>
  </si>
  <si>
    <t xml:space="preserve">    VRN9 - Ostatní náklady</t>
  </si>
  <si>
    <t>Práce a dodávky M</t>
  </si>
  <si>
    <t>21-M</t>
  </si>
  <si>
    <t>Elektromontáže</t>
  </si>
  <si>
    <t>210220021</t>
  </si>
  <si>
    <t>Montáž uzemňovacího vedení s upevněním, propojením a připojením pomocí svorek v zemi s izolací spojů vodičů FeZn páskou průřezu do 120 mm2 v průmyslové výstavbě</t>
  </si>
  <si>
    <t>35441986</t>
  </si>
  <si>
    <t>svorka odbočovací a spojovací pro pásek 30x4 mm, FeZn</t>
  </si>
  <si>
    <t>128</t>
  </si>
  <si>
    <t>1501585677</t>
  </si>
  <si>
    <t>35441996</t>
  </si>
  <si>
    <t>svorka odbočovací a spojovací pro spojování kruhových a páskových vodičů, FeZn</t>
  </si>
  <si>
    <t>1663162378</t>
  </si>
  <si>
    <t>35442062</t>
  </si>
  <si>
    <t>pás zemnící 30x4mm FeZn</t>
  </si>
  <si>
    <t>-134181955</t>
  </si>
  <si>
    <t>(0,96kg/m)</t>
  </si>
  <si>
    <t>35*0,96</t>
  </si>
  <si>
    <t>33,6*1,05 'Přepočtené koeficientem množství</t>
  </si>
  <si>
    <t>210220022</t>
  </si>
  <si>
    <t>Montáž uzemňovacího vedení s upevněním, propojením a připojením pomocí svorek v zemi s izolací spojů vodičů FeZn drátem nebo lanem průměru do 10 mm v městské zástavbě</t>
  </si>
  <si>
    <t>35441080R</t>
  </si>
  <si>
    <t>drát D 10mm nerez</t>
  </si>
  <si>
    <t>549641566</t>
  </si>
  <si>
    <t>vedení Nerez pr.10mm(0,63kg/m)</t>
  </si>
  <si>
    <t>0,63*10</t>
  </si>
  <si>
    <t>6,3*1,05 'Přepočtené koeficientem množství</t>
  </si>
  <si>
    <t>210220002</t>
  </si>
  <si>
    <t>Montáž uzemňovacího vedení s upevněním, propojením a připojením pomocí svorek na povrchu vodičů FeZn drátem nebo lanem průměru do 10 mm</t>
  </si>
  <si>
    <t>35441073</t>
  </si>
  <si>
    <t>drát D 10mm FeZn</t>
  </si>
  <si>
    <t>905255892</t>
  </si>
  <si>
    <t>vedení FeZn pr.10mm(0,63kg/m)</t>
  </si>
  <si>
    <t>210220301</t>
  </si>
  <si>
    <t>Montáž hromosvodného vedení svorek se 2 šrouby</t>
  </si>
  <si>
    <t>35442040</t>
  </si>
  <si>
    <t>svorka uzemnění nerez pro zemnící pásku a drát</t>
  </si>
  <si>
    <t>1940367176</t>
  </si>
  <si>
    <t>35442036</t>
  </si>
  <si>
    <t>svorka uzemnění nerez připojovací</t>
  </si>
  <si>
    <t>-283554524</t>
  </si>
  <si>
    <t>210220441R</t>
  </si>
  <si>
    <t>ochrana zemní svorky asfaltovým nátěrem</t>
  </si>
  <si>
    <t>210220458R</t>
  </si>
  <si>
    <t>nátěr zemnícího drátu na přechodu dle ČSN</t>
  </si>
  <si>
    <t>25101R</t>
  </si>
  <si>
    <t>nátěrové hmoty</t>
  </si>
  <si>
    <t>kpl</t>
  </si>
  <si>
    <t>-304773320</t>
  </si>
  <si>
    <t>210030722</t>
  </si>
  <si>
    <t>Montáž trakčního vedení pro městskou dopravu, průmyslové dráhy a jeřáby kolejnicové spojky z Cu lana 75 mm2 přivařované, délka do 2000 mm</t>
  </si>
  <si>
    <t>46-M</t>
  </si>
  <si>
    <t>Zemní práce při extr.mont.pracích</t>
  </si>
  <si>
    <t>460620013</t>
  </si>
  <si>
    <t>Úprava terénu provizorní úprava terénu včetně odkopání drobných nerovností a zásypu prohlubní se zhutněním, v hornině třídy 3</t>
  </si>
  <si>
    <t xml:space="preserve">Poznámka k souboru cen:
1. V cenách -0002 až -0003 nejsou zahrnuty dodávku drnů. Tato se oceňuje ve specifikaci.
2. V cenách -0022 až -0028 nejsou zahrnuty náklady na dodávku obrubníků. Tato dodávka se oceňuje ve specifikaci.
</t>
  </si>
  <si>
    <t>044002000</t>
  </si>
  <si>
    <t>Revize</t>
  </si>
  <si>
    <t>936496452</t>
  </si>
  <si>
    <t>VRN9</t>
  </si>
  <si>
    <t>Ostatní náklady</t>
  </si>
  <si>
    <t>090001000</t>
  </si>
  <si>
    <t>303018637</t>
  </si>
  <si>
    <t>P</t>
  </si>
  <si>
    <t>Poznámka k položce:
ostratní náklady (doprava, manipulace, mechanizace atd.)</t>
  </si>
  <si>
    <t>D.2. - Dokumentace technických a technologických zařízení</t>
  </si>
  <si>
    <t>HSV - HSV</t>
  </si>
  <si>
    <t xml:space="preserve">    D1 - PODJEZDOVÉ SKLOLAMINÁTOVÉ SILO 4x4m O OBSAHU 200m 3</t>
  </si>
  <si>
    <t>D1</t>
  </si>
  <si>
    <t>PODJEZDOVÉ SKLOLAMINÁTOVÉ SILO 4x4m O OBSAHU 200m 3</t>
  </si>
  <si>
    <t>03R</t>
  </si>
  <si>
    <t>montáž sila na připravené základy</t>
  </si>
  <si>
    <t>62438895</t>
  </si>
  <si>
    <t>01R</t>
  </si>
  <si>
    <t>Silo 200m3/240t soli průměr 4m, výška 22,72m</t>
  </si>
  <si>
    <t>129533503</t>
  </si>
  <si>
    <t>02R</t>
  </si>
  <si>
    <t>D + M plnící potrubí 3“</t>
  </si>
  <si>
    <t>-1871944920</t>
  </si>
  <si>
    <t>04R</t>
  </si>
  <si>
    <t>D + M teleskopická plnící hadice pro sypače proti prašnosti</t>
  </si>
  <si>
    <t>-1383064846</t>
  </si>
  <si>
    <t>05R</t>
  </si>
  <si>
    <t>D + M vibrátor</t>
  </si>
  <si>
    <t>880974580</t>
  </si>
  <si>
    <t>06R</t>
  </si>
  <si>
    <t>obslužná plošina</t>
  </si>
  <si>
    <t>-286404035</t>
  </si>
  <si>
    <t>07R</t>
  </si>
  <si>
    <t>přeprava sila</t>
  </si>
  <si>
    <t>2061489140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</si>
  <si>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</si>
  <si>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</si>
  <si>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</si>
  <si>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</si>
  <si>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</si>
  <si>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</si>
  <si>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</si>
  <si>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</si>
  <si>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</si>
  <si>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</si>
  <si>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</si>
  <si>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</si>
  <si>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</si>
  <si>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</si>
  <si>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</si>
  <si>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</si>
  <si>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</si>
  <si>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</si>
  <si>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</si>
  <si>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</si>
  <si>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</si>
  <si>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</si>
  <si>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</si>
  <si>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</si>
  <si>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</si>
  <si>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</si>
  <si>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</si>
  <si>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</si>
  <si>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</si>
  <si>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</si>
  <si>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</si>
  <si>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</si>
  <si>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</si>
  <si>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</si>
  <si>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</si>
  <si>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</si>
  <si>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</si>
  <si>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</si>
  <si>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</si>
  <si>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</si>
  <si>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</si>
  <si>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</si>
  <si>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</si>
  <si>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</si>
  <si>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</si>
  <si>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</si>
  <si>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</si>
  <si>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</si>
  <si>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</si>
  <si>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</si>
  <si>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</si>
  <si>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</si>
  <si>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</si>
  <si>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</si>
  <si>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</si>
  <si>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</si>
  <si>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</si>
  <si>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</si>
  <si>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</si>
  <si>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</si>
  <si>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</si>
  <si>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</si>
  <si>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</si>
  <si>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</si>
  <si>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</si>
  <si>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</si>
  <si>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</si>
  <si>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</si>
  <si>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</si>
  <si>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</si>
  <si>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</si>
  <si>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</si>
  <si>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</si>
  <si>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</si>
  <si>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</si>
  <si>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</si>
  <si>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</si>
  <si>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</si>
  <si>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</si>
  <si>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</si>
  <si>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</si>
  <si>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</si>
  <si>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</si>
  <si>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</si>
  <si>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</si>
  <si>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</si>
  <si>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</si>
  <si>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</si>
  <si>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</si>
  <si>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</si>
  <si>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</si>
  <si>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</si>
  <si>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</si>
  <si>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</si>
  <si>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</si>
  <si>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</si>
  <si>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</si>
  <si>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</si>
  <si>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</si>
  <si>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</si>
  <si>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</si>
  <si>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</si>
  <si>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</si>
  <si>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</si>
  <si>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</si>
  <si>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</si>
  <si>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</si>
  <si>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</si>
  <si>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</si>
  <si>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</si>
  <si>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</si>
  <si>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</si>
  <si>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</si>
  <si>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</si>
  <si>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</si>
  <si>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</si>
  <si>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</si>
  <si>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</si>
  <si>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</si>
  <si>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</si>
  <si>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</si>
  <si>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</si>
  <si>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</si>
  <si>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</si>
  <si>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</si>
  <si>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</si>
  <si>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</si>
  <si>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</si>
  <si>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</si>
  <si>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</si>
  <si>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</si>
  <si>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</si>
  <si>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</si>
  <si>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</si>
  <si>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</si>
  <si>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</si>
  <si>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</si>
  <si>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</si>
  <si>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</si>
  <si>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</si>
  <si>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</si>
  <si>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</si>
  <si>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</si>
  <si>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</si>
  <si>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</si>
  <si>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</si>
  <si>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</si>
  <si>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</si>
  <si>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</si>
  <si>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</si>
  <si>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</si>
  <si>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</si>
  <si>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</si>
  <si>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</si>
  <si>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</si>
  <si>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</si>
  <si>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</si>
  <si>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</si>
  <si>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</si>
  <si>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</si>
  <si>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</si>
  <si>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</si>
  <si>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</si>
  <si>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</si>
  <si>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</si>
  <si>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</si>
  <si>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</si>
  <si>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</si>
  <si>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</si>
  <si>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</si>
  <si>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</si>
  <si>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</si>
  <si>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</si>
  <si>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</si>
  <si>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</si>
  <si>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</si>
  <si>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</si>
  <si>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</si>
  <si>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</si>
  <si>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</si>
  <si>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</si>
  <si>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</si>
  <si>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</si>
  <si>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</si>
  <si>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</si>
  <si>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Správa a údržba silnic Plzeňského kraje, Příspěvková organizace, Koterovská 162, 326 00 Plzeň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</si>
</sst>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4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3" fillId="4" borderId="0" xfId="0" applyFont="1" applyFill="1" applyAlignment="1">
      <alignment horizontal="left" vertical="center"/>
    </xf>
    <xf numFmtId="0" fontId="0" fillId="4" borderId="0" xfId="0" applyFont="1" applyFill="1" applyAlignment="1" applyProtection="1">
      <alignment vertical="center"/>
      <protection locked="0"/>
    </xf>
    <xf numFmtId="0" fontId="23"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lignment horizontal="center" vertical="center" wrapText="1"/>
    </xf>
    <xf numFmtId="4" fontId="25"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Font="1"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35" fillId="0" borderId="0" xfId="0" applyFont="1" applyAlignment="1">
      <alignment horizontal="left" vertical="center"/>
    </xf>
    <xf numFmtId="0" fontId="36" fillId="0" borderId="0" xfId="0" applyFont="1" applyAlignment="1">
      <alignment vertical="center" wrapText="1"/>
    </xf>
    <xf numFmtId="0" fontId="0" fillId="0" borderId="18"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4" fontId="20" fillId="0" borderId="0" xfId="0" applyNumberFormat="1" applyFont="1" applyAlignment="1">
      <alignment vertical="center"/>
    </xf>
    <xf numFmtId="0" fontId="2" fillId="0" borderId="0" xfId="0"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lignment vertical="center"/>
    </xf>
    <xf numFmtId="0" fontId="0" fillId="0" borderId="5" xfId="0" applyFont="1" applyBorder="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5" fillId="5" borderId="0" xfId="0" applyFont="1" applyFill="1" applyAlignment="1">
      <alignment horizontal="center" vertical="center"/>
    </xf>
    <xf numFmtId="0" fontId="0" fillId="0" borderId="0" xfId="0"/>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0" fontId="23" fillId="4" borderId="7"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3" fillId="4" borderId="6" xfId="0" applyFont="1" applyFill="1" applyBorder="1" applyAlignment="1">
      <alignment horizontal="center" vertical="center"/>
    </xf>
    <xf numFmtId="0" fontId="28"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2" fillId="0" borderId="0" xfId="0" applyFont="1" applyBorder="1" applyAlignment="1">
      <alignment horizontal="left" vertical="top"/>
    </xf>
    <xf numFmtId="0" fontId="42" fillId="0" borderId="0" xfId="0" applyFont="1" applyBorder="1" applyAlignment="1">
      <alignment horizontal="left" vertical="center"/>
    </xf>
    <xf numFmtId="0" fontId="41" fillId="0" borderId="29" xfId="0" applyFont="1" applyBorder="1" applyAlignment="1">
      <alignment horizontal="left"/>
    </xf>
    <xf numFmtId="0" fontId="40" fillId="0" borderId="0" xfId="0" applyFont="1" applyBorder="1" applyAlignment="1">
      <alignment horizontal="center" vertical="center" wrapText="1"/>
    </xf>
    <xf numFmtId="0" fontId="40" fillId="0" borderId="0" xfId="0" applyFont="1" applyBorder="1" applyAlignment="1">
      <alignment horizontal="center" vertical="center"/>
    </xf>
    <xf numFmtId="0" fontId="42" fillId="0" borderId="0" xfId="0" applyFont="1" applyBorder="1" applyAlignment="1">
      <alignment horizontal="left" vertical="center" wrapText="1"/>
    </xf>
    <xf numFmtId="49" fontId="42" fillId="0" borderId="0" xfId="0" applyNumberFormat="1" applyFont="1" applyBorder="1" applyAlignment="1">
      <alignment horizontal="left" vertical="center" wrapText="1"/>
    </xf>
    <xf numFmtId="0" fontId="41"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workbookViewId="0" topLeftCell="A55">
      <selection activeCell="E14" sqref="E14:AJ14"/>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301" t="s">
        <v>6</v>
      </c>
      <c r="AS2" s="302"/>
      <c r="AT2" s="302"/>
      <c r="AU2" s="302"/>
      <c r="AV2" s="302"/>
      <c r="AW2" s="302"/>
      <c r="AX2" s="302"/>
      <c r="AY2" s="302"/>
      <c r="AZ2" s="302"/>
      <c r="BA2" s="302"/>
      <c r="BB2" s="302"/>
      <c r="BC2" s="302"/>
      <c r="BD2" s="302"/>
      <c r="BE2" s="302"/>
      <c r="BS2" s="18" t="s">
        <v>7</v>
      </c>
      <c r="BT2" s="18" t="s">
        <v>8</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ht="24.95" customHeight="1">
      <c r="B4" s="21"/>
      <c r="D4" s="22" t="s">
        <v>10</v>
      </c>
      <c r="AR4" s="21"/>
      <c r="AS4" s="23" t="s">
        <v>11</v>
      </c>
      <c r="BE4" s="24" t="s">
        <v>12</v>
      </c>
      <c r="BS4" s="18" t="s">
        <v>13</v>
      </c>
    </row>
    <row r="5" spans="2:71" ht="12" customHeight="1">
      <c r="B5" s="21"/>
      <c r="D5" s="25" t="s">
        <v>14</v>
      </c>
      <c r="K5" s="312" t="s">
        <v>15</v>
      </c>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R5" s="21"/>
      <c r="BE5" s="292" t="s">
        <v>16</v>
      </c>
      <c r="BS5" s="18" t="s">
        <v>7</v>
      </c>
    </row>
    <row r="6" spans="2:71" ht="36.95" customHeight="1">
      <c r="B6" s="21"/>
      <c r="D6" s="27" t="s">
        <v>17</v>
      </c>
      <c r="K6" s="313" t="s">
        <v>18</v>
      </c>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R6" s="21"/>
      <c r="BE6" s="293"/>
      <c r="BS6" s="18" t="s">
        <v>7</v>
      </c>
    </row>
    <row r="7" spans="2:71" ht="12" customHeight="1">
      <c r="B7" s="21"/>
      <c r="D7" s="28" t="s">
        <v>19</v>
      </c>
      <c r="K7" s="26" t="s">
        <v>3</v>
      </c>
      <c r="AK7" s="28" t="s">
        <v>20</v>
      </c>
      <c r="AN7" s="26" t="s">
        <v>3</v>
      </c>
      <c r="AR7" s="21"/>
      <c r="BE7" s="293"/>
      <c r="BS7" s="18" t="s">
        <v>7</v>
      </c>
    </row>
    <row r="8" spans="2:71" ht="12" customHeight="1">
      <c r="B8" s="21"/>
      <c r="D8" s="28" t="s">
        <v>21</v>
      </c>
      <c r="K8" s="26" t="s">
        <v>22</v>
      </c>
      <c r="AK8" s="28" t="s">
        <v>23</v>
      </c>
      <c r="AN8" s="29" t="s">
        <v>24</v>
      </c>
      <c r="AR8" s="21"/>
      <c r="BE8" s="293"/>
      <c r="BS8" s="18" t="s">
        <v>7</v>
      </c>
    </row>
    <row r="9" spans="2:71" ht="14.45" customHeight="1">
      <c r="B9" s="21"/>
      <c r="AR9" s="21"/>
      <c r="BE9" s="293"/>
      <c r="BS9" s="18" t="s">
        <v>7</v>
      </c>
    </row>
    <row r="10" spans="2:71" ht="12" customHeight="1">
      <c r="B10" s="21"/>
      <c r="D10" s="28" t="s">
        <v>25</v>
      </c>
      <c r="AK10" s="28" t="s">
        <v>26</v>
      </c>
      <c r="AN10" s="26" t="s">
        <v>27</v>
      </c>
      <c r="AR10" s="21"/>
      <c r="BE10" s="293"/>
      <c r="BS10" s="18" t="s">
        <v>28</v>
      </c>
    </row>
    <row r="11" spans="2:71" ht="18.4" customHeight="1">
      <c r="B11" s="21"/>
      <c r="E11" s="26" t="s">
        <v>840</v>
      </c>
      <c r="AK11" s="28" t="s">
        <v>29</v>
      </c>
      <c r="AN11" s="26" t="s">
        <v>3</v>
      </c>
      <c r="AR11" s="21"/>
      <c r="BE11" s="293"/>
      <c r="BS11" s="18" t="s">
        <v>28</v>
      </c>
    </row>
    <row r="12" spans="2:71" ht="6.95" customHeight="1">
      <c r="B12" s="21"/>
      <c r="AR12" s="21"/>
      <c r="BE12" s="293"/>
      <c r="BS12" s="18" t="s">
        <v>28</v>
      </c>
    </row>
    <row r="13" spans="2:71" ht="12" customHeight="1">
      <c r="B13" s="21"/>
      <c r="D13" s="28" t="s">
        <v>30</v>
      </c>
      <c r="AK13" s="28" t="s">
        <v>26</v>
      </c>
      <c r="AN13" s="30" t="s">
        <v>31</v>
      </c>
      <c r="AR13" s="21"/>
      <c r="BE13" s="293"/>
      <c r="BS13" s="18" t="s">
        <v>28</v>
      </c>
    </row>
    <row r="14" spans="2:71" ht="12.75">
      <c r="B14" s="21"/>
      <c r="E14" s="314" t="s">
        <v>31</v>
      </c>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28" t="s">
        <v>29</v>
      </c>
      <c r="AN14" s="30" t="s">
        <v>31</v>
      </c>
      <c r="AR14" s="21"/>
      <c r="BE14" s="293"/>
      <c r="BS14" s="18" t="s">
        <v>28</v>
      </c>
    </row>
    <row r="15" spans="2:71" ht="6.95" customHeight="1">
      <c r="B15" s="21"/>
      <c r="AR15" s="21"/>
      <c r="BE15" s="293"/>
      <c r="BS15" s="18" t="s">
        <v>4</v>
      </c>
    </row>
    <row r="16" spans="2:71" ht="12" customHeight="1">
      <c r="B16" s="21"/>
      <c r="D16" s="28" t="s">
        <v>32</v>
      </c>
      <c r="AK16" s="28" t="s">
        <v>26</v>
      </c>
      <c r="AN16" s="26" t="s">
        <v>33</v>
      </c>
      <c r="AR16" s="21"/>
      <c r="BE16" s="293"/>
      <c r="BS16" s="18" t="s">
        <v>4</v>
      </c>
    </row>
    <row r="17" spans="2:71" ht="18.4" customHeight="1">
      <c r="B17" s="21"/>
      <c r="E17" s="26" t="s">
        <v>34</v>
      </c>
      <c r="AK17" s="28" t="s">
        <v>29</v>
      </c>
      <c r="AN17" s="26" t="s">
        <v>35</v>
      </c>
      <c r="AR17" s="21"/>
      <c r="BE17" s="293"/>
      <c r="BS17" s="18" t="s">
        <v>36</v>
      </c>
    </row>
    <row r="18" spans="2:71" ht="6.95" customHeight="1">
      <c r="B18" s="21"/>
      <c r="AR18" s="21"/>
      <c r="BE18" s="293"/>
      <c r="BS18" s="18" t="s">
        <v>7</v>
      </c>
    </row>
    <row r="19" spans="2:71" ht="12" customHeight="1">
      <c r="B19" s="21"/>
      <c r="D19" s="28" t="s">
        <v>37</v>
      </c>
      <c r="AK19" s="28" t="s">
        <v>26</v>
      </c>
      <c r="AN19" s="26" t="s">
        <v>3</v>
      </c>
      <c r="AR19" s="21"/>
      <c r="BE19" s="293"/>
      <c r="BS19" s="18" t="s">
        <v>7</v>
      </c>
    </row>
    <row r="20" spans="2:71" ht="18.4" customHeight="1">
      <c r="B20" s="21"/>
      <c r="E20" s="26" t="s">
        <v>38</v>
      </c>
      <c r="AK20" s="28" t="s">
        <v>29</v>
      </c>
      <c r="AN20" s="26" t="s">
        <v>3</v>
      </c>
      <c r="AR20" s="21"/>
      <c r="BE20" s="293"/>
      <c r="BS20" s="18" t="s">
        <v>4</v>
      </c>
    </row>
    <row r="21" spans="2:57" ht="6.95" customHeight="1">
      <c r="B21" s="21"/>
      <c r="AR21" s="21"/>
      <c r="BE21" s="293"/>
    </row>
    <row r="22" spans="2:57" ht="12" customHeight="1">
      <c r="B22" s="21"/>
      <c r="D22" s="28" t="s">
        <v>39</v>
      </c>
      <c r="AR22" s="21"/>
      <c r="BE22" s="293"/>
    </row>
    <row r="23" spans="2:57" ht="51" customHeight="1">
      <c r="B23" s="21"/>
      <c r="E23" s="316" t="s">
        <v>40</v>
      </c>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R23" s="21"/>
      <c r="BE23" s="293"/>
    </row>
    <row r="24" spans="2:57" ht="6.95" customHeight="1">
      <c r="B24" s="21"/>
      <c r="AR24" s="21"/>
      <c r="BE24" s="293"/>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93"/>
    </row>
    <row r="26" spans="2:57" s="1" customFormat="1" ht="25.9" customHeight="1">
      <c r="B26" s="33"/>
      <c r="D26" s="34" t="s">
        <v>41</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95">
        <f>ROUND(AG54,2)</f>
        <v>0</v>
      </c>
      <c r="AL26" s="296"/>
      <c r="AM26" s="296"/>
      <c r="AN26" s="296"/>
      <c r="AO26" s="296"/>
      <c r="AR26" s="33"/>
      <c r="BE26" s="293"/>
    </row>
    <row r="27" spans="2:57" s="1" customFormat="1" ht="6.95" customHeight="1">
      <c r="B27" s="33"/>
      <c r="AR27" s="33"/>
      <c r="BE27" s="293"/>
    </row>
    <row r="28" spans="2:57" s="1" customFormat="1" ht="12.75">
      <c r="B28" s="33"/>
      <c r="L28" s="317" t="s">
        <v>42</v>
      </c>
      <c r="M28" s="317"/>
      <c r="N28" s="317"/>
      <c r="O28" s="317"/>
      <c r="P28" s="317"/>
      <c r="W28" s="317" t="s">
        <v>43</v>
      </c>
      <c r="X28" s="317"/>
      <c r="Y28" s="317"/>
      <c r="Z28" s="317"/>
      <c r="AA28" s="317"/>
      <c r="AB28" s="317"/>
      <c r="AC28" s="317"/>
      <c r="AD28" s="317"/>
      <c r="AE28" s="317"/>
      <c r="AK28" s="317" t="s">
        <v>44</v>
      </c>
      <c r="AL28" s="317"/>
      <c r="AM28" s="317"/>
      <c r="AN28" s="317"/>
      <c r="AO28" s="317"/>
      <c r="AR28" s="33"/>
      <c r="BE28" s="293"/>
    </row>
    <row r="29" spans="2:57" s="2" customFormat="1" ht="14.45" customHeight="1">
      <c r="B29" s="37"/>
      <c r="D29" s="28" t="s">
        <v>45</v>
      </c>
      <c r="F29" s="28" t="s">
        <v>46</v>
      </c>
      <c r="L29" s="318">
        <v>0.21</v>
      </c>
      <c r="M29" s="291"/>
      <c r="N29" s="291"/>
      <c r="O29" s="291"/>
      <c r="P29" s="291"/>
      <c r="W29" s="290">
        <f>ROUND(AZ54,2)</f>
        <v>0</v>
      </c>
      <c r="X29" s="291"/>
      <c r="Y29" s="291"/>
      <c r="Z29" s="291"/>
      <c r="AA29" s="291"/>
      <c r="AB29" s="291"/>
      <c r="AC29" s="291"/>
      <c r="AD29" s="291"/>
      <c r="AE29" s="291"/>
      <c r="AK29" s="290">
        <f>ROUND(AV54,2)</f>
        <v>0</v>
      </c>
      <c r="AL29" s="291"/>
      <c r="AM29" s="291"/>
      <c r="AN29" s="291"/>
      <c r="AO29" s="291"/>
      <c r="AR29" s="37"/>
      <c r="BE29" s="294"/>
    </row>
    <row r="30" spans="2:57" s="2" customFormat="1" ht="14.45" customHeight="1">
      <c r="B30" s="37"/>
      <c r="F30" s="28" t="s">
        <v>47</v>
      </c>
      <c r="L30" s="318">
        <v>0.15</v>
      </c>
      <c r="M30" s="291"/>
      <c r="N30" s="291"/>
      <c r="O30" s="291"/>
      <c r="P30" s="291"/>
      <c r="W30" s="290">
        <f>ROUND(BA54,2)</f>
        <v>0</v>
      </c>
      <c r="X30" s="291"/>
      <c r="Y30" s="291"/>
      <c r="Z30" s="291"/>
      <c r="AA30" s="291"/>
      <c r="AB30" s="291"/>
      <c r="AC30" s="291"/>
      <c r="AD30" s="291"/>
      <c r="AE30" s="291"/>
      <c r="AK30" s="290">
        <f>ROUND(AW54,2)</f>
        <v>0</v>
      </c>
      <c r="AL30" s="291"/>
      <c r="AM30" s="291"/>
      <c r="AN30" s="291"/>
      <c r="AO30" s="291"/>
      <c r="AR30" s="37"/>
      <c r="BE30" s="294"/>
    </row>
    <row r="31" spans="2:57" s="2" customFormat="1" ht="14.45" customHeight="1" hidden="1">
      <c r="B31" s="37"/>
      <c r="F31" s="28" t="s">
        <v>48</v>
      </c>
      <c r="L31" s="318">
        <v>0.21</v>
      </c>
      <c r="M31" s="291"/>
      <c r="N31" s="291"/>
      <c r="O31" s="291"/>
      <c r="P31" s="291"/>
      <c r="W31" s="290">
        <f>ROUND(BB54,2)</f>
        <v>0</v>
      </c>
      <c r="X31" s="291"/>
      <c r="Y31" s="291"/>
      <c r="Z31" s="291"/>
      <c r="AA31" s="291"/>
      <c r="AB31" s="291"/>
      <c r="AC31" s="291"/>
      <c r="AD31" s="291"/>
      <c r="AE31" s="291"/>
      <c r="AK31" s="290">
        <v>0</v>
      </c>
      <c r="AL31" s="291"/>
      <c r="AM31" s="291"/>
      <c r="AN31" s="291"/>
      <c r="AO31" s="291"/>
      <c r="AR31" s="37"/>
      <c r="BE31" s="294"/>
    </row>
    <row r="32" spans="2:57" s="2" customFormat="1" ht="14.45" customHeight="1" hidden="1">
      <c r="B32" s="37"/>
      <c r="F32" s="28" t="s">
        <v>49</v>
      </c>
      <c r="L32" s="318">
        <v>0.15</v>
      </c>
      <c r="M32" s="291"/>
      <c r="N32" s="291"/>
      <c r="O32" s="291"/>
      <c r="P32" s="291"/>
      <c r="W32" s="290">
        <f>ROUND(BC54,2)</f>
        <v>0</v>
      </c>
      <c r="X32" s="291"/>
      <c r="Y32" s="291"/>
      <c r="Z32" s="291"/>
      <c r="AA32" s="291"/>
      <c r="AB32" s="291"/>
      <c r="AC32" s="291"/>
      <c r="AD32" s="291"/>
      <c r="AE32" s="291"/>
      <c r="AK32" s="290">
        <v>0</v>
      </c>
      <c r="AL32" s="291"/>
      <c r="AM32" s="291"/>
      <c r="AN32" s="291"/>
      <c r="AO32" s="291"/>
      <c r="AR32" s="37"/>
      <c r="BE32" s="294"/>
    </row>
    <row r="33" spans="2:44" s="2" customFormat="1" ht="14.45" customHeight="1" hidden="1">
      <c r="B33" s="37"/>
      <c r="F33" s="28" t="s">
        <v>50</v>
      </c>
      <c r="L33" s="318">
        <v>0</v>
      </c>
      <c r="M33" s="291"/>
      <c r="N33" s="291"/>
      <c r="O33" s="291"/>
      <c r="P33" s="291"/>
      <c r="W33" s="290">
        <f>ROUND(BD54,2)</f>
        <v>0</v>
      </c>
      <c r="X33" s="291"/>
      <c r="Y33" s="291"/>
      <c r="Z33" s="291"/>
      <c r="AA33" s="291"/>
      <c r="AB33" s="291"/>
      <c r="AC33" s="291"/>
      <c r="AD33" s="291"/>
      <c r="AE33" s="291"/>
      <c r="AK33" s="290">
        <v>0</v>
      </c>
      <c r="AL33" s="291"/>
      <c r="AM33" s="291"/>
      <c r="AN33" s="291"/>
      <c r="AO33" s="291"/>
      <c r="AR33" s="37"/>
    </row>
    <row r="34" spans="2:44" s="1" customFormat="1" ht="6.95" customHeight="1">
      <c r="B34" s="33"/>
      <c r="AR34" s="33"/>
    </row>
    <row r="35" spans="2:44" s="1" customFormat="1" ht="25.9" customHeight="1">
      <c r="B35" s="33"/>
      <c r="C35" s="38"/>
      <c r="D35" s="39" t="s">
        <v>51</v>
      </c>
      <c r="E35" s="40"/>
      <c r="F35" s="40"/>
      <c r="G35" s="40"/>
      <c r="H35" s="40"/>
      <c r="I35" s="40"/>
      <c r="J35" s="40"/>
      <c r="K35" s="40"/>
      <c r="L35" s="40"/>
      <c r="M35" s="40"/>
      <c r="N35" s="40"/>
      <c r="O35" s="40"/>
      <c r="P35" s="40"/>
      <c r="Q35" s="40"/>
      <c r="R35" s="40"/>
      <c r="S35" s="40"/>
      <c r="T35" s="41" t="s">
        <v>52</v>
      </c>
      <c r="U35" s="40"/>
      <c r="V35" s="40"/>
      <c r="W35" s="40"/>
      <c r="X35" s="297" t="s">
        <v>53</v>
      </c>
      <c r="Y35" s="298"/>
      <c r="Z35" s="298"/>
      <c r="AA35" s="298"/>
      <c r="AB35" s="298"/>
      <c r="AC35" s="40"/>
      <c r="AD35" s="40"/>
      <c r="AE35" s="40"/>
      <c r="AF35" s="40"/>
      <c r="AG35" s="40"/>
      <c r="AH35" s="40"/>
      <c r="AI35" s="40"/>
      <c r="AJ35" s="40"/>
      <c r="AK35" s="299">
        <f>SUM(AK26:AK33)</f>
        <v>0</v>
      </c>
      <c r="AL35" s="298"/>
      <c r="AM35" s="298"/>
      <c r="AN35" s="298"/>
      <c r="AO35" s="300"/>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54</v>
      </c>
      <c r="AR42" s="33"/>
    </row>
    <row r="43" spans="2:44" s="1" customFormat="1" ht="6.95" customHeight="1">
      <c r="B43" s="33"/>
      <c r="AR43" s="33"/>
    </row>
    <row r="44" spans="2:44" s="3" customFormat="1" ht="12" customHeight="1">
      <c r="B44" s="46"/>
      <c r="C44" s="28" t="s">
        <v>14</v>
      </c>
      <c r="L44" s="3" t="str">
        <f>K5</f>
        <v>_19053</v>
      </c>
      <c r="AR44" s="46"/>
    </row>
    <row r="45" spans="2:44" s="4" customFormat="1" ht="36.95" customHeight="1">
      <c r="B45" s="47"/>
      <c r="C45" s="48" t="s">
        <v>17</v>
      </c>
      <c r="L45" s="309" t="str">
        <f>K6</f>
        <v>Výstavba sila na posypovou sůl v areálu Plzeň - Doudlevce</v>
      </c>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R45" s="47"/>
    </row>
    <row r="46" spans="2:44" s="1" customFormat="1" ht="6.95" customHeight="1">
      <c r="B46" s="33"/>
      <c r="AR46" s="33"/>
    </row>
    <row r="47" spans="2:44" s="1" customFormat="1" ht="12" customHeight="1">
      <c r="B47" s="33"/>
      <c r="C47" s="28" t="s">
        <v>21</v>
      </c>
      <c r="L47" s="49" t="str">
        <f>IF(K8="","",K8)</f>
        <v xml:space="preserve">SÚS Plzeňského kraje, Doudlevecká 91/54, </v>
      </c>
      <c r="AI47" s="28" t="s">
        <v>23</v>
      </c>
      <c r="AM47" s="311" t="str">
        <f>IF(AN8="","",AN8)</f>
        <v>7. 6. 2019</v>
      </c>
      <c r="AN47" s="311"/>
      <c r="AR47" s="33"/>
    </row>
    <row r="48" spans="2:44" s="1" customFormat="1" ht="6.95" customHeight="1">
      <c r="B48" s="33"/>
      <c r="AR48" s="33"/>
    </row>
    <row r="49" spans="2:56" s="1" customFormat="1" ht="27.95" customHeight="1">
      <c r="B49" s="33"/>
      <c r="C49" s="28" t="s">
        <v>25</v>
      </c>
      <c r="L49" s="3" t="str">
        <f>IF(E11="","",E11)</f>
        <v>Správa a údržba silnic Plzeňského kraje, Příspěvková organizace, Koterovská 162, 326 00 Plzeň</v>
      </c>
      <c r="AI49" s="28" t="s">
        <v>32</v>
      </c>
      <c r="AM49" s="307" t="str">
        <f>IF(E17="","",E17)</f>
        <v>TORION, projekční kancelář, s.r.o.,Plzeň</v>
      </c>
      <c r="AN49" s="308"/>
      <c r="AO49" s="308"/>
      <c r="AP49" s="308"/>
      <c r="AR49" s="33"/>
      <c r="AS49" s="303" t="s">
        <v>55</v>
      </c>
      <c r="AT49" s="304"/>
      <c r="AU49" s="51"/>
      <c r="AV49" s="51"/>
      <c r="AW49" s="51"/>
      <c r="AX49" s="51"/>
      <c r="AY49" s="51"/>
      <c r="AZ49" s="51"/>
      <c r="BA49" s="51"/>
      <c r="BB49" s="51"/>
      <c r="BC49" s="51"/>
      <c r="BD49" s="52"/>
    </row>
    <row r="50" spans="2:56" s="1" customFormat="1" ht="15.2" customHeight="1">
      <c r="B50" s="33"/>
      <c r="C50" s="28" t="s">
        <v>30</v>
      </c>
      <c r="L50" s="3" t="str">
        <f>IF(E14="Vyplň údaj","",E14)</f>
        <v/>
      </c>
      <c r="AI50" s="28" t="s">
        <v>37</v>
      </c>
      <c r="AM50" s="307" t="str">
        <f>IF(E20="","",E20)</f>
        <v xml:space="preserve"> </v>
      </c>
      <c r="AN50" s="308"/>
      <c r="AO50" s="308"/>
      <c r="AP50" s="308"/>
      <c r="AR50" s="33"/>
      <c r="AS50" s="305"/>
      <c r="AT50" s="306"/>
      <c r="AU50" s="53"/>
      <c r="AV50" s="53"/>
      <c r="AW50" s="53"/>
      <c r="AX50" s="53"/>
      <c r="AY50" s="53"/>
      <c r="AZ50" s="53"/>
      <c r="BA50" s="53"/>
      <c r="BB50" s="53"/>
      <c r="BC50" s="53"/>
      <c r="BD50" s="54"/>
    </row>
    <row r="51" spans="2:56" s="1" customFormat="1" ht="10.9" customHeight="1">
      <c r="B51" s="33"/>
      <c r="AR51" s="33"/>
      <c r="AS51" s="305"/>
      <c r="AT51" s="306"/>
      <c r="AU51" s="53"/>
      <c r="AV51" s="53"/>
      <c r="AW51" s="53"/>
      <c r="AX51" s="53"/>
      <c r="AY51" s="53"/>
      <c r="AZ51" s="53"/>
      <c r="BA51" s="53"/>
      <c r="BB51" s="53"/>
      <c r="BC51" s="53"/>
      <c r="BD51" s="54"/>
    </row>
    <row r="52" spans="2:56" s="1" customFormat="1" ht="29.25" customHeight="1">
      <c r="B52" s="33"/>
      <c r="C52" s="326" t="s">
        <v>56</v>
      </c>
      <c r="D52" s="320"/>
      <c r="E52" s="320"/>
      <c r="F52" s="320"/>
      <c r="G52" s="320"/>
      <c r="H52" s="55"/>
      <c r="I52" s="319" t="s">
        <v>57</v>
      </c>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1" t="s">
        <v>58</v>
      </c>
      <c r="AH52" s="320"/>
      <c r="AI52" s="320"/>
      <c r="AJ52" s="320"/>
      <c r="AK52" s="320"/>
      <c r="AL52" s="320"/>
      <c r="AM52" s="320"/>
      <c r="AN52" s="319" t="s">
        <v>59</v>
      </c>
      <c r="AO52" s="320"/>
      <c r="AP52" s="320"/>
      <c r="AQ52" s="56" t="s">
        <v>60</v>
      </c>
      <c r="AR52" s="33"/>
      <c r="AS52" s="57" t="s">
        <v>61</v>
      </c>
      <c r="AT52" s="58" t="s">
        <v>62</v>
      </c>
      <c r="AU52" s="58" t="s">
        <v>63</v>
      </c>
      <c r="AV52" s="58" t="s">
        <v>64</v>
      </c>
      <c r="AW52" s="58" t="s">
        <v>65</v>
      </c>
      <c r="AX52" s="58" t="s">
        <v>66</v>
      </c>
      <c r="AY52" s="58" t="s">
        <v>67</v>
      </c>
      <c r="AZ52" s="58" t="s">
        <v>68</v>
      </c>
      <c r="BA52" s="58" t="s">
        <v>69</v>
      </c>
      <c r="BB52" s="58" t="s">
        <v>70</v>
      </c>
      <c r="BC52" s="58" t="s">
        <v>71</v>
      </c>
      <c r="BD52" s="59" t="s">
        <v>72</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73</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24">
        <f>ROUND(SUM(AG55:AG59),2)</f>
        <v>0</v>
      </c>
      <c r="AH54" s="324"/>
      <c r="AI54" s="324"/>
      <c r="AJ54" s="324"/>
      <c r="AK54" s="324"/>
      <c r="AL54" s="324"/>
      <c r="AM54" s="324"/>
      <c r="AN54" s="325">
        <f aca="true" t="shared" si="0" ref="AN54:AN59">SUM(AG54,AT54)</f>
        <v>0</v>
      </c>
      <c r="AO54" s="325"/>
      <c r="AP54" s="325"/>
      <c r="AQ54" s="65" t="s">
        <v>3</v>
      </c>
      <c r="AR54" s="61"/>
      <c r="AS54" s="66">
        <f>ROUND(SUM(AS55:AS59),2)</f>
        <v>0</v>
      </c>
      <c r="AT54" s="67">
        <f aca="true" t="shared" si="1" ref="AT54:AT59">ROUND(SUM(AV54:AW54),2)</f>
        <v>0</v>
      </c>
      <c r="AU54" s="68">
        <f>ROUND(SUM(AU55:AU59),5)</f>
        <v>0</v>
      </c>
      <c r="AV54" s="67">
        <f>ROUND(AZ54*L29,2)</f>
        <v>0</v>
      </c>
      <c r="AW54" s="67">
        <f>ROUND(BA54*L30,2)</f>
        <v>0</v>
      </c>
      <c r="AX54" s="67">
        <f>ROUND(BB54*L29,2)</f>
        <v>0</v>
      </c>
      <c r="AY54" s="67">
        <f>ROUND(BC54*L30,2)</f>
        <v>0</v>
      </c>
      <c r="AZ54" s="67">
        <f>ROUND(SUM(AZ55:AZ59),2)</f>
        <v>0</v>
      </c>
      <c r="BA54" s="67">
        <f>ROUND(SUM(BA55:BA59),2)</f>
        <v>0</v>
      </c>
      <c r="BB54" s="67">
        <f>ROUND(SUM(BB55:BB59),2)</f>
        <v>0</v>
      </c>
      <c r="BC54" s="67">
        <f>ROUND(SUM(BC55:BC59),2)</f>
        <v>0</v>
      </c>
      <c r="BD54" s="69">
        <f>ROUND(SUM(BD55:BD59),2)</f>
        <v>0</v>
      </c>
      <c r="BS54" s="70" t="s">
        <v>74</v>
      </c>
      <c r="BT54" s="70" t="s">
        <v>75</v>
      </c>
      <c r="BU54" s="71" t="s">
        <v>76</v>
      </c>
      <c r="BV54" s="70" t="s">
        <v>77</v>
      </c>
      <c r="BW54" s="70" t="s">
        <v>5</v>
      </c>
      <c r="BX54" s="70" t="s">
        <v>78</v>
      </c>
      <c r="CL54" s="70" t="s">
        <v>3</v>
      </c>
    </row>
    <row r="55" spans="1:91" s="6" customFormat="1" ht="27" customHeight="1">
      <c r="A55" s="72" t="s">
        <v>79</v>
      </c>
      <c r="B55" s="73"/>
      <c r="C55" s="74"/>
      <c r="D55" s="327" t="s">
        <v>80</v>
      </c>
      <c r="E55" s="327"/>
      <c r="F55" s="327"/>
      <c r="G55" s="327"/>
      <c r="H55" s="327"/>
      <c r="I55" s="75"/>
      <c r="J55" s="327" t="s">
        <v>81</v>
      </c>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2">
        <f>'000 - VON - Vedlější a os...'!J30</f>
        <v>0</v>
      </c>
      <c r="AH55" s="323"/>
      <c r="AI55" s="323"/>
      <c r="AJ55" s="323"/>
      <c r="AK55" s="323"/>
      <c r="AL55" s="323"/>
      <c r="AM55" s="323"/>
      <c r="AN55" s="322">
        <f t="shared" si="0"/>
        <v>0</v>
      </c>
      <c r="AO55" s="323"/>
      <c r="AP55" s="323"/>
      <c r="AQ55" s="76" t="s">
        <v>82</v>
      </c>
      <c r="AR55" s="73"/>
      <c r="AS55" s="77">
        <v>0</v>
      </c>
      <c r="AT55" s="78">
        <f t="shared" si="1"/>
        <v>0</v>
      </c>
      <c r="AU55" s="79">
        <f>'000 - VON - Vedlější a os...'!P84</f>
        <v>0</v>
      </c>
      <c r="AV55" s="78">
        <f>'000 - VON - Vedlější a os...'!J33</f>
        <v>0</v>
      </c>
      <c r="AW55" s="78">
        <f>'000 - VON - Vedlější a os...'!J34</f>
        <v>0</v>
      </c>
      <c r="AX55" s="78">
        <f>'000 - VON - Vedlější a os...'!J35</f>
        <v>0</v>
      </c>
      <c r="AY55" s="78">
        <f>'000 - VON - Vedlější a os...'!J36</f>
        <v>0</v>
      </c>
      <c r="AZ55" s="78">
        <f>'000 - VON - Vedlější a os...'!F33</f>
        <v>0</v>
      </c>
      <c r="BA55" s="78">
        <f>'000 - VON - Vedlější a os...'!F34</f>
        <v>0</v>
      </c>
      <c r="BB55" s="78">
        <f>'000 - VON - Vedlější a os...'!F35</f>
        <v>0</v>
      </c>
      <c r="BC55" s="78">
        <f>'000 - VON - Vedlější a os...'!F36</f>
        <v>0</v>
      </c>
      <c r="BD55" s="80">
        <f>'000 - VON - Vedlější a os...'!F37</f>
        <v>0</v>
      </c>
      <c r="BT55" s="81" t="s">
        <v>83</v>
      </c>
      <c r="BV55" s="81" t="s">
        <v>77</v>
      </c>
      <c r="BW55" s="81" t="s">
        <v>84</v>
      </c>
      <c r="BX55" s="81" t="s">
        <v>5</v>
      </c>
      <c r="CL55" s="81" t="s">
        <v>3</v>
      </c>
      <c r="CM55" s="81" t="s">
        <v>85</v>
      </c>
    </row>
    <row r="56" spans="1:91" s="6" customFormat="1" ht="16.5" customHeight="1">
      <c r="A56" s="72" t="s">
        <v>79</v>
      </c>
      <c r="B56" s="73"/>
      <c r="C56" s="74"/>
      <c r="D56" s="327" t="s">
        <v>86</v>
      </c>
      <c r="E56" s="327"/>
      <c r="F56" s="327"/>
      <c r="G56" s="327"/>
      <c r="H56" s="327"/>
      <c r="I56" s="75"/>
      <c r="J56" s="327" t="s">
        <v>87</v>
      </c>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2">
        <f>'D.1.1. - Architektonicko ...'!J30</f>
        <v>0</v>
      </c>
      <c r="AH56" s="323"/>
      <c r="AI56" s="323"/>
      <c r="AJ56" s="323"/>
      <c r="AK56" s="323"/>
      <c r="AL56" s="323"/>
      <c r="AM56" s="323"/>
      <c r="AN56" s="322">
        <f t="shared" si="0"/>
        <v>0</v>
      </c>
      <c r="AO56" s="323"/>
      <c r="AP56" s="323"/>
      <c r="AQ56" s="76" t="s">
        <v>82</v>
      </c>
      <c r="AR56" s="73"/>
      <c r="AS56" s="77">
        <v>0</v>
      </c>
      <c r="AT56" s="78">
        <f t="shared" si="1"/>
        <v>0</v>
      </c>
      <c r="AU56" s="79">
        <f>'D.1.1. - Architektonicko ...'!P90</f>
        <v>0</v>
      </c>
      <c r="AV56" s="78">
        <f>'D.1.1. - Architektonicko ...'!J33</f>
        <v>0</v>
      </c>
      <c r="AW56" s="78">
        <f>'D.1.1. - Architektonicko ...'!J34</f>
        <v>0</v>
      </c>
      <c r="AX56" s="78">
        <f>'D.1.1. - Architektonicko ...'!J35</f>
        <v>0</v>
      </c>
      <c r="AY56" s="78">
        <f>'D.1.1. - Architektonicko ...'!J36</f>
        <v>0</v>
      </c>
      <c r="AZ56" s="78">
        <f>'D.1.1. - Architektonicko ...'!F33</f>
        <v>0</v>
      </c>
      <c r="BA56" s="78">
        <f>'D.1.1. - Architektonicko ...'!F34</f>
        <v>0</v>
      </c>
      <c r="BB56" s="78">
        <f>'D.1.1. - Architektonicko ...'!F35</f>
        <v>0</v>
      </c>
      <c r="BC56" s="78">
        <f>'D.1.1. - Architektonicko ...'!F36</f>
        <v>0</v>
      </c>
      <c r="BD56" s="80">
        <f>'D.1.1. - Architektonicko ...'!F37</f>
        <v>0</v>
      </c>
      <c r="BT56" s="81" t="s">
        <v>83</v>
      </c>
      <c r="BV56" s="81" t="s">
        <v>77</v>
      </c>
      <c r="BW56" s="81" t="s">
        <v>88</v>
      </c>
      <c r="BX56" s="81" t="s">
        <v>5</v>
      </c>
      <c r="CL56" s="81" t="s">
        <v>3</v>
      </c>
      <c r="CM56" s="81" t="s">
        <v>85</v>
      </c>
    </row>
    <row r="57" spans="1:91" s="6" customFormat="1" ht="16.5" customHeight="1">
      <c r="A57" s="72" t="s">
        <v>79</v>
      </c>
      <c r="B57" s="73"/>
      <c r="C57" s="74"/>
      <c r="D57" s="327" t="s">
        <v>89</v>
      </c>
      <c r="E57" s="327"/>
      <c r="F57" s="327"/>
      <c r="G57" s="327"/>
      <c r="H57" s="327"/>
      <c r="I57" s="75"/>
      <c r="J57" s="327" t="s">
        <v>90</v>
      </c>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2">
        <f>'D.1.2. - Stavebně konstru...'!J30</f>
        <v>0</v>
      </c>
      <c r="AH57" s="323"/>
      <c r="AI57" s="323"/>
      <c r="AJ57" s="323"/>
      <c r="AK57" s="323"/>
      <c r="AL57" s="323"/>
      <c r="AM57" s="323"/>
      <c r="AN57" s="322">
        <f t="shared" si="0"/>
        <v>0</v>
      </c>
      <c r="AO57" s="323"/>
      <c r="AP57" s="323"/>
      <c r="AQ57" s="76" t="s">
        <v>82</v>
      </c>
      <c r="AR57" s="73"/>
      <c r="AS57" s="77">
        <v>0</v>
      </c>
      <c r="AT57" s="78">
        <f t="shared" si="1"/>
        <v>0</v>
      </c>
      <c r="AU57" s="79">
        <f>'D.1.2. - Stavebně konstru...'!P83</f>
        <v>0</v>
      </c>
      <c r="AV57" s="78">
        <f>'D.1.2. - Stavebně konstru...'!J33</f>
        <v>0</v>
      </c>
      <c r="AW57" s="78">
        <f>'D.1.2. - Stavebně konstru...'!J34</f>
        <v>0</v>
      </c>
      <c r="AX57" s="78">
        <f>'D.1.2. - Stavebně konstru...'!J35</f>
        <v>0</v>
      </c>
      <c r="AY57" s="78">
        <f>'D.1.2. - Stavebně konstru...'!J36</f>
        <v>0</v>
      </c>
      <c r="AZ57" s="78">
        <f>'D.1.2. - Stavebně konstru...'!F33</f>
        <v>0</v>
      </c>
      <c r="BA57" s="78">
        <f>'D.1.2. - Stavebně konstru...'!F34</f>
        <v>0</v>
      </c>
      <c r="BB57" s="78">
        <f>'D.1.2. - Stavebně konstru...'!F35</f>
        <v>0</v>
      </c>
      <c r="BC57" s="78">
        <f>'D.1.2. - Stavebně konstru...'!F36</f>
        <v>0</v>
      </c>
      <c r="BD57" s="80">
        <f>'D.1.2. - Stavebně konstru...'!F37</f>
        <v>0</v>
      </c>
      <c r="BT57" s="81" t="s">
        <v>83</v>
      </c>
      <c r="BV57" s="81" t="s">
        <v>77</v>
      </c>
      <c r="BW57" s="81" t="s">
        <v>91</v>
      </c>
      <c r="BX57" s="81" t="s">
        <v>5</v>
      </c>
      <c r="CL57" s="81" t="s">
        <v>3</v>
      </c>
      <c r="CM57" s="81" t="s">
        <v>85</v>
      </c>
    </row>
    <row r="58" spans="1:91" s="6" customFormat="1" ht="16.5" customHeight="1">
      <c r="A58" s="72" t="s">
        <v>79</v>
      </c>
      <c r="B58" s="73"/>
      <c r="C58" s="74"/>
      <c r="D58" s="327" t="s">
        <v>92</v>
      </c>
      <c r="E58" s="327"/>
      <c r="F58" s="327"/>
      <c r="G58" s="327"/>
      <c r="H58" s="327"/>
      <c r="I58" s="75"/>
      <c r="J58" s="327" t="s">
        <v>93</v>
      </c>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2">
        <f>'D.1.4.1. - Elektroinstala...'!J30</f>
        <v>0</v>
      </c>
      <c r="AH58" s="323"/>
      <c r="AI58" s="323"/>
      <c r="AJ58" s="323"/>
      <c r="AK58" s="323"/>
      <c r="AL58" s="323"/>
      <c r="AM58" s="323"/>
      <c r="AN58" s="322">
        <f t="shared" si="0"/>
        <v>0</v>
      </c>
      <c r="AO58" s="323"/>
      <c r="AP58" s="323"/>
      <c r="AQ58" s="76" t="s">
        <v>82</v>
      </c>
      <c r="AR58" s="73"/>
      <c r="AS58" s="77">
        <v>0</v>
      </c>
      <c r="AT58" s="78">
        <f t="shared" si="1"/>
        <v>0</v>
      </c>
      <c r="AU58" s="79">
        <f>'D.1.4.1. - Elektroinstala...'!P85</f>
        <v>0</v>
      </c>
      <c r="AV58" s="78">
        <f>'D.1.4.1. - Elektroinstala...'!J33</f>
        <v>0</v>
      </c>
      <c r="AW58" s="78">
        <f>'D.1.4.1. - Elektroinstala...'!J34</f>
        <v>0</v>
      </c>
      <c r="AX58" s="78">
        <f>'D.1.4.1. - Elektroinstala...'!J35</f>
        <v>0</v>
      </c>
      <c r="AY58" s="78">
        <f>'D.1.4.1. - Elektroinstala...'!J36</f>
        <v>0</v>
      </c>
      <c r="AZ58" s="78">
        <f>'D.1.4.1. - Elektroinstala...'!F33</f>
        <v>0</v>
      </c>
      <c r="BA58" s="78">
        <f>'D.1.4.1. - Elektroinstala...'!F34</f>
        <v>0</v>
      </c>
      <c r="BB58" s="78">
        <f>'D.1.4.1. - Elektroinstala...'!F35</f>
        <v>0</v>
      </c>
      <c r="BC58" s="78">
        <f>'D.1.4.1. - Elektroinstala...'!F36</f>
        <v>0</v>
      </c>
      <c r="BD58" s="80">
        <f>'D.1.4.1. - Elektroinstala...'!F37</f>
        <v>0</v>
      </c>
      <c r="BT58" s="81" t="s">
        <v>83</v>
      </c>
      <c r="BV58" s="81" t="s">
        <v>77</v>
      </c>
      <c r="BW58" s="81" t="s">
        <v>94</v>
      </c>
      <c r="BX58" s="81" t="s">
        <v>5</v>
      </c>
      <c r="CL58" s="81" t="s">
        <v>3</v>
      </c>
      <c r="CM58" s="81" t="s">
        <v>85</v>
      </c>
    </row>
    <row r="59" spans="1:91" s="6" customFormat="1" ht="27" customHeight="1">
      <c r="A59" s="72" t="s">
        <v>79</v>
      </c>
      <c r="B59" s="73"/>
      <c r="C59" s="74"/>
      <c r="D59" s="327" t="s">
        <v>95</v>
      </c>
      <c r="E59" s="327"/>
      <c r="F59" s="327"/>
      <c r="G59" s="327"/>
      <c r="H59" s="327"/>
      <c r="I59" s="75"/>
      <c r="J59" s="327" t="s">
        <v>96</v>
      </c>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2">
        <f>'D.2. - Dokumentace techni...'!J30</f>
        <v>0</v>
      </c>
      <c r="AH59" s="323"/>
      <c r="AI59" s="323"/>
      <c r="AJ59" s="323"/>
      <c r="AK59" s="323"/>
      <c r="AL59" s="323"/>
      <c r="AM59" s="323"/>
      <c r="AN59" s="322">
        <f t="shared" si="0"/>
        <v>0</v>
      </c>
      <c r="AO59" s="323"/>
      <c r="AP59" s="323"/>
      <c r="AQ59" s="76" t="s">
        <v>82</v>
      </c>
      <c r="AR59" s="73"/>
      <c r="AS59" s="82">
        <v>0</v>
      </c>
      <c r="AT59" s="83">
        <f t="shared" si="1"/>
        <v>0</v>
      </c>
      <c r="AU59" s="84">
        <f>'D.2. - Dokumentace techni...'!P81</f>
        <v>0</v>
      </c>
      <c r="AV59" s="83">
        <f>'D.2. - Dokumentace techni...'!J33</f>
        <v>0</v>
      </c>
      <c r="AW59" s="83">
        <f>'D.2. - Dokumentace techni...'!J34</f>
        <v>0</v>
      </c>
      <c r="AX59" s="83">
        <f>'D.2. - Dokumentace techni...'!J35</f>
        <v>0</v>
      </c>
      <c r="AY59" s="83">
        <f>'D.2. - Dokumentace techni...'!J36</f>
        <v>0</v>
      </c>
      <c r="AZ59" s="83">
        <f>'D.2. - Dokumentace techni...'!F33</f>
        <v>0</v>
      </c>
      <c r="BA59" s="83">
        <f>'D.2. - Dokumentace techni...'!F34</f>
        <v>0</v>
      </c>
      <c r="BB59" s="83">
        <f>'D.2. - Dokumentace techni...'!F35</f>
        <v>0</v>
      </c>
      <c r="BC59" s="83">
        <f>'D.2. - Dokumentace techni...'!F36</f>
        <v>0</v>
      </c>
      <c r="BD59" s="85">
        <f>'D.2. - Dokumentace techni...'!F37</f>
        <v>0</v>
      </c>
      <c r="BT59" s="81" t="s">
        <v>83</v>
      </c>
      <c r="BV59" s="81" t="s">
        <v>77</v>
      </c>
      <c r="BW59" s="81" t="s">
        <v>97</v>
      </c>
      <c r="BX59" s="81" t="s">
        <v>5</v>
      </c>
      <c r="CL59" s="81" t="s">
        <v>3</v>
      </c>
      <c r="CM59" s="81" t="s">
        <v>85</v>
      </c>
    </row>
    <row r="60" spans="2:44" s="1" customFormat="1" ht="30" customHeight="1">
      <c r="B60" s="33"/>
      <c r="AR60" s="33"/>
    </row>
    <row r="61" spans="2:44" s="1" customFormat="1" ht="6.95" customHeight="1">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33"/>
    </row>
  </sheetData>
  <mergeCells count="58">
    <mergeCell ref="AN59:AP59"/>
    <mergeCell ref="AG59:AM59"/>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AN56:AP56"/>
    <mergeCell ref="AG56:AM56"/>
    <mergeCell ref="AN57:AP57"/>
    <mergeCell ref="AG57:AM57"/>
    <mergeCell ref="AN58:AP58"/>
    <mergeCell ref="AG58:AM58"/>
    <mergeCell ref="L33:P33"/>
    <mergeCell ref="AN52:AP52"/>
    <mergeCell ref="AG52:AM52"/>
    <mergeCell ref="AN55:AP55"/>
    <mergeCell ref="AG55:AM55"/>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00 - VON - Vedlější a os...'!C2" display="/"/>
    <hyperlink ref="A56" location="'D.1.1. - Architektonicko ...'!C2" display="/"/>
    <hyperlink ref="A57" location="'D.1.2. - Stavebně konstru...'!C2" display="/"/>
    <hyperlink ref="A58" location="'D.1.4.1. - Elektroinstala...'!C2" display="/"/>
    <hyperlink ref="A59" location="'D.2. - Dokumentace techni...'!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9"/>
  <sheetViews>
    <sheetView showGridLines="0" workbookViewId="0" topLeftCell="A7">
      <selection activeCell="E27" sqref="E27:H2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1" t="s">
        <v>6</v>
      </c>
      <c r="M2" s="302"/>
      <c r="N2" s="302"/>
      <c r="O2" s="302"/>
      <c r="P2" s="302"/>
      <c r="Q2" s="302"/>
      <c r="R2" s="302"/>
      <c r="S2" s="302"/>
      <c r="T2" s="302"/>
      <c r="U2" s="302"/>
      <c r="V2" s="302"/>
      <c r="AT2" s="18" t="s">
        <v>84</v>
      </c>
    </row>
    <row r="3" spans="2:46" ht="6.95" customHeight="1">
      <c r="B3" s="19"/>
      <c r="C3" s="20"/>
      <c r="D3" s="20"/>
      <c r="E3" s="20"/>
      <c r="F3" s="20"/>
      <c r="G3" s="20"/>
      <c r="H3" s="20"/>
      <c r="I3" s="87"/>
      <c r="J3" s="20"/>
      <c r="K3" s="20"/>
      <c r="L3" s="21"/>
      <c r="AT3" s="18" t="s">
        <v>85</v>
      </c>
    </row>
    <row r="4" spans="2:46" ht="24.95" customHeight="1">
      <c r="B4" s="21"/>
      <c r="D4" s="22" t="s">
        <v>98</v>
      </c>
      <c r="L4" s="21"/>
      <c r="M4" s="88" t="s">
        <v>11</v>
      </c>
      <c r="AT4" s="18" t="s">
        <v>4</v>
      </c>
    </row>
    <row r="5" spans="2:12" ht="6.95" customHeight="1">
      <c r="B5" s="21"/>
      <c r="L5" s="21"/>
    </row>
    <row r="6" spans="2:12" ht="12" customHeight="1">
      <c r="B6" s="21"/>
      <c r="D6" s="28" t="s">
        <v>17</v>
      </c>
      <c r="L6" s="21"/>
    </row>
    <row r="7" spans="2:12" ht="16.5" customHeight="1">
      <c r="B7" s="21"/>
      <c r="E7" s="328" t="str">
        <f>'Rekapitulace stavby'!K6</f>
        <v>Výstavba sila na posypovou sůl v areálu Plzeň - Doudlevce</v>
      </c>
      <c r="F7" s="329"/>
      <c r="G7" s="329"/>
      <c r="H7" s="329"/>
      <c r="L7" s="21"/>
    </row>
    <row r="8" spans="2:12" s="1" customFormat="1" ht="12" customHeight="1">
      <c r="B8" s="33"/>
      <c r="D8" s="28" t="s">
        <v>99</v>
      </c>
      <c r="I8" s="89"/>
      <c r="L8" s="33"/>
    </row>
    <row r="9" spans="2:12" s="1" customFormat="1" ht="36.95" customHeight="1">
      <c r="B9" s="33"/>
      <c r="E9" s="309" t="s">
        <v>100</v>
      </c>
      <c r="F9" s="330"/>
      <c r="G9" s="330"/>
      <c r="H9" s="330"/>
      <c r="I9" s="89"/>
      <c r="L9" s="33"/>
    </row>
    <row r="10" spans="2:12" s="1" customFormat="1" ht="11.25">
      <c r="B10" s="33"/>
      <c r="I10" s="89"/>
      <c r="L10" s="33"/>
    </row>
    <row r="11" spans="2:12" s="1" customFormat="1" ht="12" customHeight="1">
      <c r="B11" s="33"/>
      <c r="D11" s="28" t="s">
        <v>19</v>
      </c>
      <c r="F11" s="26" t="s">
        <v>3</v>
      </c>
      <c r="I11" s="90" t="s">
        <v>20</v>
      </c>
      <c r="J11" s="26" t="s">
        <v>3</v>
      </c>
      <c r="L11" s="33"/>
    </row>
    <row r="12" spans="2:12" s="1" customFormat="1" ht="12" customHeight="1">
      <c r="B12" s="33"/>
      <c r="D12" s="28" t="s">
        <v>21</v>
      </c>
      <c r="F12" s="26" t="s">
        <v>22</v>
      </c>
      <c r="I12" s="90" t="s">
        <v>23</v>
      </c>
      <c r="J12" s="50" t="str">
        <f>'Rekapitulace stavby'!AN8</f>
        <v>7. 6. 2019</v>
      </c>
      <c r="L12" s="33"/>
    </row>
    <row r="13" spans="2:12" s="1" customFormat="1" ht="10.9" customHeight="1">
      <c r="B13" s="33"/>
      <c r="I13" s="89"/>
      <c r="L13" s="33"/>
    </row>
    <row r="14" spans="2:12" s="1" customFormat="1" ht="12" customHeight="1">
      <c r="B14" s="33"/>
      <c r="D14" s="28" t="s">
        <v>25</v>
      </c>
      <c r="I14" s="90" t="s">
        <v>26</v>
      </c>
      <c r="J14" s="26" t="s">
        <v>27</v>
      </c>
      <c r="L14" s="33"/>
    </row>
    <row r="15" spans="2:12" s="1" customFormat="1" ht="18" customHeight="1">
      <c r="B15" s="33"/>
      <c r="E15" s="26" t="s">
        <v>840</v>
      </c>
      <c r="I15" s="90" t="s">
        <v>29</v>
      </c>
      <c r="J15" s="26" t="s">
        <v>3</v>
      </c>
      <c r="L15" s="33"/>
    </row>
    <row r="16" spans="2:12" s="1" customFormat="1" ht="6.95" customHeight="1">
      <c r="B16" s="33"/>
      <c r="I16" s="89"/>
      <c r="L16" s="33"/>
    </row>
    <row r="17" spans="2:12" s="1" customFormat="1" ht="12" customHeight="1">
      <c r="B17" s="33"/>
      <c r="D17" s="28" t="s">
        <v>30</v>
      </c>
      <c r="I17" s="90" t="s">
        <v>26</v>
      </c>
      <c r="J17" s="29" t="str">
        <f>'Rekapitulace stavby'!AN13</f>
        <v>Vyplň údaj</v>
      </c>
      <c r="L17" s="33"/>
    </row>
    <row r="18" spans="2:12" s="1" customFormat="1" ht="18" customHeight="1">
      <c r="B18" s="33"/>
      <c r="E18" s="331" t="str">
        <f>'Rekapitulace stavby'!E14</f>
        <v>Vyplň údaj</v>
      </c>
      <c r="F18" s="312"/>
      <c r="G18" s="312"/>
      <c r="H18" s="312"/>
      <c r="I18" s="90" t="s">
        <v>29</v>
      </c>
      <c r="J18" s="29" t="str">
        <f>'Rekapitulace stavby'!AN14</f>
        <v>Vyplň údaj</v>
      </c>
      <c r="L18" s="33"/>
    </row>
    <row r="19" spans="2:12" s="1" customFormat="1" ht="6.95" customHeight="1">
      <c r="B19" s="33"/>
      <c r="I19" s="89"/>
      <c r="L19" s="33"/>
    </row>
    <row r="20" spans="2:12" s="1" customFormat="1" ht="12" customHeight="1">
      <c r="B20" s="33"/>
      <c r="D20" s="28" t="s">
        <v>32</v>
      </c>
      <c r="I20" s="90" t="s">
        <v>26</v>
      </c>
      <c r="J20" s="26" t="s">
        <v>33</v>
      </c>
      <c r="L20" s="33"/>
    </row>
    <row r="21" spans="2:12" s="1" customFormat="1" ht="18" customHeight="1">
      <c r="B21" s="33"/>
      <c r="E21" s="26" t="s">
        <v>34</v>
      </c>
      <c r="I21" s="90" t="s">
        <v>29</v>
      </c>
      <c r="J21" s="26" t="s">
        <v>35</v>
      </c>
      <c r="L21" s="33"/>
    </row>
    <row r="22" spans="2:12" s="1" customFormat="1" ht="6.95" customHeight="1">
      <c r="B22" s="33"/>
      <c r="I22" s="89"/>
      <c r="L22" s="33"/>
    </row>
    <row r="23" spans="2:12" s="1" customFormat="1" ht="12" customHeight="1">
      <c r="B23" s="33"/>
      <c r="D23" s="28" t="s">
        <v>37</v>
      </c>
      <c r="I23" s="90" t="s">
        <v>26</v>
      </c>
      <c r="J23" s="26" t="str">
        <f>IF('Rekapitulace stavby'!AN19="","",'Rekapitulace stavby'!AN19)</f>
        <v/>
      </c>
      <c r="L23" s="33"/>
    </row>
    <row r="24" spans="2:12" s="1" customFormat="1" ht="18" customHeight="1">
      <c r="B24" s="33"/>
      <c r="E24" s="26" t="str">
        <f>IF('Rekapitulace stavby'!E20="","",'Rekapitulace stavby'!E20)</f>
        <v xml:space="preserve"> </v>
      </c>
      <c r="I24" s="90" t="s">
        <v>29</v>
      </c>
      <c r="J24" s="26" t="str">
        <f>IF('Rekapitulace stavby'!AN20="","",'Rekapitulace stavby'!AN20)</f>
        <v/>
      </c>
      <c r="L24" s="33"/>
    </row>
    <row r="25" spans="2:12" s="1" customFormat="1" ht="6.95" customHeight="1">
      <c r="B25" s="33"/>
      <c r="I25" s="89"/>
      <c r="L25" s="33"/>
    </row>
    <row r="26" spans="2:12" s="1" customFormat="1" ht="12" customHeight="1">
      <c r="B26" s="33"/>
      <c r="D26" s="28" t="s">
        <v>39</v>
      </c>
      <c r="I26" s="89"/>
      <c r="L26" s="33"/>
    </row>
    <row r="27" spans="2:12" s="7" customFormat="1" ht="51" customHeight="1">
      <c r="B27" s="91"/>
      <c r="E27" s="316" t="s">
        <v>40</v>
      </c>
      <c r="F27" s="316"/>
      <c r="G27" s="316"/>
      <c r="H27" s="316"/>
      <c r="I27" s="92"/>
      <c r="L27" s="91"/>
    </row>
    <row r="28" spans="2:12" s="1" customFormat="1" ht="6.95" customHeight="1">
      <c r="B28" s="33"/>
      <c r="I28" s="89"/>
      <c r="L28" s="33"/>
    </row>
    <row r="29" spans="2:12" s="1" customFormat="1" ht="6.95" customHeight="1">
      <c r="B29" s="33"/>
      <c r="D29" s="51"/>
      <c r="E29" s="51"/>
      <c r="F29" s="51"/>
      <c r="G29" s="51"/>
      <c r="H29" s="51"/>
      <c r="I29" s="93"/>
      <c r="J29" s="51"/>
      <c r="K29" s="51"/>
      <c r="L29" s="33"/>
    </row>
    <row r="30" spans="2:12" s="1" customFormat="1" ht="25.35" customHeight="1">
      <c r="B30" s="33"/>
      <c r="D30" s="94" t="s">
        <v>41</v>
      </c>
      <c r="I30" s="89"/>
      <c r="J30" s="64">
        <f>ROUND(J84,2)</f>
        <v>0</v>
      </c>
      <c r="L30" s="33"/>
    </row>
    <row r="31" spans="2:12" s="1" customFormat="1" ht="6.95" customHeight="1">
      <c r="B31" s="33"/>
      <c r="D31" s="51"/>
      <c r="E31" s="51"/>
      <c r="F31" s="51"/>
      <c r="G31" s="51"/>
      <c r="H31" s="51"/>
      <c r="I31" s="93"/>
      <c r="J31" s="51"/>
      <c r="K31" s="51"/>
      <c r="L31" s="33"/>
    </row>
    <row r="32" spans="2:12" s="1" customFormat="1" ht="14.45" customHeight="1">
      <c r="B32" s="33"/>
      <c r="F32" s="36" t="s">
        <v>43</v>
      </c>
      <c r="I32" s="95" t="s">
        <v>42</v>
      </c>
      <c r="J32" s="36" t="s">
        <v>44</v>
      </c>
      <c r="L32" s="33"/>
    </row>
    <row r="33" spans="2:12" s="1" customFormat="1" ht="14.45" customHeight="1">
      <c r="B33" s="33"/>
      <c r="D33" s="96" t="s">
        <v>45</v>
      </c>
      <c r="E33" s="28" t="s">
        <v>46</v>
      </c>
      <c r="F33" s="97">
        <f>ROUND((SUM(BE84:BE98)),2)</f>
        <v>0</v>
      </c>
      <c r="I33" s="98">
        <v>0.21</v>
      </c>
      <c r="J33" s="97">
        <f>ROUND(((SUM(BE84:BE98))*I33),2)</f>
        <v>0</v>
      </c>
      <c r="L33" s="33"/>
    </row>
    <row r="34" spans="2:12" s="1" customFormat="1" ht="14.45" customHeight="1">
      <c r="B34" s="33"/>
      <c r="E34" s="28" t="s">
        <v>47</v>
      </c>
      <c r="F34" s="97">
        <f>ROUND((SUM(BF84:BF98)),2)</f>
        <v>0</v>
      </c>
      <c r="I34" s="98">
        <v>0.15</v>
      </c>
      <c r="J34" s="97">
        <f>ROUND(((SUM(BF84:BF98))*I34),2)</f>
        <v>0</v>
      </c>
      <c r="L34" s="33"/>
    </row>
    <row r="35" spans="2:12" s="1" customFormat="1" ht="14.45" customHeight="1" hidden="1">
      <c r="B35" s="33"/>
      <c r="E35" s="28" t="s">
        <v>48</v>
      </c>
      <c r="F35" s="97">
        <f>ROUND((SUM(BG84:BG98)),2)</f>
        <v>0</v>
      </c>
      <c r="I35" s="98">
        <v>0.21</v>
      </c>
      <c r="J35" s="97">
        <f>0</f>
        <v>0</v>
      </c>
      <c r="L35" s="33"/>
    </row>
    <row r="36" spans="2:12" s="1" customFormat="1" ht="14.45" customHeight="1" hidden="1">
      <c r="B36" s="33"/>
      <c r="E36" s="28" t="s">
        <v>49</v>
      </c>
      <c r="F36" s="97">
        <f>ROUND((SUM(BH84:BH98)),2)</f>
        <v>0</v>
      </c>
      <c r="I36" s="98">
        <v>0.15</v>
      </c>
      <c r="J36" s="97">
        <f>0</f>
        <v>0</v>
      </c>
      <c r="L36" s="33"/>
    </row>
    <row r="37" spans="2:12" s="1" customFormat="1" ht="14.45" customHeight="1" hidden="1">
      <c r="B37" s="33"/>
      <c r="E37" s="28" t="s">
        <v>50</v>
      </c>
      <c r="F37" s="97">
        <f>ROUND((SUM(BI84:BI98)),2)</f>
        <v>0</v>
      </c>
      <c r="I37" s="98">
        <v>0</v>
      </c>
      <c r="J37" s="97">
        <f>0</f>
        <v>0</v>
      </c>
      <c r="L37" s="33"/>
    </row>
    <row r="38" spans="2:12" s="1" customFormat="1" ht="6.95" customHeight="1">
      <c r="B38" s="33"/>
      <c r="I38" s="89"/>
      <c r="L38" s="33"/>
    </row>
    <row r="39" spans="2:12" s="1" customFormat="1" ht="25.35" customHeight="1">
      <c r="B39" s="33"/>
      <c r="C39" s="99"/>
      <c r="D39" s="100" t="s">
        <v>51</v>
      </c>
      <c r="E39" s="55"/>
      <c r="F39" s="55"/>
      <c r="G39" s="101" t="s">
        <v>52</v>
      </c>
      <c r="H39" s="102" t="s">
        <v>53</v>
      </c>
      <c r="I39" s="103"/>
      <c r="J39" s="104">
        <f>SUM(J30:J37)</f>
        <v>0</v>
      </c>
      <c r="K39" s="105"/>
      <c r="L39" s="33"/>
    </row>
    <row r="40" spans="2:12" s="1" customFormat="1" ht="14.45" customHeight="1">
      <c r="B40" s="42"/>
      <c r="C40" s="43"/>
      <c r="D40" s="43"/>
      <c r="E40" s="43"/>
      <c r="F40" s="43"/>
      <c r="G40" s="43"/>
      <c r="H40" s="43"/>
      <c r="I40" s="106"/>
      <c r="J40" s="43"/>
      <c r="K40" s="43"/>
      <c r="L40" s="33"/>
    </row>
    <row r="44" spans="2:12" s="1" customFormat="1" ht="6.95" customHeight="1">
      <c r="B44" s="44"/>
      <c r="C44" s="45"/>
      <c r="D44" s="45"/>
      <c r="E44" s="45"/>
      <c r="F44" s="45"/>
      <c r="G44" s="45"/>
      <c r="H44" s="45"/>
      <c r="I44" s="107"/>
      <c r="J44" s="45"/>
      <c r="K44" s="45"/>
      <c r="L44" s="33"/>
    </row>
    <row r="45" spans="2:12" s="1" customFormat="1" ht="24.95" customHeight="1">
      <c r="B45" s="33"/>
      <c r="C45" s="22" t="s">
        <v>101</v>
      </c>
      <c r="I45" s="89"/>
      <c r="L45" s="33"/>
    </row>
    <row r="46" spans="2:12" s="1" customFormat="1" ht="6.95" customHeight="1">
      <c r="B46" s="33"/>
      <c r="I46" s="89"/>
      <c r="L46" s="33"/>
    </row>
    <row r="47" spans="2:12" s="1" customFormat="1" ht="12" customHeight="1">
      <c r="B47" s="33"/>
      <c r="C47" s="28" t="s">
        <v>17</v>
      </c>
      <c r="I47" s="89"/>
      <c r="L47" s="33"/>
    </row>
    <row r="48" spans="2:12" s="1" customFormat="1" ht="16.5" customHeight="1">
      <c r="B48" s="33"/>
      <c r="E48" s="328" t="str">
        <f>E7</f>
        <v>Výstavba sila na posypovou sůl v areálu Plzeň - Doudlevce</v>
      </c>
      <c r="F48" s="329"/>
      <c r="G48" s="329"/>
      <c r="H48" s="329"/>
      <c r="I48" s="89"/>
      <c r="L48" s="33"/>
    </row>
    <row r="49" spans="2:12" s="1" customFormat="1" ht="12" customHeight="1">
      <c r="B49" s="33"/>
      <c r="C49" s="28" t="s">
        <v>99</v>
      </c>
      <c r="I49" s="89"/>
      <c r="L49" s="33"/>
    </row>
    <row r="50" spans="2:12" s="1" customFormat="1" ht="16.5" customHeight="1">
      <c r="B50" s="33"/>
      <c r="E50" s="309" t="str">
        <f>E9</f>
        <v>000 - VON - Vedlější a ostatní náklady stavby</v>
      </c>
      <c r="F50" s="330"/>
      <c r="G50" s="330"/>
      <c r="H50" s="330"/>
      <c r="I50" s="89"/>
      <c r="L50" s="33"/>
    </row>
    <row r="51" spans="2:12" s="1" customFormat="1" ht="6.95" customHeight="1">
      <c r="B51" s="33"/>
      <c r="I51" s="89"/>
      <c r="L51" s="33"/>
    </row>
    <row r="52" spans="2:12" s="1" customFormat="1" ht="12" customHeight="1">
      <c r="B52" s="33"/>
      <c r="C52" s="28" t="s">
        <v>21</v>
      </c>
      <c r="F52" s="26" t="str">
        <f>F12</f>
        <v xml:space="preserve">SÚS Plzeňského kraje, Doudlevecká 91/54, </v>
      </c>
      <c r="I52" s="90" t="s">
        <v>23</v>
      </c>
      <c r="J52" s="50" t="str">
        <f>IF(J12="","",J12)</f>
        <v>7. 6. 2019</v>
      </c>
      <c r="L52" s="33"/>
    </row>
    <row r="53" spans="2:12" s="1" customFormat="1" ht="6.95" customHeight="1">
      <c r="B53" s="33"/>
      <c r="I53" s="89"/>
      <c r="L53" s="33"/>
    </row>
    <row r="54" spans="2:12" s="1" customFormat="1" ht="43.15" customHeight="1">
      <c r="B54" s="33"/>
      <c r="C54" s="28" t="s">
        <v>25</v>
      </c>
      <c r="F54" s="26" t="str">
        <f>E15</f>
        <v>Správa a údržba silnic Plzeňského kraje, Příspěvková organizace, Koterovská 162, 326 00 Plzeň</v>
      </c>
      <c r="I54" s="90" t="s">
        <v>32</v>
      </c>
      <c r="J54" s="31" t="str">
        <f>E21</f>
        <v>TORION, projekční kancelář, s.r.o.,Plzeň</v>
      </c>
      <c r="L54" s="33"/>
    </row>
    <row r="55" spans="2:12" s="1" customFormat="1" ht="15.2" customHeight="1">
      <c r="B55" s="33"/>
      <c r="C55" s="28" t="s">
        <v>30</v>
      </c>
      <c r="F55" s="26" t="str">
        <f>IF(E18="","",E18)</f>
        <v>Vyplň údaj</v>
      </c>
      <c r="I55" s="90" t="s">
        <v>37</v>
      </c>
      <c r="J55" s="31" t="str">
        <f>E24</f>
        <v xml:space="preserve"> </v>
      </c>
      <c r="L55" s="33"/>
    </row>
    <row r="56" spans="2:12" s="1" customFormat="1" ht="10.35" customHeight="1">
      <c r="B56" s="33"/>
      <c r="I56" s="89"/>
      <c r="L56" s="33"/>
    </row>
    <row r="57" spans="2:12" s="1" customFormat="1" ht="29.25" customHeight="1">
      <c r="B57" s="33"/>
      <c r="C57" s="108" t="s">
        <v>102</v>
      </c>
      <c r="D57" s="99"/>
      <c r="E57" s="99"/>
      <c r="F57" s="99"/>
      <c r="G57" s="99"/>
      <c r="H57" s="99"/>
      <c r="I57" s="109"/>
      <c r="J57" s="110" t="s">
        <v>103</v>
      </c>
      <c r="K57" s="99"/>
      <c r="L57" s="33"/>
    </row>
    <row r="58" spans="2:12" s="1" customFormat="1" ht="10.35" customHeight="1">
      <c r="B58" s="33"/>
      <c r="I58" s="89"/>
      <c r="L58" s="33"/>
    </row>
    <row r="59" spans="2:47" s="1" customFormat="1" ht="22.9" customHeight="1">
      <c r="B59" s="33"/>
      <c r="C59" s="111" t="s">
        <v>73</v>
      </c>
      <c r="I59" s="89"/>
      <c r="J59" s="64">
        <f>J84</f>
        <v>0</v>
      </c>
      <c r="L59" s="33"/>
      <c r="AU59" s="18" t="s">
        <v>104</v>
      </c>
    </row>
    <row r="60" spans="2:12" s="8" customFormat="1" ht="24.95" customHeight="1">
      <c r="B60" s="112"/>
      <c r="D60" s="113" t="s">
        <v>105</v>
      </c>
      <c r="E60" s="114"/>
      <c r="F60" s="114"/>
      <c r="G60" s="114"/>
      <c r="H60" s="114"/>
      <c r="I60" s="115"/>
      <c r="J60" s="116">
        <f>J85</f>
        <v>0</v>
      </c>
      <c r="L60" s="112"/>
    </row>
    <row r="61" spans="2:12" s="9" customFormat="1" ht="19.9" customHeight="1">
      <c r="B61" s="117"/>
      <c r="D61" s="118" t="s">
        <v>106</v>
      </c>
      <c r="E61" s="119"/>
      <c r="F61" s="119"/>
      <c r="G61" s="119"/>
      <c r="H61" s="119"/>
      <c r="I61" s="120"/>
      <c r="J61" s="121">
        <f>J86</f>
        <v>0</v>
      </c>
      <c r="L61" s="117"/>
    </row>
    <row r="62" spans="2:12" s="9" customFormat="1" ht="19.9" customHeight="1">
      <c r="B62" s="117"/>
      <c r="D62" s="118" t="s">
        <v>107</v>
      </c>
      <c r="E62" s="119"/>
      <c r="F62" s="119"/>
      <c r="G62" s="119"/>
      <c r="H62" s="119"/>
      <c r="I62" s="120"/>
      <c r="J62" s="121">
        <f>J89</f>
        <v>0</v>
      </c>
      <c r="L62" s="117"/>
    </row>
    <row r="63" spans="2:12" s="9" customFormat="1" ht="19.9" customHeight="1">
      <c r="B63" s="117"/>
      <c r="D63" s="118" t="s">
        <v>108</v>
      </c>
      <c r="E63" s="119"/>
      <c r="F63" s="119"/>
      <c r="G63" s="119"/>
      <c r="H63" s="119"/>
      <c r="I63" s="120"/>
      <c r="J63" s="121">
        <f>J95</f>
        <v>0</v>
      </c>
      <c r="L63" s="117"/>
    </row>
    <row r="64" spans="2:12" s="9" customFormat="1" ht="19.9" customHeight="1">
      <c r="B64" s="117"/>
      <c r="D64" s="118" t="s">
        <v>109</v>
      </c>
      <c r="E64" s="119"/>
      <c r="F64" s="119"/>
      <c r="G64" s="119"/>
      <c r="H64" s="119"/>
      <c r="I64" s="120"/>
      <c r="J64" s="121">
        <f>J97</f>
        <v>0</v>
      </c>
      <c r="L64" s="117"/>
    </row>
    <row r="65" spans="2:12" s="1" customFormat="1" ht="21.75" customHeight="1">
      <c r="B65" s="33"/>
      <c r="I65" s="89"/>
      <c r="L65" s="33"/>
    </row>
    <row r="66" spans="2:12" s="1" customFormat="1" ht="6.95" customHeight="1">
      <c r="B66" s="42"/>
      <c r="C66" s="43"/>
      <c r="D66" s="43"/>
      <c r="E66" s="43"/>
      <c r="F66" s="43"/>
      <c r="G66" s="43"/>
      <c r="H66" s="43"/>
      <c r="I66" s="106"/>
      <c r="J66" s="43"/>
      <c r="K66" s="43"/>
      <c r="L66" s="33"/>
    </row>
    <row r="70" spans="2:12" s="1" customFormat="1" ht="6.95" customHeight="1">
      <c r="B70" s="44"/>
      <c r="C70" s="45"/>
      <c r="D70" s="45"/>
      <c r="E70" s="45"/>
      <c r="F70" s="45"/>
      <c r="G70" s="45"/>
      <c r="H70" s="45"/>
      <c r="I70" s="107"/>
      <c r="J70" s="45"/>
      <c r="K70" s="45"/>
      <c r="L70" s="33"/>
    </row>
    <row r="71" spans="2:12" s="1" customFormat="1" ht="24.95" customHeight="1">
      <c r="B71" s="33"/>
      <c r="C71" s="22" t="s">
        <v>110</v>
      </c>
      <c r="I71" s="89"/>
      <c r="L71" s="33"/>
    </row>
    <row r="72" spans="2:12" s="1" customFormat="1" ht="6.95" customHeight="1">
      <c r="B72" s="33"/>
      <c r="I72" s="89"/>
      <c r="L72" s="33"/>
    </row>
    <row r="73" spans="2:12" s="1" customFormat="1" ht="12" customHeight="1">
      <c r="B73" s="33"/>
      <c r="C73" s="28" t="s">
        <v>17</v>
      </c>
      <c r="I73" s="89"/>
      <c r="L73" s="33"/>
    </row>
    <row r="74" spans="2:12" s="1" customFormat="1" ht="16.5" customHeight="1">
      <c r="B74" s="33"/>
      <c r="E74" s="328" t="str">
        <f>E7</f>
        <v>Výstavba sila na posypovou sůl v areálu Plzeň - Doudlevce</v>
      </c>
      <c r="F74" s="329"/>
      <c r="G74" s="329"/>
      <c r="H74" s="329"/>
      <c r="I74" s="89"/>
      <c r="L74" s="33"/>
    </row>
    <row r="75" spans="2:12" s="1" customFormat="1" ht="12" customHeight="1">
      <c r="B75" s="33"/>
      <c r="C75" s="28" t="s">
        <v>99</v>
      </c>
      <c r="I75" s="89"/>
      <c r="L75" s="33"/>
    </row>
    <row r="76" spans="2:12" s="1" customFormat="1" ht="16.5" customHeight="1">
      <c r="B76" s="33"/>
      <c r="E76" s="309" t="str">
        <f>E9</f>
        <v>000 - VON - Vedlější a ostatní náklady stavby</v>
      </c>
      <c r="F76" s="330"/>
      <c r="G76" s="330"/>
      <c r="H76" s="330"/>
      <c r="I76" s="89"/>
      <c r="L76" s="33"/>
    </row>
    <row r="77" spans="2:12" s="1" customFormat="1" ht="6.95" customHeight="1">
      <c r="B77" s="33"/>
      <c r="I77" s="89"/>
      <c r="L77" s="33"/>
    </row>
    <row r="78" spans="2:12" s="1" customFormat="1" ht="12" customHeight="1">
      <c r="B78" s="33"/>
      <c r="C78" s="28" t="s">
        <v>21</v>
      </c>
      <c r="F78" s="26" t="str">
        <f>F12</f>
        <v xml:space="preserve">SÚS Plzeňského kraje, Doudlevecká 91/54, </v>
      </c>
      <c r="I78" s="90" t="s">
        <v>23</v>
      </c>
      <c r="J78" s="50" t="str">
        <f>IF(J12="","",J12)</f>
        <v>7. 6. 2019</v>
      </c>
      <c r="L78" s="33"/>
    </row>
    <row r="79" spans="2:12" s="1" customFormat="1" ht="6.95" customHeight="1">
      <c r="B79" s="33"/>
      <c r="I79" s="89"/>
      <c r="L79" s="33"/>
    </row>
    <row r="80" spans="2:12" s="1" customFormat="1" ht="43.15" customHeight="1">
      <c r="B80" s="33"/>
      <c r="C80" s="28" t="s">
        <v>25</v>
      </c>
      <c r="F80" s="26" t="str">
        <f>E15</f>
        <v>Správa a údržba silnic Plzeňského kraje, Příspěvková organizace, Koterovská 162, 326 00 Plzeň</v>
      </c>
      <c r="I80" s="90" t="s">
        <v>32</v>
      </c>
      <c r="J80" s="31" t="str">
        <f>E21</f>
        <v>TORION, projekční kancelář, s.r.o.,Plzeň</v>
      </c>
      <c r="L80" s="33"/>
    </row>
    <row r="81" spans="2:12" s="1" customFormat="1" ht="15.2" customHeight="1">
      <c r="B81" s="33"/>
      <c r="C81" s="28" t="s">
        <v>30</v>
      </c>
      <c r="F81" s="26" t="str">
        <f>IF(E18="","",E18)</f>
        <v>Vyplň údaj</v>
      </c>
      <c r="I81" s="90" t="s">
        <v>37</v>
      </c>
      <c r="J81" s="31" t="str">
        <f>E24</f>
        <v xml:space="preserve"> </v>
      </c>
      <c r="L81" s="33"/>
    </row>
    <row r="82" spans="2:12" s="1" customFormat="1" ht="10.35" customHeight="1">
      <c r="B82" s="33"/>
      <c r="I82" s="89"/>
      <c r="L82" s="33"/>
    </row>
    <row r="83" spans="2:20" s="10" customFormat="1" ht="29.25" customHeight="1">
      <c r="B83" s="122"/>
      <c r="C83" s="123" t="s">
        <v>111</v>
      </c>
      <c r="D83" s="124" t="s">
        <v>60</v>
      </c>
      <c r="E83" s="124" t="s">
        <v>56</v>
      </c>
      <c r="F83" s="124" t="s">
        <v>57</v>
      </c>
      <c r="G83" s="124" t="s">
        <v>112</v>
      </c>
      <c r="H83" s="124" t="s">
        <v>113</v>
      </c>
      <c r="I83" s="125" t="s">
        <v>114</v>
      </c>
      <c r="J83" s="124" t="s">
        <v>103</v>
      </c>
      <c r="K83" s="126" t="s">
        <v>115</v>
      </c>
      <c r="L83" s="122"/>
      <c r="M83" s="57" t="s">
        <v>3</v>
      </c>
      <c r="N83" s="58" t="s">
        <v>45</v>
      </c>
      <c r="O83" s="58" t="s">
        <v>116</v>
      </c>
      <c r="P83" s="58" t="s">
        <v>117</v>
      </c>
      <c r="Q83" s="58" t="s">
        <v>118</v>
      </c>
      <c r="R83" s="58" t="s">
        <v>119</v>
      </c>
      <c r="S83" s="58" t="s">
        <v>120</v>
      </c>
      <c r="T83" s="59" t="s">
        <v>121</v>
      </c>
    </row>
    <row r="84" spans="2:63" s="1" customFormat="1" ht="22.9" customHeight="1">
      <c r="B84" s="33"/>
      <c r="C84" s="62" t="s">
        <v>122</v>
      </c>
      <c r="I84" s="89"/>
      <c r="J84" s="127">
        <f>BK84</f>
        <v>0</v>
      </c>
      <c r="L84" s="33"/>
      <c r="M84" s="60"/>
      <c r="N84" s="51"/>
      <c r="O84" s="51"/>
      <c r="P84" s="128">
        <f>P85</f>
        <v>0</v>
      </c>
      <c r="Q84" s="51"/>
      <c r="R84" s="128">
        <f>R85</f>
        <v>0</v>
      </c>
      <c r="S84" s="51"/>
      <c r="T84" s="129">
        <f>T85</f>
        <v>0</v>
      </c>
      <c r="AT84" s="18" t="s">
        <v>74</v>
      </c>
      <c r="AU84" s="18" t="s">
        <v>104</v>
      </c>
      <c r="BK84" s="130">
        <f>BK85</f>
        <v>0</v>
      </c>
    </row>
    <row r="85" spans="2:63" s="11" customFormat="1" ht="25.9" customHeight="1">
      <c r="B85" s="131"/>
      <c r="D85" s="132" t="s">
        <v>74</v>
      </c>
      <c r="E85" s="133" t="s">
        <v>123</v>
      </c>
      <c r="F85" s="133" t="s">
        <v>124</v>
      </c>
      <c r="I85" s="134"/>
      <c r="J85" s="135">
        <f>BK85</f>
        <v>0</v>
      </c>
      <c r="L85" s="131"/>
      <c r="M85" s="136"/>
      <c r="N85" s="137"/>
      <c r="O85" s="137"/>
      <c r="P85" s="138">
        <f>P86+P89+P95+P97</f>
        <v>0</v>
      </c>
      <c r="Q85" s="137"/>
      <c r="R85" s="138">
        <f>R86+R89+R95+R97</f>
        <v>0</v>
      </c>
      <c r="S85" s="137"/>
      <c r="T85" s="139">
        <f>T86+T89+T95+T97</f>
        <v>0</v>
      </c>
      <c r="AR85" s="132" t="s">
        <v>125</v>
      </c>
      <c r="AT85" s="140" t="s">
        <v>74</v>
      </c>
      <c r="AU85" s="140" t="s">
        <v>75</v>
      </c>
      <c r="AY85" s="132" t="s">
        <v>126</v>
      </c>
      <c r="BK85" s="141">
        <f>BK86+BK89+BK95+BK97</f>
        <v>0</v>
      </c>
    </row>
    <row r="86" spans="2:63" s="11" customFormat="1" ht="22.9" customHeight="1">
      <c r="B86" s="131"/>
      <c r="D86" s="132" t="s">
        <v>74</v>
      </c>
      <c r="E86" s="142" t="s">
        <v>127</v>
      </c>
      <c r="F86" s="142" t="s">
        <v>128</v>
      </c>
      <c r="I86" s="134"/>
      <c r="J86" s="143">
        <f>BK86</f>
        <v>0</v>
      </c>
      <c r="L86" s="131"/>
      <c r="M86" s="136"/>
      <c r="N86" s="137"/>
      <c r="O86" s="137"/>
      <c r="P86" s="138">
        <f>SUM(P87:P88)</f>
        <v>0</v>
      </c>
      <c r="Q86" s="137"/>
      <c r="R86" s="138">
        <f>SUM(R87:R88)</f>
        <v>0</v>
      </c>
      <c r="S86" s="137"/>
      <c r="T86" s="139">
        <f>SUM(T87:T88)</f>
        <v>0</v>
      </c>
      <c r="AR86" s="132" t="s">
        <v>125</v>
      </c>
      <c r="AT86" s="140" t="s">
        <v>74</v>
      </c>
      <c r="AU86" s="140" t="s">
        <v>83</v>
      </c>
      <c r="AY86" s="132" t="s">
        <v>126</v>
      </c>
      <c r="BK86" s="141">
        <f>SUM(BK87:BK88)</f>
        <v>0</v>
      </c>
    </row>
    <row r="87" spans="2:65" s="1" customFormat="1" ht="16.5" customHeight="1">
      <c r="B87" s="144"/>
      <c r="C87" s="145" t="s">
        <v>83</v>
      </c>
      <c r="D87" s="145" t="s">
        <v>129</v>
      </c>
      <c r="E87" s="146" t="s">
        <v>130</v>
      </c>
      <c r="F87" s="147" t="s">
        <v>128</v>
      </c>
      <c r="G87" s="148" t="s">
        <v>131</v>
      </c>
      <c r="H87" s="149">
        <v>1</v>
      </c>
      <c r="I87" s="150"/>
      <c r="J87" s="151">
        <f>ROUND(I87*H87,2)</f>
        <v>0</v>
      </c>
      <c r="K87" s="147" t="s">
        <v>132</v>
      </c>
      <c r="L87" s="33"/>
      <c r="M87" s="152" t="s">
        <v>3</v>
      </c>
      <c r="N87" s="153" t="s">
        <v>46</v>
      </c>
      <c r="O87" s="53"/>
      <c r="P87" s="154">
        <f>O87*H87</f>
        <v>0</v>
      </c>
      <c r="Q87" s="154">
        <v>0</v>
      </c>
      <c r="R87" s="154">
        <f>Q87*H87</f>
        <v>0</v>
      </c>
      <c r="S87" s="154">
        <v>0</v>
      </c>
      <c r="T87" s="155">
        <f>S87*H87</f>
        <v>0</v>
      </c>
      <c r="AR87" s="156" t="s">
        <v>133</v>
      </c>
      <c r="AT87" s="156" t="s">
        <v>129</v>
      </c>
      <c r="AU87" s="156" t="s">
        <v>85</v>
      </c>
      <c r="AY87" s="18" t="s">
        <v>126</v>
      </c>
      <c r="BE87" s="157">
        <f>IF(N87="základní",J87,0)</f>
        <v>0</v>
      </c>
      <c r="BF87" s="157">
        <f>IF(N87="snížená",J87,0)</f>
        <v>0</v>
      </c>
      <c r="BG87" s="157">
        <f>IF(N87="zákl. přenesená",J87,0)</f>
        <v>0</v>
      </c>
      <c r="BH87" s="157">
        <f>IF(N87="sníž. přenesená",J87,0)</f>
        <v>0</v>
      </c>
      <c r="BI87" s="157">
        <f>IF(N87="nulová",J87,0)</f>
        <v>0</v>
      </c>
      <c r="BJ87" s="18" t="s">
        <v>83</v>
      </c>
      <c r="BK87" s="157">
        <f>ROUND(I87*H87,2)</f>
        <v>0</v>
      </c>
      <c r="BL87" s="18" t="s">
        <v>133</v>
      </c>
      <c r="BM87" s="156" t="s">
        <v>134</v>
      </c>
    </row>
    <row r="88" spans="2:65" s="1" customFormat="1" ht="16.5" customHeight="1">
      <c r="B88" s="144"/>
      <c r="C88" s="145" t="s">
        <v>85</v>
      </c>
      <c r="D88" s="145" t="s">
        <v>129</v>
      </c>
      <c r="E88" s="146" t="s">
        <v>135</v>
      </c>
      <c r="F88" s="147" t="s">
        <v>136</v>
      </c>
      <c r="G88" s="148" t="s">
        <v>131</v>
      </c>
      <c r="H88" s="149">
        <v>1</v>
      </c>
      <c r="I88" s="150"/>
      <c r="J88" s="151">
        <f>ROUND(I88*H88,2)</f>
        <v>0</v>
      </c>
      <c r="K88" s="147" t="s">
        <v>132</v>
      </c>
      <c r="L88" s="33"/>
      <c r="M88" s="152" t="s">
        <v>3</v>
      </c>
      <c r="N88" s="153" t="s">
        <v>46</v>
      </c>
      <c r="O88" s="53"/>
      <c r="P88" s="154">
        <f>O88*H88</f>
        <v>0</v>
      </c>
      <c r="Q88" s="154">
        <v>0</v>
      </c>
      <c r="R88" s="154">
        <f>Q88*H88</f>
        <v>0</v>
      </c>
      <c r="S88" s="154">
        <v>0</v>
      </c>
      <c r="T88" s="155">
        <f>S88*H88</f>
        <v>0</v>
      </c>
      <c r="AR88" s="156" t="s">
        <v>133</v>
      </c>
      <c r="AT88" s="156" t="s">
        <v>129</v>
      </c>
      <c r="AU88" s="156" t="s">
        <v>85</v>
      </c>
      <c r="AY88" s="18" t="s">
        <v>126</v>
      </c>
      <c r="BE88" s="157">
        <f>IF(N88="základní",J88,0)</f>
        <v>0</v>
      </c>
      <c r="BF88" s="157">
        <f>IF(N88="snížená",J88,0)</f>
        <v>0</v>
      </c>
      <c r="BG88" s="157">
        <f>IF(N88="zákl. přenesená",J88,0)</f>
        <v>0</v>
      </c>
      <c r="BH88" s="157">
        <f>IF(N88="sníž. přenesená",J88,0)</f>
        <v>0</v>
      </c>
      <c r="BI88" s="157">
        <f>IF(N88="nulová",J88,0)</f>
        <v>0</v>
      </c>
      <c r="BJ88" s="18" t="s">
        <v>83</v>
      </c>
      <c r="BK88" s="157">
        <f>ROUND(I88*H88,2)</f>
        <v>0</v>
      </c>
      <c r="BL88" s="18" t="s">
        <v>133</v>
      </c>
      <c r="BM88" s="156" t="s">
        <v>137</v>
      </c>
    </row>
    <row r="89" spans="2:63" s="11" customFormat="1" ht="22.9" customHeight="1">
      <c r="B89" s="131"/>
      <c r="D89" s="132" t="s">
        <v>74</v>
      </c>
      <c r="E89" s="142" t="s">
        <v>138</v>
      </c>
      <c r="F89" s="142" t="s">
        <v>139</v>
      </c>
      <c r="I89" s="134"/>
      <c r="J89" s="143">
        <f>BK89</f>
        <v>0</v>
      </c>
      <c r="L89" s="131"/>
      <c r="M89" s="136"/>
      <c r="N89" s="137"/>
      <c r="O89" s="137"/>
      <c r="P89" s="138">
        <f>SUM(P90:P94)</f>
        <v>0</v>
      </c>
      <c r="Q89" s="137"/>
      <c r="R89" s="138">
        <f>SUM(R90:R94)</f>
        <v>0</v>
      </c>
      <c r="S89" s="137"/>
      <c r="T89" s="139">
        <f>SUM(T90:T94)</f>
        <v>0</v>
      </c>
      <c r="AR89" s="132" t="s">
        <v>125</v>
      </c>
      <c r="AT89" s="140" t="s">
        <v>74</v>
      </c>
      <c r="AU89" s="140" t="s">
        <v>83</v>
      </c>
      <c r="AY89" s="132" t="s">
        <v>126</v>
      </c>
      <c r="BK89" s="141">
        <f>SUM(BK90:BK94)</f>
        <v>0</v>
      </c>
    </row>
    <row r="90" spans="2:65" s="1" customFormat="1" ht="16.5" customHeight="1">
      <c r="B90" s="144"/>
      <c r="C90" s="145" t="s">
        <v>140</v>
      </c>
      <c r="D90" s="145" t="s">
        <v>129</v>
      </c>
      <c r="E90" s="146" t="s">
        <v>141</v>
      </c>
      <c r="F90" s="147" t="s">
        <v>139</v>
      </c>
      <c r="G90" s="148" t="s">
        <v>131</v>
      </c>
      <c r="H90" s="149">
        <v>1</v>
      </c>
      <c r="I90" s="150"/>
      <c r="J90" s="151">
        <f>ROUND(I90*H90,2)</f>
        <v>0</v>
      </c>
      <c r="K90" s="147" t="s">
        <v>132</v>
      </c>
      <c r="L90" s="33"/>
      <c r="M90" s="152" t="s">
        <v>3</v>
      </c>
      <c r="N90" s="153" t="s">
        <v>46</v>
      </c>
      <c r="O90" s="53"/>
      <c r="P90" s="154">
        <f>O90*H90</f>
        <v>0</v>
      </c>
      <c r="Q90" s="154">
        <v>0</v>
      </c>
      <c r="R90" s="154">
        <f>Q90*H90</f>
        <v>0</v>
      </c>
      <c r="S90" s="154">
        <v>0</v>
      </c>
      <c r="T90" s="155">
        <f>S90*H90</f>
        <v>0</v>
      </c>
      <c r="AR90" s="156" t="s">
        <v>133</v>
      </c>
      <c r="AT90" s="156" t="s">
        <v>129</v>
      </c>
      <c r="AU90" s="156" t="s">
        <v>85</v>
      </c>
      <c r="AY90" s="18" t="s">
        <v>126</v>
      </c>
      <c r="BE90" s="157">
        <f>IF(N90="základní",J90,0)</f>
        <v>0</v>
      </c>
      <c r="BF90" s="157">
        <f>IF(N90="snížená",J90,0)</f>
        <v>0</v>
      </c>
      <c r="BG90" s="157">
        <f>IF(N90="zákl. přenesená",J90,0)</f>
        <v>0</v>
      </c>
      <c r="BH90" s="157">
        <f>IF(N90="sníž. přenesená",J90,0)</f>
        <v>0</v>
      </c>
      <c r="BI90" s="157">
        <f>IF(N90="nulová",J90,0)</f>
        <v>0</v>
      </c>
      <c r="BJ90" s="18" t="s">
        <v>83</v>
      </c>
      <c r="BK90" s="157">
        <f>ROUND(I90*H90,2)</f>
        <v>0</v>
      </c>
      <c r="BL90" s="18" t="s">
        <v>133</v>
      </c>
      <c r="BM90" s="156" t="s">
        <v>142</v>
      </c>
    </row>
    <row r="91" spans="2:65" s="1" customFormat="1" ht="16.5" customHeight="1">
      <c r="B91" s="144"/>
      <c r="C91" s="145" t="s">
        <v>143</v>
      </c>
      <c r="D91" s="145" t="s">
        <v>129</v>
      </c>
      <c r="E91" s="146" t="s">
        <v>144</v>
      </c>
      <c r="F91" s="147" t="s">
        <v>145</v>
      </c>
      <c r="G91" s="148" t="s">
        <v>131</v>
      </c>
      <c r="H91" s="149">
        <v>1</v>
      </c>
      <c r="I91" s="150"/>
      <c r="J91" s="151">
        <f>ROUND(I91*H91,2)</f>
        <v>0</v>
      </c>
      <c r="K91" s="147" t="s">
        <v>132</v>
      </c>
      <c r="L91" s="33"/>
      <c r="M91" s="152" t="s">
        <v>3</v>
      </c>
      <c r="N91" s="153" t="s">
        <v>46</v>
      </c>
      <c r="O91" s="53"/>
      <c r="P91" s="154">
        <f>O91*H91</f>
        <v>0</v>
      </c>
      <c r="Q91" s="154">
        <v>0</v>
      </c>
      <c r="R91" s="154">
        <f>Q91*H91</f>
        <v>0</v>
      </c>
      <c r="S91" s="154">
        <v>0</v>
      </c>
      <c r="T91" s="155">
        <f>S91*H91</f>
        <v>0</v>
      </c>
      <c r="AR91" s="156" t="s">
        <v>133</v>
      </c>
      <c r="AT91" s="156" t="s">
        <v>129</v>
      </c>
      <c r="AU91" s="156" t="s">
        <v>85</v>
      </c>
      <c r="AY91" s="18" t="s">
        <v>126</v>
      </c>
      <c r="BE91" s="157">
        <f>IF(N91="základní",J91,0)</f>
        <v>0</v>
      </c>
      <c r="BF91" s="157">
        <f>IF(N91="snížená",J91,0)</f>
        <v>0</v>
      </c>
      <c r="BG91" s="157">
        <f>IF(N91="zákl. přenesená",J91,0)</f>
        <v>0</v>
      </c>
      <c r="BH91" s="157">
        <f>IF(N91="sníž. přenesená",J91,0)</f>
        <v>0</v>
      </c>
      <c r="BI91" s="157">
        <f>IF(N91="nulová",J91,0)</f>
        <v>0</v>
      </c>
      <c r="BJ91" s="18" t="s">
        <v>83</v>
      </c>
      <c r="BK91" s="157">
        <f>ROUND(I91*H91,2)</f>
        <v>0</v>
      </c>
      <c r="BL91" s="18" t="s">
        <v>133</v>
      </c>
      <c r="BM91" s="156" t="s">
        <v>146</v>
      </c>
    </row>
    <row r="92" spans="2:65" s="1" customFormat="1" ht="16.5" customHeight="1">
      <c r="B92" s="144"/>
      <c r="C92" s="145" t="s">
        <v>125</v>
      </c>
      <c r="D92" s="145" t="s">
        <v>129</v>
      </c>
      <c r="E92" s="146" t="s">
        <v>147</v>
      </c>
      <c r="F92" s="147" t="s">
        <v>148</v>
      </c>
      <c r="G92" s="148" t="s">
        <v>131</v>
      </c>
      <c r="H92" s="149">
        <v>1</v>
      </c>
      <c r="I92" s="150"/>
      <c r="J92" s="151">
        <f>ROUND(I92*H92,2)</f>
        <v>0</v>
      </c>
      <c r="K92" s="147" t="s">
        <v>132</v>
      </c>
      <c r="L92" s="33"/>
      <c r="M92" s="152" t="s">
        <v>3</v>
      </c>
      <c r="N92" s="153" t="s">
        <v>46</v>
      </c>
      <c r="O92" s="53"/>
      <c r="P92" s="154">
        <f>O92*H92</f>
        <v>0</v>
      </c>
      <c r="Q92" s="154">
        <v>0</v>
      </c>
      <c r="R92" s="154">
        <f>Q92*H92</f>
        <v>0</v>
      </c>
      <c r="S92" s="154">
        <v>0</v>
      </c>
      <c r="T92" s="155">
        <f>S92*H92</f>
        <v>0</v>
      </c>
      <c r="AR92" s="156" t="s">
        <v>133</v>
      </c>
      <c r="AT92" s="156" t="s">
        <v>129</v>
      </c>
      <c r="AU92" s="156" t="s">
        <v>85</v>
      </c>
      <c r="AY92" s="18" t="s">
        <v>126</v>
      </c>
      <c r="BE92" s="157">
        <f>IF(N92="základní",J92,0)</f>
        <v>0</v>
      </c>
      <c r="BF92" s="157">
        <f>IF(N92="snížená",J92,0)</f>
        <v>0</v>
      </c>
      <c r="BG92" s="157">
        <f>IF(N92="zákl. přenesená",J92,0)</f>
        <v>0</v>
      </c>
      <c r="BH92" s="157">
        <f>IF(N92="sníž. přenesená",J92,0)</f>
        <v>0</v>
      </c>
      <c r="BI92" s="157">
        <f>IF(N92="nulová",J92,0)</f>
        <v>0</v>
      </c>
      <c r="BJ92" s="18" t="s">
        <v>83</v>
      </c>
      <c r="BK92" s="157">
        <f>ROUND(I92*H92,2)</f>
        <v>0</v>
      </c>
      <c r="BL92" s="18" t="s">
        <v>133</v>
      </c>
      <c r="BM92" s="156" t="s">
        <v>149</v>
      </c>
    </row>
    <row r="93" spans="2:65" s="1" customFormat="1" ht="16.5" customHeight="1">
      <c r="B93" s="144"/>
      <c r="C93" s="145" t="s">
        <v>150</v>
      </c>
      <c r="D93" s="145" t="s">
        <v>129</v>
      </c>
      <c r="E93" s="146" t="s">
        <v>151</v>
      </c>
      <c r="F93" s="147" t="s">
        <v>152</v>
      </c>
      <c r="G93" s="148" t="s">
        <v>131</v>
      </c>
      <c r="H93" s="149">
        <v>1</v>
      </c>
      <c r="I93" s="150"/>
      <c r="J93" s="151">
        <f>ROUND(I93*H93,2)</f>
        <v>0</v>
      </c>
      <c r="K93" s="147" t="s">
        <v>132</v>
      </c>
      <c r="L93" s="33"/>
      <c r="M93" s="152" t="s">
        <v>3</v>
      </c>
      <c r="N93" s="153" t="s">
        <v>46</v>
      </c>
      <c r="O93" s="53"/>
      <c r="P93" s="154">
        <f>O93*H93</f>
        <v>0</v>
      </c>
      <c r="Q93" s="154">
        <v>0</v>
      </c>
      <c r="R93" s="154">
        <f>Q93*H93</f>
        <v>0</v>
      </c>
      <c r="S93" s="154">
        <v>0</v>
      </c>
      <c r="T93" s="155">
        <f>S93*H93</f>
        <v>0</v>
      </c>
      <c r="AR93" s="156" t="s">
        <v>133</v>
      </c>
      <c r="AT93" s="156" t="s">
        <v>129</v>
      </c>
      <c r="AU93" s="156" t="s">
        <v>85</v>
      </c>
      <c r="AY93" s="18" t="s">
        <v>126</v>
      </c>
      <c r="BE93" s="157">
        <f>IF(N93="základní",J93,0)</f>
        <v>0</v>
      </c>
      <c r="BF93" s="157">
        <f>IF(N93="snížená",J93,0)</f>
        <v>0</v>
      </c>
      <c r="BG93" s="157">
        <f>IF(N93="zákl. přenesená",J93,0)</f>
        <v>0</v>
      </c>
      <c r="BH93" s="157">
        <f>IF(N93="sníž. přenesená",J93,0)</f>
        <v>0</v>
      </c>
      <c r="BI93" s="157">
        <f>IF(N93="nulová",J93,0)</f>
        <v>0</v>
      </c>
      <c r="BJ93" s="18" t="s">
        <v>83</v>
      </c>
      <c r="BK93" s="157">
        <f>ROUND(I93*H93,2)</f>
        <v>0</v>
      </c>
      <c r="BL93" s="18" t="s">
        <v>133</v>
      </c>
      <c r="BM93" s="156" t="s">
        <v>153</v>
      </c>
    </row>
    <row r="94" spans="2:65" s="1" customFormat="1" ht="16.5" customHeight="1">
      <c r="B94" s="144"/>
      <c r="C94" s="145" t="s">
        <v>154</v>
      </c>
      <c r="D94" s="145" t="s">
        <v>129</v>
      </c>
      <c r="E94" s="146" t="s">
        <v>155</v>
      </c>
      <c r="F94" s="147" t="s">
        <v>156</v>
      </c>
      <c r="G94" s="148" t="s">
        <v>131</v>
      </c>
      <c r="H94" s="149">
        <v>1</v>
      </c>
      <c r="I94" s="150"/>
      <c r="J94" s="151">
        <f>ROUND(I94*H94,2)</f>
        <v>0</v>
      </c>
      <c r="K94" s="147" t="s">
        <v>132</v>
      </c>
      <c r="L94" s="33"/>
      <c r="M94" s="152" t="s">
        <v>3</v>
      </c>
      <c r="N94" s="153" t="s">
        <v>46</v>
      </c>
      <c r="O94" s="53"/>
      <c r="P94" s="154">
        <f>O94*H94</f>
        <v>0</v>
      </c>
      <c r="Q94" s="154">
        <v>0</v>
      </c>
      <c r="R94" s="154">
        <f>Q94*H94</f>
        <v>0</v>
      </c>
      <c r="S94" s="154">
        <v>0</v>
      </c>
      <c r="T94" s="155">
        <f>S94*H94</f>
        <v>0</v>
      </c>
      <c r="AR94" s="156" t="s">
        <v>133</v>
      </c>
      <c r="AT94" s="156" t="s">
        <v>129</v>
      </c>
      <c r="AU94" s="156" t="s">
        <v>85</v>
      </c>
      <c r="AY94" s="18" t="s">
        <v>126</v>
      </c>
      <c r="BE94" s="157">
        <f>IF(N94="základní",J94,0)</f>
        <v>0</v>
      </c>
      <c r="BF94" s="157">
        <f>IF(N94="snížená",J94,0)</f>
        <v>0</v>
      </c>
      <c r="BG94" s="157">
        <f>IF(N94="zákl. přenesená",J94,0)</f>
        <v>0</v>
      </c>
      <c r="BH94" s="157">
        <f>IF(N94="sníž. přenesená",J94,0)</f>
        <v>0</v>
      </c>
      <c r="BI94" s="157">
        <f>IF(N94="nulová",J94,0)</f>
        <v>0</v>
      </c>
      <c r="BJ94" s="18" t="s">
        <v>83</v>
      </c>
      <c r="BK94" s="157">
        <f>ROUND(I94*H94,2)</f>
        <v>0</v>
      </c>
      <c r="BL94" s="18" t="s">
        <v>133</v>
      </c>
      <c r="BM94" s="156" t="s">
        <v>157</v>
      </c>
    </row>
    <row r="95" spans="2:63" s="11" customFormat="1" ht="22.9" customHeight="1">
      <c r="B95" s="131"/>
      <c r="D95" s="132" t="s">
        <v>74</v>
      </c>
      <c r="E95" s="142" t="s">
        <v>158</v>
      </c>
      <c r="F95" s="142" t="s">
        <v>159</v>
      </c>
      <c r="I95" s="134"/>
      <c r="J95" s="143">
        <f>BK95</f>
        <v>0</v>
      </c>
      <c r="L95" s="131"/>
      <c r="M95" s="136"/>
      <c r="N95" s="137"/>
      <c r="O95" s="137"/>
      <c r="P95" s="138">
        <f>P96</f>
        <v>0</v>
      </c>
      <c r="Q95" s="137"/>
      <c r="R95" s="138">
        <f>R96</f>
        <v>0</v>
      </c>
      <c r="S95" s="137"/>
      <c r="T95" s="139">
        <f>T96</f>
        <v>0</v>
      </c>
      <c r="AR95" s="132" t="s">
        <v>125</v>
      </c>
      <c r="AT95" s="140" t="s">
        <v>74</v>
      </c>
      <c r="AU95" s="140" t="s">
        <v>83</v>
      </c>
      <c r="AY95" s="132" t="s">
        <v>126</v>
      </c>
      <c r="BK95" s="141">
        <f>BK96</f>
        <v>0</v>
      </c>
    </row>
    <row r="96" spans="2:65" s="1" customFormat="1" ht="16.5" customHeight="1">
      <c r="B96" s="144"/>
      <c r="C96" s="145" t="s">
        <v>160</v>
      </c>
      <c r="D96" s="145" t="s">
        <v>129</v>
      </c>
      <c r="E96" s="146" t="s">
        <v>161</v>
      </c>
      <c r="F96" s="147" t="s">
        <v>162</v>
      </c>
      <c r="G96" s="148" t="s">
        <v>131</v>
      </c>
      <c r="H96" s="149">
        <v>1</v>
      </c>
      <c r="I96" s="150"/>
      <c r="J96" s="151">
        <f>ROUND(I96*H96,2)</f>
        <v>0</v>
      </c>
      <c r="K96" s="147" t="s">
        <v>132</v>
      </c>
      <c r="L96" s="33"/>
      <c r="M96" s="152" t="s">
        <v>3</v>
      </c>
      <c r="N96" s="153" t="s">
        <v>46</v>
      </c>
      <c r="O96" s="53"/>
      <c r="P96" s="154">
        <f>O96*H96</f>
        <v>0</v>
      </c>
      <c r="Q96" s="154">
        <v>0</v>
      </c>
      <c r="R96" s="154">
        <f>Q96*H96</f>
        <v>0</v>
      </c>
      <c r="S96" s="154">
        <v>0</v>
      </c>
      <c r="T96" s="155">
        <f>S96*H96</f>
        <v>0</v>
      </c>
      <c r="AR96" s="156" t="s">
        <v>133</v>
      </c>
      <c r="AT96" s="156" t="s">
        <v>129</v>
      </c>
      <c r="AU96" s="156" t="s">
        <v>85</v>
      </c>
      <c r="AY96" s="18" t="s">
        <v>126</v>
      </c>
      <c r="BE96" s="157">
        <f>IF(N96="základní",J96,0)</f>
        <v>0</v>
      </c>
      <c r="BF96" s="157">
        <f>IF(N96="snížená",J96,0)</f>
        <v>0</v>
      </c>
      <c r="BG96" s="157">
        <f>IF(N96="zákl. přenesená",J96,0)</f>
        <v>0</v>
      </c>
      <c r="BH96" s="157">
        <f>IF(N96="sníž. přenesená",J96,0)</f>
        <v>0</v>
      </c>
      <c r="BI96" s="157">
        <f>IF(N96="nulová",J96,0)</f>
        <v>0</v>
      </c>
      <c r="BJ96" s="18" t="s">
        <v>83</v>
      </c>
      <c r="BK96" s="157">
        <f>ROUND(I96*H96,2)</f>
        <v>0</v>
      </c>
      <c r="BL96" s="18" t="s">
        <v>133</v>
      </c>
      <c r="BM96" s="156" t="s">
        <v>163</v>
      </c>
    </row>
    <row r="97" spans="2:63" s="11" customFormat="1" ht="22.9" customHeight="1">
      <c r="B97" s="131"/>
      <c r="D97" s="132" t="s">
        <v>74</v>
      </c>
      <c r="E97" s="142" t="s">
        <v>164</v>
      </c>
      <c r="F97" s="142" t="s">
        <v>165</v>
      </c>
      <c r="I97" s="134"/>
      <c r="J97" s="143">
        <f>BK97</f>
        <v>0</v>
      </c>
      <c r="L97" s="131"/>
      <c r="M97" s="136"/>
      <c r="N97" s="137"/>
      <c r="O97" s="137"/>
      <c r="P97" s="138">
        <f>P98</f>
        <v>0</v>
      </c>
      <c r="Q97" s="137"/>
      <c r="R97" s="138">
        <f>R98</f>
        <v>0</v>
      </c>
      <c r="S97" s="137"/>
      <c r="T97" s="139">
        <f>T98</f>
        <v>0</v>
      </c>
      <c r="AR97" s="132" t="s">
        <v>125</v>
      </c>
      <c r="AT97" s="140" t="s">
        <v>74</v>
      </c>
      <c r="AU97" s="140" t="s">
        <v>83</v>
      </c>
      <c r="AY97" s="132" t="s">
        <v>126</v>
      </c>
      <c r="BK97" s="141">
        <f>BK98</f>
        <v>0</v>
      </c>
    </row>
    <row r="98" spans="2:65" s="1" customFormat="1" ht="16.5" customHeight="1">
      <c r="B98" s="144"/>
      <c r="C98" s="145" t="s">
        <v>166</v>
      </c>
      <c r="D98" s="145" t="s">
        <v>129</v>
      </c>
      <c r="E98" s="146" t="s">
        <v>167</v>
      </c>
      <c r="F98" s="147" t="s">
        <v>165</v>
      </c>
      <c r="G98" s="148" t="s">
        <v>131</v>
      </c>
      <c r="H98" s="149">
        <v>1</v>
      </c>
      <c r="I98" s="150"/>
      <c r="J98" s="151">
        <f>ROUND(I98*H98,2)</f>
        <v>0</v>
      </c>
      <c r="K98" s="147" t="s">
        <v>132</v>
      </c>
      <c r="L98" s="33"/>
      <c r="M98" s="158" t="s">
        <v>3</v>
      </c>
      <c r="N98" s="159" t="s">
        <v>46</v>
      </c>
      <c r="O98" s="160"/>
      <c r="P98" s="161">
        <f>O98*H98</f>
        <v>0</v>
      </c>
      <c r="Q98" s="161">
        <v>0</v>
      </c>
      <c r="R98" s="161">
        <f>Q98*H98</f>
        <v>0</v>
      </c>
      <c r="S98" s="161">
        <v>0</v>
      </c>
      <c r="T98" s="162">
        <f>S98*H98</f>
        <v>0</v>
      </c>
      <c r="AR98" s="156" t="s">
        <v>133</v>
      </c>
      <c r="AT98" s="156" t="s">
        <v>129</v>
      </c>
      <c r="AU98" s="156" t="s">
        <v>85</v>
      </c>
      <c r="AY98" s="18" t="s">
        <v>126</v>
      </c>
      <c r="BE98" s="157">
        <f>IF(N98="základní",J98,0)</f>
        <v>0</v>
      </c>
      <c r="BF98" s="157">
        <f>IF(N98="snížená",J98,0)</f>
        <v>0</v>
      </c>
      <c r="BG98" s="157">
        <f>IF(N98="zákl. přenesená",J98,0)</f>
        <v>0</v>
      </c>
      <c r="BH98" s="157">
        <f>IF(N98="sníž. přenesená",J98,0)</f>
        <v>0</v>
      </c>
      <c r="BI98" s="157">
        <f>IF(N98="nulová",J98,0)</f>
        <v>0</v>
      </c>
      <c r="BJ98" s="18" t="s">
        <v>83</v>
      </c>
      <c r="BK98" s="157">
        <f>ROUND(I98*H98,2)</f>
        <v>0</v>
      </c>
      <c r="BL98" s="18" t="s">
        <v>133</v>
      </c>
      <c r="BM98" s="156" t="s">
        <v>168</v>
      </c>
    </row>
    <row r="99" spans="2:12" s="1" customFormat="1" ht="6.95" customHeight="1">
      <c r="B99" s="42"/>
      <c r="C99" s="43"/>
      <c r="D99" s="43"/>
      <c r="E99" s="43"/>
      <c r="F99" s="43"/>
      <c r="G99" s="43"/>
      <c r="H99" s="43"/>
      <c r="I99" s="106"/>
      <c r="J99" s="43"/>
      <c r="K99" s="43"/>
      <c r="L99" s="33"/>
    </row>
  </sheetData>
  <autoFilter ref="C83:K98"/>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74"/>
  <sheetViews>
    <sheetView showGridLines="0" workbookViewId="0" topLeftCell="A1">
      <selection activeCell="F11" sqref="F11"/>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1" t="s">
        <v>6</v>
      </c>
      <c r="M2" s="302"/>
      <c r="N2" s="302"/>
      <c r="O2" s="302"/>
      <c r="P2" s="302"/>
      <c r="Q2" s="302"/>
      <c r="R2" s="302"/>
      <c r="S2" s="302"/>
      <c r="T2" s="302"/>
      <c r="U2" s="302"/>
      <c r="V2" s="302"/>
      <c r="AT2" s="18" t="s">
        <v>88</v>
      </c>
    </row>
    <row r="3" spans="2:46" ht="6.95" customHeight="1">
      <c r="B3" s="19"/>
      <c r="C3" s="20"/>
      <c r="D3" s="20"/>
      <c r="E3" s="20"/>
      <c r="F3" s="20"/>
      <c r="G3" s="20"/>
      <c r="H3" s="20"/>
      <c r="I3" s="87"/>
      <c r="J3" s="20"/>
      <c r="K3" s="20"/>
      <c r="L3" s="21"/>
      <c r="AT3" s="18" t="s">
        <v>85</v>
      </c>
    </row>
    <row r="4" spans="2:46" ht="24.95" customHeight="1">
      <c r="B4" s="21"/>
      <c r="D4" s="22" t="s">
        <v>98</v>
      </c>
      <c r="L4" s="21"/>
      <c r="M4" s="88" t="s">
        <v>11</v>
      </c>
      <c r="AT4" s="18" t="s">
        <v>4</v>
      </c>
    </row>
    <row r="5" spans="2:12" ht="6.95" customHeight="1">
      <c r="B5" s="21"/>
      <c r="L5" s="21"/>
    </row>
    <row r="6" spans="2:12" ht="12" customHeight="1">
      <c r="B6" s="21"/>
      <c r="D6" s="28" t="s">
        <v>17</v>
      </c>
      <c r="L6" s="21"/>
    </row>
    <row r="7" spans="2:12" ht="16.5" customHeight="1">
      <c r="B7" s="21"/>
      <c r="E7" s="328" t="str">
        <f>'Rekapitulace stavby'!K6</f>
        <v>Výstavba sila na posypovou sůl v areálu Plzeň - Doudlevce</v>
      </c>
      <c r="F7" s="329"/>
      <c r="G7" s="329"/>
      <c r="H7" s="329"/>
      <c r="L7" s="21"/>
    </row>
    <row r="8" spans="2:12" s="1" customFormat="1" ht="12" customHeight="1">
      <c r="B8" s="33"/>
      <c r="D8" s="28" t="s">
        <v>99</v>
      </c>
      <c r="I8" s="89"/>
      <c r="L8" s="33"/>
    </row>
    <row r="9" spans="2:12" s="1" customFormat="1" ht="36.95" customHeight="1">
      <c r="B9" s="33"/>
      <c r="E9" s="309" t="s">
        <v>169</v>
      </c>
      <c r="F9" s="330"/>
      <c r="G9" s="330"/>
      <c r="H9" s="330"/>
      <c r="I9" s="89"/>
      <c r="L9" s="33"/>
    </row>
    <row r="10" spans="2:12" s="1" customFormat="1" ht="11.25">
      <c r="B10" s="33"/>
      <c r="I10" s="89"/>
      <c r="L10" s="33"/>
    </row>
    <row r="11" spans="2:12" s="1" customFormat="1" ht="12" customHeight="1">
      <c r="B11" s="33"/>
      <c r="D11" s="28" t="s">
        <v>19</v>
      </c>
      <c r="F11" s="26" t="s">
        <v>3</v>
      </c>
      <c r="I11" s="90" t="s">
        <v>20</v>
      </c>
      <c r="J11" s="26" t="s">
        <v>3</v>
      </c>
      <c r="L11" s="33"/>
    </row>
    <row r="12" spans="2:12" s="1" customFormat="1" ht="12" customHeight="1">
      <c r="B12" s="33"/>
      <c r="D12" s="28" t="s">
        <v>21</v>
      </c>
      <c r="F12" s="26" t="s">
        <v>22</v>
      </c>
      <c r="I12" s="90" t="s">
        <v>23</v>
      </c>
      <c r="J12" s="50" t="str">
        <f>'Rekapitulace stavby'!AN8</f>
        <v>7. 6. 2019</v>
      </c>
      <c r="L12" s="33"/>
    </row>
    <row r="13" spans="2:12" s="1" customFormat="1" ht="10.9" customHeight="1">
      <c r="B13" s="33"/>
      <c r="I13" s="89"/>
      <c r="L13" s="33"/>
    </row>
    <row r="14" spans="2:12" s="1" customFormat="1" ht="12" customHeight="1">
      <c r="B14" s="33"/>
      <c r="D14" s="28" t="s">
        <v>25</v>
      </c>
      <c r="I14" s="90" t="s">
        <v>26</v>
      </c>
      <c r="J14" s="26" t="s">
        <v>27</v>
      </c>
      <c r="L14" s="33"/>
    </row>
    <row r="15" spans="2:12" s="1" customFormat="1" ht="18" customHeight="1">
      <c r="B15" s="33"/>
      <c r="E15" s="26" t="s">
        <v>840</v>
      </c>
      <c r="I15" s="90" t="s">
        <v>29</v>
      </c>
      <c r="J15" s="26" t="s">
        <v>3</v>
      </c>
      <c r="L15" s="33"/>
    </row>
    <row r="16" spans="2:12" s="1" customFormat="1" ht="6.95" customHeight="1">
      <c r="B16" s="33"/>
      <c r="I16" s="89"/>
      <c r="L16" s="33"/>
    </row>
    <row r="17" spans="2:12" s="1" customFormat="1" ht="12" customHeight="1">
      <c r="B17" s="33"/>
      <c r="D17" s="28" t="s">
        <v>30</v>
      </c>
      <c r="I17" s="90" t="s">
        <v>26</v>
      </c>
      <c r="J17" s="29" t="str">
        <f>'Rekapitulace stavby'!AN13</f>
        <v>Vyplň údaj</v>
      </c>
      <c r="L17" s="33"/>
    </row>
    <row r="18" spans="2:12" s="1" customFormat="1" ht="18" customHeight="1">
      <c r="B18" s="33"/>
      <c r="E18" s="331" t="str">
        <f>'Rekapitulace stavby'!E14</f>
        <v>Vyplň údaj</v>
      </c>
      <c r="F18" s="312"/>
      <c r="G18" s="312"/>
      <c r="H18" s="312"/>
      <c r="I18" s="90" t="s">
        <v>29</v>
      </c>
      <c r="J18" s="29" t="str">
        <f>'Rekapitulace stavby'!AN14</f>
        <v>Vyplň údaj</v>
      </c>
      <c r="L18" s="33"/>
    </row>
    <row r="19" spans="2:12" s="1" customFormat="1" ht="6.95" customHeight="1">
      <c r="B19" s="33"/>
      <c r="I19" s="89"/>
      <c r="L19" s="33"/>
    </row>
    <row r="20" spans="2:12" s="1" customFormat="1" ht="12" customHeight="1">
      <c r="B20" s="33"/>
      <c r="D20" s="28" t="s">
        <v>32</v>
      </c>
      <c r="I20" s="90" t="s">
        <v>26</v>
      </c>
      <c r="J20" s="26" t="s">
        <v>33</v>
      </c>
      <c r="L20" s="33"/>
    </row>
    <row r="21" spans="2:12" s="1" customFormat="1" ht="18" customHeight="1">
      <c r="B21" s="33"/>
      <c r="E21" s="26" t="s">
        <v>34</v>
      </c>
      <c r="I21" s="90" t="s">
        <v>29</v>
      </c>
      <c r="J21" s="26" t="s">
        <v>35</v>
      </c>
      <c r="L21" s="33"/>
    </row>
    <row r="22" spans="2:12" s="1" customFormat="1" ht="6.95" customHeight="1">
      <c r="B22" s="33"/>
      <c r="I22" s="89"/>
      <c r="L22" s="33"/>
    </row>
    <row r="23" spans="2:12" s="1" customFormat="1" ht="12" customHeight="1">
      <c r="B23" s="33"/>
      <c r="D23" s="28" t="s">
        <v>37</v>
      </c>
      <c r="I23" s="90" t="s">
        <v>26</v>
      </c>
      <c r="J23" s="26" t="str">
        <f>IF('Rekapitulace stavby'!AN19="","",'Rekapitulace stavby'!AN19)</f>
        <v/>
      </c>
      <c r="L23" s="33"/>
    </row>
    <row r="24" spans="2:12" s="1" customFormat="1" ht="18" customHeight="1">
      <c r="B24" s="33"/>
      <c r="E24" s="26" t="str">
        <f>IF('Rekapitulace stavby'!E20="","",'Rekapitulace stavby'!E20)</f>
        <v xml:space="preserve"> </v>
      </c>
      <c r="I24" s="90" t="s">
        <v>29</v>
      </c>
      <c r="J24" s="26" t="str">
        <f>IF('Rekapitulace stavby'!AN20="","",'Rekapitulace stavby'!AN20)</f>
        <v/>
      </c>
      <c r="L24" s="33"/>
    </row>
    <row r="25" spans="2:12" s="1" customFormat="1" ht="6.95" customHeight="1">
      <c r="B25" s="33"/>
      <c r="I25" s="89"/>
      <c r="L25" s="33"/>
    </row>
    <row r="26" spans="2:12" s="1" customFormat="1" ht="12" customHeight="1">
      <c r="B26" s="33"/>
      <c r="D26" s="28" t="s">
        <v>39</v>
      </c>
      <c r="I26" s="89"/>
      <c r="L26" s="33"/>
    </row>
    <row r="27" spans="2:12" s="7" customFormat="1" ht="51" customHeight="1">
      <c r="B27" s="91"/>
      <c r="E27" s="316" t="s">
        <v>40</v>
      </c>
      <c r="F27" s="316"/>
      <c r="G27" s="316"/>
      <c r="H27" s="316"/>
      <c r="I27" s="92"/>
      <c r="L27" s="91"/>
    </row>
    <row r="28" spans="2:12" s="1" customFormat="1" ht="6.95" customHeight="1">
      <c r="B28" s="33"/>
      <c r="I28" s="89"/>
      <c r="L28" s="33"/>
    </row>
    <row r="29" spans="2:12" s="1" customFormat="1" ht="6.95" customHeight="1">
      <c r="B29" s="33"/>
      <c r="D29" s="51"/>
      <c r="E29" s="51"/>
      <c r="F29" s="51"/>
      <c r="G29" s="51"/>
      <c r="H29" s="51"/>
      <c r="I29" s="93"/>
      <c r="J29" s="51"/>
      <c r="K29" s="51"/>
      <c r="L29" s="33"/>
    </row>
    <row r="30" spans="2:12" s="1" customFormat="1" ht="25.35" customHeight="1">
      <c r="B30" s="33"/>
      <c r="D30" s="94" t="s">
        <v>41</v>
      </c>
      <c r="I30" s="89"/>
      <c r="J30" s="64">
        <f>ROUND(J90,2)</f>
        <v>0</v>
      </c>
      <c r="L30" s="33"/>
    </row>
    <row r="31" spans="2:12" s="1" customFormat="1" ht="6.95" customHeight="1">
      <c r="B31" s="33"/>
      <c r="D31" s="51"/>
      <c r="E31" s="51"/>
      <c r="F31" s="51"/>
      <c r="G31" s="51"/>
      <c r="H31" s="51"/>
      <c r="I31" s="93"/>
      <c r="J31" s="51"/>
      <c r="K31" s="51"/>
      <c r="L31" s="33"/>
    </row>
    <row r="32" spans="2:12" s="1" customFormat="1" ht="14.45" customHeight="1">
      <c r="B32" s="33"/>
      <c r="F32" s="36" t="s">
        <v>43</v>
      </c>
      <c r="I32" s="95" t="s">
        <v>42</v>
      </c>
      <c r="J32" s="36" t="s">
        <v>44</v>
      </c>
      <c r="L32" s="33"/>
    </row>
    <row r="33" spans="2:12" s="1" customFormat="1" ht="14.45" customHeight="1">
      <c r="B33" s="33"/>
      <c r="D33" s="96" t="s">
        <v>45</v>
      </c>
      <c r="E33" s="28" t="s">
        <v>46</v>
      </c>
      <c r="F33" s="97">
        <f>ROUND((SUM(BE90:BE273)),2)</f>
        <v>0</v>
      </c>
      <c r="I33" s="98">
        <v>0.21</v>
      </c>
      <c r="J33" s="97">
        <f>ROUND(((SUM(BE90:BE273))*I33),2)</f>
        <v>0</v>
      </c>
      <c r="L33" s="33"/>
    </row>
    <row r="34" spans="2:12" s="1" customFormat="1" ht="14.45" customHeight="1">
      <c r="B34" s="33"/>
      <c r="E34" s="28" t="s">
        <v>47</v>
      </c>
      <c r="F34" s="97">
        <f>ROUND((SUM(BF90:BF273)),2)</f>
        <v>0</v>
      </c>
      <c r="I34" s="98">
        <v>0.15</v>
      </c>
      <c r="J34" s="97">
        <f>ROUND(((SUM(BF90:BF273))*I34),2)</f>
        <v>0</v>
      </c>
      <c r="L34" s="33"/>
    </row>
    <row r="35" spans="2:12" s="1" customFormat="1" ht="14.45" customHeight="1" hidden="1">
      <c r="B35" s="33"/>
      <c r="E35" s="28" t="s">
        <v>48</v>
      </c>
      <c r="F35" s="97">
        <f>ROUND((SUM(BG90:BG273)),2)</f>
        <v>0</v>
      </c>
      <c r="I35" s="98">
        <v>0.21</v>
      </c>
      <c r="J35" s="97">
        <f>0</f>
        <v>0</v>
      </c>
      <c r="L35" s="33"/>
    </row>
    <row r="36" spans="2:12" s="1" customFormat="1" ht="14.45" customHeight="1" hidden="1">
      <c r="B36" s="33"/>
      <c r="E36" s="28" t="s">
        <v>49</v>
      </c>
      <c r="F36" s="97">
        <f>ROUND((SUM(BH90:BH273)),2)</f>
        <v>0</v>
      </c>
      <c r="I36" s="98">
        <v>0.15</v>
      </c>
      <c r="J36" s="97">
        <f>0</f>
        <v>0</v>
      </c>
      <c r="L36" s="33"/>
    </row>
    <row r="37" spans="2:12" s="1" customFormat="1" ht="14.45" customHeight="1" hidden="1">
      <c r="B37" s="33"/>
      <c r="E37" s="28" t="s">
        <v>50</v>
      </c>
      <c r="F37" s="97">
        <f>ROUND((SUM(BI90:BI273)),2)</f>
        <v>0</v>
      </c>
      <c r="I37" s="98">
        <v>0</v>
      </c>
      <c r="J37" s="97">
        <f>0</f>
        <v>0</v>
      </c>
      <c r="L37" s="33"/>
    </row>
    <row r="38" spans="2:12" s="1" customFormat="1" ht="6.95" customHeight="1">
      <c r="B38" s="33"/>
      <c r="I38" s="89"/>
      <c r="L38" s="33"/>
    </row>
    <row r="39" spans="2:12" s="1" customFormat="1" ht="25.35" customHeight="1">
      <c r="B39" s="33"/>
      <c r="C39" s="99"/>
      <c r="D39" s="100" t="s">
        <v>51</v>
      </c>
      <c r="E39" s="55"/>
      <c r="F39" s="55"/>
      <c r="G39" s="101" t="s">
        <v>52</v>
      </c>
      <c r="H39" s="102" t="s">
        <v>53</v>
      </c>
      <c r="I39" s="103"/>
      <c r="J39" s="104">
        <f>SUM(J30:J37)</f>
        <v>0</v>
      </c>
      <c r="K39" s="105"/>
      <c r="L39" s="33"/>
    </row>
    <row r="40" spans="2:12" s="1" customFormat="1" ht="14.45" customHeight="1">
      <c r="B40" s="42"/>
      <c r="C40" s="43"/>
      <c r="D40" s="43"/>
      <c r="E40" s="43"/>
      <c r="F40" s="43"/>
      <c r="G40" s="43"/>
      <c r="H40" s="43"/>
      <c r="I40" s="106"/>
      <c r="J40" s="43"/>
      <c r="K40" s="43"/>
      <c r="L40" s="33"/>
    </row>
    <row r="44" spans="2:12" s="1" customFormat="1" ht="6.95" customHeight="1">
      <c r="B44" s="44"/>
      <c r="C44" s="45"/>
      <c r="D44" s="45"/>
      <c r="E44" s="45"/>
      <c r="F44" s="45"/>
      <c r="G44" s="45"/>
      <c r="H44" s="45"/>
      <c r="I44" s="107"/>
      <c r="J44" s="45"/>
      <c r="K44" s="45"/>
      <c r="L44" s="33"/>
    </row>
    <row r="45" spans="2:12" s="1" customFormat="1" ht="24.95" customHeight="1">
      <c r="B45" s="33"/>
      <c r="C45" s="22" t="s">
        <v>101</v>
      </c>
      <c r="I45" s="89"/>
      <c r="L45" s="33"/>
    </row>
    <row r="46" spans="2:12" s="1" customFormat="1" ht="6.95" customHeight="1">
      <c r="B46" s="33"/>
      <c r="I46" s="89"/>
      <c r="L46" s="33"/>
    </row>
    <row r="47" spans="2:12" s="1" customFormat="1" ht="12" customHeight="1">
      <c r="B47" s="33"/>
      <c r="C47" s="28" t="s">
        <v>17</v>
      </c>
      <c r="I47" s="89"/>
      <c r="L47" s="33"/>
    </row>
    <row r="48" spans="2:12" s="1" customFormat="1" ht="16.5" customHeight="1">
      <c r="B48" s="33"/>
      <c r="E48" s="328" t="str">
        <f>E7</f>
        <v>Výstavba sila na posypovou sůl v areálu Plzeň - Doudlevce</v>
      </c>
      <c r="F48" s="329"/>
      <c r="G48" s="329"/>
      <c r="H48" s="329"/>
      <c r="I48" s="89"/>
      <c r="L48" s="33"/>
    </row>
    <row r="49" spans="2:12" s="1" customFormat="1" ht="12" customHeight="1">
      <c r="B49" s="33"/>
      <c r="C49" s="28" t="s">
        <v>99</v>
      </c>
      <c r="I49" s="89"/>
      <c r="L49" s="33"/>
    </row>
    <row r="50" spans="2:12" s="1" customFormat="1" ht="16.5" customHeight="1">
      <c r="B50" s="33"/>
      <c r="E50" s="309" t="str">
        <f>E9</f>
        <v>D.1.1. - Architektonicko - stavební řešení</v>
      </c>
      <c r="F50" s="330"/>
      <c r="G50" s="330"/>
      <c r="H50" s="330"/>
      <c r="I50" s="89"/>
      <c r="L50" s="33"/>
    </row>
    <row r="51" spans="2:12" s="1" customFormat="1" ht="6.95" customHeight="1">
      <c r="B51" s="33"/>
      <c r="I51" s="89"/>
      <c r="L51" s="33"/>
    </row>
    <row r="52" spans="2:12" s="1" customFormat="1" ht="12" customHeight="1">
      <c r="B52" s="33"/>
      <c r="C52" s="28" t="s">
        <v>21</v>
      </c>
      <c r="F52" s="26" t="str">
        <f>F12</f>
        <v xml:space="preserve">SÚS Plzeňského kraje, Doudlevecká 91/54, </v>
      </c>
      <c r="I52" s="90" t="s">
        <v>23</v>
      </c>
      <c r="J52" s="50" t="str">
        <f>IF(J12="","",J12)</f>
        <v>7. 6. 2019</v>
      </c>
      <c r="L52" s="33"/>
    </row>
    <row r="53" spans="2:12" s="1" customFormat="1" ht="6.95" customHeight="1">
      <c r="B53" s="33"/>
      <c r="I53" s="89"/>
      <c r="L53" s="33"/>
    </row>
    <row r="54" spans="2:12" s="1" customFormat="1" ht="43.15" customHeight="1">
      <c r="B54" s="33"/>
      <c r="C54" s="28" t="s">
        <v>25</v>
      </c>
      <c r="F54" s="26" t="str">
        <f>E15</f>
        <v>Správa a údržba silnic Plzeňského kraje, Příspěvková organizace, Koterovská 162, 326 00 Plzeň</v>
      </c>
      <c r="I54" s="90" t="s">
        <v>32</v>
      </c>
      <c r="J54" s="31" t="str">
        <f>E21</f>
        <v>TORION, projekční kancelář, s.r.o.,Plzeň</v>
      </c>
      <c r="L54" s="33"/>
    </row>
    <row r="55" spans="2:12" s="1" customFormat="1" ht="15.2" customHeight="1">
      <c r="B55" s="33"/>
      <c r="C55" s="28" t="s">
        <v>30</v>
      </c>
      <c r="F55" s="26" t="str">
        <f>IF(E18="","",E18)</f>
        <v>Vyplň údaj</v>
      </c>
      <c r="I55" s="90" t="s">
        <v>37</v>
      </c>
      <c r="J55" s="31" t="str">
        <f>E24</f>
        <v xml:space="preserve"> </v>
      </c>
      <c r="L55" s="33"/>
    </row>
    <row r="56" spans="2:12" s="1" customFormat="1" ht="10.35" customHeight="1">
      <c r="B56" s="33"/>
      <c r="I56" s="89"/>
      <c r="L56" s="33"/>
    </row>
    <row r="57" spans="2:12" s="1" customFormat="1" ht="29.25" customHeight="1">
      <c r="B57" s="33"/>
      <c r="C57" s="108" t="s">
        <v>102</v>
      </c>
      <c r="D57" s="99"/>
      <c r="E57" s="99"/>
      <c r="F57" s="99"/>
      <c r="G57" s="99"/>
      <c r="H57" s="99"/>
      <c r="I57" s="109"/>
      <c r="J57" s="110" t="s">
        <v>103</v>
      </c>
      <c r="K57" s="99"/>
      <c r="L57" s="33"/>
    </row>
    <row r="58" spans="2:12" s="1" customFormat="1" ht="10.35" customHeight="1">
      <c r="B58" s="33"/>
      <c r="I58" s="89"/>
      <c r="L58" s="33"/>
    </row>
    <row r="59" spans="2:47" s="1" customFormat="1" ht="22.9" customHeight="1">
      <c r="B59" s="33"/>
      <c r="C59" s="111" t="s">
        <v>73</v>
      </c>
      <c r="I59" s="89"/>
      <c r="J59" s="64">
        <f>J90</f>
        <v>0</v>
      </c>
      <c r="L59" s="33"/>
      <c r="AU59" s="18" t="s">
        <v>104</v>
      </c>
    </row>
    <row r="60" spans="2:12" s="8" customFormat="1" ht="24.95" customHeight="1">
      <c r="B60" s="112"/>
      <c r="D60" s="113" t="s">
        <v>170</v>
      </c>
      <c r="E60" s="114"/>
      <c r="F60" s="114"/>
      <c r="G60" s="114"/>
      <c r="H60" s="114"/>
      <c r="I60" s="115"/>
      <c r="J60" s="116">
        <f>J91</f>
        <v>0</v>
      </c>
      <c r="L60" s="112"/>
    </row>
    <row r="61" spans="2:12" s="9" customFormat="1" ht="19.9" customHeight="1">
      <c r="B61" s="117"/>
      <c r="D61" s="118" t="s">
        <v>171</v>
      </c>
      <c r="E61" s="119"/>
      <c r="F61" s="119"/>
      <c r="G61" s="119"/>
      <c r="H61" s="119"/>
      <c r="I61" s="120"/>
      <c r="J61" s="121">
        <f>J92</f>
        <v>0</v>
      </c>
      <c r="L61" s="117"/>
    </row>
    <row r="62" spans="2:12" s="9" customFormat="1" ht="19.9" customHeight="1">
      <c r="B62" s="117"/>
      <c r="D62" s="118" t="s">
        <v>172</v>
      </c>
      <c r="E62" s="119"/>
      <c r="F62" s="119"/>
      <c r="G62" s="119"/>
      <c r="H62" s="119"/>
      <c r="I62" s="120"/>
      <c r="J62" s="121">
        <f>J179</f>
        <v>0</v>
      </c>
      <c r="L62" s="117"/>
    </row>
    <row r="63" spans="2:12" s="9" customFormat="1" ht="19.9" customHeight="1">
      <c r="B63" s="117"/>
      <c r="D63" s="118" t="s">
        <v>173</v>
      </c>
      <c r="E63" s="119"/>
      <c r="F63" s="119"/>
      <c r="G63" s="119"/>
      <c r="H63" s="119"/>
      <c r="I63" s="120"/>
      <c r="J63" s="121">
        <f>J184</f>
        <v>0</v>
      </c>
      <c r="L63" s="117"/>
    </row>
    <row r="64" spans="2:12" s="9" customFormat="1" ht="19.9" customHeight="1">
      <c r="B64" s="117"/>
      <c r="D64" s="118" t="s">
        <v>174</v>
      </c>
      <c r="E64" s="119"/>
      <c r="F64" s="119"/>
      <c r="G64" s="119"/>
      <c r="H64" s="119"/>
      <c r="I64" s="120"/>
      <c r="J64" s="121">
        <f>J191</f>
        <v>0</v>
      </c>
      <c r="L64" s="117"/>
    </row>
    <row r="65" spans="2:12" s="9" customFormat="1" ht="19.9" customHeight="1">
      <c r="B65" s="117"/>
      <c r="D65" s="118" t="s">
        <v>175</v>
      </c>
      <c r="E65" s="119"/>
      <c r="F65" s="119"/>
      <c r="G65" s="119"/>
      <c r="H65" s="119"/>
      <c r="I65" s="120"/>
      <c r="J65" s="121">
        <f>J215</f>
        <v>0</v>
      </c>
      <c r="L65" s="117"/>
    </row>
    <row r="66" spans="2:12" s="9" customFormat="1" ht="19.9" customHeight="1">
      <c r="B66" s="117"/>
      <c r="D66" s="118" t="s">
        <v>176</v>
      </c>
      <c r="E66" s="119"/>
      <c r="F66" s="119"/>
      <c r="G66" s="119"/>
      <c r="H66" s="119"/>
      <c r="I66" s="120"/>
      <c r="J66" s="121">
        <f>J238</f>
        <v>0</v>
      </c>
      <c r="L66" s="117"/>
    </row>
    <row r="67" spans="2:12" s="9" customFormat="1" ht="19.9" customHeight="1">
      <c r="B67" s="117"/>
      <c r="D67" s="118" t="s">
        <v>177</v>
      </c>
      <c r="E67" s="119"/>
      <c r="F67" s="119"/>
      <c r="G67" s="119"/>
      <c r="H67" s="119"/>
      <c r="I67" s="120"/>
      <c r="J67" s="121">
        <f>J256</f>
        <v>0</v>
      </c>
      <c r="L67" s="117"/>
    </row>
    <row r="68" spans="2:12" s="8" customFormat="1" ht="24.95" customHeight="1">
      <c r="B68" s="112"/>
      <c r="D68" s="113" t="s">
        <v>178</v>
      </c>
      <c r="E68" s="114"/>
      <c r="F68" s="114"/>
      <c r="G68" s="114"/>
      <c r="H68" s="114"/>
      <c r="I68" s="115"/>
      <c r="J68" s="116">
        <f>J259</f>
        <v>0</v>
      </c>
      <c r="L68" s="112"/>
    </row>
    <row r="69" spans="2:12" s="9" customFormat="1" ht="19.9" customHeight="1">
      <c r="B69" s="117"/>
      <c r="D69" s="118" t="s">
        <v>179</v>
      </c>
      <c r="E69" s="119"/>
      <c r="F69" s="119"/>
      <c r="G69" s="119"/>
      <c r="H69" s="119"/>
      <c r="I69" s="120"/>
      <c r="J69" s="121">
        <f>J260</f>
        <v>0</v>
      </c>
      <c r="L69" s="117"/>
    </row>
    <row r="70" spans="2:12" s="8" customFormat="1" ht="24.95" customHeight="1">
      <c r="B70" s="112"/>
      <c r="D70" s="113" t="s">
        <v>180</v>
      </c>
      <c r="E70" s="114"/>
      <c r="F70" s="114"/>
      <c r="G70" s="114"/>
      <c r="H70" s="114"/>
      <c r="I70" s="115"/>
      <c r="J70" s="116">
        <f>J270</f>
        <v>0</v>
      </c>
      <c r="L70" s="112"/>
    </row>
    <row r="71" spans="2:12" s="1" customFormat="1" ht="21.75" customHeight="1">
      <c r="B71" s="33"/>
      <c r="I71" s="89"/>
      <c r="L71" s="33"/>
    </row>
    <row r="72" spans="2:12" s="1" customFormat="1" ht="6.95" customHeight="1">
      <c r="B72" s="42"/>
      <c r="C72" s="43"/>
      <c r="D72" s="43"/>
      <c r="E72" s="43"/>
      <c r="F72" s="43"/>
      <c r="G72" s="43"/>
      <c r="H72" s="43"/>
      <c r="I72" s="106"/>
      <c r="J72" s="43"/>
      <c r="K72" s="43"/>
      <c r="L72" s="33"/>
    </row>
    <row r="76" spans="2:12" s="1" customFormat="1" ht="6.95" customHeight="1">
      <c r="B76" s="44"/>
      <c r="C76" s="45"/>
      <c r="D76" s="45"/>
      <c r="E76" s="45"/>
      <c r="F76" s="45"/>
      <c r="G76" s="45"/>
      <c r="H76" s="45"/>
      <c r="I76" s="107"/>
      <c r="J76" s="45"/>
      <c r="K76" s="45"/>
      <c r="L76" s="33"/>
    </row>
    <row r="77" spans="2:12" s="1" customFormat="1" ht="24.95" customHeight="1">
      <c r="B77" s="33"/>
      <c r="C77" s="22" t="s">
        <v>110</v>
      </c>
      <c r="I77" s="89"/>
      <c r="L77" s="33"/>
    </row>
    <row r="78" spans="2:12" s="1" customFormat="1" ht="6.95" customHeight="1">
      <c r="B78" s="33"/>
      <c r="I78" s="89"/>
      <c r="L78" s="33"/>
    </row>
    <row r="79" spans="2:12" s="1" customFormat="1" ht="12" customHeight="1">
      <c r="B79" s="33"/>
      <c r="C79" s="28" t="s">
        <v>17</v>
      </c>
      <c r="I79" s="89"/>
      <c r="L79" s="33"/>
    </row>
    <row r="80" spans="2:12" s="1" customFormat="1" ht="16.5" customHeight="1">
      <c r="B80" s="33"/>
      <c r="E80" s="328" t="str">
        <f>E7</f>
        <v>Výstavba sila na posypovou sůl v areálu Plzeň - Doudlevce</v>
      </c>
      <c r="F80" s="329"/>
      <c r="G80" s="329"/>
      <c r="H80" s="329"/>
      <c r="I80" s="89"/>
      <c r="L80" s="33"/>
    </row>
    <row r="81" spans="2:12" s="1" customFormat="1" ht="12" customHeight="1">
      <c r="B81" s="33"/>
      <c r="C81" s="28" t="s">
        <v>99</v>
      </c>
      <c r="I81" s="89"/>
      <c r="L81" s="33"/>
    </row>
    <row r="82" spans="2:12" s="1" customFormat="1" ht="16.5" customHeight="1">
      <c r="B82" s="33"/>
      <c r="E82" s="309" t="str">
        <f>E9</f>
        <v>D.1.1. - Architektonicko - stavební řešení</v>
      </c>
      <c r="F82" s="330"/>
      <c r="G82" s="330"/>
      <c r="H82" s="330"/>
      <c r="I82" s="89"/>
      <c r="L82" s="33"/>
    </row>
    <row r="83" spans="2:12" s="1" customFormat="1" ht="6.95" customHeight="1">
      <c r="B83" s="33"/>
      <c r="I83" s="89"/>
      <c r="L83" s="33"/>
    </row>
    <row r="84" spans="2:12" s="1" customFormat="1" ht="12" customHeight="1">
      <c r="B84" s="33"/>
      <c r="C84" s="28" t="s">
        <v>21</v>
      </c>
      <c r="F84" s="26" t="str">
        <f>F12</f>
        <v xml:space="preserve">SÚS Plzeňského kraje, Doudlevecká 91/54, </v>
      </c>
      <c r="I84" s="90" t="s">
        <v>23</v>
      </c>
      <c r="J84" s="50" t="str">
        <f>IF(J12="","",J12)</f>
        <v>7. 6. 2019</v>
      </c>
      <c r="L84" s="33"/>
    </row>
    <row r="85" spans="2:12" s="1" customFormat="1" ht="6.95" customHeight="1">
      <c r="B85" s="33"/>
      <c r="I85" s="89"/>
      <c r="L85" s="33"/>
    </row>
    <row r="86" spans="2:12" s="1" customFormat="1" ht="43.15" customHeight="1">
      <c r="B86" s="33"/>
      <c r="C86" s="28" t="s">
        <v>25</v>
      </c>
      <c r="F86" s="26" t="str">
        <f>E15</f>
        <v>Správa a údržba silnic Plzeňského kraje, Příspěvková organizace, Koterovská 162, 326 00 Plzeň</v>
      </c>
      <c r="I86" s="90" t="s">
        <v>32</v>
      </c>
      <c r="J86" s="31" t="str">
        <f>E21</f>
        <v>TORION, projekční kancelář, s.r.o.,Plzeň</v>
      </c>
      <c r="L86" s="33"/>
    </row>
    <row r="87" spans="2:12" s="1" customFormat="1" ht="15.2" customHeight="1">
      <c r="B87" s="33"/>
      <c r="C87" s="28" t="s">
        <v>30</v>
      </c>
      <c r="F87" s="26" t="str">
        <f>IF(E18="","",E18)</f>
        <v>Vyplň údaj</v>
      </c>
      <c r="I87" s="90" t="s">
        <v>37</v>
      </c>
      <c r="J87" s="31" t="str">
        <f>E24</f>
        <v xml:space="preserve"> </v>
      </c>
      <c r="L87" s="33"/>
    </row>
    <row r="88" spans="2:12" s="1" customFormat="1" ht="10.35" customHeight="1">
      <c r="B88" s="33"/>
      <c r="I88" s="89"/>
      <c r="L88" s="33"/>
    </row>
    <row r="89" spans="2:20" s="10" customFormat="1" ht="29.25" customHeight="1">
      <c r="B89" s="122"/>
      <c r="C89" s="123" t="s">
        <v>111</v>
      </c>
      <c r="D89" s="124" t="s">
        <v>60</v>
      </c>
      <c r="E89" s="124" t="s">
        <v>56</v>
      </c>
      <c r="F89" s="124" t="s">
        <v>57</v>
      </c>
      <c r="G89" s="124" t="s">
        <v>112</v>
      </c>
      <c r="H89" s="124" t="s">
        <v>113</v>
      </c>
      <c r="I89" s="125" t="s">
        <v>114</v>
      </c>
      <c r="J89" s="124" t="s">
        <v>103</v>
      </c>
      <c r="K89" s="126" t="s">
        <v>115</v>
      </c>
      <c r="L89" s="122"/>
      <c r="M89" s="57" t="s">
        <v>3</v>
      </c>
      <c r="N89" s="58" t="s">
        <v>45</v>
      </c>
      <c r="O89" s="58" t="s">
        <v>116</v>
      </c>
      <c r="P89" s="58" t="s">
        <v>117</v>
      </c>
      <c r="Q89" s="58" t="s">
        <v>118</v>
      </c>
      <c r="R89" s="58" t="s">
        <v>119</v>
      </c>
      <c r="S89" s="58" t="s">
        <v>120</v>
      </c>
      <c r="T89" s="59" t="s">
        <v>121</v>
      </c>
    </row>
    <row r="90" spans="2:63" s="1" customFormat="1" ht="22.9" customHeight="1">
      <c r="B90" s="33"/>
      <c r="C90" s="62" t="s">
        <v>122</v>
      </c>
      <c r="I90" s="89"/>
      <c r="J90" s="127">
        <f>BK90</f>
        <v>0</v>
      </c>
      <c r="L90" s="33"/>
      <c r="M90" s="60"/>
      <c r="N90" s="51"/>
      <c r="O90" s="51"/>
      <c r="P90" s="128">
        <f>P91+P259+P270</f>
        <v>0</v>
      </c>
      <c r="Q90" s="51"/>
      <c r="R90" s="128">
        <f>R91+R259+R270</f>
        <v>7.298002</v>
      </c>
      <c r="S90" s="51"/>
      <c r="T90" s="129">
        <f>T91+T259+T270</f>
        <v>43.0465</v>
      </c>
      <c r="AT90" s="18" t="s">
        <v>74</v>
      </c>
      <c r="AU90" s="18" t="s">
        <v>104</v>
      </c>
      <c r="BK90" s="130">
        <f>BK91+BK259+BK270</f>
        <v>0</v>
      </c>
    </row>
    <row r="91" spans="2:63" s="11" customFormat="1" ht="25.9" customHeight="1">
      <c r="B91" s="131"/>
      <c r="D91" s="132" t="s">
        <v>74</v>
      </c>
      <c r="E91" s="133" t="s">
        <v>181</v>
      </c>
      <c r="F91" s="133" t="s">
        <v>182</v>
      </c>
      <c r="I91" s="134"/>
      <c r="J91" s="135">
        <f>BK91</f>
        <v>0</v>
      </c>
      <c r="L91" s="131"/>
      <c r="M91" s="136"/>
      <c r="N91" s="137"/>
      <c r="O91" s="137"/>
      <c r="P91" s="138">
        <f>P92+P179+P184+P191+P215+P238+P256</f>
        <v>0</v>
      </c>
      <c r="Q91" s="137"/>
      <c r="R91" s="138">
        <f>R92+R179+R184+R191+R215+R238+R256</f>
        <v>7.252402</v>
      </c>
      <c r="S91" s="137"/>
      <c r="T91" s="139">
        <f>T92+T179+T184+T191+T215+T238+T256</f>
        <v>43.0465</v>
      </c>
      <c r="AR91" s="132" t="s">
        <v>83</v>
      </c>
      <c r="AT91" s="140" t="s">
        <v>74</v>
      </c>
      <c r="AU91" s="140" t="s">
        <v>75</v>
      </c>
      <c r="AY91" s="132" t="s">
        <v>126</v>
      </c>
      <c r="BK91" s="141">
        <f>BK92+BK179+BK184+BK191+BK215+BK238+BK256</f>
        <v>0</v>
      </c>
    </row>
    <row r="92" spans="2:63" s="11" customFormat="1" ht="22.9" customHeight="1">
      <c r="B92" s="131"/>
      <c r="D92" s="132" t="s">
        <v>74</v>
      </c>
      <c r="E92" s="142" t="s">
        <v>83</v>
      </c>
      <c r="F92" s="142" t="s">
        <v>183</v>
      </c>
      <c r="I92" s="134"/>
      <c r="J92" s="143">
        <f>BK92</f>
        <v>0</v>
      </c>
      <c r="L92" s="131"/>
      <c r="M92" s="136"/>
      <c r="N92" s="137"/>
      <c r="O92" s="137"/>
      <c r="P92" s="138">
        <f>SUM(P93:P178)</f>
        <v>0</v>
      </c>
      <c r="Q92" s="137"/>
      <c r="R92" s="138">
        <f>SUM(R93:R178)</f>
        <v>0.385956</v>
      </c>
      <c r="S92" s="137"/>
      <c r="T92" s="139">
        <f>SUM(T93:T178)</f>
        <v>43.0465</v>
      </c>
      <c r="AR92" s="132" t="s">
        <v>83</v>
      </c>
      <c r="AT92" s="140" t="s">
        <v>74</v>
      </c>
      <c r="AU92" s="140" t="s">
        <v>83</v>
      </c>
      <c r="AY92" s="132" t="s">
        <v>126</v>
      </c>
      <c r="BK92" s="141">
        <f>SUM(BK93:BK178)</f>
        <v>0</v>
      </c>
    </row>
    <row r="93" spans="2:65" s="1" customFormat="1" ht="36" customHeight="1">
      <c r="B93" s="144"/>
      <c r="C93" s="145" t="s">
        <v>83</v>
      </c>
      <c r="D93" s="145" t="s">
        <v>129</v>
      </c>
      <c r="E93" s="146" t="s">
        <v>184</v>
      </c>
      <c r="F93" s="147" t="s">
        <v>185</v>
      </c>
      <c r="G93" s="148" t="s">
        <v>186</v>
      </c>
      <c r="H93" s="149">
        <v>42</v>
      </c>
      <c r="I93" s="150"/>
      <c r="J93" s="151">
        <f>ROUND(I93*H93,2)</f>
        <v>0</v>
      </c>
      <c r="K93" s="147" t="s">
        <v>132</v>
      </c>
      <c r="L93" s="33"/>
      <c r="M93" s="152" t="s">
        <v>3</v>
      </c>
      <c r="N93" s="153" t="s">
        <v>46</v>
      </c>
      <c r="O93" s="53"/>
      <c r="P93" s="154">
        <f>O93*H93</f>
        <v>0</v>
      </c>
      <c r="Q93" s="154">
        <v>0</v>
      </c>
      <c r="R93" s="154">
        <f>Q93*H93</f>
        <v>0</v>
      </c>
      <c r="S93" s="154">
        <v>0.3</v>
      </c>
      <c r="T93" s="155">
        <f>S93*H93</f>
        <v>12.6</v>
      </c>
      <c r="AR93" s="156" t="s">
        <v>143</v>
      </c>
      <c r="AT93" s="156" t="s">
        <v>129</v>
      </c>
      <c r="AU93" s="156" t="s">
        <v>85</v>
      </c>
      <c r="AY93" s="18" t="s">
        <v>126</v>
      </c>
      <c r="BE93" s="157">
        <f>IF(N93="základní",J93,0)</f>
        <v>0</v>
      </c>
      <c r="BF93" s="157">
        <f>IF(N93="snížená",J93,0)</f>
        <v>0</v>
      </c>
      <c r="BG93" s="157">
        <f>IF(N93="zákl. přenesená",J93,0)</f>
        <v>0</v>
      </c>
      <c r="BH93" s="157">
        <f>IF(N93="sníž. přenesená",J93,0)</f>
        <v>0</v>
      </c>
      <c r="BI93" s="157">
        <f>IF(N93="nulová",J93,0)</f>
        <v>0</v>
      </c>
      <c r="BJ93" s="18" t="s">
        <v>83</v>
      </c>
      <c r="BK93" s="157">
        <f>ROUND(I93*H93,2)</f>
        <v>0</v>
      </c>
      <c r="BL93" s="18" t="s">
        <v>143</v>
      </c>
      <c r="BM93" s="156" t="s">
        <v>187</v>
      </c>
    </row>
    <row r="94" spans="2:47" s="1" customFormat="1" ht="175.5">
      <c r="B94" s="33"/>
      <c r="D94" s="163" t="s">
        <v>188</v>
      </c>
      <c r="F94" s="164" t="s">
        <v>189</v>
      </c>
      <c r="I94" s="89"/>
      <c r="L94" s="33"/>
      <c r="M94" s="165"/>
      <c r="N94" s="53"/>
      <c r="O94" s="53"/>
      <c r="P94" s="53"/>
      <c r="Q94" s="53"/>
      <c r="R94" s="53"/>
      <c r="S94" s="53"/>
      <c r="T94" s="54"/>
      <c r="AT94" s="18" t="s">
        <v>188</v>
      </c>
      <c r="AU94" s="18" t="s">
        <v>85</v>
      </c>
    </row>
    <row r="95" spans="2:51" s="12" customFormat="1" ht="11.25">
      <c r="B95" s="166"/>
      <c r="D95" s="163" t="s">
        <v>190</v>
      </c>
      <c r="E95" s="167" t="s">
        <v>3</v>
      </c>
      <c r="F95" s="168" t="s">
        <v>191</v>
      </c>
      <c r="H95" s="167" t="s">
        <v>3</v>
      </c>
      <c r="I95" s="169"/>
      <c r="L95" s="166"/>
      <c r="M95" s="170"/>
      <c r="N95" s="171"/>
      <c r="O95" s="171"/>
      <c r="P95" s="171"/>
      <c r="Q95" s="171"/>
      <c r="R95" s="171"/>
      <c r="S95" s="171"/>
      <c r="T95" s="172"/>
      <c r="AT95" s="167" t="s">
        <v>190</v>
      </c>
      <c r="AU95" s="167" t="s">
        <v>85</v>
      </c>
      <c r="AV95" s="12" t="s">
        <v>83</v>
      </c>
      <c r="AW95" s="12" t="s">
        <v>36</v>
      </c>
      <c r="AX95" s="12" t="s">
        <v>75</v>
      </c>
      <c r="AY95" s="167" t="s">
        <v>126</v>
      </c>
    </row>
    <row r="96" spans="2:51" s="13" customFormat="1" ht="11.25">
      <c r="B96" s="173"/>
      <c r="D96" s="163" t="s">
        <v>190</v>
      </c>
      <c r="E96" s="174" t="s">
        <v>3</v>
      </c>
      <c r="F96" s="175" t="s">
        <v>192</v>
      </c>
      <c r="H96" s="176">
        <v>42</v>
      </c>
      <c r="I96" s="177"/>
      <c r="L96" s="173"/>
      <c r="M96" s="178"/>
      <c r="N96" s="179"/>
      <c r="O96" s="179"/>
      <c r="P96" s="179"/>
      <c r="Q96" s="179"/>
      <c r="R96" s="179"/>
      <c r="S96" s="179"/>
      <c r="T96" s="180"/>
      <c r="AT96" s="174" t="s">
        <v>190</v>
      </c>
      <c r="AU96" s="174" t="s">
        <v>85</v>
      </c>
      <c r="AV96" s="13" t="s">
        <v>85</v>
      </c>
      <c r="AW96" s="13" t="s">
        <v>36</v>
      </c>
      <c r="AX96" s="13" t="s">
        <v>83</v>
      </c>
      <c r="AY96" s="174" t="s">
        <v>126</v>
      </c>
    </row>
    <row r="97" spans="2:65" s="1" customFormat="1" ht="36" customHeight="1">
      <c r="B97" s="144"/>
      <c r="C97" s="145" t="s">
        <v>85</v>
      </c>
      <c r="D97" s="145" t="s">
        <v>129</v>
      </c>
      <c r="E97" s="146" t="s">
        <v>193</v>
      </c>
      <c r="F97" s="147" t="s">
        <v>194</v>
      </c>
      <c r="G97" s="148" t="s">
        <v>186</v>
      </c>
      <c r="H97" s="149">
        <v>42</v>
      </c>
      <c r="I97" s="150"/>
      <c r="J97" s="151">
        <f>ROUND(I97*H97,2)</f>
        <v>0</v>
      </c>
      <c r="K97" s="147" t="s">
        <v>132</v>
      </c>
      <c r="L97" s="33"/>
      <c r="M97" s="152" t="s">
        <v>3</v>
      </c>
      <c r="N97" s="153" t="s">
        <v>46</v>
      </c>
      <c r="O97" s="53"/>
      <c r="P97" s="154">
        <f>O97*H97</f>
        <v>0</v>
      </c>
      <c r="Q97" s="154">
        <v>0</v>
      </c>
      <c r="R97" s="154">
        <f>Q97*H97</f>
        <v>0</v>
      </c>
      <c r="S97" s="154">
        <v>0.44</v>
      </c>
      <c r="T97" s="155">
        <f>S97*H97</f>
        <v>18.48</v>
      </c>
      <c r="AR97" s="156" t="s">
        <v>143</v>
      </c>
      <c r="AT97" s="156" t="s">
        <v>129</v>
      </c>
      <c r="AU97" s="156" t="s">
        <v>85</v>
      </c>
      <c r="AY97" s="18" t="s">
        <v>126</v>
      </c>
      <c r="BE97" s="157">
        <f>IF(N97="základní",J97,0)</f>
        <v>0</v>
      </c>
      <c r="BF97" s="157">
        <f>IF(N97="snížená",J97,0)</f>
        <v>0</v>
      </c>
      <c r="BG97" s="157">
        <f>IF(N97="zákl. přenesená",J97,0)</f>
        <v>0</v>
      </c>
      <c r="BH97" s="157">
        <f>IF(N97="sníž. přenesená",J97,0)</f>
        <v>0</v>
      </c>
      <c r="BI97" s="157">
        <f>IF(N97="nulová",J97,0)</f>
        <v>0</v>
      </c>
      <c r="BJ97" s="18" t="s">
        <v>83</v>
      </c>
      <c r="BK97" s="157">
        <f>ROUND(I97*H97,2)</f>
        <v>0</v>
      </c>
      <c r="BL97" s="18" t="s">
        <v>143</v>
      </c>
      <c r="BM97" s="156" t="s">
        <v>195</v>
      </c>
    </row>
    <row r="98" spans="2:47" s="1" customFormat="1" ht="175.5">
      <c r="B98" s="33"/>
      <c r="D98" s="163" t="s">
        <v>188</v>
      </c>
      <c r="F98" s="164" t="s">
        <v>189</v>
      </c>
      <c r="I98" s="89"/>
      <c r="L98" s="33"/>
      <c r="M98" s="165"/>
      <c r="N98" s="53"/>
      <c r="O98" s="53"/>
      <c r="P98" s="53"/>
      <c r="Q98" s="53"/>
      <c r="R98" s="53"/>
      <c r="S98" s="53"/>
      <c r="T98" s="54"/>
      <c r="AT98" s="18" t="s">
        <v>188</v>
      </c>
      <c r="AU98" s="18" t="s">
        <v>85</v>
      </c>
    </row>
    <row r="99" spans="2:51" s="12" customFormat="1" ht="11.25">
      <c r="B99" s="166"/>
      <c r="D99" s="163" t="s">
        <v>190</v>
      </c>
      <c r="E99" s="167" t="s">
        <v>3</v>
      </c>
      <c r="F99" s="168" t="s">
        <v>191</v>
      </c>
      <c r="H99" s="167" t="s">
        <v>3</v>
      </c>
      <c r="I99" s="169"/>
      <c r="L99" s="166"/>
      <c r="M99" s="170"/>
      <c r="N99" s="171"/>
      <c r="O99" s="171"/>
      <c r="P99" s="171"/>
      <c r="Q99" s="171"/>
      <c r="R99" s="171"/>
      <c r="S99" s="171"/>
      <c r="T99" s="172"/>
      <c r="AT99" s="167" t="s">
        <v>190</v>
      </c>
      <c r="AU99" s="167" t="s">
        <v>85</v>
      </c>
      <c r="AV99" s="12" t="s">
        <v>83</v>
      </c>
      <c r="AW99" s="12" t="s">
        <v>36</v>
      </c>
      <c r="AX99" s="12" t="s">
        <v>75</v>
      </c>
      <c r="AY99" s="167" t="s">
        <v>126</v>
      </c>
    </row>
    <row r="100" spans="2:51" s="13" customFormat="1" ht="11.25">
      <c r="B100" s="173"/>
      <c r="D100" s="163" t="s">
        <v>190</v>
      </c>
      <c r="E100" s="174" t="s">
        <v>3</v>
      </c>
      <c r="F100" s="175" t="s">
        <v>192</v>
      </c>
      <c r="H100" s="176">
        <v>42</v>
      </c>
      <c r="I100" s="177"/>
      <c r="L100" s="173"/>
      <c r="M100" s="178"/>
      <c r="N100" s="179"/>
      <c r="O100" s="179"/>
      <c r="P100" s="179"/>
      <c r="Q100" s="179"/>
      <c r="R100" s="179"/>
      <c r="S100" s="179"/>
      <c r="T100" s="180"/>
      <c r="AT100" s="174" t="s">
        <v>190</v>
      </c>
      <c r="AU100" s="174" t="s">
        <v>85</v>
      </c>
      <c r="AV100" s="13" t="s">
        <v>85</v>
      </c>
      <c r="AW100" s="13" t="s">
        <v>36</v>
      </c>
      <c r="AX100" s="13" t="s">
        <v>83</v>
      </c>
      <c r="AY100" s="174" t="s">
        <v>126</v>
      </c>
    </row>
    <row r="101" spans="2:65" s="1" customFormat="1" ht="24" customHeight="1">
      <c r="B101" s="144"/>
      <c r="C101" s="145" t="s">
        <v>140</v>
      </c>
      <c r="D101" s="145" t="s">
        <v>129</v>
      </c>
      <c r="E101" s="146" t="s">
        <v>196</v>
      </c>
      <c r="F101" s="147" t="s">
        <v>197</v>
      </c>
      <c r="G101" s="148" t="s">
        <v>186</v>
      </c>
      <c r="H101" s="149">
        <v>42</v>
      </c>
      <c r="I101" s="150"/>
      <c r="J101" s="151">
        <f>ROUND(I101*H101,2)</f>
        <v>0</v>
      </c>
      <c r="K101" s="147" t="s">
        <v>132</v>
      </c>
      <c r="L101" s="33"/>
      <c r="M101" s="152" t="s">
        <v>3</v>
      </c>
      <c r="N101" s="153" t="s">
        <v>46</v>
      </c>
      <c r="O101" s="53"/>
      <c r="P101" s="154">
        <f>O101*H101</f>
        <v>0</v>
      </c>
      <c r="Q101" s="154">
        <v>0</v>
      </c>
      <c r="R101" s="154">
        <f>Q101*H101</f>
        <v>0</v>
      </c>
      <c r="S101" s="154">
        <v>0.22</v>
      </c>
      <c r="T101" s="155">
        <f>S101*H101</f>
        <v>9.24</v>
      </c>
      <c r="AR101" s="156" t="s">
        <v>143</v>
      </c>
      <c r="AT101" s="156" t="s">
        <v>129</v>
      </c>
      <c r="AU101" s="156" t="s">
        <v>85</v>
      </c>
      <c r="AY101" s="18" t="s">
        <v>126</v>
      </c>
      <c r="BE101" s="157">
        <f>IF(N101="základní",J101,0)</f>
        <v>0</v>
      </c>
      <c r="BF101" s="157">
        <f>IF(N101="snížená",J101,0)</f>
        <v>0</v>
      </c>
      <c r="BG101" s="157">
        <f>IF(N101="zákl. přenesená",J101,0)</f>
        <v>0</v>
      </c>
      <c r="BH101" s="157">
        <f>IF(N101="sníž. přenesená",J101,0)</f>
        <v>0</v>
      </c>
      <c r="BI101" s="157">
        <f>IF(N101="nulová",J101,0)</f>
        <v>0</v>
      </c>
      <c r="BJ101" s="18" t="s">
        <v>83</v>
      </c>
      <c r="BK101" s="157">
        <f>ROUND(I101*H101,2)</f>
        <v>0</v>
      </c>
      <c r="BL101" s="18" t="s">
        <v>143</v>
      </c>
      <c r="BM101" s="156" t="s">
        <v>198</v>
      </c>
    </row>
    <row r="102" spans="2:47" s="1" customFormat="1" ht="175.5">
      <c r="B102" s="33"/>
      <c r="D102" s="163" t="s">
        <v>188</v>
      </c>
      <c r="F102" s="164" t="s">
        <v>189</v>
      </c>
      <c r="I102" s="89"/>
      <c r="L102" s="33"/>
      <c r="M102" s="165"/>
      <c r="N102" s="53"/>
      <c r="O102" s="53"/>
      <c r="P102" s="53"/>
      <c r="Q102" s="53"/>
      <c r="R102" s="53"/>
      <c r="S102" s="53"/>
      <c r="T102" s="54"/>
      <c r="AT102" s="18" t="s">
        <v>188</v>
      </c>
      <c r="AU102" s="18" t="s">
        <v>85</v>
      </c>
    </row>
    <row r="103" spans="2:51" s="12" customFormat="1" ht="11.25">
      <c r="B103" s="166"/>
      <c r="D103" s="163" t="s">
        <v>190</v>
      </c>
      <c r="E103" s="167" t="s">
        <v>3</v>
      </c>
      <c r="F103" s="168" t="s">
        <v>191</v>
      </c>
      <c r="H103" s="167" t="s">
        <v>3</v>
      </c>
      <c r="I103" s="169"/>
      <c r="L103" s="166"/>
      <c r="M103" s="170"/>
      <c r="N103" s="171"/>
      <c r="O103" s="171"/>
      <c r="P103" s="171"/>
      <c r="Q103" s="171"/>
      <c r="R103" s="171"/>
      <c r="S103" s="171"/>
      <c r="T103" s="172"/>
      <c r="AT103" s="167" t="s">
        <v>190</v>
      </c>
      <c r="AU103" s="167" t="s">
        <v>85</v>
      </c>
      <c r="AV103" s="12" t="s">
        <v>83</v>
      </c>
      <c r="AW103" s="12" t="s">
        <v>36</v>
      </c>
      <c r="AX103" s="12" t="s">
        <v>75</v>
      </c>
      <c r="AY103" s="167" t="s">
        <v>126</v>
      </c>
    </row>
    <row r="104" spans="2:51" s="13" customFormat="1" ht="11.25">
      <c r="B104" s="173"/>
      <c r="D104" s="163" t="s">
        <v>190</v>
      </c>
      <c r="E104" s="174" t="s">
        <v>3</v>
      </c>
      <c r="F104" s="175" t="s">
        <v>192</v>
      </c>
      <c r="H104" s="176">
        <v>42</v>
      </c>
      <c r="I104" s="177"/>
      <c r="L104" s="173"/>
      <c r="M104" s="178"/>
      <c r="N104" s="179"/>
      <c r="O104" s="179"/>
      <c r="P104" s="179"/>
      <c r="Q104" s="179"/>
      <c r="R104" s="179"/>
      <c r="S104" s="179"/>
      <c r="T104" s="180"/>
      <c r="AT104" s="174" t="s">
        <v>190</v>
      </c>
      <c r="AU104" s="174" t="s">
        <v>85</v>
      </c>
      <c r="AV104" s="13" t="s">
        <v>85</v>
      </c>
      <c r="AW104" s="13" t="s">
        <v>36</v>
      </c>
      <c r="AX104" s="13" t="s">
        <v>83</v>
      </c>
      <c r="AY104" s="174" t="s">
        <v>126</v>
      </c>
    </row>
    <row r="105" spans="2:65" s="1" customFormat="1" ht="24" customHeight="1">
      <c r="B105" s="144"/>
      <c r="C105" s="145" t="s">
        <v>143</v>
      </c>
      <c r="D105" s="145" t="s">
        <v>129</v>
      </c>
      <c r="E105" s="146" t="s">
        <v>199</v>
      </c>
      <c r="F105" s="147" t="s">
        <v>200</v>
      </c>
      <c r="G105" s="148" t="s">
        <v>201</v>
      </c>
      <c r="H105" s="149">
        <v>13.3</v>
      </c>
      <c r="I105" s="150"/>
      <c r="J105" s="151">
        <f>ROUND(I105*H105,2)</f>
        <v>0</v>
      </c>
      <c r="K105" s="147" t="s">
        <v>132</v>
      </c>
      <c r="L105" s="33"/>
      <c r="M105" s="152" t="s">
        <v>3</v>
      </c>
      <c r="N105" s="153" t="s">
        <v>46</v>
      </c>
      <c r="O105" s="53"/>
      <c r="P105" s="154">
        <f>O105*H105</f>
        <v>0</v>
      </c>
      <c r="Q105" s="154">
        <v>0</v>
      </c>
      <c r="R105" s="154">
        <f>Q105*H105</f>
        <v>0</v>
      </c>
      <c r="S105" s="154">
        <v>0.205</v>
      </c>
      <c r="T105" s="155">
        <f>S105*H105</f>
        <v>2.7265</v>
      </c>
      <c r="AR105" s="156" t="s">
        <v>143</v>
      </c>
      <c r="AT105" s="156" t="s">
        <v>129</v>
      </c>
      <c r="AU105" s="156" t="s">
        <v>85</v>
      </c>
      <c r="AY105" s="18" t="s">
        <v>126</v>
      </c>
      <c r="BE105" s="157">
        <f>IF(N105="základní",J105,0)</f>
        <v>0</v>
      </c>
      <c r="BF105" s="157">
        <f>IF(N105="snížená",J105,0)</f>
        <v>0</v>
      </c>
      <c r="BG105" s="157">
        <f>IF(N105="zákl. přenesená",J105,0)</f>
        <v>0</v>
      </c>
      <c r="BH105" s="157">
        <f>IF(N105="sníž. přenesená",J105,0)</f>
        <v>0</v>
      </c>
      <c r="BI105" s="157">
        <f>IF(N105="nulová",J105,0)</f>
        <v>0</v>
      </c>
      <c r="BJ105" s="18" t="s">
        <v>83</v>
      </c>
      <c r="BK105" s="157">
        <f>ROUND(I105*H105,2)</f>
        <v>0</v>
      </c>
      <c r="BL105" s="18" t="s">
        <v>143</v>
      </c>
      <c r="BM105" s="156" t="s">
        <v>202</v>
      </c>
    </row>
    <row r="106" spans="2:47" s="1" customFormat="1" ht="136.5">
      <c r="B106" s="33"/>
      <c r="D106" s="163" t="s">
        <v>188</v>
      </c>
      <c r="F106" s="164" t="s">
        <v>203</v>
      </c>
      <c r="I106" s="89"/>
      <c r="L106" s="33"/>
      <c r="M106" s="165"/>
      <c r="N106" s="53"/>
      <c r="O106" s="53"/>
      <c r="P106" s="53"/>
      <c r="Q106" s="53"/>
      <c r="R106" s="53"/>
      <c r="S106" s="53"/>
      <c r="T106" s="54"/>
      <c r="AT106" s="18" t="s">
        <v>188</v>
      </c>
      <c r="AU106" s="18" t="s">
        <v>85</v>
      </c>
    </row>
    <row r="107" spans="2:51" s="12" customFormat="1" ht="11.25">
      <c r="B107" s="166"/>
      <c r="D107" s="163" t="s">
        <v>190</v>
      </c>
      <c r="E107" s="167" t="s">
        <v>3</v>
      </c>
      <c r="F107" s="168" t="s">
        <v>204</v>
      </c>
      <c r="H107" s="167" t="s">
        <v>3</v>
      </c>
      <c r="I107" s="169"/>
      <c r="L107" s="166"/>
      <c r="M107" s="170"/>
      <c r="N107" s="171"/>
      <c r="O107" s="171"/>
      <c r="P107" s="171"/>
      <c r="Q107" s="171"/>
      <c r="R107" s="171"/>
      <c r="S107" s="171"/>
      <c r="T107" s="172"/>
      <c r="AT107" s="167" t="s">
        <v>190</v>
      </c>
      <c r="AU107" s="167" t="s">
        <v>85</v>
      </c>
      <c r="AV107" s="12" t="s">
        <v>83</v>
      </c>
      <c r="AW107" s="12" t="s">
        <v>36</v>
      </c>
      <c r="AX107" s="12" t="s">
        <v>75</v>
      </c>
      <c r="AY107" s="167" t="s">
        <v>126</v>
      </c>
    </row>
    <row r="108" spans="2:51" s="13" customFormat="1" ht="11.25">
      <c r="B108" s="173"/>
      <c r="D108" s="163" t="s">
        <v>190</v>
      </c>
      <c r="E108" s="174" t="s">
        <v>3</v>
      </c>
      <c r="F108" s="175" t="s">
        <v>205</v>
      </c>
      <c r="H108" s="176">
        <v>13.3</v>
      </c>
      <c r="I108" s="177"/>
      <c r="L108" s="173"/>
      <c r="M108" s="178"/>
      <c r="N108" s="179"/>
      <c r="O108" s="179"/>
      <c r="P108" s="179"/>
      <c r="Q108" s="179"/>
      <c r="R108" s="179"/>
      <c r="S108" s="179"/>
      <c r="T108" s="180"/>
      <c r="AT108" s="174" t="s">
        <v>190</v>
      </c>
      <c r="AU108" s="174" t="s">
        <v>85</v>
      </c>
      <c r="AV108" s="13" t="s">
        <v>85</v>
      </c>
      <c r="AW108" s="13" t="s">
        <v>36</v>
      </c>
      <c r="AX108" s="13" t="s">
        <v>83</v>
      </c>
      <c r="AY108" s="174" t="s">
        <v>126</v>
      </c>
    </row>
    <row r="109" spans="2:65" s="1" customFormat="1" ht="24" customHeight="1">
      <c r="B109" s="144"/>
      <c r="C109" s="145" t="s">
        <v>125</v>
      </c>
      <c r="D109" s="145" t="s">
        <v>129</v>
      </c>
      <c r="E109" s="146" t="s">
        <v>206</v>
      </c>
      <c r="F109" s="147" t="s">
        <v>207</v>
      </c>
      <c r="G109" s="148" t="s">
        <v>208</v>
      </c>
      <c r="H109" s="149">
        <v>12.208</v>
      </c>
      <c r="I109" s="150"/>
      <c r="J109" s="151">
        <f>ROUND(I109*H109,2)</f>
        <v>0</v>
      </c>
      <c r="K109" s="147" t="s">
        <v>132</v>
      </c>
      <c r="L109" s="33"/>
      <c r="M109" s="152" t="s">
        <v>3</v>
      </c>
      <c r="N109" s="153" t="s">
        <v>46</v>
      </c>
      <c r="O109" s="53"/>
      <c r="P109" s="154">
        <f>O109*H109</f>
        <v>0</v>
      </c>
      <c r="Q109" s="154">
        <v>0</v>
      </c>
      <c r="R109" s="154">
        <f>Q109*H109</f>
        <v>0</v>
      </c>
      <c r="S109" s="154">
        <v>0</v>
      </c>
      <c r="T109" s="155">
        <f>S109*H109</f>
        <v>0</v>
      </c>
      <c r="AR109" s="156" t="s">
        <v>143</v>
      </c>
      <c r="AT109" s="156" t="s">
        <v>129</v>
      </c>
      <c r="AU109" s="156" t="s">
        <v>85</v>
      </c>
      <c r="AY109" s="18" t="s">
        <v>126</v>
      </c>
      <c r="BE109" s="157">
        <f>IF(N109="základní",J109,0)</f>
        <v>0</v>
      </c>
      <c r="BF109" s="157">
        <f>IF(N109="snížená",J109,0)</f>
        <v>0</v>
      </c>
      <c r="BG109" s="157">
        <f>IF(N109="zákl. přenesená",J109,0)</f>
        <v>0</v>
      </c>
      <c r="BH109" s="157">
        <f>IF(N109="sníž. přenesená",J109,0)</f>
        <v>0</v>
      </c>
      <c r="BI109" s="157">
        <f>IF(N109="nulová",J109,0)</f>
        <v>0</v>
      </c>
      <c r="BJ109" s="18" t="s">
        <v>83</v>
      </c>
      <c r="BK109" s="157">
        <f>ROUND(I109*H109,2)</f>
        <v>0</v>
      </c>
      <c r="BL109" s="18" t="s">
        <v>143</v>
      </c>
      <c r="BM109" s="156" t="s">
        <v>209</v>
      </c>
    </row>
    <row r="110" spans="2:51" s="12" customFormat="1" ht="11.25">
      <c r="B110" s="166"/>
      <c r="D110" s="163" t="s">
        <v>190</v>
      </c>
      <c r="E110" s="167" t="s">
        <v>3</v>
      </c>
      <c r="F110" s="168" t="s">
        <v>210</v>
      </c>
      <c r="H110" s="167" t="s">
        <v>3</v>
      </c>
      <c r="I110" s="169"/>
      <c r="L110" s="166"/>
      <c r="M110" s="170"/>
      <c r="N110" s="171"/>
      <c r="O110" s="171"/>
      <c r="P110" s="171"/>
      <c r="Q110" s="171"/>
      <c r="R110" s="171"/>
      <c r="S110" s="171"/>
      <c r="T110" s="172"/>
      <c r="AT110" s="167" t="s">
        <v>190</v>
      </c>
      <c r="AU110" s="167" t="s">
        <v>85</v>
      </c>
      <c r="AV110" s="12" t="s">
        <v>83</v>
      </c>
      <c r="AW110" s="12" t="s">
        <v>36</v>
      </c>
      <c r="AX110" s="12" t="s">
        <v>75</v>
      </c>
      <c r="AY110" s="167" t="s">
        <v>126</v>
      </c>
    </row>
    <row r="111" spans="2:51" s="13" customFormat="1" ht="11.25">
      <c r="B111" s="173"/>
      <c r="D111" s="163" t="s">
        <v>190</v>
      </c>
      <c r="E111" s="174" t="s">
        <v>3</v>
      </c>
      <c r="F111" s="175" t="s">
        <v>211</v>
      </c>
      <c r="H111" s="176">
        <v>12.208</v>
      </c>
      <c r="I111" s="177"/>
      <c r="L111" s="173"/>
      <c r="M111" s="178"/>
      <c r="N111" s="179"/>
      <c r="O111" s="179"/>
      <c r="P111" s="179"/>
      <c r="Q111" s="179"/>
      <c r="R111" s="179"/>
      <c r="S111" s="179"/>
      <c r="T111" s="180"/>
      <c r="AT111" s="174" t="s">
        <v>190</v>
      </c>
      <c r="AU111" s="174" t="s">
        <v>85</v>
      </c>
      <c r="AV111" s="13" t="s">
        <v>85</v>
      </c>
      <c r="AW111" s="13" t="s">
        <v>36</v>
      </c>
      <c r="AX111" s="13" t="s">
        <v>83</v>
      </c>
      <c r="AY111" s="174" t="s">
        <v>126</v>
      </c>
    </row>
    <row r="112" spans="2:65" s="1" customFormat="1" ht="24" customHeight="1">
      <c r="B112" s="144"/>
      <c r="C112" s="145" t="s">
        <v>150</v>
      </c>
      <c r="D112" s="145" t="s">
        <v>129</v>
      </c>
      <c r="E112" s="146" t="s">
        <v>212</v>
      </c>
      <c r="F112" s="147" t="s">
        <v>213</v>
      </c>
      <c r="G112" s="148" t="s">
        <v>208</v>
      </c>
      <c r="H112" s="149">
        <v>52</v>
      </c>
      <c r="I112" s="150"/>
      <c r="J112" s="151">
        <f>ROUND(I112*H112,2)</f>
        <v>0</v>
      </c>
      <c r="K112" s="147" t="s">
        <v>132</v>
      </c>
      <c r="L112" s="33"/>
      <c r="M112" s="152" t="s">
        <v>3</v>
      </c>
      <c r="N112" s="153" t="s">
        <v>46</v>
      </c>
      <c r="O112" s="53"/>
      <c r="P112" s="154">
        <f>O112*H112</f>
        <v>0</v>
      </c>
      <c r="Q112" s="154">
        <v>0</v>
      </c>
      <c r="R112" s="154">
        <f>Q112*H112</f>
        <v>0</v>
      </c>
      <c r="S112" s="154">
        <v>0</v>
      </c>
      <c r="T112" s="155">
        <f>S112*H112</f>
        <v>0</v>
      </c>
      <c r="AR112" s="156" t="s">
        <v>143</v>
      </c>
      <c r="AT112" s="156" t="s">
        <v>129</v>
      </c>
      <c r="AU112" s="156" t="s">
        <v>85</v>
      </c>
      <c r="AY112" s="18" t="s">
        <v>126</v>
      </c>
      <c r="BE112" s="157">
        <f>IF(N112="základní",J112,0)</f>
        <v>0</v>
      </c>
      <c r="BF112" s="157">
        <f>IF(N112="snížená",J112,0)</f>
        <v>0</v>
      </c>
      <c r="BG112" s="157">
        <f>IF(N112="zákl. přenesená",J112,0)</f>
        <v>0</v>
      </c>
      <c r="BH112" s="157">
        <f>IF(N112="sníž. přenesená",J112,0)</f>
        <v>0</v>
      </c>
      <c r="BI112" s="157">
        <f>IF(N112="nulová",J112,0)</f>
        <v>0</v>
      </c>
      <c r="BJ112" s="18" t="s">
        <v>83</v>
      </c>
      <c r="BK112" s="157">
        <f>ROUND(I112*H112,2)</f>
        <v>0</v>
      </c>
      <c r="BL112" s="18" t="s">
        <v>143</v>
      </c>
      <c r="BM112" s="156" t="s">
        <v>214</v>
      </c>
    </row>
    <row r="113" spans="2:47" s="1" customFormat="1" ht="146.25">
      <c r="B113" s="33"/>
      <c r="D113" s="163" t="s">
        <v>188</v>
      </c>
      <c r="F113" s="164" t="s">
        <v>215</v>
      </c>
      <c r="I113" s="89"/>
      <c r="L113" s="33"/>
      <c r="M113" s="165"/>
      <c r="N113" s="53"/>
      <c r="O113" s="53"/>
      <c r="P113" s="53"/>
      <c r="Q113" s="53"/>
      <c r="R113" s="53"/>
      <c r="S113" s="53"/>
      <c r="T113" s="54"/>
      <c r="AT113" s="18" t="s">
        <v>188</v>
      </c>
      <c r="AU113" s="18" t="s">
        <v>85</v>
      </c>
    </row>
    <row r="114" spans="2:51" s="12" customFormat="1" ht="11.25">
      <c r="B114" s="166"/>
      <c r="D114" s="163" t="s">
        <v>190</v>
      </c>
      <c r="E114" s="167" t="s">
        <v>3</v>
      </c>
      <c r="F114" s="168" t="s">
        <v>216</v>
      </c>
      <c r="H114" s="167" t="s">
        <v>3</v>
      </c>
      <c r="I114" s="169"/>
      <c r="L114" s="166"/>
      <c r="M114" s="170"/>
      <c r="N114" s="171"/>
      <c r="O114" s="171"/>
      <c r="P114" s="171"/>
      <c r="Q114" s="171"/>
      <c r="R114" s="171"/>
      <c r="S114" s="171"/>
      <c r="T114" s="172"/>
      <c r="AT114" s="167" t="s">
        <v>190</v>
      </c>
      <c r="AU114" s="167" t="s">
        <v>85</v>
      </c>
      <c r="AV114" s="12" t="s">
        <v>83</v>
      </c>
      <c r="AW114" s="12" t="s">
        <v>36</v>
      </c>
      <c r="AX114" s="12" t="s">
        <v>75</v>
      </c>
      <c r="AY114" s="167" t="s">
        <v>126</v>
      </c>
    </row>
    <row r="115" spans="2:51" s="13" customFormat="1" ht="11.25">
      <c r="B115" s="173"/>
      <c r="D115" s="163" t="s">
        <v>190</v>
      </c>
      <c r="E115" s="174" t="s">
        <v>3</v>
      </c>
      <c r="F115" s="175" t="s">
        <v>217</v>
      </c>
      <c r="H115" s="176">
        <v>52</v>
      </c>
      <c r="I115" s="177"/>
      <c r="L115" s="173"/>
      <c r="M115" s="178"/>
      <c r="N115" s="179"/>
      <c r="O115" s="179"/>
      <c r="P115" s="179"/>
      <c r="Q115" s="179"/>
      <c r="R115" s="179"/>
      <c r="S115" s="179"/>
      <c r="T115" s="180"/>
      <c r="AT115" s="174" t="s">
        <v>190</v>
      </c>
      <c r="AU115" s="174" t="s">
        <v>85</v>
      </c>
      <c r="AV115" s="13" t="s">
        <v>85</v>
      </c>
      <c r="AW115" s="13" t="s">
        <v>36</v>
      </c>
      <c r="AX115" s="13" t="s">
        <v>83</v>
      </c>
      <c r="AY115" s="174" t="s">
        <v>126</v>
      </c>
    </row>
    <row r="116" spans="2:65" s="1" customFormat="1" ht="24" customHeight="1">
      <c r="B116" s="144"/>
      <c r="C116" s="145" t="s">
        <v>154</v>
      </c>
      <c r="D116" s="145" t="s">
        <v>129</v>
      </c>
      <c r="E116" s="146" t="s">
        <v>218</v>
      </c>
      <c r="F116" s="147" t="s">
        <v>219</v>
      </c>
      <c r="G116" s="148" t="s">
        <v>208</v>
      </c>
      <c r="H116" s="149">
        <v>52</v>
      </c>
      <c r="I116" s="150"/>
      <c r="J116" s="151">
        <f>ROUND(I116*H116,2)</f>
        <v>0</v>
      </c>
      <c r="K116" s="147" t="s">
        <v>132</v>
      </c>
      <c r="L116" s="33"/>
      <c r="M116" s="152" t="s">
        <v>3</v>
      </c>
      <c r="N116" s="153" t="s">
        <v>46</v>
      </c>
      <c r="O116" s="53"/>
      <c r="P116" s="154">
        <f>O116*H116</f>
        <v>0</v>
      </c>
      <c r="Q116" s="154">
        <v>0</v>
      </c>
      <c r="R116" s="154">
        <f>Q116*H116</f>
        <v>0</v>
      </c>
      <c r="S116" s="154">
        <v>0</v>
      </c>
      <c r="T116" s="155">
        <f>S116*H116</f>
        <v>0</v>
      </c>
      <c r="AR116" s="156" t="s">
        <v>143</v>
      </c>
      <c r="AT116" s="156" t="s">
        <v>129</v>
      </c>
      <c r="AU116" s="156" t="s">
        <v>85</v>
      </c>
      <c r="AY116" s="18" t="s">
        <v>126</v>
      </c>
      <c r="BE116" s="157">
        <f>IF(N116="základní",J116,0)</f>
        <v>0</v>
      </c>
      <c r="BF116" s="157">
        <f>IF(N116="snížená",J116,0)</f>
        <v>0</v>
      </c>
      <c r="BG116" s="157">
        <f>IF(N116="zákl. přenesená",J116,0)</f>
        <v>0</v>
      </c>
      <c r="BH116" s="157">
        <f>IF(N116="sníž. přenesená",J116,0)</f>
        <v>0</v>
      </c>
      <c r="BI116" s="157">
        <f>IF(N116="nulová",J116,0)</f>
        <v>0</v>
      </c>
      <c r="BJ116" s="18" t="s">
        <v>83</v>
      </c>
      <c r="BK116" s="157">
        <f>ROUND(I116*H116,2)</f>
        <v>0</v>
      </c>
      <c r="BL116" s="18" t="s">
        <v>143</v>
      </c>
      <c r="BM116" s="156" t="s">
        <v>220</v>
      </c>
    </row>
    <row r="117" spans="2:47" s="1" customFormat="1" ht="146.25">
      <c r="B117" s="33"/>
      <c r="D117" s="163" t="s">
        <v>188</v>
      </c>
      <c r="F117" s="164" t="s">
        <v>215</v>
      </c>
      <c r="I117" s="89"/>
      <c r="L117" s="33"/>
      <c r="M117" s="165"/>
      <c r="N117" s="53"/>
      <c r="O117" s="53"/>
      <c r="P117" s="53"/>
      <c r="Q117" s="53"/>
      <c r="R117" s="53"/>
      <c r="S117" s="53"/>
      <c r="T117" s="54"/>
      <c r="AT117" s="18" t="s">
        <v>188</v>
      </c>
      <c r="AU117" s="18" t="s">
        <v>85</v>
      </c>
    </row>
    <row r="118" spans="2:65" s="1" customFormat="1" ht="24" customHeight="1">
      <c r="B118" s="144"/>
      <c r="C118" s="145" t="s">
        <v>160</v>
      </c>
      <c r="D118" s="145" t="s">
        <v>129</v>
      </c>
      <c r="E118" s="146" t="s">
        <v>221</v>
      </c>
      <c r="F118" s="147" t="s">
        <v>222</v>
      </c>
      <c r="G118" s="148" t="s">
        <v>208</v>
      </c>
      <c r="H118" s="149">
        <v>7.59</v>
      </c>
      <c r="I118" s="150"/>
      <c r="J118" s="151">
        <f>ROUND(I118*H118,2)</f>
        <v>0</v>
      </c>
      <c r="K118" s="147" t="s">
        <v>132</v>
      </c>
      <c r="L118" s="33"/>
      <c r="M118" s="152" t="s">
        <v>3</v>
      </c>
      <c r="N118" s="153" t="s">
        <v>46</v>
      </c>
      <c r="O118" s="53"/>
      <c r="P118" s="154">
        <f>O118*H118</f>
        <v>0</v>
      </c>
      <c r="Q118" s="154">
        <v>0</v>
      </c>
      <c r="R118" s="154">
        <f>Q118*H118</f>
        <v>0</v>
      </c>
      <c r="S118" s="154">
        <v>0</v>
      </c>
      <c r="T118" s="155">
        <f>S118*H118</f>
        <v>0</v>
      </c>
      <c r="AR118" s="156" t="s">
        <v>143</v>
      </c>
      <c r="AT118" s="156" t="s">
        <v>129</v>
      </c>
      <c r="AU118" s="156" t="s">
        <v>85</v>
      </c>
      <c r="AY118" s="18" t="s">
        <v>126</v>
      </c>
      <c r="BE118" s="157">
        <f>IF(N118="základní",J118,0)</f>
        <v>0</v>
      </c>
      <c r="BF118" s="157">
        <f>IF(N118="snížená",J118,0)</f>
        <v>0</v>
      </c>
      <c r="BG118" s="157">
        <f>IF(N118="zákl. přenesená",J118,0)</f>
        <v>0</v>
      </c>
      <c r="BH118" s="157">
        <f>IF(N118="sníž. přenesená",J118,0)</f>
        <v>0</v>
      </c>
      <c r="BI118" s="157">
        <f>IF(N118="nulová",J118,0)</f>
        <v>0</v>
      </c>
      <c r="BJ118" s="18" t="s">
        <v>83</v>
      </c>
      <c r="BK118" s="157">
        <f>ROUND(I118*H118,2)</f>
        <v>0</v>
      </c>
      <c r="BL118" s="18" t="s">
        <v>143</v>
      </c>
      <c r="BM118" s="156" t="s">
        <v>223</v>
      </c>
    </row>
    <row r="119" spans="2:47" s="1" customFormat="1" ht="136.5">
      <c r="B119" s="33"/>
      <c r="D119" s="163" t="s">
        <v>188</v>
      </c>
      <c r="F119" s="164" t="s">
        <v>224</v>
      </c>
      <c r="I119" s="89"/>
      <c r="L119" s="33"/>
      <c r="M119" s="165"/>
      <c r="N119" s="53"/>
      <c r="O119" s="53"/>
      <c r="P119" s="53"/>
      <c r="Q119" s="53"/>
      <c r="R119" s="53"/>
      <c r="S119" s="53"/>
      <c r="T119" s="54"/>
      <c r="AT119" s="18" t="s">
        <v>188</v>
      </c>
      <c r="AU119" s="18" t="s">
        <v>85</v>
      </c>
    </row>
    <row r="120" spans="2:65" s="1" customFormat="1" ht="24" customHeight="1">
      <c r="B120" s="144"/>
      <c r="C120" s="145" t="s">
        <v>166</v>
      </c>
      <c r="D120" s="145" t="s">
        <v>129</v>
      </c>
      <c r="E120" s="146" t="s">
        <v>225</v>
      </c>
      <c r="F120" s="147" t="s">
        <v>226</v>
      </c>
      <c r="G120" s="148" t="s">
        <v>208</v>
      </c>
      <c r="H120" s="149">
        <v>44.41</v>
      </c>
      <c r="I120" s="150"/>
      <c r="J120" s="151">
        <f>ROUND(I120*H120,2)</f>
        <v>0</v>
      </c>
      <c r="K120" s="147" t="s">
        <v>132</v>
      </c>
      <c r="L120" s="33"/>
      <c r="M120" s="152" t="s">
        <v>3</v>
      </c>
      <c r="N120" s="153" t="s">
        <v>46</v>
      </c>
      <c r="O120" s="53"/>
      <c r="P120" s="154">
        <f>O120*H120</f>
        <v>0</v>
      </c>
      <c r="Q120" s="154">
        <v>0</v>
      </c>
      <c r="R120" s="154">
        <f>Q120*H120</f>
        <v>0</v>
      </c>
      <c r="S120" s="154">
        <v>0</v>
      </c>
      <c r="T120" s="155">
        <f>S120*H120</f>
        <v>0</v>
      </c>
      <c r="AR120" s="156" t="s">
        <v>143</v>
      </c>
      <c r="AT120" s="156" t="s">
        <v>129</v>
      </c>
      <c r="AU120" s="156" t="s">
        <v>85</v>
      </c>
      <c r="AY120" s="18" t="s">
        <v>126</v>
      </c>
      <c r="BE120" s="157">
        <f>IF(N120="základní",J120,0)</f>
        <v>0</v>
      </c>
      <c r="BF120" s="157">
        <f>IF(N120="snížená",J120,0)</f>
        <v>0</v>
      </c>
      <c r="BG120" s="157">
        <f>IF(N120="zákl. přenesená",J120,0)</f>
        <v>0</v>
      </c>
      <c r="BH120" s="157">
        <f>IF(N120="sníž. přenesená",J120,0)</f>
        <v>0</v>
      </c>
      <c r="BI120" s="157">
        <f>IF(N120="nulová",J120,0)</f>
        <v>0</v>
      </c>
      <c r="BJ120" s="18" t="s">
        <v>83</v>
      </c>
      <c r="BK120" s="157">
        <f>ROUND(I120*H120,2)</f>
        <v>0</v>
      </c>
      <c r="BL120" s="18" t="s">
        <v>143</v>
      </c>
      <c r="BM120" s="156" t="s">
        <v>227</v>
      </c>
    </row>
    <row r="121" spans="2:47" s="1" customFormat="1" ht="136.5">
      <c r="B121" s="33"/>
      <c r="D121" s="163" t="s">
        <v>188</v>
      </c>
      <c r="F121" s="164" t="s">
        <v>224</v>
      </c>
      <c r="I121" s="89"/>
      <c r="L121" s="33"/>
      <c r="M121" s="165"/>
      <c r="N121" s="53"/>
      <c r="O121" s="53"/>
      <c r="P121" s="53"/>
      <c r="Q121" s="53"/>
      <c r="R121" s="53"/>
      <c r="S121" s="53"/>
      <c r="T121" s="54"/>
      <c r="AT121" s="18" t="s">
        <v>188</v>
      </c>
      <c r="AU121" s="18" t="s">
        <v>85</v>
      </c>
    </row>
    <row r="122" spans="2:51" s="13" customFormat="1" ht="11.25">
      <c r="B122" s="173"/>
      <c r="D122" s="163" t="s">
        <v>190</v>
      </c>
      <c r="E122" s="174" t="s">
        <v>3</v>
      </c>
      <c r="F122" s="175" t="s">
        <v>228</v>
      </c>
      <c r="H122" s="176">
        <v>52</v>
      </c>
      <c r="I122" s="177"/>
      <c r="L122" s="173"/>
      <c r="M122" s="178"/>
      <c r="N122" s="179"/>
      <c r="O122" s="179"/>
      <c r="P122" s="179"/>
      <c r="Q122" s="179"/>
      <c r="R122" s="179"/>
      <c r="S122" s="179"/>
      <c r="T122" s="180"/>
      <c r="AT122" s="174" t="s">
        <v>190</v>
      </c>
      <c r="AU122" s="174" t="s">
        <v>85</v>
      </c>
      <c r="AV122" s="13" t="s">
        <v>85</v>
      </c>
      <c r="AW122" s="13" t="s">
        <v>36</v>
      </c>
      <c r="AX122" s="13" t="s">
        <v>75</v>
      </c>
      <c r="AY122" s="174" t="s">
        <v>126</v>
      </c>
    </row>
    <row r="123" spans="2:51" s="13" customFormat="1" ht="11.25">
      <c r="B123" s="173"/>
      <c r="D123" s="163" t="s">
        <v>190</v>
      </c>
      <c r="E123" s="174" t="s">
        <v>3</v>
      </c>
      <c r="F123" s="175" t="s">
        <v>229</v>
      </c>
      <c r="H123" s="176">
        <v>-7.59</v>
      </c>
      <c r="I123" s="177"/>
      <c r="L123" s="173"/>
      <c r="M123" s="178"/>
      <c r="N123" s="179"/>
      <c r="O123" s="179"/>
      <c r="P123" s="179"/>
      <c r="Q123" s="179"/>
      <c r="R123" s="179"/>
      <c r="S123" s="179"/>
      <c r="T123" s="180"/>
      <c r="AT123" s="174" t="s">
        <v>190</v>
      </c>
      <c r="AU123" s="174" t="s">
        <v>85</v>
      </c>
      <c r="AV123" s="13" t="s">
        <v>85</v>
      </c>
      <c r="AW123" s="13" t="s">
        <v>36</v>
      </c>
      <c r="AX123" s="13" t="s">
        <v>75</v>
      </c>
      <c r="AY123" s="174" t="s">
        <v>126</v>
      </c>
    </row>
    <row r="124" spans="2:51" s="14" customFormat="1" ht="11.25">
      <c r="B124" s="181"/>
      <c r="D124" s="163" t="s">
        <v>190</v>
      </c>
      <c r="E124" s="182" t="s">
        <v>3</v>
      </c>
      <c r="F124" s="183" t="s">
        <v>230</v>
      </c>
      <c r="H124" s="184">
        <v>44.41</v>
      </c>
      <c r="I124" s="185"/>
      <c r="L124" s="181"/>
      <c r="M124" s="186"/>
      <c r="N124" s="187"/>
      <c r="O124" s="187"/>
      <c r="P124" s="187"/>
      <c r="Q124" s="187"/>
      <c r="R124" s="187"/>
      <c r="S124" s="187"/>
      <c r="T124" s="188"/>
      <c r="AT124" s="182" t="s">
        <v>190</v>
      </c>
      <c r="AU124" s="182" t="s">
        <v>85</v>
      </c>
      <c r="AV124" s="14" t="s">
        <v>143</v>
      </c>
      <c r="AW124" s="14" t="s">
        <v>36</v>
      </c>
      <c r="AX124" s="14" t="s">
        <v>83</v>
      </c>
      <c r="AY124" s="182" t="s">
        <v>126</v>
      </c>
    </row>
    <row r="125" spans="2:65" s="1" customFormat="1" ht="36" customHeight="1">
      <c r="B125" s="144"/>
      <c r="C125" s="145" t="s">
        <v>231</v>
      </c>
      <c r="D125" s="145" t="s">
        <v>129</v>
      </c>
      <c r="E125" s="146" t="s">
        <v>232</v>
      </c>
      <c r="F125" s="147" t="s">
        <v>233</v>
      </c>
      <c r="G125" s="148" t="s">
        <v>208</v>
      </c>
      <c r="H125" s="149">
        <v>444.1</v>
      </c>
      <c r="I125" s="150"/>
      <c r="J125" s="151">
        <f>ROUND(I125*H125,2)</f>
        <v>0</v>
      </c>
      <c r="K125" s="147" t="s">
        <v>132</v>
      </c>
      <c r="L125" s="33"/>
      <c r="M125" s="152" t="s">
        <v>3</v>
      </c>
      <c r="N125" s="153" t="s">
        <v>46</v>
      </c>
      <c r="O125" s="53"/>
      <c r="P125" s="154">
        <f>O125*H125</f>
        <v>0</v>
      </c>
      <c r="Q125" s="154">
        <v>0</v>
      </c>
      <c r="R125" s="154">
        <f>Q125*H125</f>
        <v>0</v>
      </c>
      <c r="S125" s="154">
        <v>0</v>
      </c>
      <c r="T125" s="155">
        <f>S125*H125</f>
        <v>0</v>
      </c>
      <c r="AR125" s="156" t="s">
        <v>143</v>
      </c>
      <c r="AT125" s="156" t="s">
        <v>129</v>
      </c>
      <c r="AU125" s="156" t="s">
        <v>85</v>
      </c>
      <c r="AY125" s="18" t="s">
        <v>126</v>
      </c>
      <c r="BE125" s="157">
        <f>IF(N125="základní",J125,0)</f>
        <v>0</v>
      </c>
      <c r="BF125" s="157">
        <f>IF(N125="snížená",J125,0)</f>
        <v>0</v>
      </c>
      <c r="BG125" s="157">
        <f>IF(N125="zákl. přenesená",J125,0)</f>
        <v>0</v>
      </c>
      <c r="BH125" s="157">
        <f>IF(N125="sníž. přenesená",J125,0)</f>
        <v>0</v>
      </c>
      <c r="BI125" s="157">
        <f>IF(N125="nulová",J125,0)</f>
        <v>0</v>
      </c>
      <c r="BJ125" s="18" t="s">
        <v>83</v>
      </c>
      <c r="BK125" s="157">
        <f>ROUND(I125*H125,2)</f>
        <v>0</v>
      </c>
      <c r="BL125" s="18" t="s">
        <v>143</v>
      </c>
      <c r="BM125" s="156" t="s">
        <v>234</v>
      </c>
    </row>
    <row r="126" spans="2:47" s="1" customFormat="1" ht="136.5">
      <c r="B126" s="33"/>
      <c r="D126" s="163" t="s">
        <v>188</v>
      </c>
      <c r="F126" s="164" t="s">
        <v>224</v>
      </c>
      <c r="I126" s="89"/>
      <c r="L126" s="33"/>
      <c r="M126" s="165"/>
      <c r="N126" s="53"/>
      <c r="O126" s="53"/>
      <c r="P126" s="53"/>
      <c r="Q126" s="53"/>
      <c r="R126" s="53"/>
      <c r="S126" s="53"/>
      <c r="T126" s="54"/>
      <c r="AT126" s="18" t="s">
        <v>188</v>
      </c>
      <c r="AU126" s="18" t="s">
        <v>85</v>
      </c>
    </row>
    <row r="127" spans="2:51" s="13" customFormat="1" ht="11.25">
      <c r="B127" s="173"/>
      <c r="D127" s="163" t="s">
        <v>190</v>
      </c>
      <c r="F127" s="175" t="s">
        <v>235</v>
      </c>
      <c r="H127" s="176">
        <v>444.1</v>
      </c>
      <c r="I127" s="177"/>
      <c r="L127" s="173"/>
      <c r="M127" s="178"/>
      <c r="N127" s="179"/>
      <c r="O127" s="179"/>
      <c r="P127" s="179"/>
      <c r="Q127" s="179"/>
      <c r="R127" s="179"/>
      <c r="S127" s="179"/>
      <c r="T127" s="180"/>
      <c r="AT127" s="174" t="s">
        <v>190</v>
      </c>
      <c r="AU127" s="174" t="s">
        <v>85</v>
      </c>
      <c r="AV127" s="13" t="s">
        <v>85</v>
      </c>
      <c r="AW127" s="13" t="s">
        <v>4</v>
      </c>
      <c r="AX127" s="13" t="s">
        <v>83</v>
      </c>
      <c r="AY127" s="174" t="s">
        <v>126</v>
      </c>
    </row>
    <row r="128" spans="2:65" s="1" customFormat="1" ht="24" customHeight="1">
      <c r="B128" s="144"/>
      <c r="C128" s="145" t="s">
        <v>236</v>
      </c>
      <c r="D128" s="145" t="s">
        <v>129</v>
      </c>
      <c r="E128" s="146" t="s">
        <v>237</v>
      </c>
      <c r="F128" s="147" t="s">
        <v>238</v>
      </c>
      <c r="G128" s="148" t="s">
        <v>208</v>
      </c>
      <c r="H128" s="149">
        <v>7.59</v>
      </c>
      <c r="I128" s="150"/>
      <c r="J128" s="151">
        <f>ROUND(I128*H128,2)</f>
        <v>0</v>
      </c>
      <c r="K128" s="147" t="s">
        <v>132</v>
      </c>
      <c r="L128" s="33"/>
      <c r="M128" s="152" t="s">
        <v>3</v>
      </c>
      <c r="N128" s="153" t="s">
        <v>46</v>
      </c>
      <c r="O128" s="53"/>
      <c r="P128" s="154">
        <f>O128*H128</f>
        <v>0</v>
      </c>
      <c r="Q128" s="154">
        <v>0</v>
      </c>
      <c r="R128" s="154">
        <f>Q128*H128</f>
        <v>0</v>
      </c>
      <c r="S128" s="154">
        <v>0</v>
      </c>
      <c r="T128" s="155">
        <f>S128*H128</f>
        <v>0</v>
      </c>
      <c r="AR128" s="156" t="s">
        <v>143</v>
      </c>
      <c r="AT128" s="156" t="s">
        <v>129</v>
      </c>
      <c r="AU128" s="156" t="s">
        <v>85</v>
      </c>
      <c r="AY128" s="18" t="s">
        <v>126</v>
      </c>
      <c r="BE128" s="157">
        <f>IF(N128="základní",J128,0)</f>
        <v>0</v>
      </c>
      <c r="BF128" s="157">
        <f>IF(N128="snížená",J128,0)</f>
        <v>0</v>
      </c>
      <c r="BG128" s="157">
        <f>IF(N128="zákl. přenesená",J128,0)</f>
        <v>0</v>
      </c>
      <c r="BH128" s="157">
        <f>IF(N128="sníž. přenesená",J128,0)</f>
        <v>0</v>
      </c>
      <c r="BI128" s="157">
        <f>IF(N128="nulová",J128,0)</f>
        <v>0</v>
      </c>
      <c r="BJ128" s="18" t="s">
        <v>83</v>
      </c>
      <c r="BK128" s="157">
        <f>ROUND(I128*H128,2)</f>
        <v>0</v>
      </c>
      <c r="BL128" s="18" t="s">
        <v>143</v>
      </c>
      <c r="BM128" s="156" t="s">
        <v>239</v>
      </c>
    </row>
    <row r="129" spans="2:47" s="1" customFormat="1" ht="107.25">
      <c r="B129" s="33"/>
      <c r="D129" s="163" t="s">
        <v>188</v>
      </c>
      <c r="F129" s="164" t="s">
        <v>240</v>
      </c>
      <c r="I129" s="89"/>
      <c r="L129" s="33"/>
      <c r="M129" s="165"/>
      <c r="N129" s="53"/>
      <c r="O129" s="53"/>
      <c r="P129" s="53"/>
      <c r="Q129" s="53"/>
      <c r="R129" s="53"/>
      <c r="S129" s="53"/>
      <c r="T129" s="54"/>
      <c r="AT129" s="18" t="s">
        <v>188</v>
      </c>
      <c r="AU129" s="18" t="s">
        <v>85</v>
      </c>
    </row>
    <row r="130" spans="2:65" s="1" customFormat="1" ht="16.5" customHeight="1">
      <c r="B130" s="144"/>
      <c r="C130" s="145" t="s">
        <v>241</v>
      </c>
      <c r="D130" s="145" t="s">
        <v>129</v>
      </c>
      <c r="E130" s="146" t="s">
        <v>242</v>
      </c>
      <c r="F130" s="147" t="s">
        <v>243</v>
      </c>
      <c r="G130" s="148" t="s">
        <v>208</v>
      </c>
      <c r="H130" s="149">
        <v>7.59</v>
      </c>
      <c r="I130" s="150"/>
      <c r="J130" s="151">
        <f>ROUND(I130*H130,2)</f>
        <v>0</v>
      </c>
      <c r="K130" s="147" t="s">
        <v>132</v>
      </c>
      <c r="L130" s="33"/>
      <c r="M130" s="152" t="s">
        <v>3</v>
      </c>
      <c r="N130" s="153" t="s">
        <v>46</v>
      </c>
      <c r="O130" s="53"/>
      <c r="P130" s="154">
        <f>O130*H130</f>
        <v>0</v>
      </c>
      <c r="Q130" s="154">
        <v>0</v>
      </c>
      <c r="R130" s="154">
        <f>Q130*H130</f>
        <v>0</v>
      </c>
      <c r="S130" s="154">
        <v>0</v>
      </c>
      <c r="T130" s="155">
        <f>S130*H130</f>
        <v>0</v>
      </c>
      <c r="AR130" s="156" t="s">
        <v>143</v>
      </c>
      <c r="AT130" s="156" t="s">
        <v>129</v>
      </c>
      <c r="AU130" s="156" t="s">
        <v>85</v>
      </c>
      <c r="AY130" s="18" t="s">
        <v>126</v>
      </c>
      <c r="BE130" s="157">
        <f>IF(N130="základní",J130,0)</f>
        <v>0</v>
      </c>
      <c r="BF130" s="157">
        <f>IF(N130="snížená",J130,0)</f>
        <v>0</v>
      </c>
      <c r="BG130" s="157">
        <f>IF(N130="zákl. přenesená",J130,0)</f>
        <v>0</v>
      </c>
      <c r="BH130" s="157">
        <f>IF(N130="sníž. přenesená",J130,0)</f>
        <v>0</v>
      </c>
      <c r="BI130" s="157">
        <f>IF(N130="nulová",J130,0)</f>
        <v>0</v>
      </c>
      <c r="BJ130" s="18" t="s">
        <v>83</v>
      </c>
      <c r="BK130" s="157">
        <f>ROUND(I130*H130,2)</f>
        <v>0</v>
      </c>
      <c r="BL130" s="18" t="s">
        <v>143</v>
      </c>
      <c r="BM130" s="156" t="s">
        <v>244</v>
      </c>
    </row>
    <row r="131" spans="2:47" s="1" customFormat="1" ht="214.5">
      <c r="B131" s="33"/>
      <c r="D131" s="163" t="s">
        <v>188</v>
      </c>
      <c r="F131" s="164" t="s">
        <v>245</v>
      </c>
      <c r="I131" s="89"/>
      <c r="L131" s="33"/>
      <c r="M131" s="165"/>
      <c r="N131" s="53"/>
      <c r="O131" s="53"/>
      <c r="P131" s="53"/>
      <c r="Q131" s="53"/>
      <c r="R131" s="53"/>
      <c r="S131" s="53"/>
      <c r="T131" s="54"/>
      <c r="AT131" s="18" t="s">
        <v>188</v>
      </c>
      <c r="AU131" s="18" t="s">
        <v>85</v>
      </c>
    </row>
    <row r="132" spans="2:51" s="12" customFormat="1" ht="11.25">
      <c r="B132" s="166"/>
      <c r="D132" s="163" t="s">
        <v>190</v>
      </c>
      <c r="E132" s="167" t="s">
        <v>3</v>
      </c>
      <c r="F132" s="168" t="s">
        <v>246</v>
      </c>
      <c r="H132" s="167" t="s">
        <v>3</v>
      </c>
      <c r="I132" s="169"/>
      <c r="L132" s="166"/>
      <c r="M132" s="170"/>
      <c r="N132" s="171"/>
      <c r="O132" s="171"/>
      <c r="P132" s="171"/>
      <c r="Q132" s="171"/>
      <c r="R132" s="171"/>
      <c r="S132" s="171"/>
      <c r="T132" s="172"/>
      <c r="AT132" s="167" t="s">
        <v>190</v>
      </c>
      <c r="AU132" s="167" t="s">
        <v>85</v>
      </c>
      <c r="AV132" s="12" t="s">
        <v>83</v>
      </c>
      <c r="AW132" s="12" t="s">
        <v>36</v>
      </c>
      <c r="AX132" s="12" t="s">
        <v>75</v>
      </c>
      <c r="AY132" s="167" t="s">
        <v>126</v>
      </c>
    </row>
    <row r="133" spans="2:51" s="12" customFormat="1" ht="11.25">
      <c r="B133" s="166"/>
      <c r="D133" s="163" t="s">
        <v>190</v>
      </c>
      <c r="E133" s="167" t="s">
        <v>3</v>
      </c>
      <c r="F133" s="168" t="s">
        <v>247</v>
      </c>
      <c r="H133" s="167" t="s">
        <v>3</v>
      </c>
      <c r="I133" s="169"/>
      <c r="L133" s="166"/>
      <c r="M133" s="170"/>
      <c r="N133" s="171"/>
      <c r="O133" s="171"/>
      <c r="P133" s="171"/>
      <c r="Q133" s="171"/>
      <c r="R133" s="171"/>
      <c r="S133" s="171"/>
      <c r="T133" s="172"/>
      <c r="AT133" s="167" t="s">
        <v>190</v>
      </c>
      <c r="AU133" s="167" t="s">
        <v>85</v>
      </c>
      <c r="AV133" s="12" t="s">
        <v>83</v>
      </c>
      <c r="AW133" s="12" t="s">
        <v>36</v>
      </c>
      <c r="AX133" s="12" t="s">
        <v>75</v>
      </c>
      <c r="AY133" s="167" t="s">
        <v>126</v>
      </c>
    </row>
    <row r="134" spans="2:51" s="12" customFormat="1" ht="11.25">
      <c r="B134" s="166"/>
      <c r="D134" s="163" t="s">
        <v>190</v>
      </c>
      <c r="E134" s="167" t="s">
        <v>3</v>
      </c>
      <c r="F134" s="168" t="s">
        <v>248</v>
      </c>
      <c r="H134" s="167" t="s">
        <v>3</v>
      </c>
      <c r="I134" s="169"/>
      <c r="L134" s="166"/>
      <c r="M134" s="170"/>
      <c r="N134" s="171"/>
      <c r="O134" s="171"/>
      <c r="P134" s="171"/>
      <c r="Q134" s="171"/>
      <c r="R134" s="171"/>
      <c r="S134" s="171"/>
      <c r="T134" s="172"/>
      <c r="AT134" s="167" t="s">
        <v>190</v>
      </c>
      <c r="AU134" s="167" t="s">
        <v>85</v>
      </c>
      <c r="AV134" s="12" t="s">
        <v>83</v>
      </c>
      <c r="AW134" s="12" t="s">
        <v>36</v>
      </c>
      <c r="AX134" s="12" t="s">
        <v>75</v>
      </c>
      <c r="AY134" s="167" t="s">
        <v>126</v>
      </c>
    </row>
    <row r="135" spans="2:51" s="13" customFormat="1" ht="11.25">
      <c r="B135" s="173"/>
      <c r="D135" s="163" t="s">
        <v>190</v>
      </c>
      <c r="E135" s="174" t="s">
        <v>3</v>
      </c>
      <c r="F135" s="175" t="s">
        <v>249</v>
      </c>
      <c r="H135" s="176">
        <v>7.59</v>
      </c>
      <c r="I135" s="177"/>
      <c r="L135" s="173"/>
      <c r="M135" s="178"/>
      <c r="N135" s="179"/>
      <c r="O135" s="179"/>
      <c r="P135" s="179"/>
      <c r="Q135" s="179"/>
      <c r="R135" s="179"/>
      <c r="S135" s="179"/>
      <c r="T135" s="180"/>
      <c r="AT135" s="174" t="s">
        <v>190</v>
      </c>
      <c r="AU135" s="174" t="s">
        <v>85</v>
      </c>
      <c r="AV135" s="13" t="s">
        <v>85</v>
      </c>
      <c r="AW135" s="13" t="s">
        <v>36</v>
      </c>
      <c r="AX135" s="13" t="s">
        <v>83</v>
      </c>
      <c r="AY135" s="174" t="s">
        <v>126</v>
      </c>
    </row>
    <row r="136" spans="2:65" s="1" customFormat="1" ht="24" customHeight="1">
      <c r="B136" s="144"/>
      <c r="C136" s="145" t="s">
        <v>250</v>
      </c>
      <c r="D136" s="145" t="s">
        <v>129</v>
      </c>
      <c r="E136" s="146" t="s">
        <v>251</v>
      </c>
      <c r="F136" s="147" t="s">
        <v>252</v>
      </c>
      <c r="G136" s="148" t="s">
        <v>253</v>
      </c>
      <c r="H136" s="149">
        <v>84.379</v>
      </c>
      <c r="I136" s="150"/>
      <c r="J136" s="151">
        <f>ROUND(I136*H136,2)</f>
        <v>0</v>
      </c>
      <c r="K136" s="147" t="s">
        <v>132</v>
      </c>
      <c r="L136" s="33"/>
      <c r="M136" s="152" t="s">
        <v>3</v>
      </c>
      <c r="N136" s="153" t="s">
        <v>46</v>
      </c>
      <c r="O136" s="53"/>
      <c r="P136" s="154">
        <f>O136*H136</f>
        <v>0</v>
      </c>
      <c r="Q136" s="154">
        <v>0</v>
      </c>
      <c r="R136" s="154">
        <f>Q136*H136</f>
        <v>0</v>
      </c>
      <c r="S136" s="154">
        <v>0</v>
      </c>
      <c r="T136" s="155">
        <f>S136*H136</f>
        <v>0</v>
      </c>
      <c r="AR136" s="156" t="s">
        <v>143</v>
      </c>
      <c r="AT136" s="156" t="s">
        <v>129</v>
      </c>
      <c r="AU136" s="156" t="s">
        <v>85</v>
      </c>
      <c r="AY136" s="18" t="s">
        <v>126</v>
      </c>
      <c r="BE136" s="157">
        <f>IF(N136="základní",J136,0)</f>
        <v>0</v>
      </c>
      <c r="BF136" s="157">
        <f>IF(N136="snížená",J136,0)</f>
        <v>0</v>
      </c>
      <c r="BG136" s="157">
        <f>IF(N136="zákl. přenesená",J136,0)</f>
        <v>0</v>
      </c>
      <c r="BH136" s="157">
        <f>IF(N136="sníž. přenesená",J136,0)</f>
        <v>0</v>
      </c>
      <c r="BI136" s="157">
        <f>IF(N136="nulová",J136,0)</f>
        <v>0</v>
      </c>
      <c r="BJ136" s="18" t="s">
        <v>83</v>
      </c>
      <c r="BK136" s="157">
        <f>ROUND(I136*H136,2)</f>
        <v>0</v>
      </c>
      <c r="BL136" s="18" t="s">
        <v>143</v>
      </c>
      <c r="BM136" s="156" t="s">
        <v>254</v>
      </c>
    </row>
    <row r="137" spans="2:47" s="1" customFormat="1" ht="29.25">
      <c r="B137" s="33"/>
      <c r="D137" s="163" t="s">
        <v>188</v>
      </c>
      <c r="F137" s="164" t="s">
        <v>255</v>
      </c>
      <c r="I137" s="89"/>
      <c r="L137" s="33"/>
      <c r="M137" s="165"/>
      <c r="N137" s="53"/>
      <c r="O137" s="53"/>
      <c r="P137" s="53"/>
      <c r="Q137" s="53"/>
      <c r="R137" s="53"/>
      <c r="S137" s="53"/>
      <c r="T137" s="54"/>
      <c r="AT137" s="18" t="s">
        <v>188</v>
      </c>
      <c r="AU137" s="18" t="s">
        <v>85</v>
      </c>
    </row>
    <row r="138" spans="2:51" s="13" customFormat="1" ht="11.25">
      <c r="B138" s="173"/>
      <c r="D138" s="163" t="s">
        <v>190</v>
      </c>
      <c r="E138" s="174" t="s">
        <v>3</v>
      </c>
      <c r="F138" s="175" t="s">
        <v>256</v>
      </c>
      <c r="H138" s="176">
        <v>84.379</v>
      </c>
      <c r="I138" s="177"/>
      <c r="L138" s="173"/>
      <c r="M138" s="178"/>
      <c r="N138" s="179"/>
      <c r="O138" s="179"/>
      <c r="P138" s="179"/>
      <c r="Q138" s="179"/>
      <c r="R138" s="179"/>
      <c r="S138" s="179"/>
      <c r="T138" s="180"/>
      <c r="AT138" s="174" t="s">
        <v>190</v>
      </c>
      <c r="AU138" s="174" t="s">
        <v>85</v>
      </c>
      <c r="AV138" s="13" t="s">
        <v>85</v>
      </c>
      <c r="AW138" s="13" t="s">
        <v>36</v>
      </c>
      <c r="AX138" s="13" t="s">
        <v>83</v>
      </c>
      <c r="AY138" s="174" t="s">
        <v>126</v>
      </c>
    </row>
    <row r="139" spans="2:65" s="1" customFormat="1" ht="24" customHeight="1">
      <c r="B139" s="144"/>
      <c r="C139" s="145" t="s">
        <v>257</v>
      </c>
      <c r="D139" s="145" t="s">
        <v>129</v>
      </c>
      <c r="E139" s="146" t="s">
        <v>258</v>
      </c>
      <c r="F139" s="147" t="s">
        <v>259</v>
      </c>
      <c r="G139" s="148" t="s">
        <v>208</v>
      </c>
      <c r="H139" s="149">
        <v>7.59</v>
      </c>
      <c r="I139" s="150"/>
      <c r="J139" s="151">
        <f>ROUND(I139*H139,2)</f>
        <v>0</v>
      </c>
      <c r="K139" s="147" t="s">
        <v>132</v>
      </c>
      <c r="L139" s="33"/>
      <c r="M139" s="152" t="s">
        <v>3</v>
      </c>
      <c r="N139" s="153" t="s">
        <v>46</v>
      </c>
      <c r="O139" s="53"/>
      <c r="P139" s="154">
        <f>O139*H139</f>
        <v>0</v>
      </c>
      <c r="Q139" s="154">
        <v>0</v>
      </c>
      <c r="R139" s="154">
        <f>Q139*H139</f>
        <v>0</v>
      </c>
      <c r="S139" s="154">
        <v>0</v>
      </c>
      <c r="T139" s="155">
        <f>S139*H139</f>
        <v>0</v>
      </c>
      <c r="AR139" s="156" t="s">
        <v>143</v>
      </c>
      <c r="AT139" s="156" t="s">
        <v>129</v>
      </c>
      <c r="AU139" s="156" t="s">
        <v>85</v>
      </c>
      <c r="AY139" s="18" t="s">
        <v>126</v>
      </c>
      <c r="BE139" s="157">
        <f>IF(N139="základní",J139,0)</f>
        <v>0</v>
      </c>
      <c r="BF139" s="157">
        <f>IF(N139="snížená",J139,0)</f>
        <v>0</v>
      </c>
      <c r="BG139" s="157">
        <f>IF(N139="zákl. přenesená",J139,0)</f>
        <v>0</v>
      </c>
      <c r="BH139" s="157">
        <f>IF(N139="sníž. přenesená",J139,0)</f>
        <v>0</v>
      </c>
      <c r="BI139" s="157">
        <f>IF(N139="nulová",J139,0)</f>
        <v>0</v>
      </c>
      <c r="BJ139" s="18" t="s">
        <v>83</v>
      </c>
      <c r="BK139" s="157">
        <f>ROUND(I139*H139,2)</f>
        <v>0</v>
      </c>
      <c r="BL139" s="18" t="s">
        <v>143</v>
      </c>
      <c r="BM139" s="156" t="s">
        <v>260</v>
      </c>
    </row>
    <row r="140" spans="2:47" s="1" customFormat="1" ht="321.75">
      <c r="B140" s="33"/>
      <c r="D140" s="163" t="s">
        <v>188</v>
      </c>
      <c r="F140" s="164" t="s">
        <v>261</v>
      </c>
      <c r="I140" s="89"/>
      <c r="L140" s="33"/>
      <c r="M140" s="165"/>
      <c r="N140" s="53"/>
      <c r="O140" s="53"/>
      <c r="P140" s="53"/>
      <c r="Q140" s="53"/>
      <c r="R140" s="53"/>
      <c r="S140" s="53"/>
      <c r="T140" s="54"/>
      <c r="AT140" s="18" t="s">
        <v>188</v>
      </c>
      <c r="AU140" s="18" t="s">
        <v>85</v>
      </c>
    </row>
    <row r="141" spans="2:51" s="12" customFormat="1" ht="11.25">
      <c r="B141" s="166"/>
      <c r="D141" s="163" t="s">
        <v>190</v>
      </c>
      <c r="E141" s="167" t="s">
        <v>3</v>
      </c>
      <c r="F141" s="168" t="s">
        <v>247</v>
      </c>
      <c r="H141" s="167" t="s">
        <v>3</v>
      </c>
      <c r="I141" s="169"/>
      <c r="L141" s="166"/>
      <c r="M141" s="170"/>
      <c r="N141" s="171"/>
      <c r="O141" s="171"/>
      <c r="P141" s="171"/>
      <c r="Q141" s="171"/>
      <c r="R141" s="171"/>
      <c r="S141" s="171"/>
      <c r="T141" s="172"/>
      <c r="AT141" s="167" t="s">
        <v>190</v>
      </c>
      <c r="AU141" s="167" t="s">
        <v>85</v>
      </c>
      <c r="AV141" s="12" t="s">
        <v>83</v>
      </c>
      <c r="AW141" s="12" t="s">
        <v>36</v>
      </c>
      <c r="AX141" s="12" t="s">
        <v>75</v>
      </c>
      <c r="AY141" s="167" t="s">
        <v>126</v>
      </c>
    </row>
    <row r="142" spans="2:51" s="12" customFormat="1" ht="11.25">
      <c r="B142" s="166"/>
      <c r="D142" s="163" t="s">
        <v>190</v>
      </c>
      <c r="E142" s="167" t="s">
        <v>3</v>
      </c>
      <c r="F142" s="168" t="s">
        <v>248</v>
      </c>
      <c r="H142" s="167" t="s">
        <v>3</v>
      </c>
      <c r="I142" s="169"/>
      <c r="L142" s="166"/>
      <c r="M142" s="170"/>
      <c r="N142" s="171"/>
      <c r="O142" s="171"/>
      <c r="P142" s="171"/>
      <c r="Q142" s="171"/>
      <c r="R142" s="171"/>
      <c r="S142" s="171"/>
      <c r="T142" s="172"/>
      <c r="AT142" s="167" t="s">
        <v>190</v>
      </c>
      <c r="AU142" s="167" t="s">
        <v>85</v>
      </c>
      <c r="AV142" s="12" t="s">
        <v>83</v>
      </c>
      <c r="AW142" s="12" t="s">
        <v>36</v>
      </c>
      <c r="AX142" s="12" t="s">
        <v>75</v>
      </c>
      <c r="AY142" s="167" t="s">
        <v>126</v>
      </c>
    </row>
    <row r="143" spans="2:51" s="13" customFormat="1" ht="11.25">
      <c r="B143" s="173"/>
      <c r="D143" s="163" t="s">
        <v>190</v>
      </c>
      <c r="E143" s="174" t="s">
        <v>3</v>
      </c>
      <c r="F143" s="175" t="s">
        <v>262</v>
      </c>
      <c r="H143" s="176">
        <v>7.59</v>
      </c>
      <c r="I143" s="177"/>
      <c r="L143" s="173"/>
      <c r="M143" s="178"/>
      <c r="N143" s="179"/>
      <c r="O143" s="179"/>
      <c r="P143" s="179"/>
      <c r="Q143" s="179"/>
      <c r="R143" s="179"/>
      <c r="S143" s="179"/>
      <c r="T143" s="180"/>
      <c r="AT143" s="174" t="s">
        <v>190</v>
      </c>
      <c r="AU143" s="174" t="s">
        <v>85</v>
      </c>
      <c r="AV143" s="13" t="s">
        <v>85</v>
      </c>
      <c r="AW143" s="13" t="s">
        <v>36</v>
      </c>
      <c r="AX143" s="13" t="s">
        <v>83</v>
      </c>
      <c r="AY143" s="174" t="s">
        <v>126</v>
      </c>
    </row>
    <row r="144" spans="2:65" s="1" customFormat="1" ht="24" customHeight="1">
      <c r="B144" s="144"/>
      <c r="C144" s="145" t="s">
        <v>9</v>
      </c>
      <c r="D144" s="145" t="s">
        <v>129</v>
      </c>
      <c r="E144" s="146" t="s">
        <v>263</v>
      </c>
      <c r="F144" s="147" t="s">
        <v>264</v>
      </c>
      <c r="G144" s="148" t="s">
        <v>186</v>
      </c>
      <c r="H144" s="149">
        <v>12</v>
      </c>
      <c r="I144" s="150"/>
      <c r="J144" s="151">
        <f>ROUND(I144*H144,2)</f>
        <v>0</v>
      </c>
      <c r="K144" s="147" t="s">
        <v>132</v>
      </c>
      <c r="L144" s="33"/>
      <c r="M144" s="152" t="s">
        <v>3</v>
      </c>
      <c r="N144" s="153" t="s">
        <v>46</v>
      </c>
      <c r="O144" s="53"/>
      <c r="P144" s="154">
        <f>O144*H144</f>
        <v>0</v>
      </c>
      <c r="Q144" s="154">
        <v>0</v>
      </c>
      <c r="R144" s="154">
        <f>Q144*H144</f>
        <v>0</v>
      </c>
      <c r="S144" s="154">
        <v>0</v>
      </c>
      <c r="T144" s="155">
        <f>S144*H144</f>
        <v>0</v>
      </c>
      <c r="AR144" s="156" t="s">
        <v>143</v>
      </c>
      <c r="AT144" s="156" t="s">
        <v>129</v>
      </c>
      <c r="AU144" s="156" t="s">
        <v>85</v>
      </c>
      <c r="AY144" s="18" t="s">
        <v>126</v>
      </c>
      <c r="BE144" s="157">
        <f>IF(N144="základní",J144,0)</f>
        <v>0</v>
      </c>
      <c r="BF144" s="157">
        <f>IF(N144="snížená",J144,0)</f>
        <v>0</v>
      </c>
      <c r="BG144" s="157">
        <f>IF(N144="zákl. přenesená",J144,0)</f>
        <v>0</v>
      </c>
      <c r="BH144" s="157">
        <f>IF(N144="sníž. přenesená",J144,0)</f>
        <v>0</v>
      </c>
      <c r="BI144" s="157">
        <f>IF(N144="nulová",J144,0)</f>
        <v>0</v>
      </c>
      <c r="BJ144" s="18" t="s">
        <v>83</v>
      </c>
      <c r="BK144" s="157">
        <f>ROUND(I144*H144,2)</f>
        <v>0</v>
      </c>
      <c r="BL144" s="18" t="s">
        <v>143</v>
      </c>
      <c r="BM144" s="156" t="s">
        <v>265</v>
      </c>
    </row>
    <row r="145" spans="2:47" s="1" customFormat="1" ht="78">
      <c r="B145" s="33"/>
      <c r="D145" s="163" t="s">
        <v>188</v>
      </c>
      <c r="F145" s="164" t="s">
        <v>266</v>
      </c>
      <c r="I145" s="89"/>
      <c r="L145" s="33"/>
      <c r="M145" s="165"/>
      <c r="N145" s="53"/>
      <c r="O145" s="53"/>
      <c r="P145" s="53"/>
      <c r="Q145" s="53"/>
      <c r="R145" s="53"/>
      <c r="S145" s="53"/>
      <c r="T145" s="54"/>
      <c r="AT145" s="18" t="s">
        <v>188</v>
      </c>
      <c r="AU145" s="18" t="s">
        <v>85</v>
      </c>
    </row>
    <row r="146" spans="2:51" s="12" customFormat="1" ht="11.25">
      <c r="B146" s="166"/>
      <c r="D146" s="163" t="s">
        <v>190</v>
      </c>
      <c r="E146" s="167" t="s">
        <v>3</v>
      </c>
      <c r="F146" s="168" t="s">
        <v>267</v>
      </c>
      <c r="H146" s="167" t="s">
        <v>3</v>
      </c>
      <c r="I146" s="169"/>
      <c r="L146" s="166"/>
      <c r="M146" s="170"/>
      <c r="N146" s="171"/>
      <c r="O146" s="171"/>
      <c r="P146" s="171"/>
      <c r="Q146" s="171"/>
      <c r="R146" s="171"/>
      <c r="S146" s="171"/>
      <c r="T146" s="172"/>
      <c r="AT146" s="167" t="s">
        <v>190</v>
      </c>
      <c r="AU146" s="167" t="s">
        <v>85</v>
      </c>
      <c r="AV146" s="12" t="s">
        <v>83</v>
      </c>
      <c r="AW146" s="12" t="s">
        <v>36</v>
      </c>
      <c r="AX146" s="12" t="s">
        <v>75</v>
      </c>
      <c r="AY146" s="167" t="s">
        <v>126</v>
      </c>
    </row>
    <row r="147" spans="2:51" s="12" customFormat="1" ht="11.25">
      <c r="B147" s="166"/>
      <c r="D147" s="163" t="s">
        <v>190</v>
      </c>
      <c r="E147" s="167" t="s">
        <v>3</v>
      </c>
      <c r="F147" s="168" t="s">
        <v>268</v>
      </c>
      <c r="H147" s="167" t="s">
        <v>3</v>
      </c>
      <c r="I147" s="169"/>
      <c r="L147" s="166"/>
      <c r="M147" s="170"/>
      <c r="N147" s="171"/>
      <c r="O147" s="171"/>
      <c r="P147" s="171"/>
      <c r="Q147" s="171"/>
      <c r="R147" s="171"/>
      <c r="S147" s="171"/>
      <c r="T147" s="172"/>
      <c r="AT147" s="167" t="s">
        <v>190</v>
      </c>
      <c r="AU147" s="167" t="s">
        <v>85</v>
      </c>
      <c r="AV147" s="12" t="s">
        <v>83</v>
      </c>
      <c r="AW147" s="12" t="s">
        <v>36</v>
      </c>
      <c r="AX147" s="12" t="s">
        <v>75</v>
      </c>
      <c r="AY147" s="167" t="s">
        <v>126</v>
      </c>
    </row>
    <row r="148" spans="2:51" s="13" customFormat="1" ht="11.25">
      <c r="B148" s="173"/>
      <c r="D148" s="163" t="s">
        <v>190</v>
      </c>
      <c r="E148" s="174" t="s">
        <v>3</v>
      </c>
      <c r="F148" s="175" t="s">
        <v>241</v>
      </c>
      <c r="H148" s="176">
        <v>12</v>
      </c>
      <c r="I148" s="177"/>
      <c r="L148" s="173"/>
      <c r="M148" s="178"/>
      <c r="N148" s="179"/>
      <c r="O148" s="179"/>
      <c r="P148" s="179"/>
      <c r="Q148" s="179"/>
      <c r="R148" s="179"/>
      <c r="S148" s="179"/>
      <c r="T148" s="180"/>
      <c r="AT148" s="174" t="s">
        <v>190</v>
      </c>
      <c r="AU148" s="174" t="s">
        <v>85</v>
      </c>
      <c r="AV148" s="13" t="s">
        <v>85</v>
      </c>
      <c r="AW148" s="13" t="s">
        <v>36</v>
      </c>
      <c r="AX148" s="13" t="s">
        <v>83</v>
      </c>
      <c r="AY148" s="174" t="s">
        <v>126</v>
      </c>
    </row>
    <row r="149" spans="2:65" s="1" customFormat="1" ht="24" customHeight="1">
      <c r="B149" s="144"/>
      <c r="C149" s="145" t="s">
        <v>269</v>
      </c>
      <c r="D149" s="145" t="s">
        <v>129</v>
      </c>
      <c r="E149" s="146" t="s">
        <v>270</v>
      </c>
      <c r="F149" s="147" t="s">
        <v>271</v>
      </c>
      <c r="G149" s="148" t="s">
        <v>186</v>
      </c>
      <c r="H149" s="149">
        <v>12</v>
      </c>
      <c r="I149" s="150"/>
      <c r="J149" s="151">
        <f>ROUND(I149*H149,2)</f>
        <v>0</v>
      </c>
      <c r="K149" s="147" t="s">
        <v>132</v>
      </c>
      <c r="L149" s="33"/>
      <c r="M149" s="152" t="s">
        <v>3</v>
      </c>
      <c r="N149" s="153" t="s">
        <v>46</v>
      </c>
      <c r="O149" s="53"/>
      <c r="P149" s="154">
        <f>O149*H149</f>
        <v>0</v>
      </c>
      <c r="Q149" s="154">
        <v>0</v>
      </c>
      <c r="R149" s="154">
        <f>Q149*H149</f>
        <v>0</v>
      </c>
      <c r="S149" s="154">
        <v>0</v>
      </c>
      <c r="T149" s="155">
        <f>S149*H149</f>
        <v>0</v>
      </c>
      <c r="AR149" s="156" t="s">
        <v>143</v>
      </c>
      <c r="AT149" s="156" t="s">
        <v>129</v>
      </c>
      <c r="AU149" s="156" t="s">
        <v>85</v>
      </c>
      <c r="AY149" s="18" t="s">
        <v>126</v>
      </c>
      <c r="BE149" s="157">
        <f>IF(N149="základní",J149,0)</f>
        <v>0</v>
      </c>
      <c r="BF149" s="157">
        <f>IF(N149="snížená",J149,0)</f>
        <v>0</v>
      </c>
      <c r="BG149" s="157">
        <f>IF(N149="zákl. přenesená",J149,0)</f>
        <v>0</v>
      </c>
      <c r="BH149" s="157">
        <f>IF(N149="sníž. přenesená",J149,0)</f>
        <v>0</v>
      </c>
      <c r="BI149" s="157">
        <f>IF(N149="nulová",J149,0)</f>
        <v>0</v>
      </c>
      <c r="BJ149" s="18" t="s">
        <v>83</v>
      </c>
      <c r="BK149" s="157">
        <f>ROUND(I149*H149,2)</f>
        <v>0</v>
      </c>
      <c r="BL149" s="18" t="s">
        <v>143</v>
      </c>
      <c r="BM149" s="156" t="s">
        <v>272</v>
      </c>
    </row>
    <row r="150" spans="2:47" s="1" customFormat="1" ht="87.75">
      <c r="B150" s="33"/>
      <c r="D150" s="163" t="s">
        <v>188</v>
      </c>
      <c r="F150" s="164" t="s">
        <v>273</v>
      </c>
      <c r="I150" s="89"/>
      <c r="L150" s="33"/>
      <c r="M150" s="165"/>
      <c r="N150" s="53"/>
      <c r="O150" s="53"/>
      <c r="P150" s="53"/>
      <c r="Q150" s="53"/>
      <c r="R150" s="53"/>
      <c r="S150" s="53"/>
      <c r="T150" s="54"/>
      <c r="AT150" s="18" t="s">
        <v>188</v>
      </c>
      <c r="AU150" s="18" t="s">
        <v>85</v>
      </c>
    </row>
    <row r="151" spans="2:65" s="1" customFormat="1" ht="16.5" customHeight="1">
      <c r="B151" s="144"/>
      <c r="C151" s="189" t="s">
        <v>274</v>
      </c>
      <c r="D151" s="189" t="s">
        <v>275</v>
      </c>
      <c r="E151" s="190" t="s">
        <v>276</v>
      </c>
      <c r="F151" s="191" t="s">
        <v>277</v>
      </c>
      <c r="G151" s="192" t="s">
        <v>208</v>
      </c>
      <c r="H151" s="193">
        <v>1.836</v>
      </c>
      <c r="I151" s="194"/>
      <c r="J151" s="195">
        <f>ROUND(I151*H151,2)</f>
        <v>0</v>
      </c>
      <c r="K151" s="191" t="s">
        <v>132</v>
      </c>
      <c r="L151" s="196"/>
      <c r="M151" s="197" t="s">
        <v>3</v>
      </c>
      <c r="N151" s="198" t="s">
        <v>46</v>
      </c>
      <c r="O151" s="53"/>
      <c r="P151" s="154">
        <f>O151*H151</f>
        <v>0</v>
      </c>
      <c r="Q151" s="154">
        <v>0.21</v>
      </c>
      <c r="R151" s="154">
        <f>Q151*H151</f>
        <v>0.38556</v>
      </c>
      <c r="S151" s="154">
        <v>0</v>
      </c>
      <c r="T151" s="155">
        <f>S151*H151</f>
        <v>0</v>
      </c>
      <c r="AR151" s="156" t="s">
        <v>160</v>
      </c>
      <c r="AT151" s="156" t="s">
        <v>275</v>
      </c>
      <c r="AU151" s="156" t="s">
        <v>85</v>
      </c>
      <c r="AY151" s="18" t="s">
        <v>126</v>
      </c>
      <c r="BE151" s="157">
        <f>IF(N151="základní",J151,0)</f>
        <v>0</v>
      </c>
      <c r="BF151" s="157">
        <f>IF(N151="snížená",J151,0)</f>
        <v>0</v>
      </c>
      <c r="BG151" s="157">
        <f>IF(N151="zákl. přenesená",J151,0)</f>
        <v>0</v>
      </c>
      <c r="BH151" s="157">
        <f>IF(N151="sníž. přenesená",J151,0)</f>
        <v>0</v>
      </c>
      <c r="BI151" s="157">
        <f>IF(N151="nulová",J151,0)</f>
        <v>0</v>
      </c>
      <c r="BJ151" s="18" t="s">
        <v>83</v>
      </c>
      <c r="BK151" s="157">
        <f>ROUND(I151*H151,2)</f>
        <v>0</v>
      </c>
      <c r="BL151" s="18" t="s">
        <v>143</v>
      </c>
      <c r="BM151" s="156" t="s">
        <v>278</v>
      </c>
    </row>
    <row r="152" spans="2:51" s="12" customFormat="1" ht="11.25">
      <c r="B152" s="166"/>
      <c r="D152" s="163" t="s">
        <v>190</v>
      </c>
      <c r="E152" s="167" t="s">
        <v>3</v>
      </c>
      <c r="F152" s="168" t="s">
        <v>267</v>
      </c>
      <c r="H152" s="167" t="s">
        <v>3</v>
      </c>
      <c r="I152" s="169"/>
      <c r="L152" s="166"/>
      <c r="M152" s="170"/>
      <c r="N152" s="171"/>
      <c r="O152" s="171"/>
      <c r="P152" s="171"/>
      <c r="Q152" s="171"/>
      <c r="R152" s="171"/>
      <c r="S152" s="171"/>
      <c r="T152" s="172"/>
      <c r="AT152" s="167" t="s">
        <v>190</v>
      </c>
      <c r="AU152" s="167" t="s">
        <v>85</v>
      </c>
      <c r="AV152" s="12" t="s">
        <v>83</v>
      </c>
      <c r="AW152" s="12" t="s">
        <v>36</v>
      </c>
      <c r="AX152" s="12" t="s">
        <v>75</v>
      </c>
      <c r="AY152" s="167" t="s">
        <v>126</v>
      </c>
    </row>
    <row r="153" spans="2:51" s="12" customFormat="1" ht="11.25">
      <c r="B153" s="166"/>
      <c r="D153" s="163" t="s">
        <v>190</v>
      </c>
      <c r="E153" s="167" t="s">
        <v>3</v>
      </c>
      <c r="F153" s="168" t="s">
        <v>268</v>
      </c>
      <c r="H153" s="167" t="s">
        <v>3</v>
      </c>
      <c r="I153" s="169"/>
      <c r="L153" s="166"/>
      <c r="M153" s="170"/>
      <c r="N153" s="171"/>
      <c r="O153" s="171"/>
      <c r="P153" s="171"/>
      <c r="Q153" s="171"/>
      <c r="R153" s="171"/>
      <c r="S153" s="171"/>
      <c r="T153" s="172"/>
      <c r="AT153" s="167" t="s">
        <v>190</v>
      </c>
      <c r="AU153" s="167" t="s">
        <v>85</v>
      </c>
      <c r="AV153" s="12" t="s">
        <v>83</v>
      </c>
      <c r="AW153" s="12" t="s">
        <v>36</v>
      </c>
      <c r="AX153" s="12" t="s">
        <v>75</v>
      </c>
      <c r="AY153" s="167" t="s">
        <v>126</v>
      </c>
    </row>
    <row r="154" spans="2:51" s="13" customFormat="1" ht="11.25">
      <c r="B154" s="173"/>
      <c r="D154" s="163" t="s">
        <v>190</v>
      </c>
      <c r="E154" s="174" t="s">
        <v>3</v>
      </c>
      <c r="F154" s="175" t="s">
        <v>279</v>
      </c>
      <c r="H154" s="176">
        <v>1.8</v>
      </c>
      <c r="I154" s="177"/>
      <c r="L154" s="173"/>
      <c r="M154" s="178"/>
      <c r="N154" s="179"/>
      <c r="O154" s="179"/>
      <c r="P154" s="179"/>
      <c r="Q154" s="179"/>
      <c r="R154" s="179"/>
      <c r="S154" s="179"/>
      <c r="T154" s="180"/>
      <c r="AT154" s="174" t="s">
        <v>190</v>
      </c>
      <c r="AU154" s="174" t="s">
        <v>85</v>
      </c>
      <c r="AV154" s="13" t="s">
        <v>85</v>
      </c>
      <c r="AW154" s="13" t="s">
        <v>36</v>
      </c>
      <c r="AX154" s="13" t="s">
        <v>83</v>
      </c>
      <c r="AY154" s="174" t="s">
        <v>126</v>
      </c>
    </row>
    <row r="155" spans="2:51" s="13" customFormat="1" ht="11.25">
      <c r="B155" s="173"/>
      <c r="D155" s="163" t="s">
        <v>190</v>
      </c>
      <c r="F155" s="175" t="s">
        <v>280</v>
      </c>
      <c r="H155" s="176">
        <v>1.836</v>
      </c>
      <c r="I155" s="177"/>
      <c r="L155" s="173"/>
      <c r="M155" s="178"/>
      <c r="N155" s="179"/>
      <c r="O155" s="179"/>
      <c r="P155" s="179"/>
      <c r="Q155" s="179"/>
      <c r="R155" s="179"/>
      <c r="S155" s="179"/>
      <c r="T155" s="180"/>
      <c r="AT155" s="174" t="s">
        <v>190</v>
      </c>
      <c r="AU155" s="174" t="s">
        <v>85</v>
      </c>
      <c r="AV155" s="13" t="s">
        <v>85</v>
      </c>
      <c r="AW155" s="13" t="s">
        <v>4</v>
      </c>
      <c r="AX155" s="13" t="s">
        <v>83</v>
      </c>
      <c r="AY155" s="174" t="s">
        <v>126</v>
      </c>
    </row>
    <row r="156" spans="2:65" s="1" customFormat="1" ht="24" customHeight="1">
      <c r="B156" s="144"/>
      <c r="C156" s="145" t="s">
        <v>281</v>
      </c>
      <c r="D156" s="145" t="s">
        <v>129</v>
      </c>
      <c r="E156" s="146" t="s">
        <v>282</v>
      </c>
      <c r="F156" s="147" t="s">
        <v>283</v>
      </c>
      <c r="G156" s="148" t="s">
        <v>186</v>
      </c>
      <c r="H156" s="149">
        <v>12</v>
      </c>
      <c r="I156" s="150"/>
      <c r="J156" s="151">
        <f>ROUND(I156*H156,2)</f>
        <v>0</v>
      </c>
      <c r="K156" s="147" t="s">
        <v>132</v>
      </c>
      <c r="L156" s="33"/>
      <c r="M156" s="152" t="s">
        <v>3</v>
      </c>
      <c r="N156" s="153" t="s">
        <v>46</v>
      </c>
      <c r="O156" s="53"/>
      <c r="P156" s="154">
        <f>O156*H156</f>
        <v>0</v>
      </c>
      <c r="Q156" s="154">
        <v>0</v>
      </c>
      <c r="R156" s="154">
        <f>Q156*H156</f>
        <v>0</v>
      </c>
      <c r="S156" s="154">
        <v>0</v>
      </c>
      <c r="T156" s="155">
        <f>S156*H156</f>
        <v>0</v>
      </c>
      <c r="AR156" s="156" t="s">
        <v>143</v>
      </c>
      <c r="AT156" s="156" t="s">
        <v>129</v>
      </c>
      <c r="AU156" s="156" t="s">
        <v>85</v>
      </c>
      <c r="AY156" s="18" t="s">
        <v>126</v>
      </c>
      <c r="BE156" s="157">
        <f>IF(N156="základní",J156,0)</f>
        <v>0</v>
      </c>
      <c r="BF156" s="157">
        <f>IF(N156="snížená",J156,0)</f>
        <v>0</v>
      </c>
      <c r="BG156" s="157">
        <f>IF(N156="zákl. přenesená",J156,0)</f>
        <v>0</v>
      </c>
      <c r="BH156" s="157">
        <f>IF(N156="sníž. přenesená",J156,0)</f>
        <v>0</v>
      </c>
      <c r="BI156" s="157">
        <f>IF(N156="nulová",J156,0)</f>
        <v>0</v>
      </c>
      <c r="BJ156" s="18" t="s">
        <v>83</v>
      </c>
      <c r="BK156" s="157">
        <f>ROUND(I156*H156,2)</f>
        <v>0</v>
      </c>
      <c r="BL156" s="18" t="s">
        <v>143</v>
      </c>
      <c r="BM156" s="156" t="s">
        <v>284</v>
      </c>
    </row>
    <row r="157" spans="2:47" s="1" customFormat="1" ht="107.25">
      <c r="B157" s="33"/>
      <c r="D157" s="163" t="s">
        <v>188</v>
      </c>
      <c r="F157" s="164" t="s">
        <v>285</v>
      </c>
      <c r="I157" s="89"/>
      <c r="L157" s="33"/>
      <c r="M157" s="165"/>
      <c r="N157" s="53"/>
      <c r="O157" s="53"/>
      <c r="P157" s="53"/>
      <c r="Q157" s="53"/>
      <c r="R157" s="53"/>
      <c r="S157" s="53"/>
      <c r="T157" s="54"/>
      <c r="AT157" s="18" t="s">
        <v>188</v>
      </c>
      <c r="AU157" s="18" t="s">
        <v>85</v>
      </c>
    </row>
    <row r="158" spans="2:65" s="1" customFormat="1" ht="16.5" customHeight="1">
      <c r="B158" s="144"/>
      <c r="C158" s="189" t="s">
        <v>286</v>
      </c>
      <c r="D158" s="189" t="s">
        <v>275</v>
      </c>
      <c r="E158" s="190" t="s">
        <v>287</v>
      </c>
      <c r="F158" s="191" t="s">
        <v>288</v>
      </c>
      <c r="G158" s="192" t="s">
        <v>289</v>
      </c>
      <c r="H158" s="193">
        <v>0.396</v>
      </c>
      <c r="I158" s="194"/>
      <c r="J158" s="195">
        <f>ROUND(I158*H158,2)</f>
        <v>0</v>
      </c>
      <c r="K158" s="191" t="s">
        <v>132</v>
      </c>
      <c r="L158" s="196"/>
      <c r="M158" s="197" t="s">
        <v>3</v>
      </c>
      <c r="N158" s="198" t="s">
        <v>46</v>
      </c>
      <c r="O158" s="53"/>
      <c r="P158" s="154">
        <f>O158*H158</f>
        <v>0</v>
      </c>
      <c r="Q158" s="154">
        <v>0.001</v>
      </c>
      <c r="R158" s="154">
        <f>Q158*H158</f>
        <v>0.00039600000000000003</v>
      </c>
      <c r="S158" s="154">
        <v>0</v>
      </c>
      <c r="T158" s="155">
        <f>S158*H158</f>
        <v>0</v>
      </c>
      <c r="AR158" s="156" t="s">
        <v>160</v>
      </c>
      <c r="AT158" s="156" t="s">
        <v>275</v>
      </c>
      <c r="AU158" s="156" t="s">
        <v>85</v>
      </c>
      <c r="AY158" s="18" t="s">
        <v>126</v>
      </c>
      <c r="BE158" s="157">
        <f>IF(N158="základní",J158,0)</f>
        <v>0</v>
      </c>
      <c r="BF158" s="157">
        <f>IF(N158="snížená",J158,0)</f>
        <v>0</v>
      </c>
      <c r="BG158" s="157">
        <f>IF(N158="zákl. přenesená",J158,0)</f>
        <v>0</v>
      </c>
      <c r="BH158" s="157">
        <f>IF(N158="sníž. přenesená",J158,0)</f>
        <v>0</v>
      </c>
      <c r="BI158" s="157">
        <f>IF(N158="nulová",J158,0)</f>
        <v>0</v>
      </c>
      <c r="BJ158" s="18" t="s">
        <v>83</v>
      </c>
      <c r="BK158" s="157">
        <f>ROUND(I158*H158,2)</f>
        <v>0</v>
      </c>
      <c r="BL158" s="18" t="s">
        <v>143</v>
      </c>
      <c r="BM158" s="156" t="s">
        <v>290</v>
      </c>
    </row>
    <row r="159" spans="2:51" s="12" customFormat="1" ht="11.25">
      <c r="B159" s="166"/>
      <c r="D159" s="163" t="s">
        <v>190</v>
      </c>
      <c r="E159" s="167" t="s">
        <v>3</v>
      </c>
      <c r="F159" s="168" t="s">
        <v>267</v>
      </c>
      <c r="H159" s="167" t="s">
        <v>3</v>
      </c>
      <c r="I159" s="169"/>
      <c r="L159" s="166"/>
      <c r="M159" s="170"/>
      <c r="N159" s="171"/>
      <c r="O159" s="171"/>
      <c r="P159" s="171"/>
      <c r="Q159" s="171"/>
      <c r="R159" s="171"/>
      <c r="S159" s="171"/>
      <c r="T159" s="172"/>
      <c r="AT159" s="167" t="s">
        <v>190</v>
      </c>
      <c r="AU159" s="167" t="s">
        <v>85</v>
      </c>
      <c r="AV159" s="12" t="s">
        <v>83</v>
      </c>
      <c r="AW159" s="12" t="s">
        <v>36</v>
      </c>
      <c r="AX159" s="12" t="s">
        <v>75</v>
      </c>
      <c r="AY159" s="167" t="s">
        <v>126</v>
      </c>
    </row>
    <row r="160" spans="2:51" s="12" customFormat="1" ht="11.25">
      <c r="B160" s="166"/>
      <c r="D160" s="163" t="s">
        <v>190</v>
      </c>
      <c r="E160" s="167" t="s">
        <v>3</v>
      </c>
      <c r="F160" s="168" t="s">
        <v>268</v>
      </c>
      <c r="H160" s="167" t="s">
        <v>3</v>
      </c>
      <c r="I160" s="169"/>
      <c r="L160" s="166"/>
      <c r="M160" s="170"/>
      <c r="N160" s="171"/>
      <c r="O160" s="171"/>
      <c r="P160" s="171"/>
      <c r="Q160" s="171"/>
      <c r="R160" s="171"/>
      <c r="S160" s="171"/>
      <c r="T160" s="172"/>
      <c r="AT160" s="167" t="s">
        <v>190</v>
      </c>
      <c r="AU160" s="167" t="s">
        <v>85</v>
      </c>
      <c r="AV160" s="12" t="s">
        <v>83</v>
      </c>
      <c r="AW160" s="12" t="s">
        <v>36</v>
      </c>
      <c r="AX160" s="12" t="s">
        <v>75</v>
      </c>
      <c r="AY160" s="167" t="s">
        <v>126</v>
      </c>
    </row>
    <row r="161" spans="2:51" s="13" customFormat="1" ht="11.25">
      <c r="B161" s="173"/>
      <c r="D161" s="163" t="s">
        <v>190</v>
      </c>
      <c r="E161" s="174" t="s">
        <v>3</v>
      </c>
      <c r="F161" s="175" t="s">
        <v>291</v>
      </c>
      <c r="H161" s="176">
        <v>0.36</v>
      </c>
      <c r="I161" s="177"/>
      <c r="L161" s="173"/>
      <c r="M161" s="178"/>
      <c r="N161" s="179"/>
      <c r="O161" s="179"/>
      <c r="P161" s="179"/>
      <c r="Q161" s="179"/>
      <c r="R161" s="179"/>
      <c r="S161" s="179"/>
      <c r="T161" s="180"/>
      <c r="AT161" s="174" t="s">
        <v>190</v>
      </c>
      <c r="AU161" s="174" t="s">
        <v>85</v>
      </c>
      <c r="AV161" s="13" t="s">
        <v>85</v>
      </c>
      <c r="AW161" s="13" t="s">
        <v>36</v>
      </c>
      <c r="AX161" s="13" t="s">
        <v>83</v>
      </c>
      <c r="AY161" s="174" t="s">
        <v>126</v>
      </c>
    </row>
    <row r="162" spans="2:51" s="13" customFormat="1" ht="11.25">
      <c r="B162" s="173"/>
      <c r="D162" s="163" t="s">
        <v>190</v>
      </c>
      <c r="F162" s="175" t="s">
        <v>292</v>
      </c>
      <c r="H162" s="176">
        <v>0.396</v>
      </c>
      <c r="I162" s="177"/>
      <c r="L162" s="173"/>
      <c r="M162" s="178"/>
      <c r="N162" s="179"/>
      <c r="O162" s="179"/>
      <c r="P162" s="179"/>
      <c r="Q162" s="179"/>
      <c r="R162" s="179"/>
      <c r="S162" s="179"/>
      <c r="T162" s="180"/>
      <c r="AT162" s="174" t="s">
        <v>190</v>
      </c>
      <c r="AU162" s="174" t="s">
        <v>85</v>
      </c>
      <c r="AV162" s="13" t="s">
        <v>85</v>
      </c>
      <c r="AW162" s="13" t="s">
        <v>4</v>
      </c>
      <c r="AX162" s="13" t="s">
        <v>83</v>
      </c>
      <c r="AY162" s="174" t="s">
        <v>126</v>
      </c>
    </row>
    <row r="163" spans="2:65" s="1" customFormat="1" ht="16.5" customHeight="1">
      <c r="B163" s="144"/>
      <c r="C163" s="145" t="s">
        <v>293</v>
      </c>
      <c r="D163" s="145" t="s">
        <v>129</v>
      </c>
      <c r="E163" s="146" t="s">
        <v>294</v>
      </c>
      <c r="F163" s="147" t="s">
        <v>295</v>
      </c>
      <c r="G163" s="148" t="s">
        <v>186</v>
      </c>
      <c r="H163" s="149">
        <v>12</v>
      </c>
      <c r="I163" s="150"/>
      <c r="J163" s="151">
        <f>ROUND(I163*H163,2)</f>
        <v>0</v>
      </c>
      <c r="K163" s="147" t="s">
        <v>132</v>
      </c>
      <c r="L163" s="33"/>
      <c r="M163" s="152" t="s">
        <v>3</v>
      </c>
      <c r="N163" s="153" t="s">
        <v>46</v>
      </c>
      <c r="O163" s="53"/>
      <c r="P163" s="154">
        <f>O163*H163</f>
        <v>0</v>
      </c>
      <c r="Q163" s="154">
        <v>0</v>
      </c>
      <c r="R163" s="154">
        <f>Q163*H163</f>
        <v>0</v>
      </c>
      <c r="S163" s="154">
        <v>0</v>
      </c>
      <c r="T163" s="155">
        <f>S163*H163</f>
        <v>0</v>
      </c>
      <c r="AR163" s="156" t="s">
        <v>143</v>
      </c>
      <c r="AT163" s="156" t="s">
        <v>129</v>
      </c>
      <c r="AU163" s="156" t="s">
        <v>85</v>
      </c>
      <c r="AY163" s="18" t="s">
        <v>126</v>
      </c>
      <c r="BE163" s="157">
        <f>IF(N163="základní",J163,0)</f>
        <v>0</v>
      </c>
      <c r="BF163" s="157">
        <f>IF(N163="snížená",J163,0)</f>
        <v>0</v>
      </c>
      <c r="BG163" s="157">
        <f>IF(N163="zákl. přenesená",J163,0)</f>
        <v>0</v>
      </c>
      <c r="BH163" s="157">
        <f>IF(N163="sníž. přenesená",J163,0)</f>
        <v>0</v>
      </c>
      <c r="BI163" s="157">
        <f>IF(N163="nulová",J163,0)</f>
        <v>0</v>
      </c>
      <c r="BJ163" s="18" t="s">
        <v>83</v>
      </c>
      <c r="BK163" s="157">
        <f>ROUND(I163*H163,2)</f>
        <v>0</v>
      </c>
      <c r="BL163" s="18" t="s">
        <v>143</v>
      </c>
      <c r="BM163" s="156" t="s">
        <v>296</v>
      </c>
    </row>
    <row r="164" spans="2:47" s="1" customFormat="1" ht="39">
      <c r="B164" s="33"/>
      <c r="D164" s="163" t="s">
        <v>188</v>
      </c>
      <c r="F164" s="164" t="s">
        <v>297</v>
      </c>
      <c r="I164" s="89"/>
      <c r="L164" s="33"/>
      <c r="M164" s="165"/>
      <c r="N164" s="53"/>
      <c r="O164" s="53"/>
      <c r="P164" s="53"/>
      <c r="Q164" s="53"/>
      <c r="R164" s="53"/>
      <c r="S164" s="53"/>
      <c r="T164" s="54"/>
      <c r="AT164" s="18" t="s">
        <v>188</v>
      </c>
      <c r="AU164" s="18" t="s">
        <v>85</v>
      </c>
    </row>
    <row r="165" spans="2:65" s="1" customFormat="1" ht="16.5" customHeight="1">
      <c r="B165" s="144"/>
      <c r="C165" s="145" t="s">
        <v>8</v>
      </c>
      <c r="D165" s="145" t="s">
        <v>129</v>
      </c>
      <c r="E165" s="146" t="s">
        <v>298</v>
      </c>
      <c r="F165" s="147" t="s">
        <v>299</v>
      </c>
      <c r="G165" s="148" t="s">
        <v>186</v>
      </c>
      <c r="H165" s="149">
        <v>12</v>
      </c>
      <c r="I165" s="150"/>
      <c r="J165" s="151">
        <f>ROUND(I165*H165,2)</f>
        <v>0</v>
      </c>
      <c r="K165" s="147" t="s">
        <v>132</v>
      </c>
      <c r="L165" s="33"/>
      <c r="M165" s="152" t="s">
        <v>3</v>
      </c>
      <c r="N165" s="153" t="s">
        <v>46</v>
      </c>
      <c r="O165" s="53"/>
      <c r="P165" s="154">
        <f>O165*H165</f>
        <v>0</v>
      </c>
      <c r="Q165" s="154">
        <v>0</v>
      </c>
      <c r="R165" s="154">
        <f>Q165*H165</f>
        <v>0</v>
      </c>
      <c r="S165" s="154">
        <v>0</v>
      </c>
      <c r="T165" s="155">
        <f>S165*H165</f>
        <v>0</v>
      </c>
      <c r="AR165" s="156" t="s">
        <v>143</v>
      </c>
      <c r="AT165" s="156" t="s">
        <v>129</v>
      </c>
      <c r="AU165" s="156" t="s">
        <v>85</v>
      </c>
      <c r="AY165" s="18" t="s">
        <v>126</v>
      </c>
      <c r="BE165" s="157">
        <f>IF(N165="základní",J165,0)</f>
        <v>0</v>
      </c>
      <c r="BF165" s="157">
        <f>IF(N165="snížená",J165,0)</f>
        <v>0</v>
      </c>
      <c r="BG165" s="157">
        <f>IF(N165="zákl. přenesená",J165,0)</f>
        <v>0</v>
      </c>
      <c r="BH165" s="157">
        <f>IF(N165="sníž. přenesená",J165,0)</f>
        <v>0</v>
      </c>
      <c r="BI165" s="157">
        <f>IF(N165="nulová",J165,0)</f>
        <v>0</v>
      </c>
      <c r="BJ165" s="18" t="s">
        <v>83</v>
      </c>
      <c r="BK165" s="157">
        <f>ROUND(I165*H165,2)</f>
        <v>0</v>
      </c>
      <c r="BL165" s="18" t="s">
        <v>143</v>
      </c>
      <c r="BM165" s="156" t="s">
        <v>300</v>
      </c>
    </row>
    <row r="166" spans="2:47" s="1" customFormat="1" ht="39">
      <c r="B166" s="33"/>
      <c r="D166" s="163" t="s">
        <v>188</v>
      </c>
      <c r="F166" s="164" t="s">
        <v>297</v>
      </c>
      <c r="I166" s="89"/>
      <c r="L166" s="33"/>
      <c r="M166" s="165"/>
      <c r="N166" s="53"/>
      <c r="O166" s="53"/>
      <c r="P166" s="53"/>
      <c r="Q166" s="53"/>
      <c r="R166" s="53"/>
      <c r="S166" s="53"/>
      <c r="T166" s="54"/>
      <c r="AT166" s="18" t="s">
        <v>188</v>
      </c>
      <c r="AU166" s="18" t="s">
        <v>85</v>
      </c>
    </row>
    <row r="167" spans="2:65" s="1" customFormat="1" ht="16.5" customHeight="1">
      <c r="B167" s="144"/>
      <c r="C167" s="145" t="s">
        <v>301</v>
      </c>
      <c r="D167" s="145" t="s">
        <v>129</v>
      </c>
      <c r="E167" s="146" t="s">
        <v>302</v>
      </c>
      <c r="F167" s="147" t="s">
        <v>303</v>
      </c>
      <c r="G167" s="148" t="s">
        <v>186</v>
      </c>
      <c r="H167" s="149">
        <v>12</v>
      </c>
      <c r="I167" s="150"/>
      <c r="J167" s="151">
        <f>ROUND(I167*H167,2)</f>
        <v>0</v>
      </c>
      <c r="K167" s="147" t="s">
        <v>132</v>
      </c>
      <c r="L167" s="33"/>
      <c r="M167" s="152" t="s">
        <v>3</v>
      </c>
      <c r="N167" s="153" t="s">
        <v>46</v>
      </c>
      <c r="O167" s="53"/>
      <c r="P167" s="154">
        <f>O167*H167</f>
        <v>0</v>
      </c>
      <c r="Q167" s="154">
        <v>0</v>
      </c>
      <c r="R167" s="154">
        <f>Q167*H167</f>
        <v>0</v>
      </c>
      <c r="S167" s="154">
        <v>0</v>
      </c>
      <c r="T167" s="155">
        <f>S167*H167</f>
        <v>0</v>
      </c>
      <c r="AR167" s="156" t="s">
        <v>143</v>
      </c>
      <c r="AT167" s="156" t="s">
        <v>129</v>
      </c>
      <c r="AU167" s="156" t="s">
        <v>85</v>
      </c>
      <c r="AY167" s="18" t="s">
        <v>126</v>
      </c>
      <c r="BE167" s="157">
        <f>IF(N167="základní",J167,0)</f>
        <v>0</v>
      </c>
      <c r="BF167" s="157">
        <f>IF(N167="snížená",J167,0)</f>
        <v>0</v>
      </c>
      <c r="BG167" s="157">
        <f>IF(N167="zákl. přenesená",J167,0)</f>
        <v>0</v>
      </c>
      <c r="BH167" s="157">
        <f>IF(N167="sníž. přenesená",J167,0)</f>
        <v>0</v>
      </c>
      <c r="BI167" s="157">
        <f>IF(N167="nulová",J167,0)</f>
        <v>0</v>
      </c>
      <c r="BJ167" s="18" t="s">
        <v>83</v>
      </c>
      <c r="BK167" s="157">
        <f>ROUND(I167*H167,2)</f>
        <v>0</v>
      </c>
      <c r="BL167" s="18" t="s">
        <v>143</v>
      </c>
      <c r="BM167" s="156" t="s">
        <v>304</v>
      </c>
    </row>
    <row r="168" spans="2:47" s="1" customFormat="1" ht="39">
      <c r="B168" s="33"/>
      <c r="D168" s="163" t="s">
        <v>188</v>
      </c>
      <c r="F168" s="164" t="s">
        <v>297</v>
      </c>
      <c r="I168" s="89"/>
      <c r="L168" s="33"/>
      <c r="M168" s="165"/>
      <c r="N168" s="53"/>
      <c r="O168" s="53"/>
      <c r="P168" s="53"/>
      <c r="Q168" s="53"/>
      <c r="R168" s="53"/>
      <c r="S168" s="53"/>
      <c r="T168" s="54"/>
      <c r="AT168" s="18" t="s">
        <v>188</v>
      </c>
      <c r="AU168" s="18" t="s">
        <v>85</v>
      </c>
    </row>
    <row r="169" spans="2:65" s="1" customFormat="1" ht="16.5" customHeight="1">
      <c r="B169" s="144"/>
      <c r="C169" s="145" t="s">
        <v>305</v>
      </c>
      <c r="D169" s="145" t="s">
        <v>129</v>
      </c>
      <c r="E169" s="146" t="s">
        <v>306</v>
      </c>
      <c r="F169" s="147" t="s">
        <v>307</v>
      </c>
      <c r="G169" s="148" t="s">
        <v>186</v>
      </c>
      <c r="H169" s="149">
        <v>12</v>
      </c>
      <c r="I169" s="150"/>
      <c r="J169" s="151">
        <f>ROUND(I169*H169,2)</f>
        <v>0</v>
      </c>
      <c r="K169" s="147" t="s">
        <v>132</v>
      </c>
      <c r="L169" s="33"/>
      <c r="M169" s="152" t="s">
        <v>3</v>
      </c>
      <c r="N169" s="153" t="s">
        <v>46</v>
      </c>
      <c r="O169" s="53"/>
      <c r="P169" s="154">
        <f>O169*H169</f>
        <v>0</v>
      </c>
      <c r="Q169" s="154">
        <v>0</v>
      </c>
      <c r="R169" s="154">
        <f>Q169*H169</f>
        <v>0</v>
      </c>
      <c r="S169" s="154">
        <v>0</v>
      </c>
      <c r="T169" s="155">
        <f>S169*H169</f>
        <v>0</v>
      </c>
      <c r="AR169" s="156" t="s">
        <v>143</v>
      </c>
      <c r="AT169" s="156" t="s">
        <v>129</v>
      </c>
      <c r="AU169" s="156" t="s">
        <v>85</v>
      </c>
      <c r="AY169" s="18" t="s">
        <v>126</v>
      </c>
      <c r="BE169" s="157">
        <f>IF(N169="základní",J169,0)</f>
        <v>0</v>
      </c>
      <c r="BF169" s="157">
        <f>IF(N169="snížená",J169,0)</f>
        <v>0</v>
      </c>
      <c r="BG169" s="157">
        <f>IF(N169="zákl. přenesená",J169,0)</f>
        <v>0</v>
      </c>
      <c r="BH169" s="157">
        <f>IF(N169="sníž. přenesená",J169,0)</f>
        <v>0</v>
      </c>
      <c r="BI169" s="157">
        <f>IF(N169="nulová",J169,0)</f>
        <v>0</v>
      </c>
      <c r="BJ169" s="18" t="s">
        <v>83</v>
      </c>
      <c r="BK169" s="157">
        <f>ROUND(I169*H169,2)</f>
        <v>0</v>
      </c>
      <c r="BL169" s="18" t="s">
        <v>143</v>
      </c>
      <c r="BM169" s="156" t="s">
        <v>308</v>
      </c>
    </row>
    <row r="170" spans="2:47" s="1" customFormat="1" ht="39">
      <c r="B170" s="33"/>
      <c r="D170" s="163" t="s">
        <v>188</v>
      </c>
      <c r="F170" s="164" t="s">
        <v>297</v>
      </c>
      <c r="I170" s="89"/>
      <c r="L170" s="33"/>
      <c r="M170" s="165"/>
      <c r="N170" s="53"/>
      <c r="O170" s="53"/>
      <c r="P170" s="53"/>
      <c r="Q170" s="53"/>
      <c r="R170" s="53"/>
      <c r="S170" s="53"/>
      <c r="T170" s="54"/>
      <c r="AT170" s="18" t="s">
        <v>188</v>
      </c>
      <c r="AU170" s="18" t="s">
        <v>85</v>
      </c>
    </row>
    <row r="171" spans="2:65" s="1" customFormat="1" ht="16.5" customHeight="1">
      <c r="B171" s="144"/>
      <c r="C171" s="145" t="s">
        <v>309</v>
      </c>
      <c r="D171" s="145" t="s">
        <v>129</v>
      </c>
      <c r="E171" s="146" t="s">
        <v>310</v>
      </c>
      <c r="F171" s="147" t="s">
        <v>311</v>
      </c>
      <c r="G171" s="148" t="s">
        <v>186</v>
      </c>
      <c r="H171" s="149">
        <v>12</v>
      </c>
      <c r="I171" s="150"/>
      <c r="J171" s="151">
        <f>ROUND(I171*H171,2)</f>
        <v>0</v>
      </c>
      <c r="K171" s="147" t="s">
        <v>132</v>
      </c>
      <c r="L171" s="33"/>
      <c r="M171" s="152" t="s">
        <v>3</v>
      </c>
      <c r="N171" s="153" t="s">
        <v>46</v>
      </c>
      <c r="O171" s="53"/>
      <c r="P171" s="154">
        <f>O171*H171</f>
        <v>0</v>
      </c>
      <c r="Q171" s="154">
        <v>0</v>
      </c>
      <c r="R171" s="154">
        <f>Q171*H171</f>
        <v>0</v>
      </c>
      <c r="S171" s="154">
        <v>0</v>
      </c>
      <c r="T171" s="155">
        <f>S171*H171</f>
        <v>0</v>
      </c>
      <c r="AR171" s="156" t="s">
        <v>143</v>
      </c>
      <c r="AT171" s="156" t="s">
        <v>129</v>
      </c>
      <c r="AU171" s="156" t="s">
        <v>85</v>
      </c>
      <c r="AY171" s="18" t="s">
        <v>126</v>
      </c>
      <c r="BE171" s="157">
        <f>IF(N171="základní",J171,0)</f>
        <v>0</v>
      </c>
      <c r="BF171" s="157">
        <f>IF(N171="snížená",J171,0)</f>
        <v>0</v>
      </c>
      <c r="BG171" s="157">
        <f>IF(N171="zákl. přenesená",J171,0)</f>
        <v>0</v>
      </c>
      <c r="BH171" s="157">
        <f>IF(N171="sníž. přenesená",J171,0)</f>
        <v>0</v>
      </c>
      <c r="BI171" s="157">
        <f>IF(N171="nulová",J171,0)</f>
        <v>0</v>
      </c>
      <c r="BJ171" s="18" t="s">
        <v>83</v>
      </c>
      <c r="BK171" s="157">
        <f>ROUND(I171*H171,2)</f>
        <v>0</v>
      </c>
      <c r="BL171" s="18" t="s">
        <v>143</v>
      </c>
      <c r="BM171" s="156" t="s">
        <v>312</v>
      </c>
    </row>
    <row r="172" spans="2:47" s="1" customFormat="1" ht="107.25">
      <c r="B172" s="33"/>
      <c r="D172" s="163" t="s">
        <v>188</v>
      </c>
      <c r="F172" s="164" t="s">
        <v>313</v>
      </c>
      <c r="I172" s="89"/>
      <c r="L172" s="33"/>
      <c r="M172" s="165"/>
      <c r="N172" s="53"/>
      <c r="O172" s="53"/>
      <c r="P172" s="53"/>
      <c r="Q172" s="53"/>
      <c r="R172" s="53"/>
      <c r="S172" s="53"/>
      <c r="T172" s="54"/>
      <c r="AT172" s="18" t="s">
        <v>188</v>
      </c>
      <c r="AU172" s="18" t="s">
        <v>85</v>
      </c>
    </row>
    <row r="173" spans="2:65" s="1" customFormat="1" ht="16.5" customHeight="1">
      <c r="B173" s="144"/>
      <c r="C173" s="145" t="s">
        <v>314</v>
      </c>
      <c r="D173" s="145" t="s">
        <v>129</v>
      </c>
      <c r="E173" s="146" t="s">
        <v>315</v>
      </c>
      <c r="F173" s="147" t="s">
        <v>316</v>
      </c>
      <c r="G173" s="148" t="s">
        <v>208</v>
      </c>
      <c r="H173" s="149">
        <v>2.4</v>
      </c>
      <c r="I173" s="150"/>
      <c r="J173" s="151">
        <f>ROUND(I173*H173,2)</f>
        <v>0</v>
      </c>
      <c r="K173" s="147" t="s">
        <v>132</v>
      </c>
      <c r="L173" s="33"/>
      <c r="M173" s="152" t="s">
        <v>3</v>
      </c>
      <c r="N173" s="153" t="s">
        <v>46</v>
      </c>
      <c r="O173" s="53"/>
      <c r="P173" s="154">
        <f>O173*H173</f>
        <v>0</v>
      </c>
      <c r="Q173" s="154">
        <v>0</v>
      </c>
      <c r="R173" s="154">
        <f>Q173*H173</f>
        <v>0</v>
      </c>
      <c r="S173" s="154">
        <v>0</v>
      </c>
      <c r="T173" s="155">
        <f>S173*H173</f>
        <v>0</v>
      </c>
      <c r="AR173" s="156" t="s">
        <v>143</v>
      </c>
      <c r="AT173" s="156" t="s">
        <v>129</v>
      </c>
      <c r="AU173" s="156" t="s">
        <v>85</v>
      </c>
      <c r="AY173" s="18" t="s">
        <v>126</v>
      </c>
      <c r="BE173" s="157">
        <f>IF(N173="základní",J173,0)</f>
        <v>0</v>
      </c>
      <c r="BF173" s="157">
        <f>IF(N173="snížená",J173,0)</f>
        <v>0</v>
      </c>
      <c r="BG173" s="157">
        <f>IF(N173="zákl. přenesená",J173,0)</f>
        <v>0</v>
      </c>
      <c r="BH173" s="157">
        <f>IF(N173="sníž. přenesená",J173,0)</f>
        <v>0</v>
      </c>
      <c r="BI173" s="157">
        <f>IF(N173="nulová",J173,0)</f>
        <v>0</v>
      </c>
      <c r="BJ173" s="18" t="s">
        <v>83</v>
      </c>
      <c r="BK173" s="157">
        <f>ROUND(I173*H173,2)</f>
        <v>0</v>
      </c>
      <c r="BL173" s="18" t="s">
        <v>143</v>
      </c>
      <c r="BM173" s="156" t="s">
        <v>317</v>
      </c>
    </row>
    <row r="174" spans="2:47" s="1" customFormat="1" ht="48.75">
      <c r="B174" s="33"/>
      <c r="D174" s="163" t="s">
        <v>188</v>
      </c>
      <c r="F174" s="164" t="s">
        <v>318</v>
      </c>
      <c r="I174" s="89"/>
      <c r="L174" s="33"/>
      <c r="M174" s="165"/>
      <c r="N174" s="53"/>
      <c r="O174" s="53"/>
      <c r="P174" s="53"/>
      <c r="Q174" s="53"/>
      <c r="R174" s="53"/>
      <c r="S174" s="53"/>
      <c r="T174" s="54"/>
      <c r="AT174" s="18" t="s">
        <v>188</v>
      </c>
      <c r="AU174" s="18" t="s">
        <v>85</v>
      </c>
    </row>
    <row r="175" spans="2:51" s="13" customFormat="1" ht="11.25">
      <c r="B175" s="173"/>
      <c r="D175" s="163" t="s">
        <v>190</v>
      </c>
      <c r="E175" s="174" t="s">
        <v>3</v>
      </c>
      <c r="F175" s="175" t="s">
        <v>319</v>
      </c>
      <c r="H175" s="176">
        <v>2.4</v>
      </c>
      <c r="I175" s="177"/>
      <c r="L175" s="173"/>
      <c r="M175" s="178"/>
      <c r="N175" s="179"/>
      <c r="O175" s="179"/>
      <c r="P175" s="179"/>
      <c r="Q175" s="179"/>
      <c r="R175" s="179"/>
      <c r="S175" s="179"/>
      <c r="T175" s="180"/>
      <c r="AT175" s="174" t="s">
        <v>190</v>
      </c>
      <c r="AU175" s="174" t="s">
        <v>85</v>
      </c>
      <c r="AV175" s="13" t="s">
        <v>85</v>
      </c>
      <c r="AW175" s="13" t="s">
        <v>36</v>
      </c>
      <c r="AX175" s="13" t="s">
        <v>83</v>
      </c>
      <c r="AY175" s="174" t="s">
        <v>126</v>
      </c>
    </row>
    <row r="176" spans="2:65" s="1" customFormat="1" ht="16.5" customHeight="1">
      <c r="B176" s="144"/>
      <c r="C176" s="145" t="s">
        <v>320</v>
      </c>
      <c r="D176" s="145" t="s">
        <v>129</v>
      </c>
      <c r="E176" s="146" t="s">
        <v>321</v>
      </c>
      <c r="F176" s="147" t="s">
        <v>322</v>
      </c>
      <c r="G176" s="148" t="s">
        <v>208</v>
      </c>
      <c r="H176" s="149">
        <v>36</v>
      </c>
      <c r="I176" s="150"/>
      <c r="J176" s="151">
        <f>ROUND(I176*H176,2)</f>
        <v>0</v>
      </c>
      <c r="K176" s="147" t="s">
        <v>132</v>
      </c>
      <c r="L176" s="33"/>
      <c r="M176" s="152" t="s">
        <v>3</v>
      </c>
      <c r="N176" s="153" t="s">
        <v>46</v>
      </c>
      <c r="O176" s="53"/>
      <c r="P176" s="154">
        <f>O176*H176</f>
        <v>0</v>
      </c>
      <c r="Q176" s="154">
        <v>0</v>
      </c>
      <c r="R176" s="154">
        <f>Q176*H176</f>
        <v>0</v>
      </c>
      <c r="S176" s="154">
        <v>0</v>
      </c>
      <c r="T176" s="155">
        <f>S176*H176</f>
        <v>0</v>
      </c>
      <c r="AR176" s="156" t="s">
        <v>143</v>
      </c>
      <c r="AT176" s="156" t="s">
        <v>129</v>
      </c>
      <c r="AU176" s="156" t="s">
        <v>85</v>
      </c>
      <c r="AY176" s="18" t="s">
        <v>126</v>
      </c>
      <c r="BE176" s="157">
        <f>IF(N176="základní",J176,0)</f>
        <v>0</v>
      </c>
      <c r="BF176" s="157">
        <f>IF(N176="snížená",J176,0)</f>
        <v>0</v>
      </c>
      <c r="BG176" s="157">
        <f>IF(N176="zákl. přenesená",J176,0)</f>
        <v>0</v>
      </c>
      <c r="BH176" s="157">
        <f>IF(N176="sníž. přenesená",J176,0)</f>
        <v>0</v>
      </c>
      <c r="BI176" s="157">
        <f>IF(N176="nulová",J176,0)</f>
        <v>0</v>
      </c>
      <c r="BJ176" s="18" t="s">
        <v>83</v>
      </c>
      <c r="BK176" s="157">
        <f>ROUND(I176*H176,2)</f>
        <v>0</v>
      </c>
      <c r="BL176" s="18" t="s">
        <v>143</v>
      </c>
      <c r="BM176" s="156" t="s">
        <v>323</v>
      </c>
    </row>
    <row r="177" spans="2:47" s="1" customFormat="1" ht="48.75">
      <c r="B177" s="33"/>
      <c r="D177" s="163" t="s">
        <v>188</v>
      </c>
      <c r="F177" s="164" t="s">
        <v>318</v>
      </c>
      <c r="I177" s="89"/>
      <c r="L177" s="33"/>
      <c r="M177" s="165"/>
      <c r="N177" s="53"/>
      <c r="O177" s="53"/>
      <c r="P177" s="53"/>
      <c r="Q177" s="53"/>
      <c r="R177" s="53"/>
      <c r="S177" s="53"/>
      <c r="T177" s="54"/>
      <c r="AT177" s="18" t="s">
        <v>188</v>
      </c>
      <c r="AU177" s="18" t="s">
        <v>85</v>
      </c>
    </row>
    <row r="178" spans="2:51" s="13" customFormat="1" ht="11.25">
      <c r="B178" s="173"/>
      <c r="D178" s="163" t="s">
        <v>190</v>
      </c>
      <c r="F178" s="175" t="s">
        <v>324</v>
      </c>
      <c r="H178" s="176">
        <v>36</v>
      </c>
      <c r="I178" s="177"/>
      <c r="L178" s="173"/>
      <c r="M178" s="178"/>
      <c r="N178" s="179"/>
      <c r="O178" s="179"/>
      <c r="P178" s="179"/>
      <c r="Q178" s="179"/>
      <c r="R178" s="179"/>
      <c r="S178" s="179"/>
      <c r="T178" s="180"/>
      <c r="AT178" s="174" t="s">
        <v>190</v>
      </c>
      <c r="AU178" s="174" t="s">
        <v>85</v>
      </c>
      <c r="AV178" s="13" t="s">
        <v>85</v>
      </c>
      <c r="AW178" s="13" t="s">
        <v>4</v>
      </c>
      <c r="AX178" s="13" t="s">
        <v>83</v>
      </c>
      <c r="AY178" s="174" t="s">
        <v>126</v>
      </c>
    </row>
    <row r="179" spans="2:63" s="11" customFormat="1" ht="22.9" customHeight="1">
      <c r="B179" s="131"/>
      <c r="D179" s="132" t="s">
        <v>74</v>
      </c>
      <c r="E179" s="142" t="s">
        <v>85</v>
      </c>
      <c r="F179" s="142" t="s">
        <v>325</v>
      </c>
      <c r="I179" s="134"/>
      <c r="J179" s="143">
        <f>BK179</f>
        <v>0</v>
      </c>
      <c r="L179" s="131"/>
      <c r="M179" s="136"/>
      <c r="N179" s="137"/>
      <c r="O179" s="137"/>
      <c r="P179" s="138">
        <f>SUM(P180:P183)</f>
        <v>0</v>
      </c>
      <c r="Q179" s="137"/>
      <c r="R179" s="138">
        <f>SUM(R180:R183)</f>
        <v>0</v>
      </c>
      <c r="S179" s="137"/>
      <c r="T179" s="139">
        <f>SUM(T180:T183)</f>
        <v>0</v>
      </c>
      <c r="AR179" s="132" t="s">
        <v>83</v>
      </c>
      <c r="AT179" s="140" t="s">
        <v>74</v>
      </c>
      <c r="AU179" s="140" t="s">
        <v>83</v>
      </c>
      <c r="AY179" s="132" t="s">
        <v>126</v>
      </c>
      <c r="BK179" s="141">
        <f>SUM(BK180:BK183)</f>
        <v>0</v>
      </c>
    </row>
    <row r="180" spans="2:65" s="1" customFormat="1" ht="24" customHeight="1">
      <c r="B180" s="144"/>
      <c r="C180" s="145" t="s">
        <v>326</v>
      </c>
      <c r="D180" s="145" t="s">
        <v>129</v>
      </c>
      <c r="E180" s="146" t="s">
        <v>327</v>
      </c>
      <c r="F180" s="147" t="s">
        <v>328</v>
      </c>
      <c r="G180" s="148" t="s">
        <v>186</v>
      </c>
      <c r="H180" s="149">
        <v>42</v>
      </c>
      <c r="I180" s="150"/>
      <c r="J180" s="151">
        <f>ROUND(I180*H180,2)</f>
        <v>0</v>
      </c>
      <c r="K180" s="147" t="s">
        <v>132</v>
      </c>
      <c r="L180" s="33"/>
      <c r="M180" s="152" t="s">
        <v>3</v>
      </c>
      <c r="N180" s="153" t="s">
        <v>46</v>
      </c>
      <c r="O180" s="53"/>
      <c r="P180" s="154">
        <f>O180*H180</f>
        <v>0</v>
      </c>
      <c r="Q180" s="154">
        <v>0</v>
      </c>
      <c r="R180" s="154">
        <f>Q180*H180</f>
        <v>0</v>
      </c>
      <c r="S180" s="154">
        <v>0</v>
      </c>
      <c r="T180" s="155">
        <f>S180*H180</f>
        <v>0</v>
      </c>
      <c r="AR180" s="156" t="s">
        <v>143</v>
      </c>
      <c r="AT180" s="156" t="s">
        <v>129</v>
      </c>
      <c r="AU180" s="156" t="s">
        <v>85</v>
      </c>
      <c r="AY180" s="18" t="s">
        <v>126</v>
      </c>
      <c r="BE180" s="157">
        <f>IF(N180="základní",J180,0)</f>
        <v>0</v>
      </c>
      <c r="BF180" s="157">
        <f>IF(N180="snížená",J180,0)</f>
        <v>0</v>
      </c>
      <c r="BG180" s="157">
        <f>IF(N180="zákl. přenesená",J180,0)</f>
        <v>0</v>
      </c>
      <c r="BH180" s="157">
        <f>IF(N180="sníž. přenesená",J180,0)</f>
        <v>0</v>
      </c>
      <c r="BI180" s="157">
        <f>IF(N180="nulová",J180,0)</f>
        <v>0</v>
      </c>
      <c r="BJ180" s="18" t="s">
        <v>83</v>
      </c>
      <c r="BK180" s="157">
        <f>ROUND(I180*H180,2)</f>
        <v>0</v>
      </c>
      <c r="BL180" s="18" t="s">
        <v>143</v>
      </c>
      <c r="BM180" s="156" t="s">
        <v>329</v>
      </c>
    </row>
    <row r="181" spans="2:47" s="1" customFormat="1" ht="58.5">
      <c r="B181" s="33"/>
      <c r="D181" s="163" t="s">
        <v>188</v>
      </c>
      <c r="F181" s="164" t="s">
        <v>330</v>
      </c>
      <c r="I181" s="89"/>
      <c r="L181" s="33"/>
      <c r="M181" s="165"/>
      <c r="N181" s="53"/>
      <c r="O181" s="53"/>
      <c r="P181" s="53"/>
      <c r="Q181" s="53"/>
      <c r="R181" s="53"/>
      <c r="S181" s="53"/>
      <c r="T181" s="54"/>
      <c r="AT181" s="18" t="s">
        <v>188</v>
      </c>
      <c r="AU181" s="18" t="s">
        <v>85</v>
      </c>
    </row>
    <row r="182" spans="2:51" s="12" customFormat="1" ht="11.25">
      <c r="B182" s="166"/>
      <c r="D182" s="163" t="s">
        <v>190</v>
      </c>
      <c r="E182" s="167" t="s">
        <v>3</v>
      </c>
      <c r="F182" s="168" t="s">
        <v>331</v>
      </c>
      <c r="H182" s="167" t="s">
        <v>3</v>
      </c>
      <c r="I182" s="169"/>
      <c r="L182" s="166"/>
      <c r="M182" s="170"/>
      <c r="N182" s="171"/>
      <c r="O182" s="171"/>
      <c r="P182" s="171"/>
      <c r="Q182" s="171"/>
      <c r="R182" s="171"/>
      <c r="S182" s="171"/>
      <c r="T182" s="172"/>
      <c r="AT182" s="167" t="s">
        <v>190</v>
      </c>
      <c r="AU182" s="167" t="s">
        <v>85</v>
      </c>
      <c r="AV182" s="12" t="s">
        <v>83</v>
      </c>
      <c r="AW182" s="12" t="s">
        <v>36</v>
      </c>
      <c r="AX182" s="12" t="s">
        <v>75</v>
      </c>
      <c r="AY182" s="167" t="s">
        <v>126</v>
      </c>
    </row>
    <row r="183" spans="2:51" s="13" customFormat="1" ht="11.25">
      <c r="B183" s="173"/>
      <c r="D183" s="163" t="s">
        <v>190</v>
      </c>
      <c r="E183" s="174" t="s">
        <v>3</v>
      </c>
      <c r="F183" s="175" t="s">
        <v>192</v>
      </c>
      <c r="H183" s="176">
        <v>42</v>
      </c>
      <c r="I183" s="177"/>
      <c r="L183" s="173"/>
      <c r="M183" s="178"/>
      <c r="N183" s="179"/>
      <c r="O183" s="179"/>
      <c r="P183" s="179"/>
      <c r="Q183" s="179"/>
      <c r="R183" s="179"/>
      <c r="S183" s="179"/>
      <c r="T183" s="180"/>
      <c r="AT183" s="174" t="s">
        <v>190</v>
      </c>
      <c r="AU183" s="174" t="s">
        <v>85</v>
      </c>
      <c r="AV183" s="13" t="s">
        <v>85</v>
      </c>
      <c r="AW183" s="13" t="s">
        <v>36</v>
      </c>
      <c r="AX183" s="13" t="s">
        <v>83</v>
      </c>
      <c r="AY183" s="174" t="s">
        <v>126</v>
      </c>
    </row>
    <row r="184" spans="2:63" s="11" customFormat="1" ht="22.9" customHeight="1">
      <c r="B184" s="131"/>
      <c r="D184" s="132" t="s">
        <v>74</v>
      </c>
      <c r="E184" s="142" t="s">
        <v>140</v>
      </c>
      <c r="F184" s="142" t="s">
        <v>332</v>
      </c>
      <c r="I184" s="134"/>
      <c r="J184" s="143">
        <f>BK184</f>
        <v>0</v>
      </c>
      <c r="L184" s="131"/>
      <c r="M184" s="136"/>
      <c r="N184" s="137"/>
      <c r="O184" s="137"/>
      <c r="P184" s="138">
        <f>SUM(P185:P190)</f>
        <v>0</v>
      </c>
      <c r="Q184" s="137"/>
      <c r="R184" s="138">
        <f>SUM(R185:R190)</f>
        <v>0.0009</v>
      </c>
      <c r="S184" s="137"/>
      <c r="T184" s="139">
        <f>SUM(T185:T190)</f>
        <v>0</v>
      </c>
      <c r="AR184" s="132" t="s">
        <v>83</v>
      </c>
      <c r="AT184" s="140" t="s">
        <v>74</v>
      </c>
      <c r="AU184" s="140" t="s">
        <v>83</v>
      </c>
      <c r="AY184" s="132" t="s">
        <v>126</v>
      </c>
      <c r="BK184" s="141">
        <f>SUM(BK185:BK190)</f>
        <v>0</v>
      </c>
    </row>
    <row r="185" spans="2:65" s="1" customFormat="1" ht="16.5" customHeight="1">
      <c r="B185" s="144"/>
      <c r="C185" s="145" t="s">
        <v>333</v>
      </c>
      <c r="D185" s="145" t="s">
        <v>129</v>
      </c>
      <c r="E185" s="146" t="s">
        <v>334</v>
      </c>
      <c r="F185" s="147" t="s">
        <v>335</v>
      </c>
      <c r="G185" s="148" t="s">
        <v>201</v>
      </c>
      <c r="H185" s="149">
        <v>2</v>
      </c>
      <c r="I185" s="150"/>
      <c r="J185" s="151">
        <f>ROUND(I185*H185,2)</f>
        <v>0</v>
      </c>
      <c r="K185" s="147" t="s">
        <v>132</v>
      </c>
      <c r="L185" s="33"/>
      <c r="M185" s="152" t="s">
        <v>3</v>
      </c>
      <c r="N185" s="153" t="s">
        <v>46</v>
      </c>
      <c r="O185" s="53"/>
      <c r="P185" s="154">
        <f>O185*H185</f>
        <v>0</v>
      </c>
      <c r="Q185" s="154">
        <v>0.00045</v>
      </c>
      <c r="R185" s="154">
        <f>Q185*H185</f>
        <v>0.0009</v>
      </c>
      <c r="S185" s="154">
        <v>0</v>
      </c>
      <c r="T185" s="155">
        <f>S185*H185</f>
        <v>0</v>
      </c>
      <c r="AR185" s="156" t="s">
        <v>143</v>
      </c>
      <c r="AT185" s="156" t="s">
        <v>129</v>
      </c>
      <c r="AU185" s="156" t="s">
        <v>85</v>
      </c>
      <c r="AY185" s="18" t="s">
        <v>126</v>
      </c>
      <c r="BE185" s="157">
        <f>IF(N185="základní",J185,0)</f>
        <v>0</v>
      </c>
      <c r="BF185" s="157">
        <f>IF(N185="snížená",J185,0)</f>
        <v>0</v>
      </c>
      <c r="BG185" s="157">
        <f>IF(N185="zákl. přenesená",J185,0)</f>
        <v>0</v>
      </c>
      <c r="BH185" s="157">
        <f>IF(N185="sníž. přenesená",J185,0)</f>
        <v>0</v>
      </c>
      <c r="BI185" s="157">
        <f>IF(N185="nulová",J185,0)</f>
        <v>0</v>
      </c>
      <c r="BJ185" s="18" t="s">
        <v>83</v>
      </c>
      <c r="BK185" s="157">
        <f>ROUND(I185*H185,2)</f>
        <v>0</v>
      </c>
      <c r="BL185" s="18" t="s">
        <v>143</v>
      </c>
      <c r="BM185" s="156" t="s">
        <v>336</v>
      </c>
    </row>
    <row r="186" spans="2:47" s="1" customFormat="1" ht="117">
      <c r="B186" s="33"/>
      <c r="D186" s="163" t="s">
        <v>188</v>
      </c>
      <c r="F186" s="164" t="s">
        <v>337</v>
      </c>
      <c r="I186" s="89"/>
      <c r="L186" s="33"/>
      <c r="M186" s="165"/>
      <c r="N186" s="53"/>
      <c r="O186" s="53"/>
      <c r="P186" s="53"/>
      <c r="Q186" s="53"/>
      <c r="R186" s="53"/>
      <c r="S186" s="53"/>
      <c r="T186" s="54"/>
      <c r="AT186" s="18" t="s">
        <v>188</v>
      </c>
      <c r="AU186" s="18" t="s">
        <v>85</v>
      </c>
    </row>
    <row r="187" spans="2:51" s="12" customFormat="1" ht="11.25">
      <c r="B187" s="166"/>
      <c r="D187" s="163" t="s">
        <v>190</v>
      </c>
      <c r="E187" s="167" t="s">
        <v>3</v>
      </c>
      <c r="F187" s="168" t="s">
        <v>338</v>
      </c>
      <c r="H187" s="167" t="s">
        <v>3</v>
      </c>
      <c r="I187" s="169"/>
      <c r="L187" s="166"/>
      <c r="M187" s="170"/>
      <c r="N187" s="171"/>
      <c r="O187" s="171"/>
      <c r="P187" s="171"/>
      <c r="Q187" s="171"/>
      <c r="R187" s="171"/>
      <c r="S187" s="171"/>
      <c r="T187" s="172"/>
      <c r="AT187" s="167" t="s">
        <v>190</v>
      </c>
      <c r="AU187" s="167" t="s">
        <v>85</v>
      </c>
      <c r="AV187" s="12" t="s">
        <v>83</v>
      </c>
      <c r="AW187" s="12" t="s">
        <v>36</v>
      </c>
      <c r="AX187" s="12" t="s">
        <v>75</v>
      </c>
      <c r="AY187" s="167" t="s">
        <v>126</v>
      </c>
    </row>
    <row r="188" spans="2:51" s="12" customFormat="1" ht="11.25">
      <c r="B188" s="166"/>
      <c r="D188" s="163" t="s">
        <v>190</v>
      </c>
      <c r="E188" s="167" t="s">
        <v>3</v>
      </c>
      <c r="F188" s="168" t="s">
        <v>339</v>
      </c>
      <c r="H188" s="167" t="s">
        <v>3</v>
      </c>
      <c r="I188" s="169"/>
      <c r="L188" s="166"/>
      <c r="M188" s="170"/>
      <c r="N188" s="171"/>
      <c r="O188" s="171"/>
      <c r="P188" s="171"/>
      <c r="Q188" s="171"/>
      <c r="R188" s="171"/>
      <c r="S188" s="171"/>
      <c r="T188" s="172"/>
      <c r="AT188" s="167" t="s">
        <v>190</v>
      </c>
      <c r="AU188" s="167" t="s">
        <v>85</v>
      </c>
      <c r="AV188" s="12" t="s">
        <v>83</v>
      </c>
      <c r="AW188" s="12" t="s">
        <v>36</v>
      </c>
      <c r="AX188" s="12" t="s">
        <v>75</v>
      </c>
      <c r="AY188" s="167" t="s">
        <v>126</v>
      </c>
    </row>
    <row r="189" spans="2:51" s="13" customFormat="1" ht="11.25">
      <c r="B189" s="173"/>
      <c r="D189" s="163" t="s">
        <v>190</v>
      </c>
      <c r="E189" s="174" t="s">
        <v>3</v>
      </c>
      <c r="F189" s="175" t="s">
        <v>85</v>
      </c>
      <c r="H189" s="176">
        <v>2</v>
      </c>
      <c r="I189" s="177"/>
      <c r="L189" s="173"/>
      <c r="M189" s="178"/>
      <c r="N189" s="179"/>
      <c r="O189" s="179"/>
      <c r="P189" s="179"/>
      <c r="Q189" s="179"/>
      <c r="R189" s="179"/>
      <c r="S189" s="179"/>
      <c r="T189" s="180"/>
      <c r="AT189" s="174" t="s">
        <v>190</v>
      </c>
      <c r="AU189" s="174" t="s">
        <v>85</v>
      </c>
      <c r="AV189" s="13" t="s">
        <v>85</v>
      </c>
      <c r="AW189" s="13" t="s">
        <v>36</v>
      </c>
      <c r="AX189" s="13" t="s">
        <v>75</v>
      </c>
      <c r="AY189" s="174" t="s">
        <v>126</v>
      </c>
    </row>
    <row r="190" spans="2:51" s="14" customFormat="1" ht="11.25">
      <c r="B190" s="181"/>
      <c r="D190" s="163" t="s">
        <v>190</v>
      </c>
      <c r="E190" s="182" t="s">
        <v>3</v>
      </c>
      <c r="F190" s="183" t="s">
        <v>230</v>
      </c>
      <c r="H190" s="184">
        <v>2</v>
      </c>
      <c r="I190" s="185"/>
      <c r="L190" s="181"/>
      <c r="M190" s="186"/>
      <c r="N190" s="187"/>
      <c r="O190" s="187"/>
      <c r="P190" s="187"/>
      <c r="Q190" s="187"/>
      <c r="R190" s="187"/>
      <c r="S190" s="187"/>
      <c r="T190" s="188"/>
      <c r="AT190" s="182" t="s">
        <v>190</v>
      </c>
      <c r="AU190" s="182" t="s">
        <v>85</v>
      </c>
      <c r="AV190" s="14" t="s">
        <v>143</v>
      </c>
      <c r="AW190" s="14" t="s">
        <v>36</v>
      </c>
      <c r="AX190" s="14" t="s">
        <v>83</v>
      </c>
      <c r="AY190" s="182" t="s">
        <v>126</v>
      </c>
    </row>
    <row r="191" spans="2:63" s="11" customFormat="1" ht="22.9" customHeight="1">
      <c r="B191" s="131"/>
      <c r="D191" s="132" t="s">
        <v>74</v>
      </c>
      <c r="E191" s="142" t="s">
        <v>125</v>
      </c>
      <c r="F191" s="142" t="s">
        <v>340</v>
      </c>
      <c r="I191" s="134"/>
      <c r="J191" s="143">
        <f>BK191</f>
        <v>0</v>
      </c>
      <c r="L191" s="131"/>
      <c r="M191" s="136"/>
      <c r="N191" s="137"/>
      <c r="O191" s="137"/>
      <c r="P191" s="138">
        <f>SUM(P192:P214)</f>
        <v>0</v>
      </c>
      <c r="Q191" s="137"/>
      <c r="R191" s="138">
        <f>SUM(R192:R214)</f>
        <v>1.26</v>
      </c>
      <c r="S191" s="137"/>
      <c r="T191" s="139">
        <f>SUM(T192:T214)</f>
        <v>0</v>
      </c>
      <c r="AR191" s="132" t="s">
        <v>83</v>
      </c>
      <c r="AT191" s="140" t="s">
        <v>74</v>
      </c>
      <c r="AU191" s="140" t="s">
        <v>83</v>
      </c>
      <c r="AY191" s="132" t="s">
        <v>126</v>
      </c>
      <c r="BK191" s="141">
        <f>SUM(BK192:BK214)</f>
        <v>0</v>
      </c>
    </row>
    <row r="192" spans="2:65" s="1" customFormat="1" ht="36" customHeight="1">
      <c r="B192" s="144"/>
      <c r="C192" s="145" t="s">
        <v>341</v>
      </c>
      <c r="D192" s="145" t="s">
        <v>129</v>
      </c>
      <c r="E192" s="146" t="s">
        <v>342</v>
      </c>
      <c r="F192" s="147" t="s">
        <v>343</v>
      </c>
      <c r="G192" s="148" t="s">
        <v>186</v>
      </c>
      <c r="H192" s="149">
        <v>42</v>
      </c>
      <c r="I192" s="150"/>
      <c r="J192" s="151">
        <f>ROUND(I192*H192,2)</f>
        <v>0</v>
      </c>
      <c r="K192" s="147" t="s">
        <v>132</v>
      </c>
      <c r="L192" s="33"/>
      <c r="M192" s="152" t="s">
        <v>3</v>
      </c>
      <c r="N192" s="153" t="s">
        <v>46</v>
      </c>
      <c r="O192" s="53"/>
      <c r="P192" s="154">
        <f>O192*H192</f>
        <v>0</v>
      </c>
      <c r="Q192" s="154">
        <v>0</v>
      </c>
      <c r="R192" s="154">
        <f>Q192*H192</f>
        <v>0</v>
      </c>
      <c r="S192" s="154">
        <v>0</v>
      </c>
      <c r="T192" s="155">
        <f>S192*H192</f>
        <v>0</v>
      </c>
      <c r="AR192" s="156" t="s">
        <v>143</v>
      </c>
      <c r="AT192" s="156" t="s">
        <v>129</v>
      </c>
      <c r="AU192" s="156" t="s">
        <v>85</v>
      </c>
      <c r="AY192" s="18" t="s">
        <v>126</v>
      </c>
      <c r="BE192" s="157">
        <f>IF(N192="základní",J192,0)</f>
        <v>0</v>
      </c>
      <c r="BF192" s="157">
        <f>IF(N192="snížená",J192,0)</f>
        <v>0</v>
      </c>
      <c r="BG192" s="157">
        <f>IF(N192="zákl. přenesená",J192,0)</f>
        <v>0</v>
      </c>
      <c r="BH192" s="157">
        <f>IF(N192="sníž. přenesená",J192,0)</f>
        <v>0</v>
      </c>
      <c r="BI192" s="157">
        <f>IF(N192="nulová",J192,0)</f>
        <v>0</v>
      </c>
      <c r="BJ192" s="18" t="s">
        <v>83</v>
      </c>
      <c r="BK192" s="157">
        <f>ROUND(I192*H192,2)</f>
        <v>0</v>
      </c>
      <c r="BL192" s="18" t="s">
        <v>143</v>
      </c>
      <c r="BM192" s="156" t="s">
        <v>344</v>
      </c>
    </row>
    <row r="193" spans="2:47" s="1" customFormat="1" ht="204.75">
      <c r="B193" s="33"/>
      <c r="D193" s="163" t="s">
        <v>188</v>
      </c>
      <c r="F193" s="164" t="s">
        <v>345</v>
      </c>
      <c r="I193" s="89"/>
      <c r="L193" s="33"/>
      <c r="M193" s="165"/>
      <c r="N193" s="53"/>
      <c r="O193" s="53"/>
      <c r="P193" s="53"/>
      <c r="Q193" s="53"/>
      <c r="R193" s="53"/>
      <c r="S193" s="53"/>
      <c r="T193" s="54"/>
      <c r="AT193" s="18" t="s">
        <v>188</v>
      </c>
      <c r="AU193" s="18" t="s">
        <v>85</v>
      </c>
    </row>
    <row r="194" spans="2:51" s="12" customFormat="1" ht="11.25">
      <c r="B194" s="166"/>
      <c r="D194" s="163" t="s">
        <v>190</v>
      </c>
      <c r="E194" s="167" t="s">
        <v>3</v>
      </c>
      <c r="F194" s="168" t="s">
        <v>331</v>
      </c>
      <c r="H194" s="167" t="s">
        <v>3</v>
      </c>
      <c r="I194" s="169"/>
      <c r="L194" s="166"/>
      <c r="M194" s="170"/>
      <c r="N194" s="171"/>
      <c r="O194" s="171"/>
      <c r="P194" s="171"/>
      <c r="Q194" s="171"/>
      <c r="R194" s="171"/>
      <c r="S194" s="171"/>
      <c r="T194" s="172"/>
      <c r="AT194" s="167" t="s">
        <v>190</v>
      </c>
      <c r="AU194" s="167" t="s">
        <v>85</v>
      </c>
      <c r="AV194" s="12" t="s">
        <v>83</v>
      </c>
      <c r="AW194" s="12" t="s">
        <v>36</v>
      </c>
      <c r="AX194" s="12" t="s">
        <v>75</v>
      </c>
      <c r="AY194" s="167" t="s">
        <v>126</v>
      </c>
    </row>
    <row r="195" spans="2:51" s="12" customFormat="1" ht="11.25">
      <c r="B195" s="166"/>
      <c r="D195" s="163" t="s">
        <v>190</v>
      </c>
      <c r="E195" s="167" t="s">
        <v>3</v>
      </c>
      <c r="F195" s="168" t="s">
        <v>346</v>
      </c>
      <c r="H195" s="167" t="s">
        <v>3</v>
      </c>
      <c r="I195" s="169"/>
      <c r="L195" s="166"/>
      <c r="M195" s="170"/>
      <c r="N195" s="171"/>
      <c r="O195" s="171"/>
      <c r="P195" s="171"/>
      <c r="Q195" s="171"/>
      <c r="R195" s="171"/>
      <c r="S195" s="171"/>
      <c r="T195" s="172"/>
      <c r="AT195" s="167" t="s">
        <v>190</v>
      </c>
      <c r="AU195" s="167" t="s">
        <v>85</v>
      </c>
      <c r="AV195" s="12" t="s">
        <v>83</v>
      </c>
      <c r="AW195" s="12" t="s">
        <v>36</v>
      </c>
      <c r="AX195" s="12" t="s">
        <v>75</v>
      </c>
      <c r="AY195" s="167" t="s">
        <v>126</v>
      </c>
    </row>
    <row r="196" spans="2:51" s="13" customFormat="1" ht="11.25">
      <c r="B196" s="173"/>
      <c r="D196" s="163" t="s">
        <v>190</v>
      </c>
      <c r="E196" s="174" t="s">
        <v>3</v>
      </c>
      <c r="F196" s="175" t="s">
        <v>192</v>
      </c>
      <c r="H196" s="176">
        <v>42</v>
      </c>
      <c r="I196" s="177"/>
      <c r="L196" s="173"/>
      <c r="M196" s="178"/>
      <c r="N196" s="179"/>
      <c r="O196" s="179"/>
      <c r="P196" s="179"/>
      <c r="Q196" s="179"/>
      <c r="R196" s="179"/>
      <c r="S196" s="179"/>
      <c r="T196" s="180"/>
      <c r="AT196" s="174" t="s">
        <v>190</v>
      </c>
      <c r="AU196" s="174" t="s">
        <v>85</v>
      </c>
      <c r="AV196" s="13" t="s">
        <v>85</v>
      </c>
      <c r="AW196" s="13" t="s">
        <v>36</v>
      </c>
      <c r="AX196" s="13" t="s">
        <v>83</v>
      </c>
      <c r="AY196" s="174" t="s">
        <v>126</v>
      </c>
    </row>
    <row r="197" spans="2:65" s="1" customFormat="1" ht="16.5" customHeight="1">
      <c r="B197" s="144"/>
      <c r="C197" s="189" t="s">
        <v>347</v>
      </c>
      <c r="D197" s="189" t="s">
        <v>275</v>
      </c>
      <c r="E197" s="190" t="s">
        <v>348</v>
      </c>
      <c r="F197" s="191" t="s">
        <v>349</v>
      </c>
      <c r="G197" s="192" t="s">
        <v>253</v>
      </c>
      <c r="H197" s="193">
        <v>1.26</v>
      </c>
      <c r="I197" s="194"/>
      <c r="J197" s="195">
        <f>ROUND(I197*H197,2)</f>
        <v>0</v>
      </c>
      <c r="K197" s="191" t="s">
        <v>132</v>
      </c>
      <c r="L197" s="196"/>
      <c r="M197" s="197" t="s">
        <v>3</v>
      </c>
      <c r="N197" s="198" t="s">
        <v>46</v>
      </c>
      <c r="O197" s="53"/>
      <c r="P197" s="154">
        <f>O197*H197</f>
        <v>0</v>
      </c>
      <c r="Q197" s="154">
        <v>1</v>
      </c>
      <c r="R197" s="154">
        <f>Q197*H197</f>
        <v>1.26</v>
      </c>
      <c r="S197" s="154">
        <v>0</v>
      </c>
      <c r="T197" s="155">
        <f>S197*H197</f>
        <v>0</v>
      </c>
      <c r="AR197" s="156" t="s">
        <v>160</v>
      </c>
      <c r="AT197" s="156" t="s">
        <v>275</v>
      </c>
      <c r="AU197" s="156" t="s">
        <v>85</v>
      </c>
      <c r="AY197" s="18" t="s">
        <v>126</v>
      </c>
      <c r="BE197" s="157">
        <f>IF(N197="základní",J197,0)</f>
        <v>0</v>
      </c>
      <c r="BF197" s="157">
        <f>IF(N197="snížená",J197,0)</f>
        <v>0</v>
      </c>
      <c r="BG197" s="157">
        <f>IF(N197="zákl. přenesená",J197,0)</f>
        <v>0</v>
      </c>
      <c r="BH197" s="157">
        <f>IF(N197="sníž. přenesená",J197,0)</f>
        <v>0</v>
      </c>
      <c r="BI197" s="157">
        <f>IF(N197="nulová",J197,0)</f>
        <v>0</v>
      </c>
      <c r="BJ197" s="18" t="s">
        <v>83</v>
      </c>
      <c r="BK197" s="157">
        <f>ROUND(I197*H197,2)</f>
        <v>0</v>
      </c>
      <c r="BL197" s="18" t="s">
        <v>143</v>
      </c>
      <c r="BM197" s="156" t="s">
        <v>350</v>
      </c>
    </row>
    <row r="198" spans="2:51" s="12" customFormat="1" ht="11.25">
      <c r="B198" s="166"/>
      <c r="D198" s="163" t="s">
        <v>190</v>
      </c>
      <c r="E198" s="167" t="s">
        <v>3</v>
      </c>
      <c r="F198" s="168" t="s">
        <v>331</v>
      </c>
      <c r="H198" s="167" t="s">
        <v>3</v>
      </c>
      <c r="I198" s="169"/>
      <c r="L198" s="166"/>
      <c r="M198" s="170"/>
      <c r="N198" s="171"/>
      <c r="O198" s="171"/>
      <c r="P198" s="171"/>
      <c r="Q198" s="171"/>
      <c r="R198" s="171"/>
      <c r="S198" s="171"/>
      <c r="T198" s="172"/>
      <c r="AT198" s="167" t="s">
        <v>190</v>
      </c>
      <c r="AU198" s="167" t="s">
        <v>85</v>
      </c>
      <c r="AV198" s="12" t="s">
        <v>83</v>
      </c>
      <c r="AW198" s="12" t="s">
        <v>36</v>
      </c>
      <c r="AX198" s="12" t="s">
        <v>75</v>
      </c>
      <c r="AY198" s="167" t="s">
        <v>126</v>
      </c>
    </row>
    <row r="199" spans="2:51" s="12" customFormat="1" ht="11.25">
      <c r="B199" s="166"/>
      <c r="D199" s="163" t="s">
        <v>190</v>
      </c>
      <c r="E199" s="167" t="s">
        <v>3</v>
      </c>
      <c r="F199" s="168" t="s">
        <v>346</v>
      </c>
      <c r="H199" s="167" t="s">
        <v>3</v>
      </c>
      <c r="I199" s="169"/>
      <c r="L199" s="166"/>
      <c r="M199" s="170"/>
      <c r="N199" s="171"/>
      <c r="O199" s="171"/>
      <c r="P199" s="171"/>
      <c r="Q199" s="171"/>
      <c r="R199" s="171"/>
      <c r="S199" s="171"/>
      <c r="T199" s="172"/>
      <c r="AT199" s="167" t="s">
        <v>190</v>
      </c>
      <c r="AU199" s="167" t="s">
        <v>85</v>
      </c>
      <c r="AV199" s="12" t="s">
        <v>83</v>
      </c>
      <c r="AW199" s="12" t="s">
        <v>36</v>
      </c>
      <c r="AX199" s="12" t="s">
        <v>75</v>
      </c>
      <c r="AY199" s="167" t="s">
        <v>126</v>
      </c>
    </row>
    <row r="200" spans="2:51" s="13" customFormat="1" ht="11.25">
      <c r="B200" s="173"/>
      <c r="D200" s="163" t="s">
        <v>190</v>
      </c>
      <c r="E200" s="174" t="s">
        <v>3</v>
      </c>
      <c r="F200" s="175" t="s">
        <v>351</v>
      </c>
      <c r="H200" s="176">
        <v>1.26</v>
      </c>
      <c r="I200" s="177"/>
      <c r="L200" s="173"/>
      <c r="M200" s="178"/>
      <c r="N200" s="179"/>
      <c r="O200" s="179"/>
      <c r="P200" s="179"/>
      <c r="Q200" s="179"/>
      <c r="R200" s="179"/>
      <c r="S200" s="179"/>
      <c r="T200" s="180"/>
      <c r="AT200" s="174" t="s">
        <v>190</v>
      </c>
      <c r="AU200" s="174" t="s">
        <v>85</v>
      </c>
      <c r="AV200" s="13" t="s">
        <v>85</v>
      </c>
      <c r="AW200" s="13" t="s">
        <v>36</v>
      </c>
      <c r="AX200" s="13" t="s">
        <v>83</v>
      </c>
      <c r="AY200" s="174" t="s">
        <v>126</v>
      </c>
    </row>
    <row r="201" spans="2:65" s="1" customFormat="1" ht="16.5" customHeight="1">
      <c r="B201" s="144"/>
      <c r="C201" s="145" t="s">
        <v>352</v>
      </c>
      <c r="D201" s="145" t="s">
        <v>129</v>
      </c>
      <c r="E201" s="146" t="s">
        <v>353</v>
      </c>
      <c r="F201" s="147" t="s">
        <v>354</v>
      </c>
      <c r="G201" s="148" t="s">
        <v>186</v>
      </c>
      <c r="H201" s="149">
        <v>14.4</v>
      </c>
      <c r="I201" s="150"/>
      <c r="J201" s="151">
        <f>ROUND(I201*H201,2)</f>
        <v>0</v>
      </c>
      <c r="K201" s="147" t="s">
        <v>132</v>
      </c>
      <c r="L201" s="33"/>
      <c r="M201" s="152" t="s">
        <v>3</v>
      </c>
      <c r="N201" s="153" t="s">
        <v>46</v>
      </c>
      <c r="O201" s="53"/>
      <c r="P201" s="154">
        <f>O201*H201</f>
        <v>0</v>
      </c>
      <c r="Q201" s="154">
        <v>0</v>
      </c>
      <c r="R201" s="154">
        <f>Q201*H201</f>
        <v>0</v>
      </c>
      <c r="S201" s="154">
        <v>0</v>
      </c>
      <c r="T201" s="155">
        <f>S201*H201</f>
        <v>0</v>
      </c>
      <c r="AR201" s="156" t="s">
        <v>143</v>
      </c>
      <c r="AT201" s="156" t="s">
        <v>129</v>
      </c>
      <c r="AU201" s="156" t="s">
        <v>85</v>
      </c>
      <c r="AY201" s="18" t="s">
        <v>126</v>
      </c>
      <c r="BE201" s="157">
        <f>IF(N201="základní",J201,0)</f>
        <v>0</v>
      </c>
      <c r="BF201" s="157">
        <f>IF(N201="snížená",J201,0)</f>
        <v>0</v>
      </c>
      <c r="BG201" s="157">
        <f>IF(N201="zákl. přenesená",J201,0)</f>
        <v>0</v>
      </c>
      <c r="BH201" s="157">
        <f>IF(N201="sníž. přenesená",J201,0)</f>
        <v>0</v>
      </c>
      <c r="BI201" s="157">
        <f>IF(N201="nulová",J201,0)</f>
        <v>0</v>
      </c>
      <c r="BJ201" s="18" t="s">
        <v>83</v>
      </c>
      <c r="BK201" s="157">
        <f>ROUND(I201*H201,2)</f>
        <v>0</v>
      </c>
      <c r="BL201" s="18" t="s">
        <v>143</v>
      </c>
      <c r="BM201" s="156" t="s">
        <v>355</v>
      </c>
    </row>
    <row r="202" spans="2:51" s="12" customFormat="1" ht="11.25">
      <c r="B202" s="166"/>
      <c r="D202" s="163" t="s">
        <v>190</v>
      </c>
      <c r="E202" s="167" t="s">
        <v>3</v>
      </c>
      <c r="F202" s="168" t="s">
        <v>356</v>
      </c>
      <c r="H202" s="167" t="s">
        <v>3</v>
      </c>
      <c r="I202" s="169"/>
      <c r="L202" s="166"/>
      <c r="M202" s="170"/>
      <c r="N202" s="171"/>
      <c r="O202" s="171"/>
      <c r="P202" s="171"/>
      <c r="Q202" s="171"/>
      <c r="R202" s="171"/>
      <c r="S202" s="171"/>
      <c r="T202" s="172"/>
      <c r="AT202" s="167" t="s">
        <v>190</v>
      </c>
      <c r="AU202" s="167" t="s">
        <v>85</v>
      </c>
      <c r="AV202" s="12" t="s">
        <v>83</v>
      </c>
      <c r="AW202" s="12" t="s">
        <v>36</v>
      </c>
      <c r="AX202" s="12" t="s">
        <v>75</v>
      </c>
      <c r="AY202" s="167" t="s">
        <v>126</v>
      </c>
    </row>
    <row r="203" spans="2:51" s="13" customFormat="1" ht="11.25">
      <c r="B203" s="173"/>
      <c r="D203" s="163" t="s">
        <v>190</v>
      </c>
      <c r="E203" s="174" t="s">
        <v>3</v>
      </c>
      <c r="F203" s="175" t="s">
        <v>357</v>
      </c>
      <c r="H203" s="176">
        <v>14.4</v>
      </c>
      <c r="I203" s="177"/>
      <c r="L203" s="173"/>
      <c r="M203" s="178"/>
      <c r="N203" s="179"/>
      <c r="O203" s="179"/>
      <c r="P203" s="179"/>
      <c r="Q203" s="179"/>
      <c r="R203" s="179"/>
      <c r="S203" s="179"/>
      <c r="T203" s="180"/>
      <c r="AT203" s="174" t="s">
        <v>190</v>
      </c>
      <c r="AU203" s="174" t="s">
        <v>85</v>
      </c>
      <c r="AV203" s="13" t="s">
        <v>85</v>
      </c>
      <c r="AW203" s="13" t="s">
        <v>36</v>
      </c>
      <c r="AX203" s="13" t="s">
        <v>83</v>
      </c>
      <c r="AY203" s="174" t="s">
        <v>126</v>
      </c>
    </row>
    <row r="204" spans="2:65" s="1" customFormat="1" ht="24" customHeight="1">
      <c r="B204" s="144"/>
      <c r="C204" s="145" t="s">
        <v>358</v>
      </c>
      <c r="D204" s="145" t="s">
        <v>129</v>
      </c>
      <c r="E204" s="146" t="s">
        <v>359</v>
      </c>
      <c r="F204" s="147" t="s">
        <v>360</v>
      </c>
      <c r="G204" s="148" t="s">
        <v>186</v>
      </c>
      <c r="H204" s="149">
        <v>14.4</v>
      </c>
      <c r="I204" s="150"/>
      <c r="J204" s="151">
        <f>ROUND(I204*H204,2)</f>
        <v>0</v>
      </c>
      <c r="K204" s="147" t="s">
        <v>132</v>
      </c>
      <c r="L204" s="33"/>
      <c r="M204" s="152" t="s">
        <v>3</v>
      </c>
      <c r="N204" s="153" t="s">
        <v>46</v>
      </c>
      <c r="O204" s="53"/>
      <c r="P204" s="154">
        <f>O204*H204</f>
        <v>0</v>
      </c>
      <c r="Q204" s="154">
        <v>0</v>
      </c>
      <c r="R204" s="154">
        <f>Q204*H204</f>
        <v>0</v>
      </c>
      <c r="S204" s="154">
        <v>0</v>
      </c>
      <c r="T204" s="155">
        <f>S204*H204</f>
        <v>0</v>
      </c>
      <c r="AR204" s="156" t="s">
        <v>143</v>
      </c>
      <c r="AT204" s="156" t="s">
        <v>129</v>
      </c>
      <c r="AU204" s="156" t="s">
        <v>85</v>
      </c>
      <c r="AY204" s="18" t="s">
        <v>126</v>
      </c>
      <c r="BE204" s="157">
        <f>IF(N204="základní",J204,0)</f>
        <v>0</v>
      </c>
      <c r="BF204" s="157">
        <f>IF(N204="snížená",J204,0)</f>
        <v>0</v>
      </c>
      <c r="BG204" s="157">
        <f>IF(N204="zákl. přenesená",J204,0)</f>
        <v>0</v>
      </c>
      <c r="BH204" s="157">
        <f>IF(N204="sníž. přenesená",J204,0)</f>
        <v>0</v>
      </c>
      <c r="BI204" s="157">
        <f>IF(N204="nulová",J204,0)</f>
        <v>0</v>
      </c>
      <c r="BJ204" s="18" t="s">
        <v>83</v>
      </c>
      <c r="BK204" s="157">
        <f>ROUND(I204*H204,2)</f>
        <v>0</v>
      </c>
      <c r="BL204" s="18" t="s">
        <v>143</v>
      </c>
      <c r="BM204" s="156" t="s">
        <v>361</v>
      </c>
    </row>
    <row r="205" spans="2:47" s="1" customFormat="1" ht="58.5">
      <c r="B205" s="33"/>
      <c r="D205" s="163" t="s">
        <v>188</v>
      </c>
      <c r="F205" s="164" t="s">
        <v>362</v>
      </c>
      <c r="I205" s="89"/>
      <c r="L205" s="33"/>
      <c r="M205" s="165"/>
      <c r="N205" s="53"/>
      <c r="O205" s="53"/>
      <c r="P205" s="53"/>
      <c r="Q205" s="53"/>
      <c r="R205" s="53"/>
      <c r="S205" s="53"/>
      <c r="T205" s="54"/>
      <c r="AT205" s="18" t="s">
        <v>188</v>
      </c>
      <c r="AU205" s="18" t="s">
        <v>85</v>
      </c>
    </row>
    <row r="206" spans="2:65" s="1" customFormat="1" ht="24" customHeight="1">
      <c r="B206" s="144"/>
      <c r="C206" s="145" t="s">
        <v>363</v>
      </c>
      <c r="D206" s="145" t="s">
        <v>129</v>
      </c>
      <c r="E206" s="146" t="s">
        <v>364</v>
      </c>
      <c r="F206" s="147" t="s">
        <v>365</v>
      </c>
      <c r="G206" s="148" t="s">
        <v>186</v>
      </c>
      <c r="H206" s="149">
        <v>14.4</v>
      </c>
      <c r="I206" s="150"/>
      <c r="J206" s="151">
        <f>ROUND(I206*H206,2)</f>
        <v>0</v>
      </c>
      <c r="K206" s="147" t="s">
        <v>132</v>
      </c>
      <c r="L206" s="33"/>
      <c r="M206" s="152" t="s">
        <v>3</v>
      </c>
      <c r="N206" s="153" t="s">
        <v>46</v>
      </c>
      <c r="O206" s="53"/>
      <c r="P206" s="154">
        <f>O206*H206</f>
        <v>0</v>
      </c>
      <c r="Q206" s="154">
        <v>0</v>
      </c>
      <c r="R206" s="154">
        <f>Q206*H206</f>
        <v>0</v>
      </c>
      <c r="S206" s="154">
        <v>0</v>
      </c>
      <c r="T206" s="155">
        <f>S206*H206</f>
        <v>0</v>
      </c>
      <c r="AR206" s="156" t="s">
        <v>143</v>
      </c>
      <c r="AT206" s="156" t="s">
        <v>129</v>
      </c>
      <c r="AU206" s="156" t="s">
        <v>85</v>
      </c>
      <c r="AY206" s="18" t="s">
        <v>126</v>
      </c>
      <c r="BE206" s="157">
        <f>IF(N206="základní",J206,0)</f>
        <v>0</v>
      </c>
      <c r="BF206" s="157">
        <f>IF(N206="snížená",J206,0)</f>
        <v>0</v>
      </c>
      <c r="BG206" s="157">
        <f>IF(N206="zákl. přenesená",J206,0)</f>
        <v>0</v>
      </c>
      <c r="BH206" s="157">
        <f>IF(N206="sníž. přenesená",J206,0)</f>
        <v>0</v>
      </c>
      <c r="BI206" s="157">
        <f>IF(N206="nulová",J206,0)</f>
        <v>0</v>
      </c>
      <c r="BJ206" s="18" t="s">
        <v>83</v>
      </c>
      <c r="BK206" s="157">
        <f>ROUND(I206*H206,2)</f>
        <v>0</v>
      </c>
      <c r="BL206" s="18" t="s">
        <v>143</v>
      </c>
      <c r="BM206" s="156" t="s">
        <v>366</v>
      </c>
    </row>
    <row r="207" spans="2:47" s="1" customFormat="1" ht="29.25">
      <c r="B207" s="33"/>
      <c r="D207" s="163" t="s">
        <v>188</v>
      </c>
      <c r="F207" s="164" t="s">
        <v>367</v>
      </c>
      <c r="I207" s="89"/>
      <c r="L207" s="33"/>
      <c r="M207" s="165"/>
      <c r="N207" s="53"/>
      <c r="O207" s="53"/>
      <c r="P207" s="53"/>
      <c r="Q207" s="53"/>
      <c r="R207" s="53"/>
      <c r="S207" s="53"/>
      <c r="T207" s="54"/>
      <c r="AT207" s="18" t="s">
        <v>188</v>
      </c>
      <c r="AU207" s="18" t="s">
        <v>85</v>
      </c>
    </row>
    <row r="208" spans="2:65" s="1" customFormat="1" ht="16.5" customHeight="1">
      <c r="B208" s="144"/>
      <c r="C208" s="145" t="s">
        <v>368</v>
      </c>
      <c r="D208" s="145" t="s">
        <v>129</v>
      </c>
      <c r="E208" s="146" t="s">
        <v>369</v>
      </c>
      <c r="F208" s="147" t="s">
        <v>370</v>
      </c>
      <c r="G208" s="148" t="s">
        <v>186</v>
      </c>
      <c r="H208" s="149">
        <v>28.8</v>
      </c>
      <c r="I208" s="150"/>
      <c r="J208" s="151">
        <f>ROUND(I208*H208,2)</f>
        <v>0</v>
      </c>
      <c r="K208" s="147" t="s">
        <v>132</v>
      </c>
      <c r="L208" s="33"/>
      <c r="M208" s="152" t="s">
        <v>3</v>
      </c>
      <c r="N208" s="153" t="s">
        <v>46</v>
      </c>
      <c r="O208" s="53"/>
      <c r="P208" s="154">
        <f>O208*H208</f>
        <v>0</v>
      </c>
      <c r="Q208" s="154">
        <v>0</v>
      </c>
      <c r="R208" s="154">
        <f>Q208*H208</f>
        <v>0</v>
      </c>
      <c r="S208" s="154">
        <v>0</v>
      </c>
      <c r="T208" s="155">
        <f>S208*H208</f>
        <v>0</v>
      </c>
      <c r="AR208" s="156" t="s">
        <v>143</v>
      </c>
      <c r="AT208" s="156" t="s">
        <v>129</v>
      </c>
      <c r="AU208" s="156" t="s">
        <v>85</v>
      </c>
      <c r="AY208" s="18" t="s">
        <v>126</v>
      </c>
      <c r="BE208" s="157">
        <f>IF(N208="základní",J208,0)</f>
        <v>0</v>
      </c>
      <c r="BF208" s="157">
        <f>IF(N208="snížená",J208,0)</f>
        <v>0</v>
      </c>
      <c r="BG208" s="157">
        <f>IF(N208="zákl. přenesená",J208,0)</f>
        <v>0</v>
      </c>
      <c r="BH208" s="157">
        <f>IF(N208="sníž. přenesená",J208,0)</f>
        <v>0</v>
      </c>
      <c r="BI208" s="157">
        <f>IF(N208="nulová",J208,0)</f>
        <v>0</v>
      </c>
      <c r="BJ208" s="18" t="s">
        <v>83</v>
      </c>
      <c r="BK208" s="157">
        <f>ROUND(I208*H208,2)</f>
        <v>0</v>
      </c>
      <c r="BL208" s="18" t="s">
        <v>143</v>
      </c>
      <c r="BM208" s="156" t="s">
        <v>371</v>
      </c>
    </row>
    <row r="209" spans="2:51" s="12" customFormat="1" ht="11.25">
      <c r="B209" s="166"/>
      <c r="D209" s="163" t="s">
        <v>190</v>
      </c>
      <c r="E209" s="167" t="s">
        <v>3</v>
      </c>
      <c r="F209" s="168" t="s">
        <v>356</v>
      </c>
      <c r="H209" s="167" t="s">
        <v>3</v>
      </c>
      <c r="I209" s="169"/>
      <c r="L209" s="166"/>
      <c r="M209" s="170"/>
      <c r="N209" s="171"/>
      <c r="O209" s="171"/>
      <c r="P209" s="171"/>
      <c r="Q209" s="171"/>
      <c r="R209" s="171"/>
      <c r="S209" s="171"/>
      <c r="T209" s="172"/>
      <c r="AT209" s="167" t="s">
        <v>190</v>
      </c>
      <c r="AU209" s="167" t="s">
        <v>85</v>
      </c>
      <c r="AV209" s="12" t="s">
        <v>83</v>
      </c>
      <c r="AW209" s="12" t="s">
        <v>36</v>
      </c>
      <c r="AX209" s="12" t="s">
        <v>75</v>
      </c>
      <c r="AY209" s="167" t="s">
        <v>126</v>
      </c>
    </row>
    <row r="210" spans="2:51" s="13" customFormat="1" ht="11.25">
      <c r="B210" s="173"/>
      <c r="D210" s="163" t="s">
        <v>190</v>
      </c>
      <c r="E210" s="174" t="s">
        <v>3</v>
      </c>
      <c r="F210" s="175" t="s">
        <v>372</v>
      </c>
      <c r="H210" s="176">
        <v>28.8</v>
      </c>
      <c r="I210" s="177"/>
      <c r="L210" s="173"/>
      <c r="M210" s="178"/>
      <c r="N210" s="179"/>
      <c r="O210" s="179"/>
      <c r="P210" s="179"/>
      <c r="Q210" s="179"/>
      <c r="R210" s="179"/>
      <c r="S210" s="179"/>
      <c r="T210" s="180"/>
      <c r="AT210" s="174" t="s">
        <v>190</v>
      </c>
      <c r="AU210" s="174" t="s">
        <v>85</v>
      </c>
      <c r="AV210" s="13" t="s">
        <v>85</v>
      </c>
      <c r="AW210" s="13" t="s">
        <v>36</v>
      </c>
      <c r="AX210" s="13" t="s">
        <v>83</v>
      </c>
      <c r="AY210" s="174" t="s">
        <v>126</v>
      </c>
    </row>
    <row r="211" spans="2:65" s="1" customFormat="1" ht="24" customHeight="1">
      <c r="B211" s="144"/>
      <c r="C211" s="145" t="s">
        <v>373</v>
      </c>
      <c r="D211" s="145" t="s">
        <v>129</v>
      </c>
      <c r="E211" s="146" t="s">
        <v>374</v>
      </c>
      <c r="F211" s="147" t="s">
        <v>375</v>
      </c>
      <c r="G211" s="148" t="s">
        <v>186</v>
      </c>
      <c r="H211" s="149">
        <v>14.4</v>
      </c>
      <c r="I211" s="150"/>
      <c r="J211" s="151">
        <f>ROUND(I211*H211,2)</f>
        <v>0</v>
      </c>
      <c r="K211" s="147" t="s">
        <v>132</v>
      </c>
      <c r="L211" s="33"/>
      <c r="M211" s="152" t="s">
        <v>3</v>
      </c>
      <c r="N211" s="153" t="s">
        <v>46</v>
      </c>
      <c r="O211" s="53"/>
      <c r="P211" s="154">
        <f>O211*H211</f>
        <v>0</v>
      </c>
      <c r="Q211" s="154">
        <v>0</v>
      </c>
      <c r="R211" s="154">
        <f>Q211*H211</f>
        <v>0</v>
      </c>
      <c r="S211" s="154">
        <v>0</v>
      </c>
      <c r="T211" s="155">
        <f>S211*H211</f>
        <v>0</v>
      </c>
      <c r="AR211" s="156" t="s">
        <v>143</v>
      </c>
      <c r="AT211" s="156" t="s">
        <v>129</v>
      </c>
      <c r="AU211" s="156" t="s">
        <v>85</v>
      </c>
      <c r="AY211" s="18" t="s">
        <v>126</v>
      </c>
      <c r="BE211" s="157">
        <f>IF(N211="základní",J211,0)</f>
        <v>0</v>
      </c>
      <c r="BF211" s="157">
        <f>IF(N211="snížená",J211,0)</f>
        <v>0</v>
      </c>
      <c r="BG211" s="157">
        <f>IF(N211="zákl. přenesená",J211,0)</f>
        <v>0</v>
      </c>
      <c r="BH211" s="157">
        <f>IF(N211="sníž. přenesená",J211,0)</f>
        <v>0</v>
      </c>
      <c r="BI211" s="157">
        <f>IF(N211="nulová",J211,0)</f>
        <v>0</v>
      </c>
      <c r="BJ211" s="18" t="s">
        <v>83</v>
      </c>
      <c r="BK211" s="157">
        <f>ROUND(I211*H211,2)</f>
        <v>0</v>
      </c>
      <c r="BL211" s="18" t="s">
        <v>143</v>
      </c>
      <c r="BM211" s="156" t="s">
        <v>376</v>
      </c>
    </row>
    <row r="212" spans="2:47" s="1" customFormat="1" ht="29.25">
      <c r="B212" s="33"/>
      <c r="D212" s="163" t="s">
        <v>188</v>
      </c>
      <c r="F212" s="164" t="s">
        <v>377</v>
      </c>
      <c r="I212" s="89"/>
      <c r="L212" s="33"/>
      <c r="M212" s="165"/>
      <c r="N212" s="53"/>
      <c r="O212" s="53"/>
      <c r="P212" s="53"/>
      <c r="Q212" s="53"/>
      <c r="R212" s="53"/>
      <c r="S212" s="53"/>
      <c r="T212" s="54"/>
      <c r="AT212" s="18" t="s">
        <v>188</v>
      </c>
      <c r="AU212" s="18" t="s">
        <v>85</v>
      </c>
    </row>
    <row r="213" spans="2:65" s="1" customFormat="1" ht="24" customHeight="1">
      <c r="B213" s="144"/>
      <c r="C213" s="145" t="s">
        <v>378</v>
      </c>
      <c r="D213" s="145" t="s">
        <v>129</v>
      </c>
      <c r="E213" s="146" t="s">
        <v>379</v>
      </c>
      <c r="F213" s="147" t="s">
        <v>380</v>
      </c>
      <c r="G213" s="148" t="s">
        <v>186</v>
      </c>
      <c r="H213" s="149">
        <v>14.4</v>
      </c>
      <c r="I213" s="150"/>
      <c r="J213" s="151">
        <f>ROUND(I213*H213,2)</f>
        <v>0</v>
      </c>
      <c r="K213" s="147" t="s">
        <v>132</v>
      </c>
      <c r="L213" s="33"/>
      <c r="M213" s="152" t="s">
        <v>3</v>
      </c>
      <c r="N213" s="153" t="s">
        <v>46</v>
      </c>
      <c r="O213" s="53"/>
      <c r="P213" s="154">
        <f>O213*H213</f>
        <v>0</v>
      </c>
      <c r="Q213" s="154">
        <v>0</v>
      </c>
      <c r="R213" s="154">
        <f>Q213*H213</f>
        <v>0</v>
      </c>
      <c r="S213" s="154">
        <v>0</v>
      </c>
      <c r="T213" s="155">
        <f>S213*H213</f>
        <v>0</v>
      </c>
      <c r="AR213" s="156" t="s">
        <v>143</v>
      </c>
      <c r="AT213" s="156" t="s">
        <v>129</v>
      </c>
      <c r="AU213" s="156" t="s">
        <v>85</v>
      </c>
      <c r="AY213" s="18" t="s">
        <v>126</v>
      </c>
      <c r="BE213" s="157">
        <f>IF(N213="základní",J213,0)</f>
        <v>0</v>
      </c>
      <c r="BF213" s="157">
        <f>IF(N213="snížená",J213,0)</f>
        <v>0</v>
      </c>
      <c r="BG213" s="157">
        <f>IF(N213="zákl. přenesená",J213,0)</f>
        <v>0</v>
      </c>
      <c r="BH213" s="157">
        <f>IF(N213="sníž. přenesená",J213,0)</f>
        <v>0</v>
      </c>
      <c r="BI213" s="157">
        <f>IF(N213="nulová",J213,0)</f>
        <v>0</v>
      </c>
      <c r="BJ213" s="18" t="s">
        <v>83</v>
      </c>
      <c r="BK213" s="157">
        <f>ROUND(I213*H213,2)</f>
        <v>0</v>
      </c>
      <c r="BL213" s="18" t="s">
        <v>143</v>
      </c>
      <c r="BM213" s="156" t="s">
        <v>381</v>
      </c>
    </row>
    <row r="214" spans="2:47" s="1" customFormat="1" ht="29.25">
      <c r="B214" s="33"/>
      <c r="D214" s="163" t="s">
        <v>188</v>
      </c>
      <c r="F214" s="164" t="s">
        <v>382</v>
      </c>
      <c r="I214" s="89"/>
      <c r="L214" s="33"/>
      <c r="M214" s="165"/>
      <c r="N214" s="53"/>
      <c r="O214" s="53"/>
      <c r="P214" s="53"/>
      <c r="Q214" s="53"/>
      <c r="R214" s="53"/>
      <c r="S214" s="53"/>
      <c r="T214" s="54"/>
      <c r="AT214" s="18" t="s">
        <v>188</v>
      </c>
      <c r="AU214" s="18" t="s">
        <v>85</v>
      </c>
    </row>
    <row r="215" spans="2:63" s="11" customFormat="1" ht="22.9" customHeight="1">
      <c r="B215" s="131"/>
      <c r="D215" s="132" t="s">
        <v>74</v>
      </c>
      <c r="E215" s="142" t="s">
        <v>166</v>
      </c>
      <c r="F215" s="142" t="s">
        <v>383</v>
      </c>
      <c r="I215" s="134"/>
      <c r="J215" s="143">
        <f>BK215</f>
        <v>0</v>
      </c>
      <c r="L215" s="131"/>
      <c r="M215" s="136"/>
      <c r="N215" s="137"/>
      <c r="O215" s="137"/>
      <c r="P215" s="138">
        <f>SUM(P216:P237)</f>
        <v>0</v>
      </c>
      <c r="Q215" s="137"/>
      <c r="R215" s="138">
        <f>SUM(R216:R237)</f>
        <v>5.605546</v>
      </c>
      <c r="S215" s="137"/>
      <c r="T215" s="139">
        <f>SUM(T216:T237)</f>
        <v>0</v>
      </c>
      <c r="AR215" s="132" t="s">
        <v>83</v>
      </c>
      <c r="AT215" s="140" t="s">
        <v>74</v>
      </c>
      <c r="AU215" s="140" t="s">
        <v>83</v>
      </c>
      <c r="AY215" s="132" t="s">
        <v>126</v>
      </c>
      <c r="BK215" s="141">
        <f>SUM(BK216:BK237)</f>
        <v>0</v>
      </c>
    </row>
    <row r="216" spans="2:65" s="1" customFormat="1" ht="24" customHeight="1">
      <c r="B216" s="144"/>
      <c r="C216" s="145" t="s">
        <v>384</v>
      </c>
      <c r="D216" s="145" t="s">
        <v>129</v>
      </c>
      <c r="E216" s="146" t="s">
        <v>385</v>
      </c>
      <c r="F216" s="147" t="s">
        <v>386</v>
      </c>
      <c r="G216" s="148" t="s">
        <v>201</v>
      </c>
      <c r="H216" s="149">
        <v>23</v>
      </c>
      <c r="I216" s="150"/>
      <c r="J216" s="151">
        <f>ROUND(I216*H216,2)</f>
        <v>0</v>
      </c>
      <c r="K216" s="147" t="s">
        <v>132</v>
      </c>
      <c r="L216" s="33"/>
      <c r="M216" s="152" t="s">
        <v>3</v>
      </c>
      <c r="N216" s="153" t="s">
        <v>46</v>
      </c>
      <c r="O216" s="53"/>
      <c r="P216" s="154">
        <f>O216*H216</f>
        <v>0</v>
      </c>
      <c r="Q216" s="154">
        <v>0.1554</v>
      </c>
      <c r="R216" s="154">
        <f>Q216*H216</f>
        <v>3.5742000000000003</v>
      </c>
      <c r="S216" s="154">
        <v>0</v>
      </c>
      <c r="T216" s="155">
        <f>S216*H216</f>
        <v>0</v>
      </c>
      <c r="AR216" s="156" t="s">
        <v>143</v>
      </c>
      <c r="AT216" s="156" t="s">
        <v>129</v>
      </c>
      <c r="AU216" s="156" t="s">
        <v>85</v>
      </c>
      <c r="AY216" s="18" t="s">
        <v>126</v>
      </c>
      <c r="BE216" s="157">
        <f>IF(N216="základní",J216,0)</f>
        <v>0</v>
      </c>
      <c r="BF216" s="157">
        <f>IF(N216="snížená",J216,0)</f>
        <v>0</v>
      </c>
      <c r="BG216" s="157">
        <f>IF(N216="zákl. přenesená",J216,0)</f>
        <v>0</v>
      </c>
      <c r="BH216" s="157">
        <f>IF(N216="sníž. přenesená",J216,0)</f>
        <v>0</v>
      </c>
      <c r="BI216" s="157">
        <f>IF(N216="nulová",J216,0)</f>
        <v>0</v>
      </c>
      <c r="BJ216" s="18" t="s">
        <v>83</v>
      </c>
      <c r="BK216" s="157">
        <f>ROUND(I216*H216,2)</f>
        <v>0</v>
      </c>
      <c r="BL216" s="18" t="s">
        <v>143</v>
      </c>
      <c r="BM216" s="156" t="s">
        <v>387</v>
      </c>
    </row>
    <row r="217" spans="2:47" s="1" customFormat="1" ht="87.75">
      <c r="B217" s="33"/>
      <c r="D217" s="163" t="s">
        <v>188</v>
      </c>
      <c r="F217" s="164" t="s">
        <v>388</v>
      </c>
      <c r="I217" s="89"/>
      <c r="L217" s="33"/>
      <c r="M217" s="165"/>
      <c r="N217" s="53"/>
      <c r="O217" s="53"/>
      <c r="P217" s="53"/>
      <c r="Q217" s="53"/>
      <c r="R217" s="53"/>
      <c r="S217" s="53"/>
      <c r="T217" s="54"/>
      <c r="AT217" s="18" t="s">
        <v>188</v>
      </c>
      <c r="AU217" s="18" t="s">
        <v>85</v>
      </c>
    </row>
    <row r="218" spans="2:51" s="12" customFormat="1" ht="11.25">
      <c r="B218" s="166"/>
      <c r="D218" s="163" t="s">
        <v>190</v>
      </c>
      <c r="E218" s="167" t="s">
        <v>3</v>
      </c>
      <c r="F218" s="168" t="s">
        <v>389</v>
      </c>
      <c r="H218" s="167" t="s">
        <v>3</v>
      </c>
      <c r="I218" s="169"/>
      <c r="L218" s="166"/>
      <c r="M218" s="170"/>
      <c r="N218" s="171"/>
      <c r="O218" s="171"/>
      <c r="P218" s="171"/>
      <c r="Q218" s="171"/>
      <c r="R218" s="171"/>
      <c r="S218" s="171"/>
      <c r="T218" s="172"/>
      <c r="AT218" s="167" t="s">
        <v>190</v>
      </c>
      <c r="AU218" s="167" t="s">
        <v>85</v>
      </c>
      <c r="AV218" s="12" t="s">
        <v>83</v>
      </c>
      <c r="AW218" s="12" t="s">
        <v>36</v>
      </c>
      <c r="AX218" s="12" t="s">
        <v>75</v>
      </c>
      <c r="AY218" s="167" t="s">
        <v>126</v>
      </c>
    </row>
    <row r="219" spans="2:51" s="13" customFormat="1" ht="11.25">
      <c r="B219" s="173"/>
      <c r="D219" s="163" t="s">
        <v>190</v>
      </c>
      <c r="E219" s="174" t="s">
        <v>3</v>
      </c>
      <c r="F219" s="175" t="s">
        <v>390</v>
      </c>
      <c r="H219" s="176">
        <v>21</v>
      </c>
      <c r="I219" s="177"/>
      <c r="L219" s="173"/>
      <c r="M219" s="178"/>
      <c r="N219" s="179"/>
      <c r="O219" s="179"/>
      <c r="P219" s="179"/>
      <c r="Q219" s="179"/>
      <c r="R219" s="179"/>
      <c r="S219" s="179"/>
      <c r="T219" s="180"/>
      <c r="AT219" s="174" t="s">
        <v>190</v>
      </c>
      <c r="AU219" s="174" t="s">
        <v>85</v>
      </c>
      <c r="AV219" s="13" t="s">
        <v>85</v>
      </c>
      <c r="AW219" s="13" t="s">
        <v>36</v>
      </c>
      <c r="AX219" s="13" t="s">
        <v>75</v>
      </c>
      <c r="AY219" s="174" t="s">
        <v>126</v>
      </c>
    </row>
    <row r="220" spans="2:51" s="13" customFormat="1" ht="11.25">
      <c r="B220" s="173"/>
      <c r="D220" s="163" t="s">
        <v>190</v>
      </c>
      <c r="E220" s="174" t="s">
        <v>3</v>
      </c>
      <c r="F220" s="175" t="s">
        <v>391</v>
      </c>
      <c r="H220" s="176">
        <v>2</v>
      </c>
      <c r="I220" s="177"/>
      <c r="L220" s="173"/>
      <c r="M220" s="178"/>
      <c r="N220" s="179"/>
      <c r="O220" s="179"/>
      <c r="P220" s="179"/>
      <c r="Q220" s="179"/>
      <c r="R220" s="179"/>
      <c r="S220" s="179"/>
      <c r="T220" s="180"/>
      <c r="AT220" s="174" t="s">
        <v>190</v>
      </c>
      <c r="AU220" s="174" t="s">
        <v>85</v>
      </c>
      <c r="AV220" s="13" t="s">
        <v>85</v>
      </c>
      <c r="AW220" s="13" t="s">
        <v>36</v>
      </c>
      <c r="AX220" s="13" t="s">
        <v>75</v>
      </c>
      <c r="AY220" s="174" t="s">
        <v>126</v>
      </c>
    </row>
    <row r="221" spans="2:51" s="14" customFormat="1" ht="11.25">
      <c r="B221" s="181"/>
      <c r="D221" s="163" t="s">
        <v>190</v>
      </c>
      <c r="E221" s="182" t="s">
        <v>3</v>
      </c>
      <c r="F221" s="183" t="s">
        <v>230</v>
      </c>
      <c r="H221" s="184">
        <v>23</v>
      </c>
      <c r="I221" s="185"/>
      <c r="L221" s="181"/>
      <c r="M221" s="186"/>
      <c r="N221" s="187"/>
      <c r="O221" s="187"/>
      <c r="P221" s="187"/>
      <c r="Q221" s="187"/>
      <c r="R221" s="187"/>
      <c r="S221" s="187"/>
      <c r="T221" s="188"/>
      <c r="AT221" s="182" t="s">
        <v>190</v>
      </c>
      <c r="AU221" s="182" t="s">
        <v>85</v>
      </c>
      <c r="AV221" s="14" t="s">
        <v>143</v>
      </c>
      <c r="AW221" s="14" t="s">
        <v>36</v>
      </c>
      <c r="AX221" s="14" t="s">
        <v>83</v>
      </c>
      <c r="AY221" s="182" t="s">
        <v>126</v>
      </c>
    </row>
    <row r="222" spans="2:65" s="1" customFormat="1" ht="16.5" customHeight="1">
      <c r="B222" s="144"/>
      <c r="C222" s="189" t="s">
        <v>392</v>
      </c>
      <c r="D222" s="189" t="s">
        <v>275</v>
      </c>
      <c r="E222" s="190" t="s">
        <v>393</v>
      </c>
      <c r="F222" s="191" t="s">
        <v>394</v>
      </c>
      <c r="G222" s="192" t="s">
        <v>201</v>
      </c>
      <c r="H222" s="193">
        <v>23.69</v>
      </c>
      <c r="I222" s="194"/>
      <c r="J222" s="195">
        <f>ROUND(I222*H222,2)</f>
        <v>0</v>
      </c>
      <c r="K222" s="191" t="s">
        <v>132</v>
      </c>
      <c r="L222" s="196"/>
      <c r="M222" s="197" t="s">
        <v>3</v>
      </c>
      <c r="N222" s="198" t="s">
        <v>46</v>
      </c>
      <c r="O222" s="53"/>
      <c r="P222" s="154">
        <f>O222*H222</f>
        <v>0</v>
      </c>
      <c r="Q222" s="154">
        <v>0.085</v>
      </c>
      <c r="R222" s="154">
        <f>Q222*H222</f>
        <v>2.01365</v>
      </c>
      <c r="S222" s="154">
        <v>0</v>
      </c>
      <c r="T222" s="155">
        <f>S222*H222</f>
        <v>0</v>
      </c>
      <c r="AR222" s="156" t="s">
        <v>160</v>
      </c>
      <c r="AT222" s="156" t="s">
        <v>275</v>
      </c>
      <c r="AU222" s="156" t="s">
        <v>85</v>
      </c>
      <c r="AY222" s="18" t="s">
        <v>126</v>
      </c>
      <c r="BE222" s="157">
        <f>IF(N222="základní",J222,0)</f>
        <v>0</v>
      </c>
      <c r="BF222" s="157">
        <f>IF(N222="snížená",J222,0)</f>
        <v>0</v>
      </c>
      <c r="BG222" s="157">
        <f>IF(N222="zákl. přenesená",J222,0)</f>
        <v>0</v>
      </c>
      <c r="BH222" s="157">
        <f>IF(N222="sníž. přenesená",J222,0)</f>
        <v>0</v>
      </c>
      <c r="BI222" s="157">
        <f>IF(N222="nulová",J222,0)</f>
        <v>0</v>
      </c>
      <c r="BJ222" s="18" t="s">
        <v>83</v>
      </c>
      <c r="BK222" s="157">
        <f>ROUND(I222*H222,2)</f>
        <v>0</v>
      </c>
      <c r="BL222" s="18" t="s">
        <v>143</v>
      </c>
      <c r="BM222" s="156" t="s">
        <v>395</v>
      </c>
    </row>
    <row r="223" spans="2:51" s="13" customFormat="1" ht="11.25">
      <c r="B223" s="173"/>
      <c r="D223" s="163" t="s">
        <v>190</v>
      </c>
      <c r="F223" s="175" t="s">
        <v>396</v>
      </c>
      <c r="H223" s="176">
        <v>23.69</v>
      </c>
      <c r="I223" s="177"/>
      <c r="L223" s="173"/>
      <c r="M223" s="178"/>
      <c r="N223" s="179"/>
      <c r="O223" s="179"/>
      <c r="P223" s="179"/>
      <c r="Q223" s="179"/>
      <c r="R223" s="179"/>
      <c r="S223" s="179"/>
      <c r="T223" s="180"/>
      <c r="AT223" s="174" t="s">
        <v>190</v>
      </c>
      <c r="AU223" s="174" t="s">
        <v>85</v>
      </c>
      <c r="AV223" s="13" t="s">
        <v>85</v>
      </c>
      <c r="AW223" s="13" t="s">
        <v>4</v>
      </c>
      <c r="AX223" s="13" t="s">
        <v>83</v>
      </c>
      <c r="AY223" s="174" t="s">
        <v>126</v>
      </c>
    </row>
    <row r="224" spans="2:65" s="1" customFormat="1" ht="24" customHeight="1">
      <c r="B224" s="144"/>
      <c r="C224" s="145" t="s">
        <v>397</v>
      </c>
      <c r="D224" s="145" t="s">
        <v>129</v>
      </c>
      <c r="E224" s="146" t="s">
        <v>398</v>
      </c>
      <c r="F224" s="147" t="s">
        <v>399</v>
      </c>
      <c r="G224" s="148" t="s">
        <v>201</v>
      </c>
      <c r="H224" s="149">
        <v>27.35</v>
      </c>
      <c r="I224" s="150"/>
      <c r="J224" s="151">
        <f>ROUND(I224*H224,2)</f>
        <v>0</v>
      </c>
      <c r="K224" s="147" t="s">
        <v>132</v>
      </c>
      <c r="L224" s="33"/>
      <c r="M224" s="152" t="s">
        <v>3</v>
      </c>
      <c r="N224" s="153" t="s">
        <v>46</v>
      </c>
      <c r="O224" s="53"/>
      <c r="P224" s="154">
        <f>O224*H224</f>
        <v>0</v>
      </c>
      <c r="Q224" s="154">
        <v>0.00061</v>
      </c>
      <c r="R224" s="154">
        <f>Q224*H224</f>
        <v>0.0166835</v>
      </c>
      <c r="S224" s="154">
        <v>0</v>
      </c>
      <c r="T224" s="155">
        <f>S224*H224</f>
        <v>0</v>
      </c>
      <c r="AR224" s="156" t="s">
        <v>143</v>
      </c>
      <c r="AT224" s="156" t="s">
        <v>129</v>
      </c>
      <c r="AU224" s="156" t="s">
        <v>85</v>
      </c>
      <c r="AY224" s="18" t="s">
        <v>126</v>
      </c>
      <c r="BE224" s="157">
        <f>IF(N224="základní",J224,0)</f>
        <v>0</v>
      </c>
      <c r="BF224" s="157">
        <f>IF(N224="snížená",J224,0)</f>
        <v>0</v>
      </c>
      <c r="BG224" s="157">
        <f>IF(N224="zákl. přenesená",J224,0)</f>
        <v>0</v>
      </c>
      <c r="BH224" s="157">
        <f>IF(N224="sníž. přenesená",J224,0)</f>
        <v>0</v>
      </c>
      <c r="BI224" s="157">
        <f>IF(N224="nulová",J224,0)</f>
        <v>0</v>
      </c>
      <c r="BJ224" s="18" t="s">
        <v>83</v>
      </c>
      <c r="BK224" s="157">
        <f>ROUND(I224*H224,2)</f>
        <v>0</v>
      </c>
      <c r="BL224" s="18" t="s">
        <v>143</v>
      </c>
      <c r="BM224" s="156" t="s">
        <v>400</v>
      </c>
    </row>
    <row r="225" spans="2:47" s="1" customFormat="1" ht="29.25">
      <c r="B225" s="33"/>
      <c r="D225" s="163" t="s">
        <v>188</v>
      </c>
      <c r="F225" s="164" t="s">
        <v>401</v>
      </c>
      <c r="I225" s="89"/>
      <c r="L225" s="33"/>
      <c r="M225" s="165"/>
      <c r="N225" s="53"/>
      <c r="O225" s="53"/>
      <c r="P225" s="53"/>
      <c r="Q225" s="53"/>
      <c r="R225" s="53"/>
      <c r="S225" s="53"/>
      <c r="T225" s="54"/>
      <c r="AT225" s="18" t="s">
        <v>188</v>
      </c>
      <c r="AU225" s="18" t="s">
        <v>85</v>
      </c>
    </row>
    <row r="226" spans="2:51" s="12" customFormat="1" ht="11.25">
      <c r="B226" s="166"/>
      <c r="D226" s="163" t="s">
        <v>190</v>
      </c>
      <c r="E226" s="167" t="s">
        <v>3</v>
      </c>
      <c r="F226" s="168" t="s">
        <v>356</v>
      </c>
      <c r="H226" s="167" t="s">
        <v>3</v>
      </c>
      <c r="I226" s="169"/>
      <c r="L226" s="166"/>
      <c r="M226" s="170"/>
      <c r="N226" s="171"/>
      <c r="O226" s="171"/>
      <c r="P226" s="171"/>
      <c r="Q226" s="171"/>
      <c r="R226" s="171"/>
      <c r="S226" s="171"/>
      <c r="T226" s="172"/>
      <c r="AT226" s="167" t="s">
        <v>190</v>
      </c>
      <c r="AU226" s="167" t="s">
        <v>85</v>
      </c>
      <c r="AV226" s="12" t="s">
        <v>83</v>
      </c>
      <c r="AW226" s="12" t="s">
        <v>36</v>
      </c>
      <c r="AX226" s="12" t="s">
        <v>75</v>
      </c>
      <c r="AY226" s="167" t="s">
        <v>126</v>
      </c>
    </row>
    <row r="227" spans="2:51" s="12" customFormat="1" ht="11.25">
      <c r="B227" s="166"/>
      <c r="D227" s="163" t="s">
        <v>190</v>
      </c>
      <c r="E227" s="167" t="s">
        <v>3</v>
      </c>
      <c r="F227" s="168" t="s">
        <v>402</v>
      </c>
      <c r="H227" s="167" t="s">
        <v>3</v>
      </c>
      <c r="I227" s="169"/>
      <c r="L227" s="166"/>
      <c r="M227" s="170"/>
      <c r="N227" s="171"/>
      <c r="O227" s="171"/>
      <c r="P227" s="171"/>
      <c r="Q227" s="171"/>
      <c r="R227" s="171"/>
      <c r="S227" s="171"/>
      <c r="T227" s="172"/>
      <c r="AT227" s="167" t="s">
        <v>190</v>
      </c>
      <c r="AU227" s="167" t="s">
        <v>85</v>
      </c>
      <c r="AV227" s="12" t="s">
        <v>83</v>
      </c>
      <c r="AW227" s="12" t="s">
        <v>36</v>
      </c>
      <c r="AX227" s="12" t="s">
        <v>75</v>
      </c>
      <c r="AY227" s="167" t="s">
        <v>126</v>
      </c>
    </row>
    <row r="228" spans="2:51" s="13" customFormat="1" ht="11.25">
      <c r="B228" s="173"/>
      <c r="D228" s="163" t="s">
        <v>190</v>
      </c>
      <c r="E228" s="174" t="s">
        <v>3</v>
      </c>
      <c r="F228" s="175" t="s">
        <v>403</v>
      </c>
      <c r="H228" s="176">
        <v>15.85</v>
      </c>
      <c r="I228" s="177"/>
      <c r="L228" s="173"/>
      <c r="M228" s="178"/>
      <c r="N228" s="179"/>
      <c r="O228" s="179"/>
      <c r="P228" s="179"/>
      <c r="Q228" s="179"/>
      <c r="R228" s="179"/>
      <c r="S228" s="179"/>
      <c r="T228" s="180"/>
      <c r="AT228" s="174" t="s">
        <v>190</v>
      </c>
      <c r="AU228" s="174" t="s">
        <v>85</v>
      </c>
      <c r="AV228" s="13" t="s">
        <v>85</v>
      </c>
      <c r="AW228" s="13" t="s">
        <v>36</v>
      </c>
      <c r="AX228" s="13" t="s">
        <v>75</v>
      </c>
      <c r="AY228" s="174" t="s">
        <v>126</v>
      </c>
    </row>
    <row r="229" spans="2:51" s="12" customFormat="1" ht="11.25">
      <c r="B229" s="166"/>
      <c r="D229" s="163" t="s">
        <v>190</v>
      </c>
      <c r="E229" s="167" t="s">
        <v>3</v>
      </c>
      <c r="F229" s="168" t="s">
        <v>404</v>
      </c>
      <c r="H229" s="167" t="s">
        <v>3</v>
      </c>
      <c r="I229" s="169"/>
      <c r="L229" s="166"/>
      <c r="M229" s="170"/>
      <c r="N229" s="171"/>
      <c r="O229" s="171"/>
      <c r="P229" s="171"/>
      <c r="Q229" s="171"/>
      <c r="R229" s="171"/>
      <c r="S229" s="171"/>
      <c r="T229" s="172"/>
      <c r="AT229" s="167" t="s">
        <v>190</v>
      </c>
      <c r="AU229" s="167" t="s">
        <v>85</v>
      </c>
      <c r="AV229" s="12" t="s">
        <v>83</v>
      </c>
      <c r="AW229" s="12" t="s">
        <v>36</v>
      </c>
      <c r="AX229" s="12" t="s">
        <v>75</v>
      </c>
      <c r="AY229" s="167" t="s">
        <v>126</v>
      </c>
    </row>
    <row r="230" spans="2:51" s="13" customFormat="1" ht="11.25">
      <c r="B230" s="173"/>
      <c r="D230" s="163" t="s">
        <v>190</v>
      </c>
      <c r="E230" s="174" t="s">
        <v>3</v>
      </c>
      <c r="F230" s="175" t="s">
        <v>405</v>
      </c>
      <c r="H230" s="176">
        <v>11.5</v>
      </c>
      <c r="I230" s="177"/>
      <c r="L230" s="173"/>
      <c r="M230" s="178"/>
      <c r="N230" s="179"/>
      <c r="O230" s="179"/>
      <c r="P230" s="179"/>
      <c r="Q230" s="179"/>
      <c r="R230" s="179"/>
      <c r="S230" s="179"/>
      <c r="T230" s="180"/>
      <c r="AT230" s="174" t="s">
        <v>190</v>
      </c>
      <c r="AU230" s="174" t="s">
        <v>85</v>
      </c>
      <c r="AV230" s="13" t="s">
        <v>85</v>
      </c>
      <c r="AW230" s="13" t="s">
        <v>36</v>
      </c>
      <c r="AX230" s="13" t="s">
        <v>75</v>
      </c>
      <c r="AY230" s="174" t="s">
        <v>126</v>
      </c>
    </row>
    <row r="231" spans="2:51" s="14" customFormat="1" ht="11.25">
      <c r="B231" s="181"/>
      <c r="D231" s="163" t="s">
        <v>190</v>
      </c>
      <c r="E231" s="182" t="s">
        <v>3</v>
      </c>
      <c r="F231" s="183" t="s">
        <v>230</v>
      </c>
      <c r="H231" s="184">
        <v>27.35</v>
      </c>
      <c r="I231" s="185"/>
      <c r="L231" s="181"/>
      <c r="M231" s="186"/>
      <c r="N231" s="187"/>
      <c r="O231" s="187"/>
      <c r="P231" s="187"/>
      <c r="Q231" s="187"/>
      <c r="R231" s="187"/>
      <c r="S231" s="187"/>
      <c r="T231" s="188"/>
      <c r="AT231" s="182" t="s">
        <v>190</v>
      </c>
      <c r="AU231" s="182" t="s">
        <v>85</v>
      </c>
      <c r="AV231" s="14" t="s">
        <v>143</v>
      </c>
      <c r="AW231" s="14" t="s">
        <v>36</v>
      </c>
      <c r="AX231" s="14" t="s">
        <v>83</v>
      </c>
      <c r="AY231" s="182" t="s">
        <v>126</v>
      </c>
    </row>
    <row r="232" spans="2:65" s="1" customFormat="1" ht="16.5" customHeight="1">
      <c r="B232" s="144"/>
      <c r="C232" s="145" t="s">
        <v>406</v>
      </c>
      <c r="D232" s="145" t="s">
        <v>129</v>
      </c>
      <c r="E232" s="146" t="s">
        <v>407</v>
      </c>
      <c r="F232" s="147" t="s">
        <v>408</v>
      </c>
      <c r="G232" s="148" t="s">
        <v>201</v>
      </c>
      <c r="H232" s="149">
        <v>17.85</v>
      </c>
      <c r="I232" s="150"/>
      <c r="J232" s="151">
        <f>ROUND(I232*H232,2)</f>
        <v>0</v>
      </c>
      <c r="K232" s="147" t="s">
        <v>132</v>
      </c>
      <c r="L232" s="33"/>
      <c r="M232" s="152" t="s">
        <v>3</v>
      </c>
      <c r="N232" s="153" t="s">
        <v>46</v>
      </c>
      <c r="O232" s="53"/>
      <c r="P232" s="154">
        <f>O232*H232</f>
        <v>0</v>
      </c>
      <c r="Q232" s="154">
        <v>0</v>
      </c>
      <c r="R232" s="154">
        <f>Q232*H232</f>
        <v>0</v>
      </c>
      <c r="S232" s="154">
        <v>0</v>
      </c>
      <c r="T232" s="155">
        <f>S232*H232</f>
        <v>0</v>
      </c>
      <c r="AR232" s="156" t="s">
        <v>143</v>
      </c>
      <c r="AT232" s="156" t="s">
        <v>129</v>
      </c>
      <c r="AU232" s="156" t="s">
        <v>85</v>
      </c>
      <c r="AY232" s="18" t="s">
        <v>126</v>
      </c>
      <c r="BE232" s="157">
        <f>IF(N232="základní",J232,0)</f>
        <v>0</v>
      </c>
      <c r="BF232" s="157">
        <f>IF(N232="snížená",J232,0)</f>
        <v>0</v>
      </c>
      <c r="BG232" s="157">
        <f>IF(N232="zákl. přenesená",J232,0)</f>
        <v>0</v>
      </c>
      <c r="BH232" s="157">
        <f>IF(N232="sníž. přenesená",J232,0)</f>
        <v>0</v>
      </c>
      <c r="BI232" s="157">
        <f>IF(N232="nulová",J232,0)</f>
        <v>0</v>
      </c>
      <c r="BJ232" s="18" t="s">
        <v>83</v>
      </c>
      <c r="BK232" s="157">
        <f>ROUND(I232*H232,2)</f>
        <v>0</v>
      </c>
      <c r="BL232" s="18" t="s">
        <v>143</v>
      </c>
      <c r="BM232" s="156" t="s">
        <v>409</v>
      </c>
    </row>
    <row r="233" spans="2:47" s="1" customFormat="1" ht="29.25">
      <c r="B233" s="33"/>
      <c r="D233" s="163" t="s">
        <v>188</v>
      </c>
      <c r="F233" s="164" t="s">
        <v>410</v>
      </c>
      <c r="I233" s="89"/>
      <c r="L233" s="33"/>
      <c r="M233" s="165"/>
      <c r="N233" s="53"/>
      <c r="O233" s="53"/>
      <c r="P233" s="53"/>
      <c r="Q233" s="53"/>
      <c r="R233" s="53"/>
      <c r="S233" s="53"/>
      <c r="T233" s="54"/>
      <c r="AT233" s="18" t="s">
        <v>188</v>
      </c>
      <c r="AU233" s="18" t="s">
        <v>85</v>
      </c>
    </row>
    <row r="234" spans="2:51" s="12" customFormat="1" ht="11.25">
      <c r="B234" s="166"/>
      <c r="D234" s="163" t="s">
        <v>190</v>
      </c>
      <c r="E234" s="167" t="s">
        <v>3</v>
      </c>
      <c r="F234" s="168" t="s">
        <v>191</v>
      </c>
      <c r="H234" s="167" t="s">
        <v>3</v>
      </c>
      <c r="I234" s="169"/>
      <c r="L234" s="166"/>
      <c r="M234" s="170"/>
      <c r="N234" s="171"/>
      <c r="O234" s="171"/>
      <c r="P234" s="171"/>
      <c r="Q234" s="171"/>
      <c r="R234" s="171"/>
      <c r="S234" s="171"/>
      <c r="T234" s="172"/>
      <c r="AT234" s="167" t="s">
        <v>190</v>
      </c>
      <c r="AU234" s="167" t="s">
        <v>85</v>
      </c>
      <c r="AV234" s="12" t="s">
        <v>83</v>
      </c>
      <c r="AW234" s="12" t="s">
        <v>36</v>
      </c>
      <c r="AX234" s="12" t="s">
        <v>75</v>
      </c>
      <c r="AY234" s="167" t="s">
        <v>126</v>
      </c>
    </row>
    <row r="235" spans="2:51" s="13" customFormat="1" ht="11.25">
      <c r="B235" s="173"/>
      <c r="D235" s="163" t="s">
        <v>190</v>
      </c>
      <c r="E235" s="174" t="s">
        <v>3</v>
      </c>
      <c r="F235" s="175" t="s">
        <v>411</v>
      </c>
      <c r="H235" s="176">
        <v>17.85</v>
      </c>
      <c r="I235" s="177"/>
      <c r="L235" s="173"/>
      <c r="M235" s="178"/>
      <c r="N235" s="179"/>
      <c r="O235" s="179"/>
      <c r="P235" s="179"/>
      <c r="Q235" s="179"/>
      <c r="R235" s="179"/>
      <c r="S235" s="179"/>
      <c r="T235" s="180"/>
      <c r="AT235" s="174" t="s">
        <v>190</v>
      </c>
      <c r="AU235" s="174" t="s">
        <v>85</v>
      </c>
      <c r="AV235" s="13" t="s">
        <v>85</v>
      </c>
      <c r="AW235" s="13" t="s">
        <v>36</v>
      </c>
      <c r="AX235" s="13" t="s">
        <v>83</v>
      </c>
      <c r="AY235" s="174" t="s">
        <v>126</v>
      </c>
    </row>
    <row r="236" spans="2:65" s="1" customFormat="1" ht="24" customHeight="1">
      <c r="B236" s="144"/>
      <c r="C236" s="145" t="s">
        <v>412</v>
      </c>
      <c r="D236" s="145" t="s">
        <v>129</v>
      </c>
      <c r="E236" s="146" t="s">
        <v>413</v>
      </c>
      <c r="F236" s="147" t="s">
        <v>414</v>
      </c>
      <c r="G236" s="148" t="s">
        <v>186</v>
      </c>
      <c r="H236" s="149">
        <v>27</v>
      </c>
      <c r="I236" s="150"/>
      <c r="J236" s="151">
        <f>ROUND(I236*H236,2)</f>
        <v>0</v>
      </c>
      <c r="K236" s="147" t="s">
        <v>132</v>
      </c>
      <c r="L236" s="33"/>
      <c r="M236" s="152" t="s">
        <v>3</v>
      </c>
      <c r="N236" s="153" t="s">
        <v>46</v>
      </c>
      <c r="O236" s="53"/>
      <c r="P236" s="154">
        <f>O236*H236</f>
        <v>0</v>
      </c>
      <c r="Q236" s="154">
        <v>3.75E-05</v>
      </c>
      <c r="R236" s="154">
        <f>Q236*H236</f>
        <v>0.0010125</v>
      </c>
      <c r="S236" s="154">
        <v>0</v>
      </c>
      <c r="T236" s="155">
        <f>S236*H236</f>
        <v>0</v>
      </c>
      <c r="AR236" s="156" t="s">
        <v>143</v>
      </c>
      <c r="AT236" s="156" t="s">
        <v>129</v>
      </c>
      <c r="AU236" s="156" t="s">
        <v>85</v>
      </c>
      <c r="AY236" s="18" t="s">
        <v>126</v>
      </c>
      <c r="BE236" s="157">
        <f>IF(N236="základní",J236,0)</f>
        <v>0</v>
      </c>
      <c r="BF236" s="157">
        <f>IF(N236="snížená",J236,0)</f>
        <v>0</v>
      </c>
      <c r="BG236" s="157">
        <f>IF(N236="zákl. přenesená",J236,0)</f>
        <v>0</v>
      </c>
      <c r="BH236" s="157">
        <f>IF(N236="sníž. přenesená",J236,0)</f>
        <v>0</v>
      </c>
      <c r="BI236" s="157">
        <f>IF(N236="nulová",J236,0)</f>
        <v>0</v>
      </c>
      <c r="BJ236" s="18" t="s">
        <v>83</v>
      </c>
      <c r="BK236" s="157">
        <f>ROUND(I236*H236,2)</f>
        <v>0</v>
      </c>
      <c r="BL236" s="18" t="s">
        <v>143</v>
      </c>
      <c r="BM236" s="156" t="s">
        <v>415</v>
      </c>
    </row>
    <row r="237" spans="2:47" s="1" customFormat="1" ht="165.75">
      <c r="B237" s="33"/>
      <c r="D237" s="163" t="s">
        <v>188</v>
      </c>
      <c r="F237" s="164" t="s">
        <v>416</v>
      </c>
      <c r="I237" s="89"/>
      <c r="L237" s="33"/>
      <c r="M237" s="165"/>
      <c r="N237" s="53"/>
      <c r="O237" s="53"/>
      <c r="P237" s="53"/>
      <c r="Q237" s="53"/>
      <c r="R237" s="53"/>
      <c r="S237" s="53"/>
      <c r="T237" s="54"/>
      <c r="AT237" s="18" t="s">
        <v>188</v>
      </c>
      <c r="AU237" s="18" t="s">
        <v>85</v>
      </c>
    </row>
    <row r="238" spans="2:63" s="11" customFormat="1" ht="22.9" customHeight="1">
      <c r="B238" s="131"/>
      <c r="D238" s="132" t="s">
        <v>74</v>
      </c>
      <c r="E238" s="142" t="s">
        <v>417</v>
      </c>
      <c r="F238" s="142" t="s">
        <v>418</v>
      </c>
      <c r="I238" s="134"/>
      <c r="J238" s="143">
        <f>BK238</f>
        <v>0</v>
      </c>
      <c r="L238" s="131"/>
      <c r="M238" s="136"/>
      <c r="N238" s="137"/>
      <c r="O238" s="137"/>
      <c r="P238" s="138">
        <f>SUM(P239:P255)</f>
        <v>0</v>
      </c>
      <c r="Q238" s="137"/>
      <c r="R238" s="138">
        <f>SUM(R239:R255)</f>
        <v>0</v>
      </c>
      <c r="S238" s="137"/>
      <c r="T238" s="139">
        <f>SUM(T239:T255)</f>
        <v>0</v>
      </c>
      <c r="AR238" s="132" t="s">
        <v>83</v>
      </c>
      <c r="AT238" s="140" t="s">
        <v>74</v>
      </c>
      <c r="AU238" s="140" t="s">
        <v>83</v>
      </c>
      <c r="AY238" s="132" t="s">
        <v>126</v>
      </c>
      <c r="BK238" s="141">
        <f>SUM(BK239:BK255)</f>
        <v>0</v>
      </c>
    </row>
    <row r="239" spans="2:65" s="1" customFormat="1" ht="24" customHeight="1">
      <c r="B239" s="144"/>
      <c r="C239" s="145" t="s">
        <v>192</v>
      </c>
      <c r="D239" s="145" t="s">
        <v>129</v>
      </c>
      <c r="E239" s="146" t="s">
        <v>419</v>
      </c>
      <c r="F239" s="147" t="s">
        <v>420</v>
      </c>
      <c r="G239" s="148" t="s">
        <v>253</v>
      </c>
      <c r="H239" s="149">
        <v>43.047</v>
      </c>
      <c r="I239" s="150"/>
      <c r="J239" s="151">
        <f>ROUND(I239*H239,2)</f>
        <v>0</v>
      </c>
      <c r="K239" s="147" t="s">
        <v>132</v>
      </c>
      <c r="L239" s="33"/>
      <c r="M239" s="152" t="s">
        <v>3</v>
      </c>
      <c r="N239" s="153" t="s">
        <v>46</v>
      </c>
      <c r="O239" s="53"/>
      <c r="P239" s="154">
        <f>O239*H239</f>
        <v>0</v>
      </c>
      <c r="Q239" s="154">
        <v>0</v>
      </c>
      <c r="R239" s="154">
        <f>Q239*H239</f>
        <v>0</v>
      </c>
      <c r="S239" s="154">
        <v>0</v>
      </c>
      <c r="T239" s="155">
        <f>S239*H239</f>
        <v>0</v>
      </c>
      <c r="AR239" s="156" t="s">
        <v>143</v>
      </c>
      <c r="AT239" s="156" t="s">
        <v>129</v>
      </c>
      <c r="AU239" s="156" t="s">
        <v>85</v>
      </c>
      <c r="AY239" s="18" t="s">
        <v>126</v>
      </c>
      <c r="BE239" s="157">
        <f>IF(N239="základní",J239,0)</f>
        <v>0</v>
      </c>
      <c r="BF239" s="157">
        <f>IF(N239="snížená",J239,0)</f>
        <v>0</v>
      </c>
      <c r="BG239" s="157">
        <f>IF(N239="zákl. přenesená",J239,0)</f>
        <v>0</v>
      </c>
      <c r="BH239" s="157">
        <f>IF(N239="sníž. přenesená",J239,0)</f>
        <v>0</v>
      </c>
      <c r="BI239" s="157">
        <f>IF(N239="nulová",J239,0)</f>
        <v>0</v>
      </c>
      <c r="BJ239" s="18" t="s">
        <v>83</v>
      </c>
      <c r="BK239" s="157">
        <f>ROUND(I239*H239,2)</f>
        <v>0</v>
      </c>
      <c r="BL239" s="18" t="s">
        <v>143</v>
      </c>
      <c r="BM239" s="156" t="s">
        <v>421</v>
      </c>
    </row>
    <row r="240" spans="2:47" s="1" customFormat="1" ht="78">
      <c r="B240" s="33"/>
      <c r="D240" s="163" t="s">
        <v>188</v>
      </c>
      <c r="F240" s="164" t="s">
        <v>422</v>
      </c>
      <c r="I240" s="89"/>
      <c r="L240" s="33"/>
      <c r="M240" s="165"/>
      <c r="N240" s="53"/>
      <c r="O240" s="53"/>
      <c r="P240" s="53"/>
      <c r="Q240" s="53"/>
      <c r="R240" s="53"/>
      <c r="S240" s="53"/>
      <c r="T240" s="54"/>
      <c r="AT240" s="18" t="s">
        <v>188</v>
      </c>
      <c r="AU240" s="18" t="s">
        <v>85</v>
      </c>
    </row>
    <row r="241" spans="2:65" s="1" customFormat="1" ht="24" customHeight="1">
      <c r="B241" s="144"/>
      <c r="C241" s="145" t="s">
        <v>423</v>
      </c>
      <c r="D241" s="145" t="s">
        <v>129</v>
      </c>
      <c r="E241" s="146" t="s">
        <v>424</v>
      </c>
      <c r="F241" s="147" t="s">
        <v>425</v>
      </c>
      <c r="G241" s="148" t="s">
        <v>253</v>
      </c>
      <c r="H241" s="149">
        <v>860.94</v>
      </c>
      <c r="I241" s="150"/>
      <c r="J241" s="151">
        <f>ROUND(I241*H241,2)</f>
        <v>0</v>
      </c>
      <c r="K241" s="147" t="s">
        <v>132</v>
      </c>
      <c r="L241" s="33"/>
      <c r="M241" s="152" t="s">
        <v>3</v>
      </c>
      <c r="N241" s="153" t="s">
        <v>46</v>
      </c>
      <c r="O241" s="53"/>
      <c r="P241" s="154">
        <f>O241*H241</f>
        <v>0</v>
      </c>
      <c r="Q241" s="154">
        <v>0</v>
      </c>
      <c r="R241" s="154">
        <f>Q241*H241</f>
        <v>0</v>
      </c>
      <c r="S241" s="154">
        <v>0</v>
      </c>
      <c r="T241" s="155">
        <f>S241*H241</f>
        <v>0</v>
      </c>
      <c r="AR241" s="156" t="s">
        <v>143</v>
      </c>
      <c r="AT241" s="156" t="s">
        <v>129</v>
      </c>
      <c r="AU241" s="156" t="s">
        <v>85</v>
      </c>
      <c r="AY241" s="18" t="s">
        <v>126</v>
      </c>
      <c r="BE241" s="157">
        <f>IF(N241="základní",J241,0)</f>
        <v>0</v>
      </c>
      <c r="BF241" s="157">
        <f>IF(N241="snížená",J241,0)</f>
        <v>0</v>
      </c>
      <c r="BG241" s="157">
        <f>IF(N241="zákl. přenesená",J241,0)</f>
        <v>0</v>
      </c>
      <c r="BH241" s="157">
        <f>IF(N241="sníž. přenesená",J241,0)</f>
        <v>0</v>
      </c>
      <c r="BI241" s="157">
        <f>IF(N241="nulová",J241,0)</f>
        <v>0</v>
      </c>
      <c r="BJ241" s="18" t="s">
        <v>83</v>
      </c>
      <c r="BK241" s="157">
        <f>ROUND(I241*H241,2)</f>
        <v>0</v>
      </c>
      <c r="BL241" s="18" t="s">
        <v>143</v>
      </c>
      <c r="BM241" s="156" t="s">
        <v>426</v>
      </c>
    </row>
    <row r="242" spans="2:47" s="1" customFormat="1" ht="78">
      <c r="B242" s="33"/>
      <c r="D242" s="163" t="s">
        <v>188</v>
      </c>
      <c r="F242" s="164" t="s">
        <v>422</v>
      </c>
      <c r="I242" s="89"/>
      <c r="L242" s="33"/>
      <c r="M242" s="165"/>
      <c r="N242" s="53"/>
      <c r="O242" s="53"/>
      <c r="P242" s="53"/>
      <c r="Q242" s="53"/>
      <c r="R242" s="53"/>
      <c r="S242" s="53"/>
      <c r="T242" s="54"/>
      <c r="AT242" s="18" t="s">
        <v>188</v>
      </c>
      <c r="AU242" s="18" t="s">
        <v>85</v>
      </c>
    </row>
    <row r="243" spans="2:51" s="13" customFormat="1" ht="11.25">
      <c r="B243" s="173"/>
      <c r="D243" s="163" t="s">
        <v>190</v>
      </c>
      <c r="F243" s="175" t="s">
        <v>427</v>
      </c>
      <c r="H243" s="176">
        <v>860.94</v>
      </c>
      <c r="I243" s="177"/>
      <c r="L243" s="173"/>
      <c r="M243" s="178"/>
      <c r="N243" s="179"/>
      <c r="O243" s="179"/>
      <c r="P243" s="179"/>
      <c r="Q243" s="179"/>
      <c r="R243" s="179"/>
      <c r="S243" s="179"/>
      <c r="T243" s="180"/>
      <c r="AT243" s="174" t="s">
        <v>190</v>
      </c>
      <c r="AU243" s="174" t="s">
        <v>85</v>
      </c>
      <c r="AV243" s="13" t="s">
        <v>85</v>
      </c>
      <c r="AW243" s="13" t="s">
        <v>4</v>
      </c>
      <c r="AX243" s="13" t="s">
        <v>83</v>
      </c>
      <c r="AY243" s="174" t="s">
        <v>126</v>
      </c>
    </row>
    <row r="244" spans="2:65" s="1" customFormat="1" ht="16.5" customHeight="1">
      <c r="B244" s="144"/>
      <c r="C244" s="145" t="s">
        <v>428</v>
      </c>
      <c r="D244" s="145" t="s">
        <v>129</v>
      </c>
      <c r="E244" s="146" t="s">
        <v>429</v>
      </c>
      <c r="F244" s="147" t="s">
        <v>430</v>
      </c>
      <c r="G244" s="148" t="s">
        <v>253</v>
      </c>
      <c r="H244" s="149">
        <v>43.047</v>
      </c>
      <c r="I244" s="150"/>
      <c r="J244" s="151">
        <f>ROUND(I244*H244,2)</f>
        <v>0</v>
      </c>
      <c r="K244" s="147" t="s">
        <v>132</v>
      </c>
      <c r="L244" s="33"/>
      <c r="M244" s="152" t="s">
        <v>3</v>
      </c>
      <c r="N244" s="153" t="s">
        <v>46</v>
      </c>
      <c r="O244" s="53"/>
      <c r="P244" s="154">
        <f>O244*H244</f>
        <v>0</v>
      </c>
      <c r="Q244" s="154">
        <v>0</v>
      </c>
      <c r="R244" s="154">
        <f>Q244*H244</f>
        <v>0</v>
      </c>
      <c r="S244" s="154">
        <v>0</v>
      </c>
      <c r="T244" s="155">
        <f>S244*H244</f>
        <v>0</v>
      </c>
      <c r="AR244" s="156" t="s">
        <v>143</v>
      </c>
      <c r="AT244" s="156" t="s">
        <v>129</v>
      </c>
      <c r="AU244" s="156" t="s">
        <v>85</v>
      </c>
      <c r="AY244" s="18" t="s">
        <v>126</v>
      </c>
      <c r="BE244" s="157">
        <f>IF(N244="základní",J244,0)</f>
        <v>0</v>
      </c>
      <c r="BF244" s="157">
        <f>IF(N244="snížená",J244,0)</f>
        <v>0</v>
      </c>
      <c r="BG244" s="157">
        <f>IF(N244="zákl. přenesená",J244,0)</f>
        <v>0</v>
      </c>
      <c r="BH244" s="157">
        <f>IF(N244="sníž. přenesená",J244,0)</f>
        <v>0</v>
      </c>
      <c r="BI244" s="157">
        <f>IF(N244="nulová",J244,0)</f>
        <v>0</v>
      </c>
      <c r="BJ244" s="18" t="s">
        <v>83</v>
      </c>
      <c r="BK244" s="157">
        <f>ROUND(I244*H244,2)</f>
        <v>0</v>
      </c>
      <c r="BL244" s="18" t="s">
        <v>143</v>
      </c>
      <c r="BM244" s="156" t="s">
        <v>431</v>
      </c>
    </row>
    <row r="245" spans="2:47" s="1" customFormat="1" ht="39">
      <c r="B245" s="33"/>
      <c r="D245" s="163" t="s">
        <v>188</v>
      </c>
      <c r="F245" s="164" t="s">
        <v>432</v>
      </c>
      <c r="I245" s="89"/>
      <c r="L245" s="33"/>
      <c r="M245" s="165"/>
      <c r="N245" s="53"/>
      <c r="O245" s="53"/>
      <c r="P245" s="53"/>
      <c r="Q245" s="53"/>
      <c r="R245" s="53"/>
      <c r="S245" s="53"/>
      <c r="T245" s="54"/>
      <c r="AT245" s="18" t="s">
        <v>188</v>
      </c>
      <c r="AU245" s="18" t="s">
        <v>85</v>
      </c>
    </row>
    <row r="246" spans="2:65" s="1" customFormat="1" ht="24" customHeight="1">
      <c r="B246" s="144"/>
      <c r="C246" s="145" t="s">
        <v>433</v>
      </c>
      <c r="D246" s="145" t="s">
        <v>129</v>
      </c>
      <c r="E246" s="146" t="s">
        <v>434</v>
      </c>
      <c r="F246" s="147" t="s">
        <v>435</v>
      </c>
      <c r="G246" s="148" t="s">
        <v>253</v>
      </c>
      <c r="H246" s="149">
        <v>2.727</v>
      </c>
      <c r="I246" s="150"/>
      <c r="J246" s="151">
        <f>ROUND(I246*H246,2)</f>
        <v>0</v>
      </c>
      <c r="K246" s="147" t="s">
        <v>132</v>
      </c>
      <c r="L246" s="33"/>
      <c r="M246" s="152" t="s">
        <v>3</v>
      </c>
      <c r="N246" s="153" t="s">
        <v>46</v>
      </c>
      <c r="O246" s="53"/>
      <c r="P246" s="154">
        <f>O246*H246</f>
        <v>0</v>
      </c>
      <c r="Q246" s="154">
        <v>0</v>
      </c>
      <c r="R246" s="154">
        <f>Q246*H246</f>
        <v>0</v>
      </c>
      <c r="S246" s="154">
        <v>0</v>
      </c>
      <c r="T246" s="155">
        <f>S246*H246</f>
        <v>0</v>
      </c>
      <c r="AR246" s="156" t="s">
        <v>143</v>
      </c>
      <c r="AT246" s="156" t="s">
        <v>129</v>
      </c>
      <c r="AU246" s="156" t="s">
        <v>85</v>
      </c>
      <c r="AY246" s="18" t="s">
        <v>126</v>
      </c>
      <c r="BE246" s="157">
        <f>IF(N246="základní",J246,0)</f>
        <v>0</v>
      </c>
      <c r="BF246" s="157">
        <f>IF(N246="snížená",J246,0)</f>
        <v>0</v>
      </c>
      <c r="BG246" s="157">
        <f>IF(N246="zákl. přenesená",J246,0)</f>
        <v>0</v>
      </c>
      <c r="BH246" s="157">
        <f>IF(N246="sníž. přenesená",J246,0)</f>
        <v>0</v>
      </c>
      <c r="BI246" s="157">
        <f>IF(N246="nulová",J246,0)</f>
        <v>0</v>
      </c>
      <c r="BJ246" s="18" t="s">
        <v>83</v>
      </c>
      <c r="BK246" s="157">
        <f>ROUND(I246*H246,2)</f>
        <v>0</v>
      </c>
      <c r="BL246" s="18" t="s">
        <v>143</v>
      </c>
      <c r="BM246" s="156" t="s">
        <v>436</v>
      </c>
    </row>
    <row r="247" spans="2:47" s="1" customFormat="1" ht="68.25">
      <c r="B247" s="33"/>
      <c r="D247" s="163" t="s">
        <v>188</v>
      </c>
      <c r="F247" s="164" t="s">
        <v>437</v>
      </c>
      <c r="I247" s="89"/>
      <c r="L247" s="33"/>
      <c r="M247" s="165"/>
      <c r="N247" s="53"/>
      <c r="O247" s="53"/>
      <c r="P247" s="53"/>
      <c r="Q247" s="53"/>
      <c r="R247" s="53"/>
      <c r="S247" s="53"/>
      <c r="T247" s="54"/>
      <c r="AT247" s="18" t="s">
        <v>188</v>
      </c>
      <c r="AU247" s="18" t="s">
        <v>85</v>
      </c>
    </row>
    <row r="248" spans="2:65" s="1" customFormat="1" ht="24" customHeight="1">
      <c r="B248" s="144"/>
      <c r="C248" s="145" t="s">
        <v>438</v>
      </c>
      <c r="D248" s="145" t="s">
        <v>129</v>
      </c>
      <c r="E248" s="146" t="s">
        <v>439</v>
      </c>
      <c r="F248" s="147" t="s">
        <v>440</v>
      </c>
      <c r="G248" s="148" t="s">
        <v>253</v>
      </c>
      <c r="H248" s="149">
        <v>9.24</v>
      </c>
      <c r="I248" s="150"/>
      <c r="J248" s="151">
        <f>ROUND(I248*H248,2)</f>
        <v>0</v>
      </c>
      <c r="K248" s="147" t="s">
        <v>132</v>
      </c>
      <c r="L248" s="33"/>
      <c r="M248" s="152" t="s">
        <v>3</v>
      </c>
      <c r="N248" s="153" t="s">
        <v>46</v>
      </c>
      <c r="O248" s="53"/>
      <c r="P248" s="154">
        <f>O248*H248</f>
        <v>0</v>
      </c>
      <c r="Q248" s="154">
        <v>0</v>
      </c>
      <c r="R248" s="154">
        <f>Q248*H248</f>
        <v>0</v>
      </c>
      <c r="S248" s="154">
        <v>0</v>
      </c>
      <c r="T248" s="155">
        <f>S248*H248</f>
        <v>0</v>
      </c>
      <c r="AR248" s="156" t="s">
        <v>143</v>
      </c>
      <c r="AT248" s="156" t="s">
        <v>129</v>
      </c>
      <c r="AU248" s="156" t="s">
        <v>85</v>
      </c>
      <c r="AY248" s="18" t="s">
        <v>126</v>
      </c>
      <c r="BE248" s="157">
        <f>IF(N248="základní",J248,0)</f>
        <v>0</v>
      </c>
      <c r="BF248" s="157">
        <f>IF(N248="snížená",J248,0)</f>
        <v>0</v>
      </c>
      <c r="BG248" s="157">
        <f>IF(N248="zákl. přenesená",J248,0)</f>
        <v>0</v>
      </c>
      <c r="BH248" s="157">
        <f>IF(N248="sníž. přenesená",J248,0)</f>
        <v>0</v>
      </c>
      <c r="BI248" s="157">
        <f>IF(N248="nulová",J248,0)</f>
        <v>0</v>
      </c>
      <c r="BJ248" s="18" t="s">
        <v>83</v>
      </c>
      <c r="BK248" s="157">
        <f>ROUND(I248*H248,2)</f>
        <v>0</v>
      </c>
      <c r="BL248" s="18" t="s">
        <v>143</v>
      </c>
      <c r="BM248" s="156" t="s">
        <v>441</v>
      </c>
    </row>
    <row r="249" spans="2:47" s="1" customFormat="1" ht="68.25">
      <c r="B249" s="33"/>
      <c r="D249" s="163" t="s">
        <v>188</v>
      </c>
      <c r="F249" s="164" t="s">
        <v>437</v>
      </c>
      <c r="I249" s="89"/>
      <c r="L249" s="33"/>
      <c r="M249" s="165"/>
      <c r="N249" s="53"/>
      <c r="O249" s="53"/>
      <c r="P249" s="53"/>
      <c r="Q249" s="53"/>
      <c r="R249" s="53"/>
      <c r="S249" s="53"/>
      <c r="T249" s="54"/>
      <c r="AT249" s="18" t="s">
        <v>188</v>
      </c>
      <c r="AU249" s="18" t="s">
        <v>85</v>
      </c>
    </row>
    <row r="250" spans="2:65" s="1" customFormat="1" ht="24" customHeight="1">
      <c r="B250" s="144"/>
      <c r="C250" s="145" t="s">
        <v>442</v>
      </c>
      <c r="D250" s="145" t="s">
        <v>129</v>
      </c>
      <c r="E250" s="146" t="s">
        <v>443</v>
      </c>
      <c r="F250" s="147" t="s">
        <v>252</v>
      </c>
      <c r="G250" s="148" t="s">
        <v>253</v>
      </c>
      <c r="H250" s="149">
        <v>31.08</v>
      </c>
      <c r="I250" s="150"/>
      <c r="J250" s="151">
        <f>ROUND(I250*H250,2)</f>
        <v>0</v>
      </c>
      <c r="K250" s="147" t="s">
        <v>132</v>
      </c>
      <c r="L250" s="33"/>
      <c r="M250" s="152" t="s">
        <v>3</v>
      </c>
      <c r="N250" s="153" t="s">
        <v>46</v>
      </c>
      <c r="O250" s="53"/>
      <c r="P250" s="154">
        <f>O250*H250</f>
        <v>0</v>
      </c>
      <c r="Q250" s="154">
        <v>0</v>
      </c>
      <c r="R250" s="154">
        <f>Q250*H250</f>
        <v>0</v>
      </c>
      <c r="S250" s="154">
        <v>0</v>
      </c>
      <c r="T250" s="155">
        <f>S250*H250</f>
        <v>0</v>
      </c>
      <c r="AR250" s="156" t="s">
        <v>143</v>
      </c>
      <c r="AT250" s="156" t="s">
        <v>129</v>
      </c>
      <c r="AU250" s="156" t="s">
        <v>85</v>
      </c>
      <c r="AY250" s="18" t="s">
        <v>126</v>
      </c>
      <c r="BE250" s="157">
        <f>IF(N250="základní",J250,0)</f>
        <v>0</v>
      </c>
      <c r="BF250" s="157">
        <f>IF(N250="snížená",J250,0)</f>
        <v>0</v>
      </c>
      <c r="BG250" s="157">
        <f>IF(N250="zákl. přenesená",J250,0)</f>
        <v>0</v>
      </c>
      <c r="BH250" s="157">
        <f>IF(N250="sníž. přenesená",J250,0)</f>
        <v>0</v>
      </c>
      <c r="BI250" s="157">
        <f>IF(N250="nulová",J250,0)</f>
        <v>0</v>
      </c>
      <c r="BJ250" s="18" t="s">
        <v>83</v>
      </c>
      <c r="BK250" s="157">
        <f>ROUND(I250*H250,2)</f>
        <v>0</v>
      </c>
      <c r="BL250" s="18" t="s">
        <v>143</v>
      </c>
      <c r="BM250" s="156" t="s">
        <v>444</v>
      </c>
    </row>
    <row r="251" spans="2:47" s="1" customFormat="1" ht="68.25">
      <c r="B251" s="33"/>
      <c r="D251" s="163" t="s">
        <v>188</v>
      </c>
      <c r="F251" s="164" t="s">
        <v>437</v>
      </c>
      <c r="I251" s="89"/>
      <c r="L251" s="33"/>
      <c r="M251" s="165"/>
      <c r="N251" s="53"/>
      <c r="O251" s="53"/>
      <c r="P251" s="53"/>
      <c r="Q251" s="53"/>
      <c r="R251" s="53"/>
      <c r="S251" s="53"/>
      <c r="T251" s="54"/>
      <c r="AT251" s="18" t="s">
        <v>188</v>
      </c>
      <c r="AU251" s="18" t="s">
        <v>85</v>
      </c>
    </row>
    <row r="252" spans="2:51" s="13" customFormat="1" ht="11.25">
      <c r="B252" s="173"/>
      <c r="D252" s="163" t="s">
        <v>190</v>
      </c>
      <c r="E252" s="174" t="s">
        <v>3</v>
      </c>
      <c r="F252" s="175" t="s">
        <v>445</v>
      </c>
      <c r="H252" s="176">
        <v>43.047</v>
      </c>
      <c r="I252" s="177"/>
      <c r="L252" s="173"/>
      <c r="M252" s="178"/>
      <c r="N252" s="179"/>
      <c r="O252" s="179"/>
      <c r="P252" s="179"/>
      <c r="Q252" s="179"/>
      <c r="R252" s="179"/>
      <c r="S252" s="179"/>
      <c r="T252" s="180"/>
      <c r="AT252" s="174" t="s">
        <v>190</v>
      </c>
      <c r="AU252" s="174" t="s">
        <v>85</v>
      </c>
      <c r="AV252" s="13" t="s">
        <v>85</v>
      </c>
      <c r="AW252" s="13" t="s">
        <v>36</v>
      </c>
      <c r="AX252" s="13" t="s">
        <v>75</v>
      </c>
      <c r="AY252" s="174" t="s">
        <v>126</v>
      </c>
    </row>
    <row r="253" spans="2:51" s="13" customFormat="1" ht="11.25">
      <c r="B253" s="173"/>
      <c r="D253" s="163" t="s">
        <v>190</v>
      </c>
      <c r="E253" s="174" t="s">
        <v>3</v>
      </c>
      <c r="F253" s="175" t="s">
        <v>446</v>
      </c>
      <c r="H253" s="176">
        <v>-2.727</v>
      </c>
      <c r="I253" s="177"/>
      <c r="L253" s="173"/>
      <c r="M253" s="178"/>
      <c r="N253" s="179"/>
      <c r="O253" s="179"/>
      <c r="P253" s="179"/>
      <c r="Q253" s="179"/>
      <c r="R253" s="179"/>
      <c r="S253" s="179"/>
      <c r="T253" s="180"/>
      <c r="AT253" s="174" t="s">
        <v>190</v>
      </c>
      <c r="AU253" s="174" t="s">
        <v>85</v>
      </c>
      <c r="AV253" s="13" t="s">
        <v>85</v>
      </c>
      <c r="AW253" s="13" t="s">
        <v>36</v>
      </c>
      <c r="AX253" s="13" t="s">
        <v>75</v>
      </c>
      <c r="AY253" s="174" t="s">
        <v>126</v>
      </c>
    </row>
    <row r="254" spans="2:51" s="13" customFormat="1" ht="11.25">
      <c r="B254" s="173"/>
      <c r="D254" s="163" t="s">
        <v>190</v>
      </c>
      <c r="E254" s="174" t="s">
        <v>3</v>
      </c>
      <c r="F254" s="175" t="s">
        <v>447</v>
      </c>
      <c r="H254" s="176">
        <v>-9.24</v>
      </c>
      <c r="I254" s="177"/>
      <c r="L254" s="173"/>
      <c r="M254" s="178"/>
      <c r="N254" s="179"/>
      <c r="O254" s="179"/>
      <c r="P254" s="179"/>
      <c r="Q254" s="179"/>
      <c r="R254" s="179"/>
      <c r="S254" s="179"/>
      <c r="T254" s="180"/>
      <c r="AT254" s="174" t="s">
        <v>190</v>
      </c>
      <c r="AU254" s="174" t="s">
        <v>85</v>
      </c>
      <c r="AV254" s="13" t="s">
        <v>85</v>
      </c>
      <c r="AW254" s="13" t="s">
        <v>36</v>
      </c>
      <c r="AX254" s="13" t="s">
        <v>75</v>
      </c>
      <c r="AY254" s="174" t="s">
        <v>126</v>
      </c>
    </row>
    <row r="255" spans="2:51" s="14" customFormat="1" ht="11.25">
      <c r="B255" s="181"/>
      <c r="D255" s="163" t="s">
        <v>190</v>
      </c>
      <c r="E255" s="182" t="s">
        <v>3</v>
      </c>
      <c r="F255" s="183" t="s">
        <v>230</v>
      </c>
      <c r="H255" s="184">
        <v>31.08</v>
      </c>
      <c r="I255" s="185"/>
      <c r="L255" s="181"/>
      <c r="M255" s="186"/>
      <c r="N255" s="187"/>
      <c r="O255" s="187"/>
      <c r="P255" s="187"/>
      <c r="Q255" s="187"/>
      <c r="R255" s="187"/>
      <c r="S255" s="187"/>
      <c r="T255" s="188"/>
      <c r="AT255" s="182" t="s">
        <v>190</v>
      </c>
      <c r="AU255" s="182" t="s">
        <v>85</v>
      </c>
      <c r="AV255" s="14" t="s">
        <v>143</v>
      </c>
      <c r="AW255" s="14" t="s">
        <v>36</v>
      </c>
      <c r="AX255" s="14" t="s">
        <v>83</v>
      </c>
      <c r="AY255" s="182" t="s">
        <v>126</v>
      </c>
    </row>
    <row r="256" spans="2:63" s="11" customFormat="1" ht="22.9" customHeight="1">
      <c r="B256" s="131"/>
      <c r="D256" s="132" t="s">
        <v>74</v>
      </c>
      <c r="E256" s="142" t="s">
        <v>448</v>
      </c>
      <c r="F256" s="142" t="s">
        <v>449</v>
      </c>
      <c r="I256" s="134"/>
      <c r="J256" s="143">
        <f>BK256</f>
        <v>0</v>
      </c>
      <c r="L256" s="131"/>
      <c r="M256" s="136"/>
      <c r="N256" s="137"/>
      <c r="O256" s="137"/>
      <c r="P256" s="138">
        <f>SUM(P257:P258)</f>
        <v>0</v>
      </c>
      <c r="Q256" s="137"/>
      <c r="R256" s="138">
        <f>SUM(R257:R258)</f>
        <v>0</v>
      </c>
      <c r="S256" s="137"/>
      <c r="T256" s="139">
        <f>SUM(T257:T258)</f>
        <v>0</v>
      </c>
      <c r="AR256" s="132" t="s">
        <v>83</v>
      </c>
      <c r="AT256" s="140" t="s">
        <v>74</v>
      </c>
      <c r="AU256" s="140" t="s">
        <v>83</v>
      </c>
      <c r="AY256" s="132" t="s">
        <v>126</v>
      </c>
      <c r="BK256" s="141">
        <f>SUM(BK257:BK258)</f>
        <v>0</v>
      </c>
    </row>
    <row r="257" spans="2:65" s="1" customFormat="1" ht="36" customHeight="1">
      <c r="B257" s="144"/>
      <c r="C257" s="145" t="s">
        <v>450</v>
      </c>
      <c r="D257" s="145" t="s">
        <v>129</v>
      </c>
      <c r="E257" s="146" t="s">
        <v>451</v>
      </c>
      <c r="F257" s="147" t="s">
        <v>452</v>
      </c>
      <c r="G257" s="148" t="s">
        <v>253</v>
      </c>
      <c r="H257" s="149">
        <v>7.252</v>
      </c>
      <c r="I257" s="150"/>
      <c r="J257" s="151">
        <f>ROUND(I257*H257,2)</f>
        <v>0</v>
      </c>
      <c r="K257" s="147" t="s">
        <v>132</v>
      </c>
      <c r="L257" s="33"/>
      <c r="M257" s="152" t="s">
        <v>3</v>
      </c>
      <c r="N257" s="153" t="s">
        <v>46</v>
      </c>
      <c r="O257" s="53"/>
      <c r="P257" s="154">
        <f>O257*H257</f>
        <v>0</v>
      </c>
      <c r="Q257" s="154">
        <v>0</v>
      </c>
      <c r="R257" s="154">
        <f>Q257*H257</f>
        <v>0</v>
      </c>
      <c r="S257" s="154">
        <v>0</v>
      </c>
      <c r="T257" s="155">
        <f>S257*H257</f>
        <v>0</v>
      </c>
      <c r="AR257" s="156" t="s">
        <v>143</v>
      </c>
      <c r="AT257" s="156" t="s">
        <v>129</v>
      </c>
      <c r="AU257" s="156" t="s">
        <v>85</v>
      </c>
      <c r="AY257" s="18" t="s">
        <v>126</v>
      </c>
      <c r="BE257" s="157">
        <f>IF(N257="základní",J257,0)</f>
        <v>0</v>
      </c>
      <c r="BF257" s="157">
        <f>IF(N257="snížená",J257,0)</f>
        <v>0</v>
      </c>
      <c r="BG257" s="157">
        <f>IF(N257="zákl. přenesená",J257,0)</f>
        <v>0</v>
      </c>
      <c r="BH257" s="157">
        <f>IF(N257="sníž. přenesená",J257,0)</f>
        <v>0</v>
      </c>
      <c r="BI257" s="157">
        <f>IF(N257="nulová",J257,0)</f>
        <v>0</v>
      </c>
      <c r="BJ257" s="18" t="s">
        <v>83</v>
      </c>
      <c r="BK257" s="157">
        <f>ROUND(I257*H257,2)</f>
        <v>0</v>
      </c>
      <c r="BL257" s="18" t="s">
        <v>143</v>
      </c>
      <c r="BM257" s="156" t="s">
        <v>453</v>
      </c>
    </row>
    <row r="258" spans="2:47" s="1" customFormat="1" ht="58.5">
      <c r="B258" s="33"/>
      <c r="D258" s="163" t="s">
        <v>188</v>
      </c>
      <c r="F258" s="164" t="s">
        <v>454</v>
      </c>
      <c r="I258" s="89"/>
      <c r="L258" s="33"/>
      <c r="M258" s="165"/>
      <c r="N258" s="53"/>
      <c r="O258" s="53"/>
      <c r="P258" s="53"/>
      <c r="Q258" s="53"/>
      <c r="R258" s="53"/>
      <c r="S258" s="53"/>
      <c r="T258" s="54"/>
      <c r="AT258" s="18" t="s">
        <v>188</v>
      </c>
      <c r="AU258" s="18" t="s">
        <v>85</v>
      </c>
    </row>
    <row r="259" spans="2:63" s="11" customFormat="1" ht="25.9" customHeight="1">
      <c r="B259" s="131"/>
      <c r="D259" s="132" t="s">
        <v>74</v>
      </c>
      <c r="E259" s="133" t="s">
        <v>455</v>
      </c>
      <c r="F259" s="133" t="s">
        <v>456</v>
      </c>
      <c r="I259" s="134"/>
      <c r="J259" s="135">
        <f>BK259</f>
        <v>0</v>
      </c>
      <c r="L259" s="131"/>
      <c r="M259" s="136"/>
      <c r="N259" s="137"/>
      <c r="O259" s="137"/>
      <c r="P259" s="138">
        <f>P260</f>
        <v>0</v>
      </c>
      <c r="Q259" s="137"/>
      <c r="R259" s="138">
        <f>R260</f>
        <v>0.0456</v>
      </c>
      <c r="S259" s="137"/>
      <c r="T259" s="139">
        <f>T260</f>
        <v>0</v>
      </c>
      <c r="AR259" s="132" t="s">
        <v>85</v>
      </c>
      <c r="AT259" s="140" t="s">
        <v>74</v>
      </c>
      <c r="AU259" s="140" t="s">
        <v>75</v>
      </c>
      <c r="AY259" s="132" t="s">
        <v>126</v>
      </c>
      <c r="BK259" s="141">
        <f>BK260</f>
        <v>0</v>
      </c>
    </row>
    <row r="260" spans="2:63" s="11" customFormat="1" ht="22.9" customHeight="1">
      <c r="B260" s="131"/>
      <c r="D260" s="132" t="s">
        <v>74</v>
      </c>
      <c r="E260" s="142" t="s">
        <v>457</v>
      </c>
      <c r="F260" s="142" t="s">
        <v>458</v>
      </c>
      <c r="I260" s="134"/>
      <c r="J260" s="143">
        <f>BK260</f>
        <v>0</v>
      </c>
      <c r="L260" s="131"/>
      <c r="M260" s="136"/>
      <c r="N260" s="137"/>
      <c r="O260" s="137"/>
      <c r="P260" s="138">
        <f>SUM(P261:P269)</f>
        <v>0</v>
      </c>
      <c r="Q260" s="137"/>
      <c r="R260" s="138">
        <f>SUM(R261:R269)</f>
        <v>0.0456</v>
      </c>
      <c r="S260" s="137"/>
      <c r="T260" s="139">
        <f>SUM(T261:T269)</f>
        <v>0</v>
      </c>
      <c r="AR260" s="132" t="s">
        <v>85</v>
      </c>
      <c r="AT260" s="140" t="s">
        <v>74</v>
      </c>
      <c r="AU260" s="140" t="s">
        <v>83</v>
      </c>
      <c r="AY260" s="132" t="s">
        <v>126</v>
      </c>
      <c r="BK260" s="141">
        <f>SUM(BK261:BK269)</f>
        <v>0</v>
      </c>
    </row>
    <row r="261" spans="2:65" s="1" customFormat="1" ht="16.5" customHeight="1">
      <c r="B261" s="144"/>
      <c r="C261" s="145" t="s">
        <v>459</v>
      </c>
      <c r="D261" s="145" t="s">
        <v>129</v>
      </c>
      <c r="E261" s="146" t="s">
        <v>460</v>
      </c>
      <c r="F261" s="147" t="s">
        <v>461</v>
      </c>
      <c r="G261" s="148" t="s">
        <v>186</v>
      </c>
      <c r="H261" s="149">
        <v>48</v>
      </c>
      <c r="I261" s="150"/>
      <c r="J261" s="151">
        <f>ROUND(I261*H261,2)</f>
        <v>0</v>
      </c>
      <c r="K261" s="147" t="s">
        <v>132</v>
      </c>
      <c r="L261" s="33"/>
      <c r="M261" s="152" t="s">
        <v>3</v>
      </c>
      <c r="N261" s="153" t="s">
        <v>46</v>
      </c>
      <c r="O261" s="53"/>
      <c r="P261" s="154">
        <f>O261*H261</f>
        <v>0</v>
      </c>
      <c r="Q261" s="154">
        <v>0</v>
      </c>
      <c r="R261" s="154">
        <f>Q261*H261</f>
        <v>0</v>
      </c>
      <c r="S261" s="154">
        <v>0</v>
      </c>
      <c r="T261" s="155">
        <f>S261*H261</f>
        <v>0</v>
      </c>
      <c r="AR261" s="156" t="s">
        <v>269</v>
      </c>
      <c r="AT261" s="156" t="s">
        <v>129</v>
      </c>
      <c r="AU261" s="156" t="s">
        <v>85</v>
      </c>
      <c r="AY261" s="18" t="s">
        <v>126</v>
      </c>
      <c r="BE261" s="157">
        <f>IF(N261="základní",J261,0)</f>
        <v>0</v>
      </c>
      <c r="BF261" s="157">
        <f>IF(N261="snížená",J261,0)</f>
        <v>0</v>
      </c>
      <c r="BG261" s="157">
        <f>IF(N261="zákl. přenesená",J261,0)</f>
        <v>0</v>
      </c>
      <c r="BH261" s="157">
        <f>IF(N261="sníž. přenesená",J261,0)</f>
        <v>0</v>
      </c>
      <c r="BI261" s="157">
        <f>IF(N261="nulová",J261,0)</f>
        <v>0</v>
      </c>
      <c r="BJ261" s="18" t="s">
        <v>83</v>
      </c>
      <c r="BK261" s="157">
        <f>ROUND(I261*H261,2)</f>
        <v>0</v>
      </c>
      <c r="BL261" s="18" t="s">
        <v>269</v>
      </c>
      <c r="BM261" s="156" t="s">
        <v>462</v>
      </c>
    </row>
    <row r="262" spans="2:51" s="12" customFormat="1" ht="22.5">
      <c r="B262" s="166"/>
      <c r="D262" s="163" t="s">
        <v>190</v>
      </c>
      <c r="E262" s="167" t="s">
        <v>3</v>
      </c>
      <c r="F262" s="168" t="s">
        <v>463</v>
      </c>
      <c r="H262" s="167" t="s">
        <v>3</v>
      </c>
      <c r="I262" s="169"/>
      <c r="L262" s="166"/>
      <c r="M262" s="170"/>
      <c r="N262" s="171"/>
      <c r="O262" s="171"/>
      <c r="P262" s="171"/>
      <c r="Q262" s="171"/>
      <c r="R262" s="171"/>
      <c r="S262" s="171"/>
      <c r="T262" s="172"/>
      <c r="AT262" s="167" t="s">
        <v>190</v>
      </c>
      <c r="AU262" s="167" t="s">
        <v>85</v>
      </c>
      <c r="AV262" s="12" t="s">
        <v>83</v>
      </c>
      <c r="AW262" s="12" t="s">
        <v>36</v>
      </c>
      <c r="AX262" s="12" t="s">
        <v>75</v>
      </c>
      <c r="AY262" s="167" t="s">
        <v>126</v>
      </c>
    </row>
    <row r="263" spans="2:51" s="12" customFormat="1" ht="11.25">
      <c r="B263" s="166"/>
      <c r="D263" s="163" t="s">
        <v>190</v>
      </c>
      <c r="E263" s="167" t="s">
        <v>3</v>
      </c>
      <c r="F263" s="168" t="s">
        <v>464</v>
      </c>
      <c r="H263" s="167" t="s">
        <v>3</v>
      </c>
      <c r="I263" s="169"/>
      <c r="L263" s="166"/>
      <c r="M263" s="170"/>
      <c r="N263" s="171"/>
      <c r="O263" s="171"/>
      <c r="P263" s="171"/>
      <c r="Q263" s="171"/>
      <c r="R263" s="171"/>
      <c r="S263" s="171"/>
      <c r="T263" s="172"/>
      <c r="AT263" s="167" t="s">
        <v>190</v>
      </c>
      <c r="AU263" s="167" t="s">
        <v>85</v>
      </c>
      <c r="AV263" s="12" t="s">
        <v>83</v>
      </c>
      <c r="AW263" s="12" t="s">
        <v>36</v>
      </c>
      <c r="AX263" s="12" t="s">
        <v>75</v>
      </c>
      <c r="AY263" s="167" t="s">
        <v>126</v>
      </c>
    </row>
    <row r="264" spans="2:51" s="13" customFormat="1" ht="11.25">
      <c r="B264" s="173"/>
      <c r="D264" s="163" t="s">
        <v>190</v>
      </c>
      <c r="E264" s="174" t="s">
        <v>3</v>
      </c>
      <c r="F264" s="175" t="s">
        <v>465</v>
      </c>
      <c r="H264" s="176">
        <v>27</v>
      </c>
      <c r="I264" s="177"/>
      <c r="L264" s="173"/>
      <c r="M264" s="178"/>
      <c r="N264" s="179"/>
      <c r="O264" s="179"/>
      <c r="P264" s="179"/>
      <c r="Q264" s="179"/>
      <c r="R264" s="179"/>
      <c r="S264" s="179"/>
      <c r="T264" s="180"/>
      <c r="AT264" s="174" t="s">
        <v>190</v>
      </c>
      <c r="AU264" s="174" t="s">
        <v>85</v>
      </c>
      <c r="AV264" s="13" t="s">
        <v>85</v>
      </c>
      <c r="AW264" s="13" t="s">
        <v>36</v>
      </c>
      <c r="AX264" s="13" t="s">
        <v>75</v>
      </c>
      <c r="AY264" s="174" t="s">
        <v>126</v>
      </c>
    </row>
    <row r="265" spans="2:51" s="12" customFormat="1" ht="11.25">
      <c r="B265" s="166"/>
      <c r="D265" s="163" t="s">
        <v>190</v>
      </c>
      <c r="E265" s="167" t="s">
        <v>3</v>
      </c>
      <c r="F265" s="168" t="s">
        <v>248</v>
      </c>
      <c r="H265" s="167" t="s">
        <v>3</v>
      </c>
      <c r="I265" s="169"/>
      <c r="L265" s="166"/>
      <c r="M265" s="170"/>
      <c r="N265" s="171"/>
      <c r="O265" s="171"/>
      <c r="P265" s="171"/>
      <c r="Q265" s="171"/>
      <c r="R265" s="171"/>
      <c r="S265" s="171"/>
      <c r="T265" s="172"/>
      <c r="AT265" s="167" t="s">
        <v>190</v>
      </c>
      <c r="AU265" s="167" t="s">
        <v>85</v>
      </c>
      <c r="AV265" s="12" t="s">
        <v>83</v>
      </c>
      <c r="AW265" s="12" t="s">
        <v>36</v>
      </c>
      <c r="AX265" s="12" t="s">
        <v>75</v>
      </c>
      <c r="AY265" s="167" t="s">
        <v>126</v>
      </c>
    </row>
    <row r="266" spans="2:51" s="13" customFormat="1" ht="11.25">
      <c r="B266" s="173"/>
      <c r="D266" s="163" t="s">
        <v>190</v>
      </c>
      <c r="E266" s="174" t="s">
        <v>3</v>
      </c>
      <c r="F266" s="175" t="s">
        <v>466</v>
      </c>
      <c r="H266" s="176">
        <v>21</v>
      </c>
      <c r="I266" s="177"/>
      <c r="L266" s="173"/>
      <c r="M266" s="178"/>
      <c r="N266" s="179"/>
      <c r="O266" s="179"/>
      <c r="P266" s="179"/>
      <c r="Q266" s="179"/>
      <c r="R266" s="179"/>
      <c r="S266" s="179"/>
      <c r="T266" s="180"/>
      <c r="AT266" s="174" t="s">
        <v>190</v>
      </c>
      <c r="AU266" s="174" t="s">
        <v>85</v>
      </c>
      <c r="AV266" s="13" t="s">
        <v>85</v>
      </c>
      <c r="AW266" s="13" t="s">
        <v>36</v>
      </c>
      <c r="AX266" s="13" t="s">
        <v>75</v>
      </c>
      <c r="AY266" s="174" t="s">
        <v>126</v>
      </c>
    </row>
    <row r="267" spans="2:51" s="14" customFormat="1" ht="11.25">
      <c r="B267" s="181"/>
      <c r="D267" s="163" t="s">
        <v>190</v>
      </c>
      <c r="E267" s="182" t="s">
        <v>3</v>
      </c>
      <c r="F267" s="183" t="s">
        <v>230</v>
      </c>
      <c r="H267" s="184">
        <v>48</v>
      </c>
      <c r="I267" s="185"/>
      <c r="L267" s="181"/>
      <c r="M267" s="186"/>
      <c r="N267" s="187"/>
      <c r="O267" s="187"/>
      <c r="P267" s="187"/>
      <c r="Q267" s="187"/>
      <c r="R267" s="187"/>
      <c r="S267" s="187"/>
      <c r="T267" s="188"/>
      <c r="AT267" s="182" t="s">
        <v>190</v>
      </c>
      <c r="AU267" s="182" t="s">
        <v>85</v>
      </c>
      <c r="AV267" s="14" t="s">
        <v>143</v>
      </c>
      <c r="AW267" s="14" t="s">
        <v>36</v>
      </c>
      <c r="AX267" s="14" t="s">
        <v>83</v>
      </c>
      <c r="AY267" s="182" t="s">
        <v>126</v>
      </c>
    </row>
    <row r="268" spans="2:65" s="1" customFormat="1" ht="24" customHeight="1">
      <c r="B268" s="144"/>
      <c r="C268" s="145" t="s">
        <v>467</v>
      </c>
      <c r="D268" s="145" t="s">
        <v>129</v>
      </c>
      <c r="E268" s="146" t="s">
        <v>468</v>
      </c>
      <c r="F268" s="147" t="s">
        <v>469</v>
      </c>
      <c r="G268" s="148" t="s">
        <v>186</v>
      </c>
      <c r="H268" s="149">
        <v>48</v>
      </c>
      <c r="I268" s="150"/>
      <c r="J268" s="151">
        <f>ROUND(I268*H268,2)</f>
        <v>0</v>
      </c>
      <c r="K268" s="147" t="s">
        <v>132</v>
      </c>
      <c r="L268" s="33"/>
      <c r="M268" s="152" t="s">
        <v>3</v>
      </c>
      <c r="N268" s="153" t="s">
        <v>46</v>
      </c>
      <c r="O268" s="53"/>
      <c r="P268" s="154">
        <f>O268*H268</f>
        <v>0</v>
      </c>
      <c r="Q268" s="154">
        <v>0.00029</v>
      </c>
      <c r="R268" s="154">
        <f>Q268*H268</f>
        <v>0.01392</v>
      </c>
      <c r="S268" s="154">
        <v>0</v>
      </c>
      <c r="T268" s="155">
        <f>S268*H268</f>
        <v>0</v>
      </c>
      <c r="AR268" s="156" t="s">
        <v>269</v>
      </c>
      <c r="AT268" s="156" t="s">
        <v>129</v>
      </c>
      <c r="AU268" s="156" t="s">
        <v>85</v>
      </c>
      <c r="AY268" s="18" t="s">
        <v>126</v>
      </c>
      <c r="BE268" s="157">
        <f>IF(N268="základní",J268,0)</f>
        <v>0</v>
      </c>
      <c r="BF268" s="157">
        <f>IF(N268="snížená",J268,0)</f>
        <v>0</v>
      </c>
      <c r="BG268" s="157">
        <f>IF(N268="zákl. přenesená",J268,0)</f>
        <v>0</v>
      </c>
      <c r="BH268" s="157">
        <f>IF(N268="sníž. přenesená",J268,0)</f>
        <v>0</v>
      </c>
      <c r="BI268" s="157">
        <f>IF(N268="nulová",J268,0)</f>
        <v>0</v>
      </c>
      <c r="BJ268" s="18" t="s">
        <v>83</v>
      </c>
      <c r="BK268" s="157">
        <f>ROUND(I268*H268,2)</f>
        <v>0</v>
      </c>
      <c r="BL268" s="18" t="s">
        <v>269</v>
      </c>
      <c r="BM268" s="156" t="s">
        <v>470</v>
      </c>
    </row>
    <row r="269" spans="2:65" s="1" customFormat="1" ht="16.5" customHeight="1">
      <c r="B269" s="144"/>
      <c r="C269" s="145" t="s">
        <v>471</v>
      </c>
      <c r="D269" s="145" t="s">
        <v>129</v>
      </c>
      <c r="E269" s="146" t="s">
        <v>472</v>
      </c>
      <c r="F269" s="147" t="s">
        <v>473</v>
      </c>
      <c r="G269" s="148" t="s">
        <v>186</v>
      </c>
      <c r="H269" s="149">
        <v>48</v>
      </c>
      <c r="I269" s="150"/>
      <c r="J269" s="151">
        <f>ROUND(I269*H269,2)</f>
        <v>0</v>
      </c>
      <c r="K269" s="147" t="s">
        <v>132</v>
      </c>
      <c r="L269" s="33"/>
      <c r="M269" s="152" t="s">
        <v>3</v>
      </c>
      <c r="N269" s="153" t="s">
        <v>46</v>
      </c>
      <c r="O269" s="53"/>
      <c r="P269" s="154">
        <f>O269*H269</f>
        <v>0</v>
      </c>
      <c r="Q269" s="154">
        <v>0.00066</v>
      </c>
      <c r="R269" s="154">
        <f>Q269*H269</f>
        <v>0.03168</v>
      </c>
      <c r="S269" s="154">
        <v>0</v>
      </c>
      <c r="T269" s="155">
        <f>S269*H269</f>
        <v>0</v>
      </c>
      <c r="AR269" s="156" t="s">
        <v>269</v>
      </c>
      <c r="AT269" s="156" t="s">
        <v>129</v>
      </c>
      <c r="AU269" s="156" t="s">
        <v>85</v>
      </c>
      <c r="AY269" s="18" t="s">
        <v>126</v>
      </c>
      <c r="BE269" s="157">
        <f>IF(N269="základní",J269,0)</f>
        <v>0</v>
      </c>
      <c r="BF269" s="157">
        <f>IF(N269="snížená",J269,0)</f>
        <v>0</v>
      </c>
      <c r="BG269" s="157">
        <f>IF(N269="zákl. přenesená",J269,0)</f>
        <v>0</v>
      </c>
      <c r="BH269" s="157">
        <f>IF(N269="sníž. přenesená",J269,0)</f>
        <v>0</v>
      </c>
      <c r="BI269" s="157">
        <f>IF(N269="nulová",J269,0)</f>
        <v>0</v>
      </c>
      <c r="BJ269" s="18" t="s">
        <v>83</v>
      </c>
      <c r="BK269" s="157">
        <f>ROUND(I269*H269,2)</f>
        <v>0</v>
      </c>
      <c r="BL269" s="18" t="s">
        <v>269</v>
      </c>
      <c r="BM269" s="156" t="s">
        <v>474</v>
      </c>
    </row>
    <row r="270" spans="2:63" s="11" customFormat="1" ht="25.9" customHeight="1">
      <c r="B270" s="131"/>
      <c r="D270" s="132" t="s">
        <v>74</v>
      </c>
      <c r="E270" s="133" t="s">
        <v>475</v>
      </c>
      <c r="F270" s="133" t="s">
        <v>476</v>
      </c>
      <c r="I270" s="134"/>
      <c r="J270" s="135">
        <f>BK270</f>
        <v>0</v>
      </c>
      <c r="L270" s="131"/>
      <c r="M270" s="136"/>
      <c r="N270" s="137"/>
      <c r="O270" s="137"/>
      <c r="P270" s="138">
        <f>SUM(P271:P273)</f>
        <v>0</v>
      </c>
      <c r="Q270" s="137"/>
      <c r="R270" s="138">
        <f>SUM(R271:R273)</f>
        <v>0</v>
      </c>
      <c r="S270" s="137"/>
      <c r="T270" s="139">
        <f>SUM(T271:T273)</f>
        <v>0</v>
      </c>
      <c r="AR270" s="132" t="s">
        <v>143</v>
      </c>
      <c r="AT270" s="140" t="s">
        <v>74</v>
      </c>
      <c r="AU270" s="140" t="s">
        <v>75</v>
      </c>
      <c r="AY270" s="132" t="s">
        <v>126</v>
      </c>
      <c r="BK270" s="141">
        <f>SUM(BK271:BK273)</f>
        <v>0</v>
      </c>
    </row>
    <row r="271" spans="2:65" s="1" customFormat="1" ht="16.5" customHeight="1">
      <c r="B271" s="144"/>
      <c r="C271" s="145" t="s">
        <v>228</v>
      </c>
      <c r="D271" s="145" t="s">
        <v>129</v>
      </c>
      <c r="E271" s="146" t="s">
        <v>477</v>
      </c>
      <c r="F271" s="147" t="s">
        <v>478</v>
      </c>
      <c r="G271" s="148" t="s">
        <v>479</v>
      </c>
      <c r="H271" s="149">
        <v>8</v>
      </c>
      <c r="I271" s="150"/>
      <c r="J271" s="151">
        <f>ROUND(I271*H271,2)</f>
        <v>0</v>
      </c>
      <c r="K271" s="147" t="s">
        <v>132</v>
      </c>
      <c r="L271" s="33"/>
      <c r="M271" s="152" t="s">
        <v>3</v>
      </c>
      <c r="N271" s="153" t="s">
        <v>46</v>
      </c>
      <c r="O271" s="53"/>
      <c r="P271" s="154">
        <f>O271*H271</f>
        <v>0</v>
      </c>
      <c r="Q271" s="154">
        <v>0</v>
      </c>
      <c r="R271" s="154">
        <f>Q271*H271</f>
        <v>0</v>
      </c>
      <c r="S271" s="154">
        <v>0</v>
      </c>
      <c r="T271" s="155">
        <f>S271*H271</f>
        <v>0</v>
      </c>
      <c r="AR271" s="156" t="s">
        <v>480</v>
      </c>
      <c r="AT271" s="156" t="s">
        <v>129</v>
      </c>
      <c r="AU271" s="156" t="s">
        <v>83</v>
      </c>
      <c r="AY271" s="18" t="s">
        <v>126</v>
      </c>
      <c r="BE271" s="157">
        <f>IF(N271="základní",J271,0)</f>
        <v>0</v>
      </c>
      <c r="BF271" s="157">
        <f>IF(N271="snížená",J271,0)</f>
        <v>0</v>
      </c>
      <c r="BG271" s="157">
        <f>IF(N271="zákl. přenesená",J271,0)</f>
        <v>0</v>
      </c>
      <c r="BH271" s="157">
        <f>IF(N271="sníž. přenesená",J271,0)</f>
        <v>0</v>
      </c>
      <c r="BI271" s="157">
        <f>IF(N271="nulová",J271,0)</f>
        <v>0</v>
      </c>
      <c r="BJ271" s="18" t="s">
        <v>83</v>
      </c>
      <c r="BK271" s="157">
        <f>ROUND(I271*H271,2)</f>
        <v>0</v>
      </c>
      <c r="BL271" s="18" t="s">
        <v>480</v>
      </c>
      <c r="BM271" s="156" t="s">
        <v>481</v>
      </c>
    </row>
    <row r="272" spans="2:51" s="12" customFormat="1" ht="11.25">
      <c r="B272" s="166"/>
      <c r="D272" s="163" t="s">
        <v>190</v>
      </c>
      <c r="E272" s="167" t="s">
        <v>3</v>
      </c>
      <c r="F272" s="168" t="s">
        <v>482</v>
      </c>
      <c r="H272" s="167" t="s">
        <v>3</v>
      </c>
      <c r="I272" s="169"/>
      <c r="L272" s="166"/>
      <c r="M272" s="170"/>
      <c r="N272" s="171"/>
      <c r="O272" s="171"/>
      <c r="P272" s="171"/>
      <c r="Q272" s="171"/>
      <c r="R272" s="171"/>
      <c r="S272" s="171"/>
      <c r="T272" s="172"/>
      <c r="AT272" s="167" t="s">
        <v>190</v>
      </c>
      <c r="AU272" s="167" t="s">
        <v>83</v>
      </c>
      <c r="AV272" s="12" t="s">
        <v>83</v>
      </c>
      <c r="AW272" s="12" t="s">
        <v>36</v>
      </c>
      <c r="AX272" s="12" t="s">
        <v>75</v>
      </c>
      <c r="AY272" s="167" t="s">
        <v>126</v>
      </c>
    </row>
    <row r="273" spans="2:51" s="13" customFormat="1" ht="11.25">
      <c r="B273" s="173"/>
      <c r="D273" s="163" t="s">
        <v>190</v>
      </c>
      <c r="E273" s="174" t="s">
        <v>3</v>
      </c>
      <c r="F273" s="175" t="s">
        <v>160</v>
      </c>
      <c r="H273" s="176">
        <v>8</v>
      </c>
      <c r="I273" s="177"/>
      <c r="L273" s="173"/>
      <c r="M273" s="199"/>
      <c r="N273" s="200"/>
      <c r="O273" s="200"/>
      <c r="P273" s="200"/>
      <c r="Q273" s="200"/>
      <c r="R273" s="200"/>
      <c r="S273" s="200"/>
      <c r="T273" s="201"/>
      <c r="AT273" s="174" t="s">
        <v>190</v>
      </c>
      <c r="AU273" s="174" t="s">
        <v>83</v>
      </c>
      <c r="AV273" s="13" t="s">
        <v>85</v>
      </c>
      <c r="AW273" s="13" t="s">
        <v>36</v>
      </c>
      <c r="AX273" s="13" t="s">
        <v>83</v>
      </c>
      <c r="AY273" s="174" t="s">
        <v>126</v>
      </c>
    </row>
    <row r="274" spans="2:12" s="1" customFormat="1" ht="6.95" customHeight="1">
      <c r="B274" s="42"/>
      <c r="C274" s="43"/>
      <c r="D274" s="43"/>
      <c r="E274" s="43"/>
      <c r="F274" s="43"/>
      <c r="G274" s="43"/>
      <c r="H274" s="43"/>
      <c r="I274" s="106"/>
      <c r="J274" s="43"/>
      <c r="K274" s="43"/>
      <c r="L274" s="33"/>
    </row>
  </sheetData>
  <autoFilter ref="C89:K273"/>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2"/>
  <sheetViews>
    <sheetView showGridLines="0" workbookViewId="0" topLeftCell="A1">
      <selection activeCell="F20" sqref="F20"/>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1" t="s">
        <v>6</v>
      </c>
      <c r="M2" s="302"/>
      <c r="N2" s="302"/>
      <c r="O2" s="302"/>
      <c r="P2" s="302"/>
      <c r="Q2" s="302"/>
      <c r="R2" s="302"/>
      <c r="S2" s="302"/>
      <c r="T2" s="302"/>
      <c r="U2" s="302"/>
      <c r="V2" s="302"/>
      <c r="AT2" s="18" t="s">
        <v>91</v>
      </c>
    </row>
    <row r="3" spans="2:46" ht="6.95" customHeight="1">
      <c r="B3" s="19"/>
      <c r="C3" s="20"/>
      <c r="D3" s="20"/>
      <c r="E3" s="20"/>
      <c r="F3" s="20"/>
      <c r="G3" s="20"/>
      <c r="H3" s="20"/>
      <c r="I3" s="87"/>
      <c r="J3" s="20"/>
      <c r="K3" s="20"/>
      <c r="L3" s="21"/>
      <c r="AT3" s="18" t="s">
        <v>85</v>
      </c>
    </row>
    <row r="4" spans="2:46" ht="24.95" customHeight="1">
      <c r="B4" s="21"/>
      <c r="D4" s="22" t="s">
        <v>98</v>
      </c>
      <c r="L4" s="21"/>
      <c r="M4" s="88" t="s">
        <v>11</v>
      </c>
      <c r="AT4" s="18" t="s">
        <v>4</v>
      </c>
    </row>
    <row r="5" spans="2:12" ht="6.95" customHeight="1">
      <c r="B5" s="21"/>
      <c r="L5" s="21"/>
    </row>
    <row r="6" spans="2:12" ht="12" customHeight="1">
      <c r="B6" s="21"/>
      <c r="D6" s="28" t="s">
        <v>17</v>
      </c>
      <c r="L6" s="21"/>
    </row>
    <row r="7" spans="2:12" ht="16.5" customHeight="1">
      <c r="B7" s="21"/>
      <c r="E7" s="328" t="str">
        <f>'Rekapitulace stavby'!K6</f>
        <v>Výstavba sila na posypovou sůl v areálu Plzeň - Doudlevce</v>
      </c>
      <c r="F7" s="329"/>
      <c r="G7" s="329"/>
      <c r="H7" s="329"/>
      <c r="L7" s="21"/>
    </row>
    <row r="8" spans="2:12" s="1" customFormat="1" ht="12" customHeight="1">
      <c r="B8" s="33"/>
      <c r="D8" s="28" t="s">
        <v>99</v>
      </c>
      <c r="I8" s="89"/>
      <c r="L8" s="33"/>
    </row>
    <row r="9" spans="2:12" s="1" customFormat="1" ht="36.95" customHeight="1">
      <c r="B9" s="33"/>
      <c r="E9" s="309" t="s">
        <v>483</v>
      </c>
      <c r="F9" s="330"/>
      <c r="G9" s="330"/>
      <c r="H9" s="330"/>
      <c r="I9" s="89"/>
      <c r="L9" s="33"/>
    </row>
    <row r="10" spans="2:12" s="1" customFormat="1" ht="11.25">
      <c r="B10" s="33"/>
      <c r="I10" s="89"/>
      <c r="L10" s="33"/>
    </row>
    <row r="11" spans="2:12" s="1" customFormat="1" ht="12" customHeight="1">
      <c r="B11" s="33"/>
      <c r="D11" s="28" t="s">
        <v>19</v>
      </c>
      <c r="F11" s="26" t="s">
        <v>3</v>
      </c>
      <c r="I11" s="90" t="s">
        <v>20</v>
      </c>
      <c r="J11" s="26" t="s">
        <v>3</v>
      </c>
      <c r="L11" s="33"/>
    </row>
    <row r="12" spans="2:12" s="1" customFormat="1" ht="12" customHeight="1">
      <c r="B12" s="33"/>
      <c r="D12" s="28" t="s">
        <v>21</v>
      </c>
      <c r="F12" s="26" t="s">
        <v>22</v>
      </c>
      <c r="I12" s="90" t="s">
        <v>23</v>
      </c>
      <c r="J12" s="50" t="str">
        <f>'Rekapitulace stavby'!AN8</f>
        <v>7. 6. 2019</v>
      </c>
      <c r="L12" s="33"/>
    </row>
    <row r="13" spans="2:12" s="1" customFormat="1" ht="10.9" customHeight="1">
      <c r="B13" s="33"/>
      <c r="I13" s="89"/>
      <c r="L13" s="33"/>
    </row>
    <row r="14" spans="2:12" s="1" customFormat="1" ht="12" customHeight="1">
      <c r="B14" s="33"/>
      <c r="D14" s="28" t="s">
        <v>25</v>
      </c>
      <c r="I14" s="90" t="s">
        <v>26</v>
      </c>
      <c r="J14" s="26" t="s">
        <v>27</v>
      </c>
      <c r="L14" s="33"/>
    </row>
    <row r="15" spans="2:12" s="1" customFormat="1" ht="18" customHeight="1">
      <c r="B15" s="33"/>
      <c r="E15" s="26" t="s">
        <v>840</v>
      </c>
      <c r="I15" s="90" t="s">
        <v>29</v>
      </c>
      <c r="J15" s="26" t="s">
        <v>3</v>
      </c>
      <c r="L15" s="33"/>
    </row>
    <row r="16" spans="2:12" s="1" customFormat="1" ht="6.95" customHeight="1">
      <c r="B16" s="33"/>
      <c r="I16" s="89"/>
      <c r="L16" s="33"/>
    </row>
    <row r="17" spans="2:12" s="1" customFormat="1" ht="12" customHeight="1">
      <c r="B17" s="33"/>
      <c r="D17" s="28" t="s">
        <v>30</v>
      </c>
      <c r="I17" s="90" t="s">
        <v>26</v>
      </c>
      <c r="J17" s="29" t="str">
        <f>'Rekapitulace stavby'!AN13</f>
        <v>Vyplň údaj</v>
      </c>
      <c r="L17" s="33"/>
    </row>
    <row r="18" spans="2:12" s="1" customFormat="1" ht="18" customHeight="1">
      <c r="B18" s="33"/>
      <c r="E18" s="331" t="str">
        <f>'Rekapitulace stavby'!E14</f>
        <v>Vyplň údaj</v>
      </c>
      <c r="F18" s="312"/>
      <c r="G18" s="312"/>
      <c r="H18" s="312"/>
      <c r="I18" s="90" t="s">
        <v>29</v>
      </c>
      <c r="J18" s="29" t="str">
        <f>'Rekapitulace stavby'!AN14</f>
        <v>Vyplň údaj</v>
      </c>
      <c r="L18" s="33"/>
    </row>
    <row r="19" spans="2:12" s="1" customFormat="1" ht="6.95" customHeight="1">
      <c r="B19" s="33"/>
      <c r="I19" s="89"/>
      <c r="L19" s="33"/>
    </row>
    <row r="20" spans="2:12" s="1" customFormat="1" ht="12" customHeight="1">
      <c r="B20" s="33"/>
      <c r="D20" s="28" t="s">
        <v>32</v>
      </c>
      <c r="I20" s="90" t="s">
        <v>26</v>
      </c>
      <c r="J20" s="26" t="s">
        <v>33</v>
      </c>
      <c r="L20" s="33"/>
    </row>
    <row r="21" spans="2:12" s="1" customFormat="1" ht="18" customHeight="1">
      <c r="B21" s="33"/>
      <c r="E21" s="26" t="s">
        <v>34</v>
      </c>
      <c r="I21" s="90" t="s">
        <v>29</v>
      </c>
      <c r="J21" s="26" t="s">
        <v>35</v>
      </c>
      <c r="L21" s="33"/>
    </row>
    <row r="22" spans="2:12" s="1" customFormat="1" ht="6.95" customHeight="1">
      <c r="B22" s="33"/>
      <c r="I22" s="89"/>
      <c r="L22" s="33"/>
    </row>
    <row r="23" spans="2:12" s="1" customFormat="1" ht="12" customHeight="1">
      <c r="B23" s="33"/>
      <c r="D23" s="28" t="s">
        <v>37</v>
      </c>
      <c r="I23" s="90" t="s">
        <v>26</v>
      </c>
      <c r="J23" s="26" t="str">
        <f>IF('Rekapitulace stavby'!AN19="","",'Rekapitulace stavby'!AN19)</f>
        <v/>
      </c>
      <c r="L23" s="33"/>
    </row>
    <row r="24" spans="2:12" s="1" customFormat="1" ht="18" customHeight="1">
      <c r="B24" s="33"/>
      <c r="E24" s="26" t="str">
        <f>IF('Rekapitulace stavby'!E20="","",'Rekapitulace stavby'!E20)</f>
        <v xml:space="preserve"> </v>
      </c>
      <c r="I24" s="90" t="s">
        <v>29</v>
      </c>
      <c r="J24" s="26" t="str">
        <f>IF('Rekapitulace stavby'!AN20="","",'Rekapitulace stavby'!AN20)</f>
        <v/>
      </c>
      <c r="L24" s="33"/>
    </row>
    <row r="25" spans="2:12" s="1" customFormat="1" ht="6.95" customHeight="1">
      <c r="B25" s="33"/>
      <c r="I25" s="89"/>
      <c r="L25" s="33"/>
    </row>
    <row r="26" spans="2:12" s="1" customFormat="1" ht="12" customHeight="1">
      <c r="B26" s="33"/>
      <c r="D26" s="28" t="s">
        <v>39</v>
      </c>
      <c r="I26" s="89"/>
      <c r="L26" s="33"/>
    </row>
    <row r="27" spans="2:12" s="7" customFormat="1" ht="51" customHeight="1">
      <c r="B27" s="91"/>
      <c r="E27" s="316" t="s">
        <v>40</v>
      </c>
      <c r="F27" s="316"/>
      <c r="G27" s="316"/>
      <c r="H27" s="316"/>
      <c r="I27" s="92"/>
      <c r="L27" s="91"/>
    </row>
    <row r="28" spans="2:12" s="1" customFormat="1" ht="6.95" customHeight="1">
      <c r="B28" s="33"/>
      <c r="I28" s="89"/>
      <c r="L28" s="33"/>
    </row>
    <row r="29" spans="2:12" s="1" customFormat="1" ht="6.95" customHeight="1">
      <c r="B29" s="33"/>
      <c r="D29" s="51"/>
      <c r="E29" s="51"/>
      <c r="F29" s="51"/>
      <c r="G29" s="51"/>
      <c r="H29" s="51"/>
      <c r="I29" s="93"/>
      <c r="J29" s="51"/>
      <c r="K29" s="51"/>
      <c r="L29" s="33"/>
    </row>
    <row r="30" spans="2:12" s="1" customFormat="1" ht="25.35" customHeight="1">
      <c r="B30" s="33"/>
      <c r="D30" s="94" t="s">
        <v>41</v>
      </c>
      <c r="I30" s="89"/>
      <c r="J30" s="64">
        <f>ROUND(J83,2)</f>
        <v>0</v>
      </c>
      <c r="L30" s="33"/>
    </row>
    <row r="31" spans="2:12" s="1" customFormat="1" ht="6.95" customHeight="1">
      <c r="B31" s="33"/>
      <c r="D31" s="51"/>
      <c r="E31" s="51"/>
      <c r="F31" s="51"/>
      <c r="G31" s="51"/>
      <c r="H31" s="51"/>
      <c r="I31" s="93"/>
      <c r="J31" s="51"/>
      <c r="K31" s="51"/>
      <c r="L31" s="33"/>
    </row>
    <row r="32" spans="2:12" s="1" customFormat="1" ht="14.45" customHeight="1">
      <c r="B32" s="33"/>
      <c r="F32" s="36" t="s">
        <v>43</v>
      </c>
      <c r="I32" s="95" t="s">
        <v>42</v>
      </c>
      <c r="J32" s="36" t="s">
        <v>44</v>
      </c>
      <c r="L32" s="33"/>
    </row>
    <row r="33" spans="2:12" s="1" customFormat="1" ht="14.45" customHeight="1">
      <c r="B33" s="33"/>
      <c r="D33" s="96" t="s">
        <v>45</v>
      </c>
      <c r="E33" s="28" t="s">
        <v>46</v>
      </c>
      <c r="F33" s="97">
        <f>ROUND((SUM(BE83:BE161)),2)</f>
        <v>0</v>
      </c>
      <c r="I33" s="98">
        <v>0.21</v>
      </c>
      <c r="J33" s="97">
        <f>ROUND(((SUM(BE83:BE161))*I33),2)</f>
        <v>0</v>
      </c>
      <c r="L33" s="33"/>
    </row>
    <row r="34" spans="2:12" s="1" customFormat="1" ht="14.45" customHeight="1">
      <c r="B34" s="33"/>
      <c r="E34" s="28" t="s">
        <v>47</v>
      </c>
      <c r="F34" s="97">
        <f>ROUND((SUM(BF83:BF161)),2)</f>
        <v>0</v>
      </c>
      <c r="I34" s="98">
        <v>0.15</v>
      </c>
      <c r="J34" s="97">
        <f>ROUND(((SUM(BF83:BF161))*I34),2)</f>
        <v>0</v>
      </c>
      <c r="L34" s="33"/>
    </row>
    <row r="35" spans="2:12" s="1" customFormat="1" ht="14.45" customHeight="1" hidden="1">
      <c r="B35" s="33"/>
      <c r="E35" s="28" t="s">
        <v>48</v>
      </c>
      <c r="F35" s="97">
        <f>ROUND((SUM(BG83:BG161)),2)</f>
        <v>0</v>
      </c>
      <c r="I35" s="98">
        <v>0.21</v>
      </c>
      <c r="J35" s="97">
        <f>0</f>
        <v>0</v>
      </c>
      <c r="L35" s="33"/>
    </row>
    <row r="36" spans="2:12" s="1" customFormat="1" ht="14.45" customHeight="1" hidden="1">
      <c r="B36" s="33"/>
      <c r="E36" s="28" t="s">
        <v>49</v>
      </c>
      <c r="F36" s="97">
        <f>ROUND((SUM(BH83:BH161)),2)</f>
        <v>0</v>
      </c>
      <c r="I36" s="98">
        <v>0.15</v>
      </c>
      <c r="J36" s="97">
        <f>0</f>
        <v>0</v>
      </c>
      <c r="L36" s="33"/>
    </row>
    <row r="37" spans="2:12" s="1" customFormat="1" ht="14.45" customHeight="1" hidden="1">
      <c r="B37" s="33"/>
      <c r="E37" s="28" t="s">
        <v>50</v>
      </c>
      <c r="F37" s="97">
        <f>ROUND((SUM(BI83:BI161)),2)</f>
        <v>0</v>
      </c>
      <c r="I37" s="98">
        <v>0</v>
      </c>
      <c r="J37" s="97">
        <f>0</f>
        <v>0</v>
      </c>
      <c r="L37" s="33"/>
    </row>
    <row r="38" spans="2:12" s="1" customFormat="1" ht="6.95" customHeight="1">
      <c r="B38" s="33"/>
      <c r="I38" s="89"/>
      <c r="L38" s="33"/>
    </row>
    <row r="39" spans="2:12" s="1" customFormat="1" ht="25.35" customHeight="1">
      <c r="B39" s="33"/>
      <c r="C39" s="99"/>
      <c r="D39" s="100" t="s">
        <v>51</v>
      </c>
      <c r="E39" s="55"/>
      <c r="F39" s="55"/>
      <c r="G39" s="101" t="s">
        <v>52</v>
      </c>
      <c r="H39" s="102" t="s">
        <v>53</v>
      </c>
      <c r="I39" s="103"/>
      <c r="J39" s="104">
        <f>SUM(J30:J37)</f>
        <v>0</v>
      </c>
      <c r="K39" s="105"/>
      <c r="L39" s="33"/>
    </row>
    <row r="40" spans="2:12" s="1" customFormat="1" ht="14.45" customHeight="1">
      <c r="B40" s="42"/>
      <c r="C40" s="43"/>
      <c r="D40" s="43"/>
      <c r="E40" s="43"/>
      <c r="F40" s="43"/>
      <c r="G40" s="43"/>
      <c r="H40" s="43"/>
      <c r="I40" s="106"/>
      <c r="J40" s="43"/>
      <c r="K40" s="43"/>
      <c r="L40" s="33"/>
    </row>
    <row r="44" spans="2:12" s="1" customFormat="1" ht="6.95" customHeight="1">
      <c r="B44" s="44"/>
      <c r="C44" s="45"/>
      <c r="D44" s="45"/>
      <c r="E44" s="45"/>
      <c r="F44" s="45"/>
      <c r="G44" s="45"/>
      <c r="H44" s="45"/>
      <c r="I44" s="107"/>
      <c r="J44" s="45"/>
      <c r="K44" s="45"/>
      <c r="L44" s="33"/>
    </row>
    <row r="45" spans="2:12" s="1" customFormat="1" ht="24.95" customHeight="1">
      <c r="B45" s="33"/>
      <c r="C45" s="22" t="s">
        <v>101</v>
      </c>
      <c r="I45" s="89"/>
      <c r="L45" s="33"/>
    </row>
    <row r="46" spans="2:12" s="1" customFormat="1" ht="6.95" customHeight="1">
      <c r="B46" s="33"/>
      <c r="I46" s="89"/>
      <c r="L46" s="33"/>
    </row>
    <row r="47" spans="2:12" s="1" customFormat="1" ht="12" customHeight="1">
      <c r="B47" s="33"/>
      <c r="C47" s="28" t="s">
        <v>17</v>
      </c>
      <c r="I47" s="89"/>
      <c r="L47" s="33"/>
    </row>
    <row r="48" spans="2:12" s="1" customFormat="1" ht="16.5" customHeight="1">
      <c r="B48" s="33"/>
      <c r="E48" s="328" t="str">
        <f>E7</f>
        <v>Výstavba sila na posypovou sůl v areálu Plzeň - Doudlevce</v>
      </c>
      <c r="F48" s="329"/>
      <c r="G48" s="329"/>
      <c r="H48" s="329"/>
      <c r="I48" s="89"/>
      <c r="L48" s="33"/>
    </row>
    <row r="49" spans="2:12" s="1" customFormat="1" ht="12" customHeight="1">
      <c r="B49" s="33"/>
      <c r="C49" s="28" t="s">
        <v>99</v>
      </c>
      <c r="I49" s="89"/>
      <c r="L49" s="33"/>
    </row>
    <row r="50" spans="2:12" s="1" customFormat="1" ht="16.5" customHeight="1">
      <c r="B50" s="33"/>
      <c r="E50" s="309" t="str">
        <f>E9</f>
        <v>D.1.2. - Stavebně konstrukční řešení</v>
      </c>
      <c r="F50" s="330"/>
      <c r="G50" s="330"/>
      <c r="H50" s="330"/>
      <c r="I50" s="89"/>
      <c r="L50" s="33"/>
    </row>
    <row r="51" spans="2:12" s="1" customFormat="1" ht="6.95" customHeight="1">
      <c r="B51" s="33"/>
      <c r="I51" s="89"/>
      <c r="L51" s="33"/>
    </row>
    <row r="52" spans="2:12" s="1" customFormat="1" ht="12" customHeight="1">
      <c r="B52" s="33"/>
      <c r="C52" s="28" t="s">
        <v>21</v>
      </c>
      <c r="F52" s="26" t="str">
        <f>F12</f>
        <v xml:space="preserve">SÚS Plzeňského kraje, Doudlevecká 91/54, </v>
      </c>
      <c r="I52" s="90" t="s">
        <v>23</v>
      </c>
      <c r="J52" s="50" t="str">
        <f>IF(J12="","",J12)</f>
        <v>7. 6. 2019</v>
      </c>
      <c r="L52" s="33"/>
    </row>
    <row r="53" spans="2:12" s="1" customFormat="1" ht="6.95" customHeight="1">
      <c r="B53" s="33"/>
      <c r="I53" s="89"/>
      <c r="L53" s="33"/>
    </row>
    <row r="54" spans="2:12" s="1" customFormat="1" ht="43.15" customHeight="1">
      <c r="B54" s="33"/>
      <c r="C54" s="28" t="s">
        <v>25</v>
      </c>
      <c r="F54" s="26" t="str">
        <f>E15</f>
        <v>Správa a údržba silnic Plzeňského kraje, Příspěvková organizace, Koterovská 162, 326 00 Plzeň</v>
      </c>
      <c r="I54" s="90" t="s">
        <v>32</v>
      </c>
      <c r="J54" s="31" t="str">
        <f>E21</f>
        <v>TORION, projekční kancelář, s.r.o.,Plzeň</v>
      </c>
      <c r="L54" s="33"/>
    </row>
    <row r="55" spans="2:12" s="1" customFormat="1" ht="15.2" customHeight="1">
      <c r="B55" s="33"/>
      <c r="C55" s="28" t="s">
        <v>30</v>
      </c>
      <c r="F55" s="26" t="str">
        <f>IF(E18="","",E18)</f>
        <v>Vyplň údaj</v>
      </c>
      <c r="I55" s="90" t="s">
        <v>37</v>
      </c>
      <c r="J55" s="31" t="str">
        <f>E24</f>
        <v xml:space="preserve"> </v>
      </c>
      <c r="L55" s="33"/>
    </row>
    <row r="56" spans="2:12" s="1" customFormat="1" ht="10.35" customHeight="1">
      <c r="B56" s="33"/>
      <c r="I56" s="89"/>
      <c r="L56" s="33"/>
    </row>
    <row r="57" spans="2:12" s="1" customFormat="1" ht="29.25" customHeight="1">
      <c r="B57" s="33"/>
      <c r="C57" s="108" t="s">
        <v>102</v>
      </c>
      <c r="D57" s="99"/>
      <c r="E57" s="99"/>
      <c r="F57" s="99"/>
      <c r="G57" s="99"/>
      <c r="H57" s="99"/>
      <c r="I57" s="109"/>
      <c r="J57" s="110" t="s">
        <v>103</v>
      </c>
      <c r="K57" s="99"/>
      <c r="L57" s="33"/>
    </row>
    <row r="58" spans="2:12" s="1" customFormat="1" ht="10.35" customHeight="1">
      <c r="B58" s="33"/>
      <c r="I58" s="89"/>
      <c r="L58" s="33"/>
    </row>
    <row r="59" spans="2:47" s="1" customFormat="1" ht="22.9" customHeight="1">
      <c r="B59" s="33"/>
      <c r="C59" s="111" t="s">
        <v>73</v>
      </c>
      <c r="I59" s="89"/>
      <c r="J59" s="64">
        <f>J83</f>
        <v>0</v>
      </c>
      <c r="L59" s="33"/>
      <c r="AU59" s="18" t="s">
        <v>104</v>
      </c>
    </row>
    <row r="60" spans="2:12" s="8" customFormat="1" ht="24.95" customHeight="1">
      <c r="B60" s="112"/>
      <c r="D60" s="113" t="s">
        <v>170</v>
      </c>
      <c r="E60" s="114"/>
      <c r="F60" s="114"/>
      <c r="G60" s="114"/>
      <c r="H60" s="114"/>
      <c r="I60" s="115"/>
      <c r="J60" s="116">
        <f>J84</f>
        <v>0</v>
      </c>
      <c r="L60" s="112"/>
    </row>
    <row r="61" spans="2:12" s="9" customFormat="1" ht="19.9" customHeight="1">
      <c r="B61" s="117"/>
      <c r="D61" s="118" t="s">
        <v>172</v>
      </c>
      <c r="E61" s="119"/>
      <c r="F61" s="119"/>
      <c r="G61" s="119"/>
      <c r="H61" s="119"/>
      <c r="I61" s="120"/>
      <c r="J61" s="121">
        <f>J85</f>
        <v>0</v>
      </c>
      <c r="L61" s="117"/>
    </row>
    <row r="62" spans="2:12" s="9" customFormat="1" ht="19.9" customHeight="1">
      <c r="B62" s="117"/>
      <c r="D62" s="118" t="s">
        <v>175</v>
      </c>
      <c r="E62" s="119"/>
      <c r="F62" s="119"/>
      <c r="G62" s="119"/>
      <c r="H62" s="119"/>
      <c r="I62" s="120"/>
      <c r="J62" s="121">
        <f>J149</f>
        <v>0</v>
      </c>
      <c r="L62" s="117"/>
    </row>
    <row r="63" spans="2:12" s="9" customFormat="1" ht="19.9" customHeight="1">
      <c r="B63" s="117"/>
      <c r="D63" s="118" t="s">
        <v>177</v>
      </c>
      <c r="E63" s="119"/>
      <c r="F63" s="119"/>
      <c r="G63" s="119"/>
      <c r="H63" s="119"/>
      <c r="I63" s="120"/>
      <c r="J63" s="121">
        <f>J159</f>
        <v>0</v>
      </c>
      <c r="L63" s="117"/>
    </row>
    <row r="64" spans="2:12" s="1" customFormat="1" ht="21.75" customHeight="1">
      <c r="B64" s="33"/>
      <c r="I64" s="89"/>
      <c r="L64" s="33"/>
    </row>
    <row r="65" spans="2:12" s="1" customFormat="1" ht="6.95" customHeight="1">
      <c r="B65" s="42"/>
      <c r="C65" s="43"/>
      <c r="D65" s="43"/>
      <c r="E65" s="43"/>
      <c r="F65" s="43"/>
      <c r="G65" s="43"/>
      <c r="H65" s="43"/>
      <c r="I65" s="106"/>
      <c r="J65" s="43"/>
      <c r="K65" s="43"/>
      <c r="L65" s="33"/>
    </row>
    <row r="69" spans="2:12" s="1" customFormat="1" ht="6.95" customHeight="1">
      <c r="B69" s="44"/>
      <c r="C69" s="45"/>
      <c r="D69" s="45"/>
      <c r="E69" s="45"/>
      <c r="F69" s="45"/>
      <c r="G69" s="45"/>
      <c r="H69" s="45"/>
      <c r="I69" s="107"/>
      <c r="J69" s="45"/>
      <c r="K69" s="45"/>
      <c r="L69" s="33"/>
    </row>
    <row r="70" spans="2:12" s="1" customFormat="1" ht="24.95" customHeight="1">
      <c r="B70" s="33"/>
      <c r="C70" s="22" t="s">
        <v>110</v>
      </c>
      <c r="I70" s="89"/>
      <c r="L70" s="33"/>
    </row>
    <row r="71" spans="2:12" s="1" customFormat="1" ht="6.95" customHeight="1">
      <c r="B71" s="33"/>
      <c r="I71" s="89"/>
      <c r="L71" s="33"/>
    </row>
    <row r="72" spans="2:12" s="1" customFormat="1" ht="12" customHeight="1">
      <c r="B72" s="33"/>
      <c r="C72" s="28" t="s">
        <v>17</v>
      </c>
      <c r="I72" s="89"/>
      <c r="L72" s="33"/>
    </row>
    <row r="73" spans="2:12" s="1" customFormat="1" ht="16.5" customHeight="1">
      <c r="B73" s="33"/>
      <c r="E73" s="328" t="str">
        <f>E7</f>
        <v>Výstavba sila na posypovou sůl v areálu Plzeň - Doudlevce</v>
      </c>
      <c r="F73" s="329"/>
      <c r="G73" s="329"/>
      <c r="H73" s="329"/>
      <c r="I73" s="89"/>
      <c r="L73" s="33"/>
    </row>
    <row r="74" spans="2:12" s="1" customFormat="1" ht="12" customHeight="1">
      <c r="B74" s="33"/>
      <c r="C74" s="28" t="s">
        <v>99</v>
      </c>
      <c r="I74" s="89"/>
      <c r="L74" s="33"/>
    </row>
    <row r="75" spans="2:12" s="1" customFormat="1" ht="16.5" customHeight="1">
      <c r="B75" s="33"/>
      <c r="E75" s="309" t="str">
        <f>E9</f>
        <v>D.1.2. - Stavebně konstrukční řešení</v>
      </c>
      <c r="F75" s="330"/>
      <c r="G75" s="330"/>
      <c r="H75" s="330"/>
      <c r="I75" s="89"/>
      <c r="L75" s="33"/>
    </row>
    <row r="76" spans="2:12" s="1" customFormat="1" ht="6.95" customHeight="1">
      <c r="B76" s="33"/>
      <c r="I76" s="89"/>
      <c r="L76" s="33"/>
    </row>
    <row r="77" spans="2:12" s="1" customFormat="1" ht="12" customHeight="1">
      <c r="B77" s="33"/>
      <c r="C77" s="28" t="s">
        <v>21</v>
      </c>
      <c r="F77" s="26" t="str">
        <f>F12</f>
        <v xml:space="preserve">SÚS Plzeňského kraje, Doudlevecká 91/54, </v>
      </c>
      <c r="I77" s="90" t="s">
        <v>23</v>
      </c>
      <c r="J77" s="50" t="str">
        <f>IF(J12="","",J12)</f>
        <v>7. 6. 2019</v>
      </c>
      <c r="L77" s="33"/>
    </row>
    <row r="78" spans="2:12" s="1" customFormat="1" ht="6.95" customHeight="1">
      <c r="B78" s="33"/>
      <c r="I78" s="89"/>
      <c r="L78" s="33"/>
    </row>
    <row r="79" spans="2:12" s="1" customFormat="1" ht="43.15" customHeight="1">
      <c r="B79" s="33"/>
      <c r="C79" s="28" t="s">
        <v>25</v>
      </c>
      <c r="F79" s="26" t="str">
        <f>E15</f>
        <v>Správa a údržba silnic Plzeňského kraje, Příspěvková organizace, Koterovská 162, 326 00 Plzeň</v>
      </c>
      <c r="I79" s="90" t="s">
        <v>32</v>
      </c>
      <c r="J79" s="31" t="str">
        <f>E21</f>
        <v>TORION, projekční kancelář, s.r.o.,Plzeň</v>
      </c>
      <c r="L79" s="33"/>
    </row>
    <row r="80" spans="2:12" s="1" customFormat="1" ht="15.2" customHeight="1">
      <c r="B80" s="33"/>
      <c r="C80" s="28" t="s">
        <v>30</v>
      </c>
      <c r="F80" s="26" t="str">
        <f>IF(E18="","",E18)</f>
        <v>Vyplň údaj</v>
      </c>
      <c r="I80" s="90" t="s">
        <v>37</v>
      </c>
      <c r="J80" s="31" t="str">
        <f>E24</f>
        <v xml:space="preserve"> </v>
      </c>
      <c r="L80" s="33"/>
    </row>
    <row r="81" spans="2:12" s="1" customFormat="1" ht="10.35" customHeight="1">
      <c r="B81" s="33"/>
      <c r="I81" s="89"/>
      <c r="L81" s="33"/>
    </row>
    <row r="82" spans="2:20" s="10" customFormat="1" ht="29.25" customHeight="1">
      <c r="B82" s="122"/>
      <c r="C82" s="123" t="s">
        <v>111</v>
      </c>
      <c r="D82" s="124" t="s">
        <v>60</v>
      </c>
      <c r="E82" s="124" t="s">
        <v>56</v>
      </c>
      <c r="F82" s="124" t="s">
        <v>57</v>
      </c>
      <c r="G82" s="124" t="s">
        <v>112</v>
      </c>
      <c r="H82" s="124" t="s">
        <v>113</v>
      </c>
      <c r="I82" s="125" t="s">
        <v>114</v>
      </c>
      <c r="J82" s="124" t="s">
        <v>103</v>
      </c>
      <c r="K82" s="126" t="s">
        <v>115</v>
      </c>
      <c r="L82" s="122"/>
      <c r="M82" s="57" t="s">
        <v>3</v>
      </c>
      <c r="N82" s="58" t="s">
        <v>45</v>
      </c>
      <c r="O82" s="58" t="s">
        <v>116</v>
      </c>
      <c r="P82" s="58" t="s">
        <v>117</v>
      </c>
      <c r="Q82" s="58" t="s">
        <v>118</v>
      </c>
      <c r="R82" s="58" t="s">
        <v>119</v>
      </c>
      <c r="S82" s="58" t="s">
        <v>120</v>
      </c>
      <c r="T82" s="59" t="s">
        <v>121</v>
      </c>
    </row>
    <row r="83" spans="2:63" s="1" customFormat="1" ht="22.9" customHeight="1">
      <c r="B83" s="33"/>
      <c r="C83" s="62" t="s">
        <v>122</v>
      </c>
      <c r="I83" s="89"/>
      <c r="J83" s="127">
        <f>BK83</f>
        <v>0</v>
      </c>
      <c r="L83" s="33"/>
      <c r="M83" s="60"/>
      <c r="N83" s="51"/>
      <c r="O83" s="51"/>
      <c r="P83" s="128">
        <f>P84</f>
        <v>0</v>
      </c>
      <c r="Q83" s="51"/>
      <c r="R83" s="128">
        <f>R84</f>
        <v>74.62017964999998</v>
      </c>
      <c r="S83" s="51"/>
      <c r="T83" s="129">
        <f>T84</f>
        <v>0</v>
      </c>
      <c r="AT83" s="18" t="s">
        <v>74</v>
      </c>
      <c r="AU83" s="18" t="s">
        <v>104</v>
      </c>
      <c r="BK83" s="130">
        <f>BK84</f>
        <v>0</v>
      </c>
    </row>
    <row r="84" spans="2:63" s="11" customFormat="1" ht="25.9" customHeight="1">
      <c r="B84" s="131"/>
      <c r="D84" s="132" t="s">
        <v>74</v>
      </c>
      <c r="E84" s="133" t="s">
        <v>181</v>
      </c>
      <c r="F84" s="133" t="s">
        <v>182</v>
      </c>
      <c r="I84" s="134"/>
      <c r="J84" s="135">
        <f>BK84</f>
        <v>0</v>
      </c>
      <c r="L84" s="131"/>
      <c r="M84" s="136"/>
      <c r="N84" s="137"/>
      <c r="O84" s="137"/>
      <c r="P84" s="138">
        <f>P85+P149+P159</f>
        <v>0</v>
      </c>
      <c r="Q84" s="137"/>
      <c r="R84" s="138">
        <f>R85+R149+R159</f>
        <v>74.62017964999998</v>
      </c>
      <c r="S84" s="137"/>
      <c r="T84" s="139">
        <f>T85+T149+T159</f>
        <v>0</v>
      </c>
      <c r="AR84" s="132" t="s">
        <v>83</v>
      </c>
      <c r="AT84" s="140" t="s">
        <v>74</v>
      </c>
      <c r="AU84" s="140" t="s">
        <v>75</v>
      </c>
      <c r="AY84" s="132" t="s">
        <v>126</v>
      </c>
      <c r="BK84" s="141">
        <f>BK85+BK149+BK159</f>
        <v>0</v>
      </c>
    </row>
    <row r="85" spans="2:63" s="11" customFormat="1" ht="22.9" customHeight="1">
      <c r="B85" s="131"/>
      <c r="D85" s="132" t="s">
        <v>74</v>
      </c>
      <c r="E85" s="142" t="s">
        <v>85</v>
      </c>
      <c r="F85" s="142" t="s">
        <v>325</v>
      </c>
      <c r="I85" s="134"/>
      <c r="J85" s="143">
        <f>BK85</f>
        <v>0</v>
      </c>
      <c r="L85" s="131"/>
      <c r="M85" s="136"/>
      <c r="N85" s="137"/>
      <c r="O85" s="137"/>
      <c r="P85" s="138">
        <f>SUM(P86:P148)</f>
        <v>0</v>
      </c>
      <c r="Q85" s="137"/>
      <c r="R85" s="138">
        <f>SUM(R86:R148)</f>
        <v>74.58481964999999</v>
      </c>
      <c r="S85" s="137"/>
      <c r="T85" s="139">
        <f>SUM(T86:T148)</f>
        <v>0</v>
      </c>
      <c r="AR85" s="132" t="s">
        <v>83</v>
      </c>
      <c r="AT85" s="140" t="s">
        <v>74</v>
      </c>
      <c r="AU85" s="140" t="s">
        <v>83</v>
      </c>
      <c r="AY85" s="132" t="s">
        <v>126</v>
      </c>
      <c r="BK85" s="141">
        <f>SUM(BK86:BK148)</f>
        <v>0</v>
      </c>
    </row>
    <row r="86" spans="2:65" s="1" customFormat="1" ht="24" customHeight="1">
      <c r="B86" s="144"/>
      <c r="C86" s="145" t="s">
        <v>83</v>
      </c>
      <c r="D86" s="145" t="s">
        <v>129</v>
      </c>
      <c r="E86" s="146" t="s">
        <v>327</v>
      </c>
      <c r="F86" s="147" t="s">
        <v>328</v>
      </c>
      <c r="G86" s="148" t="s">
        <v>186</v>
      </c>
      <c r="H86" s="149">
        <v>29.14</v>
      </c>
      <c r="I86" s="150"/>
      <c r="J86" s="151">
        <f>ROUND(I86*H86,2)</f>
        <v>0</v>
      </c>
      <c r="K86" s="147" t="s">
        <v>132</v>
      </c>
      <c r="L86" s="33"/>
      <c r="M86" s="152" t="s">
        <v>3</v>
      </c>
      <c r="N86" s="153" t="s">
        <v>46</v>
      </c>
      <c r="O86" s="53"/>
      <c r="P86" s="154">
        <f>O86*H86</f>
        <v>0</v>
      </c>
      <c r="Q86" s="154">
        <v>0</v>
      </c>
      <c r="R86" s="154">
        <f>Q86*H86</f>
        <v>0</v>
      </c>
      <c r="S86" s="154">
        <v>0</v>
      </c>
      <c r="T86" s="155">
        <f>S86*H86</f>
        <v>0</v>
      </c>
      <c r="AR86" s="156" t="s">
        <v>143</v>
      </c>
      <c r="AT86" s="156" t="s">
        <v>129</v>
      </c>
      <c r="AU86" s="156" t="s">
        <v>85</v>
      </c>
      <c r="AY86" s="18" t="s">
        <v>126</v>
      </c>
      <c r="BE86" s="157">
        <f>IF(N86="základní",J86,0)</f>
        <v>0</v>
      </c>
      <c r="BF86" s="157">
        <f>IF(N86="snížená",J86,0)</f>
        <v>0</v>
      </c>
      <c r="BG86" s="157">
        <f>IF(N86="zákl. přenesená",J86,0)</f>
        <v>0</v>
      </c>
      <c r="BH86" s="157">
        <f>IF(N86="sníž. přenesená",J86,0)</f>
        <v>0</v>
      </c>
      <c r="BI86" s="157">
        <f>IF(N86="nulová",J86,0)</f>
        <v>0</v>
      </c>
      <c r="BJ86" s="18" t="s">
        <v>83</v>
      </c>
      <c r="BK86" s="157">
        <f>ROUND(I86*H86,2)</f>
        <v>0</v>
      </c>
      <c r="BL86" s="18" t="s">
        <v>143</v>
      </c>
      <c r="BM86" s="156" t="s">
        <v>329</v>
      </c>
    </row>
    <row r="87" spans="2:47" s="1" customFormat="1" ht="58.5">
      <c r="B87" s="33"/>
      <c r="D87" s="163" t="s">
        <v>188</v>
      </c>
      <c r="F87" s="164" t="s">
        <v>330</v>
      </c>
      <c r="I87" s="89"/>
      <c r="L87" s="33"/>
      <c r="M87" s="165"/>
      <c r="N87" s="53"/>
      <c r="O87" s="53"/>
      <c r="P87" s="53"/>
      <c r="Q87" s="53"/>
      <c r="R87" s="53"/>
      <c r="S87" s="53"/>
      <c r="T87" s="54"/>
      <c r="AT87" s="18" t="s">
        <v>188</v>
      </c>
      <c r="AU87" s="18" t="s">
        <v>85</v>
      </c>
    </row>
    <row r="88" spans="2:51" s="13" customFormat="1" ht="11.25">
      <c r="B88" s="173"/>
      <c r="D88" s="163" t="s">
        <v>190</v>
      </c>
      <c r="E88" s="174" t="s">
        <v>3</v>
      </c>
      <c r="F88" s="175" t="s">
        <v>484</v>
      </c>
      <c r="H88" s="176">
        <v>29.14</v>
      </c>
      <c r="I88" s="177"/>
      <c r="L88" s="173"/>
      <c r="M88" s="178"/>
      <c r="N88" s="179"/>
      <c r="O88" s="179"/>
      <c r="P88" s="179"/>
      <c r="Q88" s="179"/>
      <c r="R88" s="179"/>
      <c r="S88" s="179"/>
      <c r="T88" s="180"/>
      <c r="AT88" s="174" t="s">
        <v>190</v>
      </c>
      <c r="AU88" s="174" t="s">
        <v>85</v>
      </c>
      <c r="AV88" s="13" t="s">
        <v>85</v>
      </c>
      <c r="AW88" s="13" t="s">
        <v>36</v>
      </c>
      <c r="AX88" s="13" t="s">
        <v>83</v>
      </c>
      <c r="AY88" s="174" t="s">
        <v>126</v>
      </c>
    </row>
    <row r="89" spans="2:65" s="1" customFormat="1" ht="16.5" customHeight="1">
      <c r="B89" s="144"/>
      <c r="C89" s="145" t="s">
        <v>85</v>
      </c>
      <c r="D89" s="145" t="s">
        <v>129</v>
      </c>
      <c r="E89" s="146" t="s">
        <v>485</v>
      </c>
      <c r="F89" s="147" t="s">
        <v>486</v>
      </c>
      <c r="G89" s="148" t="s">
        <v>208</v>
      </c>
      <c r="H89" s="149">
        <v>2.914</v>
      </c>
      <c r="I89" s="150"/>
      <c r="J89" s="151">
        <f>ROUND(I89*H89,2)</f>
        <v>0</v>
      </c>
      <c r="K89" s="147" t="s">
        <v>132</v>
      </c>
      <c r="L89" s="33"/>
      <c r="M89" s="152" t="s">
        <v>3</v>
      </c>
      <c r="N89" s="153" t="s">
        <v>46</v>
      </c>
      <c r="O89" s="53"/>
      <c r="P89" s="154">
        <f>O89*H89</f>
        <v>0</v>
      </c>
      <c r="Q89" s="154">
        <v>2.25634</v>
      </c>
      <c r="R89" s="154">
        <f>Q89*H89</f>
        <v>6.57497476</v>
      </c>
      <c r="S89" s="154">
        <v>0</v>
      </c>
      <c r="T89" s="155">
        <f>S89*H89</f>
        <v>0</v>
      </c>
      <c r="AR89" s="156" t="s">
        <v>143</v>
      </c>
      <c r="AT89" s="156" t="s">
        <v>129</v>
      </c>
      <c r="AU89" s="156" t="s">
        <v>85</v>
      </c>
      <c r="AY89" s="18" t="s">
        <v>126</v>
      </c>
      <c r="BE89" s="157">
        <f>IF(N89="základní",J89,0)</f>
        <v>0</v>
      </c>
      <c r="BF89" s="157">
        <f>IF(N89="snížená",J89,0)</f>
        <v>0</v>
      </c>
      <c r="BG89" s="157">
        <f>IF(N89="zákl. přenesená",J89,0)</f>
        <v>0</v>
      </c>
      <c r="BH89" s="157">
        <f>IF(N89="sníž. přenesená",J89,0)</f>
        <v>0</v>
      </c>
      <c r="BI89" s="157">
        <f>IF(N89="nulová",J89,0)</f>
        <v>0</v>
      </c>
      <c r="BJ89" s="18" t="s">
        <v>83</v>
      </c>
      <c r="BK89" s="157">
        <f>ROUND(I89*H89,2)</f>
        <v>0</v>
      </c>
      <c r="BL89" s="18" t="s">
        <v>143</v>
      </c>
      <c r="BM89" s="156" t="s">
        <v>487</v>
      </c>
    </row>
    <row r="90" spans="2:47" s="1" customFormat="1" ht="58.5">
      <c r="B90" s="33"/>
      <c r="D90" s="163" t="s">
        <v>188</v>
      </c>
      <c r="F90" s="164" t="s">
        <v>488</v>
      </c>
      <c r="I90" s="89"/>
      <c r="L90" s="33"/>
      <c r="M90" s="165"/>
      <c r="N90" s="53"/>
      <c r="O90" s="53"/>
      <c r="P90" s="53"/>
      <c r="Q90" s="53"/>
      <c r="R90" s="53"/>
      <c r="S90" s="53"/>
      <c r="T90" s="54"/>
      <c r="AT90" s="18" t="s">
        <v>188</v>
      </c>
      <c r="AU90" s="18" t="s">
        <v>85</v>
      </c>
    </row>
    <row r="91" spans="2:51" s="12" customFormat="1" ht="11.25">
      <c r="B91" s="166"/>
      <c r="D91" s="163" t="s">
        <v>190</v>
      </c>
      <c r="E91" s="167" t="s">
        <v>3</v>
      </c>
      <c r="F91" s="168" t="s">
        <v>489</v>
      </c>
      <c r="H91" s="167" t="s">
        <v>3</v>
      </c>
      <c r="I91" s="169"/>
      <c r="L91" s="166"/>
      <c r="M91" s="170"/>
      <c r="N91" s="171"/>
      <c r="O91" s="171"/>
      <c r="P91" s="171"/>
      <c r="Q91" s="171"/>
      <c r="R91" s="171"/>
      <c r="S91" s="171"/>
      <c r="T91" s="172"/>
      <c r="AT91" s="167" t="s">
        <v>190</v>
      </c>
      <c r="AU91" s="167" t="s">
        <v>85</v>
      </c>
      <c r="AV91" s="12" t="s">
        <v>83</v>
      </c>
      <c r="AW91" s="12" t="s">
        <v>36</v>
      </c>
      <c r="AX91" s="12" t="s">
        <v>75</v>
      </c>
      <c r="AY91" s="167" t="s">
        <v>126</v>
      </c>
    </row>
    <row r="92" spans="2:51" s="13" customFormat="1" ht="11.25">
      <c r="B92" s="173"/>
      <c r="D92" s="163" t="s">
        <v>190</v>
      </c>
      <c r="E92" s="174" t="s">
        <v>3</v>
      </c>
      <c r="F92" s="175" t="s">
        <v>490</v>
      </c>
      <c r="H92" s="176">
        <v>2.914</v>
      </c>
      <c r="I92" s="177"/>
      <c r="L92" s="173"/>
      <c r="M92" s="178"/>
      <c r="N92" s="179"/>
      <c r="O92" s="179"/>
      <c r="P92" s="179"/>
      <c r="Q92" s="179"/>
      <c r="R92" s="179"/>
      <c r="S92" s="179"/>
      <c r="T92" s="180"/>
      <c r="AT92" s="174" t="s">
        <v>190</v>
      </c>
      <c r="AU92" s="174" t="s">
        <v>85</v>
      </c>
      <c r="AV92" s="13" t="s">
        <v>85</v>
      </c>
      <c r="AW92" s="13" t="s">
        <v>36</v>
      </c>
      <c r="AX92" s="13" t="s">
        <v>75</v>
      </c>
      <c r="AY92" s="174" t="s">
        <v>126</v>
      </c>
    </row>
    <row r="93" spans="2:51" s="14" customFormat="1" ht="11.25">
      <c r="B93" s="181"/>
      <c r="D93" s="163" t="s">
        <v>190</v>
      </c>
      <c r="E93" s="182" t="s">
        <v>3</v>
      </c>
      <c r="F93" s="183" t="s">
        <v>230</v>
      </c>
      <c r="H93" s="184">
        <v>2.914</v>
      </c>
      <c r="I93" s="185"/>
      <c r="L93" s="181"/>
      <c r="M93" s="186"/>
      <c r="N93" s="187"/>
      <c r="O93" s="187"/>
      <c r="P93" s="187"/>
      <c r="Q93" s="187"/>
      <c r="R93" s="187"/>
      <c r="S93" s="187"/>
      <c r="T93" s="188"/>
      <c r="AT93" s="182" t="s">
        <v>190</v>
      </c>
      <c r="AU93" s="182" t="s">
        <v>85</v>
      </c>
      <c r="AV93" s="14" t="s">
        <v>143</v>
      </c>
      <c r="AW93" s="14" t="s">
        <v>36</v>
      </c>
      <c r="AX93" s="14" t="s">
        <v>83</v>
      </c>
      <c r="AY93" s="182" t="s">
        <v>126</v>
      </c>
    </row>
    <row r="94" spans="2:65" s="1" customFormat="1" ht="16.5" customHeight="1">
      <c r="B94" s="144"/>
      <c r="C94" s="145" t="s">
        <v>140</v>
      </c>
      <c r="D94" s="145" t="s">
        <v>129</v>
      </c>
      <c r="E94" s="146" t="s">
        <v>491</v>
      </c>
      <c r="F94" s="147" t="s">
        <v>492</v>
      </c>
      <c r="G94" s="148" t="s">
        <v>208</v>
      </c>
      <c r="H94" s="149">
        <v>27</v>
      </c>
      <c r="I94" s="150"/>
      <c r="J94" s="151">
        <f>ROUND(I94*H94,2)</f>
        <v>0</v>
      </c>
      <c r="K94" s="147" t="s">
        <v>132</v>
      </c>
      <c r="L94" s="33"/>
      <c r="M94" s="152" t="s">
        <v>3</v>
      </c>
      <c r="N94" s="153" t="s">
        <v>46</v>
      </c>
      <c r="O94" s="53"/>
      <c r="P94" s="154">
        <f>O94*H94</f>
        <v>0</v>
      </c>
      <c r="Q94" s="154">
        <v>2.45329</v>
      </c>
      <c r="R94" s="154">
        <f>Q94*H94</f>
        <v>66.23883</v>
      </c>
      <c r="S94" s="154">
        <v>0</v>
      </c>
      <c r="T94" s="155">
        <f>S94*H94</f>
        <v>0</v>
      </c>
      <c r="AR94" s="156" t="s">
        <v>143</v>
      </c>
      <c r="AT94" s="156" t="s">
        <v>129</v>
      </c>
      <c r="AU94" s="156" t="s">
        <v>85</v>
      </c>
      <c r="AY94" s="18" t="s">
        <v>126</v>
      </c>
      <c r="BE94" s="157">
        <f>IF(N94="základní",J94,0)</f>
        <v>0</v>
      </c>
      <c r="BF94" s="157">
        <f>IF(N94="snížená",J94,0)</f>
        <v>0</v>
      </c>
      <c r="BG94" s="157">
        <f>IF(N94="zákl. přenesená",J94,0)</f>
        <v>0</v>
      </c>
      <c r="BH94" s="157">
        <f>IF(N94="sníž. přenesená",J94,0)</f>
        <v>0</v>
      </c>
      <c r="BI94" s="157">
        <f>IF(N94="nulová",J94,0)</f>
        <v>0</v>
      </c>
      <c r="BJ94" s="18" t="s">
        <v>83</v>
      </c>
      <c r="BK94" s="157">
        <f>ROUND(I94*H94,2)</f>
        <v>0</v>
      </c>
      <c r="BL94" s="18" t="s">
        <v>143</v>
      </c>
      <c r="BM94" s="156" t="s">
        <v>493</v>
      </c>
    </row>
    <row r="95" spans="2:47" s="1" customFormat="1" ht="87.75">
      <c r="B95" s="33"/>
      <c r="D95" s="163" t="s">
        <v>188</v>
      </c>
      <c r="F95" s="164" t="s">
        <v>494</v>
      </c>
      <c r="I95" s="89"/>
      <c r="L95" s="33"/>
      <c r="M95" s="165"/>
      <c r="N95" s="53"/>
      <c r="O95" s="53"/>
      <c r="P95" s="53"/>
      <c r="Q95" s="53"/>
      <c r="R95" s="53"/>
      <c r="S95" s="53"/>
      <c r="T95" s="54"/>
      <c r="AT95" s="18" t="s">
        <v>188</v>
      </c>
      <c r="AU95" s="18" t="s">
        <v>85</v>
      </c>
    </row>
    <row r="96" spans="2:51" s="12" customFormat="1" ht="11.25">
      <c r="B96" s="166"/>
      <c r="D96" s="163" t="s">
        <v>190</v>
      </c>
      <c r="E96" s="167" t="s">
        <v>3</v>
      </c>
      <c r="F96" s="168" t="s">
        <v>495</v>
      </c>
      <c r="H96" s="167" t="s">
        <v>3</v>
      </c>
      <c r="I96" s="169"/>
      <c r="L96" s="166"/>
      <c r="M96" s="170"/>
      <c r="N96" s="171"/>
      <c r="O96" s="171"/>
      <c r="P96" s="171"/>
      <c r="Q96" s="171"/>
      <c r="R96" s="171"/>
      <c r="S96" s="171"/>
      <c r="T96" s="172"/>
      <c r="AT96" s="167" t="s">
        <v>190</v>
      </c>
      <c r="AU96" s="167" t="s">
        <v>85</v>
      </c>
      <c r="AV96" s="12" t="s">
        <v>83</v>
      </c>
      <c r="AW96" s="12" t="s">
        <v>36</v>
      </c>
      <c r="AX96" s="12" t="s">
        <v>75</v>
      </c>
      <c r="AY96" s="167" t="s">
        <v>126</v>
      </c>
    </row>
    <row r="97" spans="2:51" s="13" customFormat="1" ht="11.25">
      <c r="B97" s="173"/>
      <c r="D97" s="163" t="s">
        <v>190</v>
      </c>
      <c r="E97" s="174" t="s">
        <v>3</v>
      </c>
      <c r="F97" s="175" t="s">
        <v>496</v>
      </c>
      <c r="H97" s="176">
        <v>27</v>
      </c>
      <c r="I97" s="177"/>
      <c r="L97" s="173"/>
      <c r="M97" s="178"/>
      <c r="N97" s="179"/>
      <c r="O97" s="179"/>
      <c r="P97" s="179"/>
      <c r="Q97" s="179"/>
      <c r="R97" s="179"/>
      <c r="S97" s="179"/>
      <c r="T97" s="180"/>
      <c r="AT97" s="174" t="s">
        <v>190</v>
      </c>
      <c r="AU97" s="174" t="s">
        <v>85</v>
      </c>
      <c r="AV97" s="13" t="s">
        <v>85</v>
      </c>
      <c r="AW97" s="13" t="s">
        <v>36</v>
      </c>
      <c r="AX97" s="13" t="s">
        <v>75</v>
      </c>
      <c r="AY97" s="174" t="s">
        <v>126</v>
      </c>
    </row>
    <row r="98" spans="2:51" s="14" customFormat="1" ht="11.25">
      <c r="B98" s="181"/>
      <c r="D98" s="163" t="s">
        <v>190</v>
      </c>
      <c r="E98" s="182" t="s">
        <v>3</v>
      </c>
      <c r="F98" s="183" t="s">
        <v>230</v>
      </c>
      <c r="H98" s="184">
        <v>27</v>
      </c>
      <c r="I98" s="185"/>
      <c r="L98" s="181"/>
      <c r="M98" s="186"/>
      <c r="N98" s="187"/>
      <c r="O98" s="187"/>
      <c r="P98" s="187"/>
      <c r="Q98" s="187"/>
      <c r="R98" s="187"/>
      <c r="S98" s="187"/>
      <c r="T98" s="188"/>
      <c r="AT98" s="182" t="s">
        <v>190</v>
      </c>
      <c r="AU98" s="182" t="s">
        <v>85</v>
      </c>
      <c r="AV98" s="14" t="s">
        <v>143</v>
      </c>
      <c r="AW98" s="14" t="s">
        <v>36</v>
      </c>
      <c r="AX98" s="14" t="s">
        <v>83</v>
      </c>
      <c r="AY98" s="182" t="s">
        <v>126</v>
      </c>
    </row>
    <row r="99" spans="2:65" s="1" customFormat="1" ht="16.5" customHeight="1">
      <c r="B99" s="144"/>
      <c r="C99" s="145" t="s">
        <v>143</v>
      </c>
      <c r="D99" s="145" t="s">
        <v>129</v>
      </c>
      <c r="E99" s="146" t="s">
        <v>497</v>
      </c>
      <c r="F99" s="147" t="s">
        <v>498</v>
      </c>
      <c r="G99" s="148" t="s">
        <v>186</v>
      </c>
      <c r="H99" s="149">
        <v>23.18</v>
      </c>
      <c r="I99" s="150"/>
      <c r="J99" s="151">
        <f>ROUND(I99*H99,2)</f>
        <v>0</v>
      </c>
      <c r="K99" s="147" t="s">
        <v>132</v>
      </c>
      <c r="L99" s="33"/>
      <c r="M99" s="152" t="s">
        <v>3</v>
      </c>
      <c r="N99" s="153" t="s">
        <v>46</v>
      </c>
      <c r="O99" s="53"/>
      <c r="P99" s="154">
        <f>O99*H99</f>
        <v>0</v>
      </c>
      <c r="Q99" s="154">
        <v>0.00247</v>
      </c>
      <c r="R99" s="154">
        <f>Q99*H99</f>
        <v>0.057254599999999996</v>
      </c>
      <c r="S99" s="154">
        <v>0</v>
      </c>
      <c r="T99" s="155">
        <f>S99*H99</f>
        <v>0</v>
      </c>
      <c r="AR99" s="156" t="s">
        <v>143</v>
      </c>
      <c r="AT99" s="156" t="s">
        <v>129</v>
      </c>
      <c r="AU99" s="156" t="s">
        <v>85</v>
      </c>
      <c r="AY99" s="18" t="s">
        <v>126</v>
      </c>
      <c r="BE99" s="157">
        <f>IF(N99="základní",J99,0)</f>
        <v>0</v>
      </c>
      <c r="BF99" s="157">
        <f>IF(N99="snížená",J99,0)</f>
        <v>0</v>
      </c>
      <c r="BG99" s="157">
        <f>IF(N99="zákl. přenesená",J99,0)</f>
        <v>0</v>
      </c>
      <c r="BH99" s="157">
        <f>IF(N99="sníž. přenesená",J99,0)</f>
        <v>0</v>
      </c>
      <c r="BI99" s="157">
        <f>IF(N99="nulová",J99,0)</f>
        <v>0</v>
      </c>
      <c r="BJ99" s="18" t="s">
        <v>83</v>
      </c>
      <c r="BK99" s="157">
        <f>ROUND(I99*H99,2)</f>
        <v>0</v>
      </c>
      <c r="BL99" s="18" t="s">
        <v>143</v>
      </c>
      <c r="BM99" s="156" t="s">
        <v>499</v>
      </c>
    </row>
    <row r="100" spans="2:47" s="1" customFormat="1" ht="39">
      <c r="B100" s="33"/>
      <c r="D100" s="163" t="s">
        <v>188</v>
      </c>
      <c r="F100" s="164" t="s">
        <v>500</v>
      </c>
      <c r="I100" s="89"/>
      <c r="L100" s="33"/>
      <c r="M100" s="165"/>
      <c r="N100" s="53"/>
      <c r="O100" s="53"/>
      <c r="P100" s="53"/>
      <c r="Q100" s="53"/>
      <c r="R100" s="53"/>
      <c r="S100" s="53"/>
      <c r="T100" s="54"/>
      <c r="AT100" s="18" t="s">
        <v>188</v>
      </c>
      <c r="AU100" s="18" t="s">
        <v>85</v>
      </c>
    </row>
    <row r="101" spans="2:51" s="12" customFormat="1" ht="11.25">
      <c r="B101" s="166"/>
      <c r="D101" s="163" t="s">
        <v>190</v>
      </c>
      <c r="E101" s="167" t="s">
        <v>3</v>
      </c>
      <c r="F101" s="168" t="s">
        <v>495</v>
      </c>
      <c r="H101" s="167" t="s">
        <v>3</v>
      </c>
      <c r="I101" s="169"/>
      <c r="L101" s="166"/>
      <c r="M101" s="170"/>
      <c r="N101" s="171"/>
      <c r="O101" s="171"/>
      <c r="P101" s="171"/>
      <c r="Q101" s="171"/>
      <c r="R101" s="171"/>
      <c r="S101" s="171"/>
      <c r="T101" s="172"/>
      <c r="AT101" s="167" t="s">
        <v>190</v>
      </c>
      <c r="AU101" s="167" t="s">
        <v>85</v>
      </c>
      <c r="AV101" s="12" t="s">
        <v>83</v>
      </c>
      <c r="AW101" s="12" t="s">
        <v>36</v>
      </c>
      <c r="AX101" s="12" t="s">
        <v>75</v>
      </c>
      <c r="AY101" s="167" t="s">
        <v>126</v>
      </c>
    </row>
    <row r="102" spans="2:51" s="13" customFormat="1" ht="11.25">
      <c r="B102" s="173"/>
      <c r="D102" s="163" t="s">
        <v>190</v>
      </c>
      <c r="E102" s="174" t="s">
        <v>3</v>
      </c>
      <c r="F102" s="175" t="s">
        <v>501</v>
      </c>
      <c r="H102" s="176">
        <v>21</v>
      </c>
      <c r="I102" s="177"/>
      <c r="L102" s="173"/>
      <c r="M102" s="178"/>
      <c r="N102" s="179"/>
      <c r="O102" s="179"/>
      <c r="P102" s="179"/>
      <c r="Q102" s="179"/>
      <c r="R102" s="179"/>
      <c r="S102" s="179"/>
      <c r="T102" s="180"/>
      <c r="AT102" s="174" t="s">
        <v>190</v>
      </c>
      <c r="AU102" s="174" t="s">
        <v>85</v>
      </c>
      <c r="AV102" s="13" t="s">
        <v>85</v>
      </c>
      <c r="AW102" s="13" t="s">
        <v>36</v>
      </c>
      <c r="AX102" s="13" t="s">
        <v>75</v>
      </c>
      <c r="AY102" s="174" t="s">
        <v>126</v>
      </c>
    </row>
    <row r="103" spans="2:51" s="15" customFormat="1" ht="11.25">
      <c r="B103" s="202"/>
      <c r="D103" s="163" t="s">
        <v>190</v>
      </c>
      <c r="E103" s="203" t="s">
        <v>3</v>
      </c>
      <c r="F103" s="204" t="s">
        <v>502</v>
      </c>
      <c r="H103" s="205">
        <v>21</v>
      </c>
      <c r="I103" s="206"/>
      <c r="L103" s="202"/>
      <c r="M103" s="207"/>
      <c r="N103" s="208"/>
      <c r="O103" s="208"/>
      <c r="P103" s="208"/>
      <c r="Q103" s="208"/>
      <c r="R103" s="208"/>
      <c r="S103" s="208"/>
      <c r="T103" s="209"/>
      <c r="AT103" s="203" t="s">
        <v>190</v>
      </c>
      <c r="AU103" s="203" t="s">
        <v>85</v>
      </c>
      <c r="AV103" s="15" t="s">
        <v>140</v>
      </c>
      <c r="AW103" s="15" t="s">
        <v>36</v>
      </c>
      <c r="AX103" s="15" t="s">
        <v>75</v>
      </c>
      <c r="AY103" s="203" t="s">
        <v>126</v>
      </c>
    </row>
    <row r="104" spans="2:51" s="12" customFormat="1" ht="11.25">
      <c r="B104" s="166"/>
      <c r="D104" s="163" t="s">
        <v>190</v>
      </c>
      <c r="E104" s="167" t="s">
        <v>3</v>
      </c>
      <c r="F104" s="168" t="s">
        <v>489</v>
      </c>
      <c r="H104" s="167" t="s">
        <v>3</v>
      </c>
      <c r="I104" s="169"/>
      <c r="L104" s="166"/>
      <c r="M104" s="170"/>
      <c r="N104" s="171"/>
      <c r="O104" s="171"/>
      <c r="P104" s="171"/>
      <c r="Q104" s="171"/>
      <c r="R104" s="171"/>
      <c r="S104" s="171"/>
      <c r="T104" s="172"/>
      <c r="AT104" s="167" t="s">
        <v>190</v>
      </c>
      <c r="AU104" s="167" t="s">
        <v>85</v>
      </c>
      <c r="AV104" s="12" t="s">
        <v>83</v>
      </c>
      <c r="AW104" s="12" t="s">
        <v>36</v>
      </c>
      <c r="AX104" s="12" t="s">
        <v>75</v>
      </c>
      <c r="AY104" s="167" t="s">
        <v>126</v>
      </c>
    </row>
    <row r="105" spans="2:51" s="13" customFormat="1" ht="11.25">
      <c r="B105" s="173"/>
      <c r="D105" s="163" t="s">
        <v>190</v>
      </c>
      <c r="E105" s="174" t="s">
        <v>3</v>
      </c>
      <c r="F105" s="175" t="s">
        <v>503</v>
      </c>
      <c r="H105" s="176">
        <v>2.18</v>
      </c>
      <c r="I105" s="177"/>
      <c r="L105" s="173"/>
      <c r="M105" s="178"/>
      <c r="N105" s="179"/>
      <c r="O105" s="179"/>
      <c r="P105" s="179"/>
      <c r="Q105" s="179"/>
      <c r="R105" s="179"/>
      <c r="S105" s="179"/>
      <c r="T105" s="180"/>
      <c r="AT105" s="174" t="s">
        <v>190</v>
      </c>
      <c r="AU105" s="174" t="s">
        <v>85</v>
      </c>
      <c r="AV105" s="13" t="s">
        <v>85</v>
      </c>
      <c r="AW105" s="13" t="s">
        <v>36</v>
      </c>
      <c r="AX105" s="13" t="s">
        <v>75</v>
      </c>
      <c r="AY105" s="174" t="s">
        <v>126</v>
      </c>
    </row>
    <row r="106" spans="2:51" s="15" customFormat="1" ht="11.25">
      <c r="B106" s="202"/>
      <c r="D106" s="163" t="s">
        <v>190</v>
      </c>
      <c r="E106" s="203" t="s">
        <v>3</v>
      </c>
      <c r="F106" s="204" t="s">
        <v>502</v>
      </c>
      <c r="H106" s="205">
        <v>2.18</v>
      </c>
      <c r="I106" s="206"/>
      <c r="L106" s="202"/>
      <c r="M106" s="207"/>
      <c r="N106" s="208"/>
      <c r="O106" s="208"/>
      <c r="P106" s="208"/>
      <c r="Q106" s="208"/>
      <c r="R106" s="208"/>
      <c r="S106" s="208"/>
      <c r="T106" s="209"/>
      <c r="AT106" s="203" t="s">
        <v>190</v>
      </c>
      <c r="AU106" s="203" t="s">
        <v>85</v>
      </c>
      <c r="AV106" s="15" t="s">
        <v>140</v>
      </c>
      <c r="AW106" s="15" t="s">
        <v>36</v>
      </c>
      <c r="AX106" s="15" t="s">
        <v>75</v>
      </c>
      <c r="AY106" s="203" t="s">
        <v>126</v>
      </c>
    </row>
    <row r="107" spans="2:51" s="14" customFormat="1" ht="11.25">
      <c r="B107" s="181"/>
      <c r="D107" s="163" t="s">
        <v>190</v>
      </c>
      <c r="E107" s="182" t="s">
        <v>3</v>
      </c>
      <c r="F107" s="183" t="s">
        <v>230</v>
      </c>
      <c r="H107" s="184">
        <v>23.18</v>
      </c>
      <c r="I107" s="185"/>
      <c r="L107" s="181"/>
      <c r="M107" s="186"/>
      <c r="N107" s="187"/>
      <c r="O107" s="187"/>
      <c r="P107" s="187"/>
      <c r="Q107" s="187"/>
      <c r="R107" s="187"/>
      <c r="S107" s="187"/>
      <c r="T107" s="188"/>
      <c r="AT107" s="182" t="s">
        <v>190</v>
      </c>
      <c r="AU107" s="182" t="s">
        <v>85</v>
      </c>
      <c r="AV107" s="14" t="s">
        <v>143</v>
      </c>
      <c r="AW107" s="14" t="s">
        <v>36</v>
      </c>
      <c r="AX107" s="14" t="s">
        <v>83</v>
      </c>
      <c r="AY107" s="182" t="s">
        <v>126</v>
      </c>
    </row>
    <row r="108" spans="2:65" s="1" customFormat="1" ht="16.5" customHeight="1">
      <c r="B108" s="144"/>
      <c r="C108" s="145" t="s">
        <v>125</v>
      </c>
      <c r="D108" s="145" t="s">
        <v>129</v>
      </c>
      <c r="E108" s="146" t="s">
        <v>504</v>
      </c>
      <c r="F108" s="147" t="s">
        <v>505</v>
      </c>
      <c r="G108" s="148" t="s">
        <v>186</v>
      </c>
      <c r="H108" s="149">
        <v>23.18</v>
      </c>
      <c r="I108" s="150"/>
      <c r="J108" s="151">
        <f>ROUND(I108*H108,2)</f>
        <v>0</v>
      </c>
      <c r="K108" s="147" t="s">
        <v>132</v>
      </c>
      <c r="L108" s="33"/>
      <c r="M108" s="152" t="s">
        <v>3</v>
      </c>
      <c r="N108" s="153" t="s">
        <v>46</v>
      </c>
      <c r="O108" s="53"/>
      <c r="P108" s="154">
        <f>O108*H108</f>
        <v>0</v>
      </c>
      <c r="Q108" s="154">
        <v>0</v>
      </c>
      <c r="R108" s="154">
        <f>Q108*H108</f>
        <v>0</v>
      </c>
      <c r="S108" s="154">
        <v>0</v>
      </c>
      <c r="T108" s="155">
        <f>S108*H108</f>
        <v>0</v>
      </c>
      <c r="AR108" s="156" t="s">
        <v>143</v>
      </c>
      <c r="AT108" s="156" t="s">
        <v>129</v>
      </c>
      <c r="AU108" s="156" t="s">
        <v>85</v>
      </c>
      <c r="AY108" s="18" t="s">
        <v>126</v>
      </c>
      <c r="BE108" s="157">
        <f>IF(N108="základní",J108,0)</f>
        <v>0</v>
      </c>
      <c r="BF108" s="157">
        <f>IF(N108="snížená",J108,0)</f>
        <v>0</v>
      </c>
      <c r="BG108" s="157">
        <f>IF(N108="zákl. přenesená",J108,0)</f>
        <v>0</v>
      </c>
      <c r="BH108" s="157">
        <f>IF(N108="sníž. přenesená",J108,0)</f>
        <v>0</v>
      </c>
      <c r="BI108" s="157">
        <f>IF(N108="nulová",J108,0)</f>
        <v>0</v>
      </c>
      <c r="BJ108" s="18" t="s">
        <v>83</v>
      </c>
      <c r="BK108" s="157">
        <f>ROUND(I108*H108,2)</f>
        <v>0</v>
      </c>
      <c r="BL108" s="18" t="s">
        <v>143</v>
      </c>
      <c r="BM108" s="156" t="s">
        <v>506</v>
      </c>
    </row>
    <row r="109" spans="2:47" s="1" customFormat="1" ht="39">
      <c r="B109" s="33"/>
      <c r="D109" s="163" t="s">
        <v>188</v>
      </c>
      <c r="F109" s="164" t="s">
        <v>500</v>
      </c>
      <c r="I109" s="89"/>
      <c r="L109" s="33"/>
      <c r="M109" s="165"/>
      <c r="N109" s="53"/>
      <c r="O109" s="53"/>
      <c r="P109" s="53"/>
      <c r="Q109" s="53"/>
      <c r="R109" s="53"/>
      <c r="S109" s="53"/>
      <c r="T109" s="54"/>
      <c r="AT109" s="18" t="s">
        <v>188</v>
      </c>
      <c r="AU109" s="18" t="s">
        <v>85</v>
      </c>
    </row>
    <row r="110" spans="2:65" s="1" customFormat="1" ht="24" customHeight="1">
      <c r="B110" s="144"/>
      <c r="C110" s="145" t="s">
        <v>150</v>
      </c>
      <c r="D110" s="145" t="s">
        <v>129</v>
      </c>
      <c r="E110" s="146" t="s">
        <v>507</v>
      </c>
      <c r="F110" s="147" t="s">
        <v>508</v>
      </c>
      <c r="G110" s="148" t="s">
        <v>509</v>
      </c>
      <c r="H110" s="149">
        <v>4</v>
      </c>
      <c r="I110" s="150"/>
      <c r="J110" s="151">
        <f>ROUND(I110*H110,2)</f>
        <v>0</v>
      </c>
      <c r="K110" s="147" t="s">
        <v>132</v>
      </c>
      <c r="L110" s="33"/>
      <c r="M110" s="152" t="s">
        <v>3</v>
      </c>
      <c r="N110" s="153" t="s">
        <v>46</v>
      </c>
      <c r="O110" s="53"/>
      <c r="P110" s="154">
        <f>O110*H110</f>
        <v>0</v>
      </c>
      <c r="Q110" s="154">
        <v>0.00498</v>
      </c>
      <c r="R110" s="154">
        <f>Q110*H110</f>
        <v>0.01992</v>
      </c>
      <c r="S110" s="154">
        <v>0</v>
      </c>
      <c r="T110" s="155">
        <f>S110*H110</f>
        <v>0</v>
      </c>
      <c r="AR110" s="156" t="s">
        <v>143</v>
      </c>
      <c r="AT110" s="156" t="s">
        <v>129</v>
      </c>
      <c r="AU110" s="156" t="s">
        <v>85</v>
      </c>
      <c r="AY110" s="18" t="s">
        <v>126</v>
      </c>
      <c r="BE110" s="157">
        <f>IF(N110="základní",J110,0)</f>
        <v>0</v>
      </c>
      <c r="BF110" s="157">
        <f>IF(N110="snížená",J110,0)</f>
        <v>0</v>
      </c>
      <c r="BG110" s="157">
        <f>IF(N110="zákl. přenesená",J110,0)</f>
        <v>0</v>
      </c>
      <c r="BH110" s="157">
        <f>IF(N110="sníž. přenesená",J110,0)</f>
        <v>0</v>
      </c>
      <c r="BI110" s="157">
        <f>IF(N110="nulová",J110,0)</f>
        <v>0</v>
      </c>
      <c r="BJ110" s="18" t="s">
        <v>83</v>
      </c>
      <c r="BK110" s="157">
        <f>ROUND(I110*H110,2)</f>
        <v>0</v>
      </c>
      <c r="BL110" s="18" t="s">
        <v>143</v>
      </c>
      <c r="BM110" s="156" t="s">
        <v>510</v>
      </c>
    </row>
    <row r="111" spans="2:47" s="1" customFormat="1" ht="68.25">
      <c r="B111" s="33"/>
      <c r="D111" s="163" t="s">
        <v>188</v>
      </c>
      <c r="F111" s="164" t="s">
        <v>511</v>
      </c>
      <c r="I111" s="89"/>
      <c r="L111" s="33"/>
      <c r="M111" s="165"/>
      <c r="N111" s="53"/>
      <c r="O111" s="53"/>
      <c r="P111" s="53"/>
      <c r="Q111" s="53"/>
      <c r="R111" s="53"/>
      <c r="S111" s="53"/>
      <c r="T111" s="54"/>
      <c r="AT111" s="18" t="s">
        <v>188</v>
      </c>
      <c r="AU111" s="18" t="s">
        <v>85</v>
      </c>
    </row>
    <row r="112" spans="2:51" s="12" customFormat="1" ht="11.25">
      <c r="B112" s="166"/>
      <c r="D112" s="163" t="s">
        <v>190</v>
      </c>
      <c r="E112" s="167" t="s">
        <v>3</v>
      </c>
      <c r="F112" s="168" t="s">
        <v>512</v>
      </c>
      <c r="H112" s="167" t="s">
        <v>3</v>
      </c>
      <c r="I112" s="169"/>
      <c r="L112" s="166"/>
      <c r="M112" s="170"/>
      <c r="N112" s="171"/>
      <c r="O112" s="171"/>
      <c r="P112" s="171"/>
      <c r="Q112" s="171"/>
      <c r="R112" s="171"/>
      <c r="S112" s="171"/>
      <c r="T112" s="172"/>
      <c r="AT112" s="167" t="s">
        <v>190</v>
      </c>
      <c r="AU112" s="167" t="s">
        <v>85</v>
      </c>
      <c r="AV112" s="12" t="s">
        <v>83</v>
      </c>
      <c r="AW112" s="12" t="s">
        <v>36</v>
      </c>
      <c r="AX112" s="12" t="s">
        <v>75</v>
      </c>
      <c r="AY112" s="167" t="s">
        <v>126</v>
      </c>
    </row>
    <row r="113" spans="2:51" s="12" customFormat="1" ht="11.25">
      <c r="B113" s="166"/>
      <c r="D113" s="163" t="s">
        <v>190</v>
      </c>
      <c r="E113" s="167" t="s">
        <v>3</v>
      </c>
      <c r="F113" s="168" t="s">
        <v>513</v>
      </c>
      <c r="H113" s="167" t="s">
        <v>3</v>
      </c>
      <c r="I113" s="169"/>
      <c r="L113" s="166"/>
      <c r="M113" s="170"/>
      <c r="N113" s="171"/>
      <c r="O113" s="171"/>
      <c r="P113" s="171"/>
      <c r="Q113" s="171"/>
      <c r="R113" s="171"/>
      <c r="S113" s="171"/>
      <c r="T113" s="172"/>
      <c r="AT113" s="167" t="s">
        <v>190</v>
      </c>
      <c r="AU113" s="167" t="s">
        <v>85</v>
      </c>
      <c r="AV113" s="12" t="s">
        <v>83</v>
      </c>
      <c r="AW113" s="12" t="s">
        <v>36</v>
      </c>
      <c r="AX113" s="12" t="s">
        <v>75</v>
      </c>
      <c r="AY113" s="167" t="s">
        <v>126</v>
      </c>
    </row>
    <row r="114" spans="2:51" s="13" customFormat="1" ht="11.25">
      <c r="B114" s="173"/>
      <c r="D114" s="163" t="s">
        <v>190</v>
      </c>
      <c r="E114" s="174" t="s">
        <v>3</v>
      </c>
      <c r="F114" s="175" t="s">
        <v>143</v>
      </c>
      <c r="H114" s="176">
        <v>4</v>
      </c>
      <c r="I114" s="177"/>
      <c r="L114" s="173"/>
      <c r="M114" s="178"/>
      <c r="N114" s="179"/>
      <c r="O114" s="179"/>
      <c r="P114" s="179"/>
      <c r="Q114" s="179"/>
      <c r="R114" s="179"/>
      <c r="S114" s="179"/>
      <c r="T114" s="180"/>
      <c r="AT114" s="174" t="s">
        <v>190</v>
      </c>
      <c r="AU114" s="174" t="s">
        <v>85</v>
      </c>
      <c r="AV114" s="13" t="s">
        <v>85</v>
      </c>
      <c r="AW114" s="13" t="s">
        <v>36</v>
      </c>
      <c r="AX114" s="13" t="s">
        <v>83</v>
      </c>
      <c r="AY114" s="174" t="s">
        <v>126</v>
      </c>
    </row>
    <row r="115" spans="2:65" s="1" customFormat="1" ht="16.5" customHeight="1">
      <c r="B115" s="144"/>
      <c r="C115" s="145" t="s">
        <v>154</v>
      </c>
      <c r="D115" s="145" t="s">
        <v>129</v>
      </c>
      <c r="E115" s="146" t="s">
        <v>514</v>
      </c>
      <c r="F115" s="147" t="s">
        <v>515</v>
      </c>
      <c r="G115" s="148" t="s">
        <v>253</v>
      </c>
      <c r="H115" s="149">
        <v>1.309</v>
      </c>
      <c r="I115" s="150"/>
      <c r="J115" s="151">
        <f>ROUND(I115*H115,2)</f>
        <v>0</v>
      </c>
      <c r="K115" s="147" t="s">
        <v>132</v>
      </c>
      <c r="L115" s="33"/>
      <c r="M115" s="152" t="s">
        <v>3</v>
      </c>
      <c r="N115" s="153" t="s">
        <v>46</v>
      </c>
      <c r="O115" s="53"/>
      <c r="P115" s="154">
        <f>O115*H115</f>
        <v>0</v>
      </c>
      <c r="Q115" s="154">
        <v>1.06017</v>
      </c>
      <c r="R115" s="154">
        <f>Q115*H115</f>
        <v>1.38776253</v>
      </c>
      <c r="S115" s="154">
        <v>0</v>
      </c>
      <c r="T115" s="155">
        <f>S115*H115</f>
        <v>0</v>
      </c>
      <c r="AR115" s="156" t="s">
        <v>143</v>
      </c>
      <c r="AT115" s="156" t="s">
        <v>129</v>
      </c>
      <c r="AU115" s="156" t="s">
        <v>85</v>
      </c>
      <c r="AY115" s="18" t="s">
        <v>126</v>
      </c>
      <c r="BE115" s="157">
        <f>IF(N115="základní",J115,0)</f>
        <v>0</v>
      </c>
      <c r="BF115" s="157">
        <f>IF(N115="snížená",J115,0)</f>
        <v>0</v>
      </c>
      <c r="BG115" s="157">
        <f>IF(N115="zákl. přenesená",J115,0)</f>
        <v>0</v>
      </c>
      <c r="BH115" s="157">
        <f>IF(N115="sníž. přenesená",J115,0)</f>
        <v>0</v>
      </c>
      <c r="BI115" s="157">
        <f>IF(N115="nulová",J115,0)</f>
        <v>0</v>
      </c>
      <c r="BJ115" s="18" t="s">
        <v>83</v>
      </c>
      <c r="BK115" s="157">
        <f>ROUND(I115*H115,2)</f>
        <v>0</v>
      </c>
      <c r="BL115" s="18" t="s">
        <v>143</v>
      </c>
      <c r="BM115" s="156" t="s">
        <v>516</v>
      </c>
    </row>
    <row r="116" spans="2:47" s="1" customFormat="1" ht="29.25">
      <c r="B116" s="33"/>
      <c r="D116" s="163" t="s">
        <v>188</v>
      </c>
      <c r="F116" s="164" t="s">
        <v>517</v>
      </c>
      <c r="I116" s="89"/>
      <c r="L116" s="33"/>
      <c r="M116" s="165"/>
      <c r="N116" s="53"/>
      <c r="O116" s="53"/>
      <c r="P116" s="53"/>
      <c r="Q116" s="53"/>
      <c r="R116" s="53"/>
      <c r="S116" s="53"/>
      <c r="T116" s="54"/>
      <c r="AT116" s="18" t="s">
        <v>188</v>
      </c>
      <c r="AU116" s="18" t="s">
        <v>85</v>
      </c>
    </row>
    <row r="117" spans="2:51" s="12" customFormat="1" ht="11.25">
      <c r="B117" s="166"/>
      <c r="D117" s="163" t="s">
        <v>190</v>
      </c>
      <c r="E117" s="167" t="s">
        <v>3</v>
      </c>
      <c r="F117" s="168" t="s">
        <v>518</v>
      </c>
      <c r="H117" s="167" t="s">
        <v>3</v>
      </c>
      <c r="I117" s="169"/>
      <c r="L117" s="166"/>
      <c r="M117" s="170"/>
      <c r="N117" s="171"/>
      <c r="O117" s="171"/>
      <c r="P117" s="171"/>
      <c r="Q117" s="171"/>
      <c r="R117" s="171"/>
      <c r="S117" s="171"/>
      <c r="T117" s="172"/>
      <c r="AT117" s="167" t="s">
        <v>190</v>
      </c>
      <c r="AU117" s="167" t="s">
        <v>85</v>
      </c>
      <c r="AV117" s="12" t="s">
        <v>83</v>
      </c>
      <c r="AW117" s="12" t="s">
        <v>36</v>
      </c>
      <c r="AX117" s="12" t="s">
        <v>75</v>
      </c>
      <c r="AY117" s="167" t="s">
        <v>126</v>
      </c>
    </row>
    <row r="118" spans="2:51" s="12" customFormat="1" ht="11.25">
      <c r="B118" s="166"/>
      <c r="D118" s="163" t="s">
        <v>190</v>
      </c>
      <c r="E118" s="167" t="s">
        <v>3</v>
      </c>
      <c r="F118" s="168" t="s">
        <v>519</v>
      </c>
      <c r="H118" s="167" t="s">
        <v>3</v>
      </c>
      <c r="I118" s="169"/>
      <c r="L118" s="166"/>
      <c r="M118" s="170"/>
      <c r="N118" s="171"/>
      <c r="O118" s="171"/>
      <c r="P118" s="171"/>
      <c r="Q118" s="171"/>
      <c r="R118" s="171"/>
      <c r="S118" s="171"/>
      <c r="T118" s="172"/>
      <c r="AT118" s="167" t="s">
        <v>190</v>
      </c>
      <c r="AU118" s="167" t="s">
        <v>85</v>
      </c>
      <c r="AV118" s="12" t="s">
        <v>83</v>
      </c>
      <c r="AW118" s="12" t="s">
        <v>36</v>
      </c>
      <c r="AX118" s="12" t="s">
        <v>75</v>
      </c>
      <c r="AY118" s="167" t="s">
        <v>126</v>
      </c>
    </row>
    <row r="119" spans="2:51" s="12" customFormat="1" ht="11.25">
      <c r="B119" s="166"/>
      <c r="D119" s="163" t="s">
        <v>190</v>
      </c>
      <c r="E119" s="167" t="s">
        <v>3</v>
      </c>
      <c r="F119" s="168" t="s">
        <v>520</v>
      </c>
      <c r="H119" s="167" t="s">
        <v>3</v>
      </c>
      <c r="I119" s="169"/>
      <c r="L119" s="166"/>
      <c r="M119" s="170"/>
      <c r="N119" s="171"/>
      <c r="O119" s="171"/>
      <c r="P119" s="171"/>
      <c r="Q119" s="171"/>
      <c r="R119" s="171"/>
      <c r="S119" s="171"/>
      <c r="T119" s="172"/>
      <c r="AT119" s="167" t="s">
        <v>190</v>
      </c>
      <c r="AU119" s="167" t="s">
        <v>85</v>
      </c>
      <c r="AV119" s="12" t="s">
        <v>83</v>
      </c>
      <c r="AW119" s="12" t="s">
        <v>36</v>
      </c>
      <c r="AX119" s="12" t="s">
        <v>75</v>
      </c>
      <c r="AY119" s="167" t="s">
        <v>126</v>
      </c>
    </row>
    <row r="120" spans="2:51" s="12" customFormat="1" ht="11.25">
      <c r="B120" s="166"/>
      <c r="D120" s="163" t="s">
        <v>190</v>
      </c>
      <c r="E120" s="167" t="s">
        <v>3</v>
      </c>
      <c r="F120" s="168" t="s">
        <v>521</v>
      </c>
      <c r="H120" s="167" t="s">
        <v>3</v>
      </c>
      <c r="I120" s="169"/>
      <c r="L120" s="166"/>
      <c r="M120" s="170"/>
      <c r="N120" s="171"/>
      <c r="O120" s="171"/>
      <c r="P120" s="171"/>
      <c r="Q120" s="171"/>
      <c r="R120" s="171"/>
      <c r="S120" s="171"/>
      <c r="T120" s="172"/>
      <c r="AT120" s="167" t="s">
        <v>190</v>
      </c>
      <c r="AU120" s="167" t="s">
        <v>85</v>
      </c>
      <c r="AV120" s="12" t="s">
        <v>83</v>
      </c>
      <c r="AW120" s="12" t="s">
        <v>36</v>
      </c>
      <c r="AX120" s="12" t="s">
        <v>75</v>
      </c>
      <c r="AY120" s="167" t="s">
        <v>126</v>
      </c>
    </row>
    <row r="121" spans="2:51" s="12" customFormat="1" ht="11.25">
      <c r="B121" s="166"/>
      <c r="D121" s="163" t="s">
        <v>190</v>
      </c>
      <c r="E121" s="167" t="s">
        <v>3</v>
      </c>
      <c r="F121" s="168" t="s">
        <v>522</v>
      </c>
      <c r="H121" s="167" t="s">
        <v>3</v>
      </c>
      <c r="I121" s="169"/>
      <c r="L121" s="166"/>
      <c r="M121" s="170"/>
      <c r="N121" s="171"/>
      <c r="O121" s="171"/>
      <c r="P121" s="171"/>
      <c r="Q121" s="171"/>
      <c r="R121" s="171"/>
      <c r="S121" s="171"/>
      <c r="T121" s="172"/>
      <c r="AT121" s="167" t="s">
        <v>190</v>
      </c>
      <c r="AU121" s="167" t="s">
        <v>85</v>
      </c>
      <c r="AV121" s="12" t="s">
        <v>83</v>
      </c>
      <c r="AW121" s="12" t="s">
        <v>36</v>
      </c>
      <c r="AX121" s="12" t="s">
        <v>75</v>
      </c>
      <c r="AY121" s="167" t="s">
        <v>126</v>
      </c>
    </row>
    <row r="122" spans="2:51" s="13" customFormat="1" ht="11.25">
      <c r="B122" s="173"/>
      <c r="D122" s="163" t="s">
        <v>190</v>
      </c>
      <c r="E122" s="174" t="s">
        <v>3</v>
      </c>
      <c r="F122" s="175" t="s">
        <v>523</v>
      </c>
      <c r="H122" s="176">
        <v>0.45</v>
      </c>
      <c r="I122" s="177"/>
      <c r="L122" s="173"/>
      <c r="M122" s="178"/>
      <c r="N122" s="179"/>
      <c r="O122" s="179"/>
      <c r="P122" s="179"/>
      <c r="Q122" s="179"/>
      <c r="R122" s="179"/>
      <c r="S122" s="179"/>
      <c r="T122" s="180"/>
      <c r="AT122" s="174" t="s">
        <v>190</v>
      </c>
      <c r="AU122" s="174" t="s">
        <v>85</v>
      </c>
      <c r="AV122" s="13" t="s">
        <v>85</v>
      </c>
      <c r="AW122" s="13" t="s">
        <v>36</v>
      </c>
      <c r="AX122" s="13" t="s">
        <v>75</v>
      </c>
      <c r="AY122" s="174" t="s">
        <v>126</v>
      </c>
    </row>
    <row r="123" spans="2:51" s="12" customFormat="1" ht="11.25">
      <c r="B123" s="166"/>
      <c r="D123" s="163" t="s">
        <v>190</v>
      </c>
      <c r="E123" s="167" t="s">
        <v>3</v>
      </c>
      <c r="F123" s="168" t="s">
        <v>524</v>
      </c>
      <c r="H123" s="167" t="s">
        <v>3</v>
      </c>
      <c r="I123" s="169"/>
      <c r="L123" s="166"/>
      <c r="M123" s="170"/>
      <c r="N123" s="171"/>
      <c r="O123" s="171"/>
      <c r="P123" s="171"/>
      <c r="Q123" s="171"/>
      <c r="R123" s="171"/>
      <c r="S123" s="171"/>
      <c r="T123" s="172"/>
      <c r="AT123" s="167" t="s">
        <v>190</v>
      </c>
      <c r="AU123" s="167" t="s">
        <v>85</v>
      </c>
      <c r="AV123" s="12" t="s">
        <v>83</v>
      </c>
      <c r="AW123" s="12" t="s">
        <v>36</v>
      </c>
      <c r="AX123" s="12" t="s">
        <v>75</v>
      </c>
      <c r="AY123" s="167" t="s">
        <v>126</v>
      </c>
    </row>
    <row r="124" spans="2:51" s="13" customFormat="1" ht="11.25">
      <c r="B124" s="173"/>
      <c r="D124" s="163" t="s">
        <v>190</v>
      </c>
      <c r="E124" s="174" t="s">
        <v>3</v>
      </c>
      <c r="F124" s="175" t="s">
        <v>525</v>
      </c>
      <c r="H124" s="176">
        <v>0.447</v>
      </c>
      <c r="I124" s="177"/>
      <c r="L124" s="173"/>
      <c r="M124" s="178"/>
      <c r="N124" s="179"/>
      <c r="O124" s="179"/>
      <c r="P124" s="179"/>
      <c r="Q124" s="179"/>
      <c r="R124" s="179"/>
      <c r="S124" s="179"/>
      <c r="T124" s="180"/>
      <c r="AT124" s="174" t="s">
        <v>190</v>
      </c>
      <c r="AU124" s="174" t="s">
        <v>85</v>
      </c>
      <c r="AV124" s="13" t="s">
        <v>85</v>
      </c>
      <c r="AW124" s="13" t="s">
        <v>36</v>
      </c>
      <c r="AX124" s="13" t="s">
        <v>75</v>
      </c>
      <c r="AY124" s="174" t="s">
        <v>126</v>
      </c>
    </row>
    <row r="125" spans="2:51" s="12" customFormat="1" ht="11.25">
      <c r="B125" s="166"/>
      <c r="D125" s="163" t="s">
        <v>190</v>
      </c>
      <c r="E125" s="167" t="s">
        <v>3</v>
      </c>
      <c r="F125" s="168" t="s">
        <v>526</v>
      </c>
      <c r="H125" s="167" t="s">
        <v>3</v>
      </c>
      <c r="I125" s="169"/>
      <c r="L125" s="166"/>
      <c r="M125" s="170"/>
      <c r="N125" s="171"/>
      <c r="O125" s="171"/>
      <c r="P125" s="171"/>
      <c r="Q125" s="171"/>
      <c r="R125" s="171"/>
      <c r="S125" s="171"/>
      <c r="T125" s="172"/>
      <c r="AT125" s="167" t="s">
        <v>190</v>
      </c>
      <c r="AU125" s="167" t="s">
        <v>85</v>
      </c>
      <c r="AV125" s="12" t="s">
        <v>83</v>
      </c>
      <c r="AW125" s="12" t="s">
        <v>36</v>
      </c>
      <c r="AX125" s="12" t="s">
        <v>75</v>
      </c>
      <c r="AY125" s="167" t="s">
        <v>126</v>
      </c>
    </row>
    <row r="126" spans="2:51" s="13" customFormat="1" ht="11.25">
      <c r="B126" s="173"/>
      <c r="D126" s="163" t="s">
        <v>190</v>
      </c>
      <c r="E126" s="174" t="s">
        <v>3</v>
      </c>
      <c r="F126" s="175" t="s">
        <v>527</v>
      </c>
      <c r="H126" s="176">
        <v>0.058</v>
      </c>
      <c r="I126" s="177"/>
      <c r="L126" s="173"/>
      <c r="M126" s="178"/>
      <c r="N126" s="179"/>
      <c r="O126" s="179"/>
      <c r="P126" s="179"/>
      <c r="Q126" s="179"/>
      <c r="R126" s="179"/>
      <c r="S126" s="179"/>
      <c r="T126" s="180"/>
      <c r="AT126" s="174" t="s">
        <v>190</v>
      </c>
      <c r="AU126" s="174" t="s">
        <v>85</v>
      </c>
      <c r="AV126" s="13" t="s">
        <v>85</v>
      </c>
      <c r="AW126" s="13" t="s">
        <v>36</v>
      </c>
      <c r="AX126" s="13" t="s">
        <v>75</v>
      </c>
      <c r="AY126" s="174" t="s">
        <v>126</v>
      </c>
    </row>
    <row r="127" spans="2:51" s="12" customFormat="1" ht="11.25">
      <c r="B127" s="166"/>
      <c r="D127" s="163" t="s">
        <v>190</v>
      </c>
      <c r="E127" s="167" t="s">
        <v>3</v>
      </c>
      <c r="F127" s="168" t="s">
        <v>528</v>
      </c>
      <c r="H127" s="167" t="s">
        <v>3</v>
      </c>
      <c r="I127" s="169"/>
      <c r="L127" s="166"/>
      <c r="M127" s="170"/>
      <c r="N127" s="171"/>
      <c r="O127" s="171"/>
      <c r="P127" s="171"/>
      <c r="Q127" s="171"/>
      <c r="R127" s="171"/>
      <c r="S127" s="171"/>
      <c r="T127" s="172"/>
      <c r="AT127" s="167" t="s">
        <v>190</v>
      </c>
      <c r="AU127" s="167" t="s">
        <v>85</v>
      </c>
      <c r="AV127" s="12" t="s">
        <v>83</v>
      </c>
      <c r="AW127" s="12" t="s">
        <v>36</v>
      </c>
      <c r="AX127" s="12" t="s">
        <v>75</v>
      </c>
      <c r="AY127" s="167" t="s">
        <v>126</v>
      </c>
    </row>
    <row r="128" spans="2:51" s="13" customFormat="1" ht="11.25">
      <c r="B128" s="173"/>
      <c r="D128" s="163" t="s">
        <v>190</v>
      </c>
      <c r="E128" s="174" t="s">
        <v>3</v>
      </c>
      <c r="F128" s="175" t="s">
        <v>529</v>
      </c>
      <c r="H128" s="176">
        <v>0.178</v>
      </c>
      <c r="I128" s="177"/>
      <c r="L128" s="173"/>
      <c r="M128" s="178"/>
      <c r="N128" s="179"/>
      <c r="O128" s="179"/>
      <c r="P128" s="179"/>
      <c r="Q128" s="179"/>
      <c r="R128" s="179"/>
      <c r="S128" s="179"/>
      <c r="T128" s="180"/>
      <c r="AT128" s="174" t="s">
        <v>190</v>
      </c>
      <c r="AU128" s="174" t="s">
        <v>85</v>
      </c>
      <c r="AV128" s="13" t="s">
        <v>85</v>
      </c>
      <c r="AW128" s="13" t="s">
        <v>36</v>
      </c>
      <c r="AX128" s="13" t="s">
        <v>75</v>
      </c>
      <c r="AY128" s="174" t="s">
        <v>126</v>
      </c>
    </row>
    <row r="129" spans="2:51" s="12" customFormat="1" ht="11.25">
      <c r="B129" s="166"/>
      <c r="D129" s="163" t="s">
        <v>190</v>
      </c>
      <c r="E129" s="167" t="s">
        <v>3</v>
      </c>
      <c r="F129" s="168" t="s">
        <v>530</v>
      </c>
      <c r="H129" s="167" t="s">
        <v>3</v>
      </c>
      <c r="I129" s="169"/>
      <c r="L129" s="166"/>
      <c r="M129" s="170"/>
      <c r="N129" s="171"/>
      <c r="O129" s="171"/>
      <c r="P129" s="171"/>
      <c r="Q129" s="171"/>
      <c r="R129" s="171"/>
      <c r="S129" s="171"/>
      <c r="T129" s="172"/>
      <c r="AT129" s="167" t="s">
        <v>190</v>
      </c>
      <c r="AU129" s="167" t="s">
        <v>85</v>
      </c>
      <c r="AV129" s="12" t="s">
        <v>83</v>
      </c>
      <c r="AW129" s="12" t="s">
        <v>36</v>
      </c>
      <c r="AX129" s="12" t="s">
        <v>75</v>
      </c>
      <c r="AY129" s="167" t="s">
        <v>126</v>
      </c>
    </row>
    <row r="130" spans="2:51" s="12" customFormat="1" ht="11.25">
      <c r="B130" s="166"/>
      <c r="D130" s="163" t="s">
        <v>190</v>
      </c>
      <c r="E130" s="167" t="s">
        <v>3</v>
      </c>
      <c r="F130" s="168" t="s">
        <v>531</v>
      </c>
      <c r="H130" s="167" t="s">
        <v>3</v>
      </c>
      <c r="I130" s="169"/>
      <c r="L130" s="166"/>
      <c r="M130" s="170"/>
      <c r="N130" s="171"/>
      <c r="O130" s="171"/>
      <c r="P130" s="171"/>
      <c r="Q130" s="171"/>
      <c r="R130" s="171"/>
      <c r="S130" s="171"/>
      <c r="T130" s="172"/>
      <c r="AT130" s="167" t="s">
        <v>190</v>
      </c>
      <c r="AU130" s="167" t="s">
        <v>85</v>
      </c>
      <c r="AV130" s="12" t="s">
        <v>83</v>
      </c>
      <c r="AW130" s="12" t="s">
        <v>36</v>
      </c>
      <c r="AX130" s="12" t="s">
        <v>75</v>
      </c>
      <c r="AY130" s="167" t="s">
        <v>126</v>
      </c>
    </row>
    <row r="131" spans="2:51" s="12" customFormat="1" ht="11.25">
      <c r="B131" s="166"/>
      <c r="D131" s="163" t="s">
        <v>190</v>
      </c>
      <c r="E131" s="167" t="s">
        <v>3</v>
      </c>
      <c r="F131" s="168" t="s">
        <v>532</v>
      </c>
      <c r="H131" s="167" t="s">
        <v>3</v>
      </c>
      <c r="I131" s="169"/>
      <c r="L131" s="166"/>
      <c r="M131" s="170"/>
      <c r="N131" s="171"/>
      <c r="O131" s="171"/>
      <c r="P131" s="171"/>
      <c r="Q131" s="171"/>
      <c r="R131" s="171"/>
      <c r="S131" s="171"/>
      <c r="T131" s="172"/>
      <c r="AT131" s="167" t="s">
        <v>190</v>
      </c>
      <c r="AU131" s="167" t="s">
        <v>85</v>
      </c>
      <c r="AV131" s="12" t="s">
        <v>83</v>
      </c>
      <c r="AW131" s="12" t="s">
        <v>36</v>
      </c>
      <c r="AX131" s="12" t="s">
        <v>75</v>
      </c>
      <c r="AY131" s="167" t="s">
        <v>126</v>
      </c>
    </row>
    <row r="132" spans="2:51" s="13" customFormat="1" ht="11.25">
      <c r="B132" s="173"/>
      <c r="D132" s="163" t="s">
        <v>190</v>
      </c>
      <c r="E132" s="174" t="s">
        <v>3</v>
      </c>
      <c r="F132" s="175" t="s">
        <v>533</v>
      </c>
      <c r="H132" s="176">
        <v>0.049</v>
      </c>
      <c r="I132" s="177"/>
      <c r="L132" s="173"/>
      <c r="M132" s="178"/>
      <c r="N132" s="179"/>
      <c r="O132" s="179"/>
      <c r="P132" s="179"/>
      <c r="Q132" s="179"/>
      <c r="R132" s="179"/>
      <c r="S132" s="179"/>
      <c r="T132" s="180"/>
      <c r="AT132" s="174" t="s">
        <v>190</v>
      </c>
      <c r="AU132" s="174" t="s">
        <v>85</v>
      </c>
      <c r="AV132" s="13" t="s">
        <v>85</v>
      </c>
      <c r="AW132" s="13" t="s">
        <v>36</v>
      </c>
      <c r="AX132" s="13" t="s">
        <v>75</v>
      </c>
      <c r="AY132" s="174" t="s">
        <v>126</v>
      </c>
    </row>
    <row r="133" spans="2:51" s="12" customFormat="1" ht="11.25">
      <c r="B133" s="166"/>
      <c r="D133" s="163" t="s">
        <v>190</v>
      </c>
      <c r="E133" s="167" t="s">
        <v>3</v>
      </c>
      <c r="F133" s="168" t="s">
        <v>534</v>
      </c>
      <c r="H133" s="167" t="s">
        <v>3</v>
      </c>
      <c r="I133" s="169"/>
      <c r="L133" s="166"/>
      <c r="M133" s="170"/>
      <c r="N133" s="171"/>
      <c r="O133" s="171"/>
      <c r="P133" s="171"/>
      <c r="Q133" s="171"/>
      <c r="R133" s="171"/>
      <c r="S133" s="171"/>
      <c r="T133" s="172"/>
      <c r="AT133" s="167" t="s">
        <v>190</v>
      </c>
      <c r="AU133" s="167" t="s">
        <v>85</v>
      </c>
      <c r="AV133" s="12" t="s">
        <v>83</v>
      </c>
      <c r="AW133" s="12" t="s">
        <v>36</v>
      </c>
      <c r="AX133" s="12" t="s">
        <v>75</v>
      </c>
      <c r="AY133" s="167" t="s">
        <v>126</v>
      </c>
    </row>
    <row r="134" spans="2:51" s="12" customFormat="1" ht="11.25">
      <c r="B134" s="166"/>
      <c r="D134" s="163" t="s">
        <v>190</v>
      </c>
      <c r="E134" s="167" t="s">
        <v>3</v>
      </c>
      <c r="F134" s="168" t="s">
        <v>535</v>
      </c>
      <c r="H134" s="167" t="s">
        <v>3</v>
      </c>
      <c r="I134" s="169"/>
      <c r="L134" s="166"/>
      <c r="M134" s="170"/>
      <c r="N134" s="171"/>
      <c r="O134" s="171"/>
      <c r="P134" s="171"/>
      <c r="Q134" s="171"/>
      <c r="R134" s="171"/>
      <c r="S134" s="171"/>
      <c r="T134" s="172"/>
      <c r="AT134" s="167" t="s">
        <v>190</v>
      </c>
      <c r="AU134" s="167" t="s">
        <v>85</v>
      </c>
      <c r="AV134" s="12" t="s">
        <v>83</v>
      </c>
      <c r="AW134" s="12" t="s">
        <v>36</v>
      </c>
      <c r="AX134" s="12" t="s">
        <v>75</v>
      </c>
      <c r="AY134" s="167" t="s">
        <v>126</v>
      </c>
    </row>
    <row r="135" spans="2:51" s="12" customFormat="1" ht="11.25">
      <c r="B135" s="166"/>
      <c r="D135" s="163" t="s">
        <v>190</v>
      </c>
      <c r="E135" s="167" t="s">
        <v>3</v>
      </c>
      <c r="F135" s="168" t="s">
        <v>536</v>
      </c>
      <c r="H135" s="167" t="s">
        <v>3</v>
      </c>
      <c r="I135" s="169"/>
      <c r="L135" s="166"/>
      <c r="M135" s="170"/>
      <c r="N135" s="171"/>
      <c r="O135" s="171"/>
      <c r="P135" s="171"/>
      <c r="Q135" s="171"/>
      <c r="R135" s="171"/>
      <c r="S135" s="171"/>
      <c r="T135" s="172"/>
      <c r="AT135" s="167" t="s">
        <v>190</v>
      </c>
      <c r="AU135" s="167" t="s">
        <v>85</v>
      </c>
      <c r="AV135" s="12" t="s">
        <v>83</v>
      </c>
      <c r="AW135" s="12" t="s">
        <v>36</v>
      </c>
      <c r="AX135" s="12" t="s">
        <v>75</v>
      </c>
      <c r="AY135" s="167" t="s">
        <v>126</v>
      </c>
    </row>
    <row r="136" spans="2:51" s="13" customFormat="1" ht="11.25">
      <c r="B136" s="173"/>
      <c r="D136" s="163" t="s">
        <v>190</v>
      </c>
      <c r="E136" s="174" t="s">
        <v>3</v>
      </c>
      <c r="F136" s="175" t="s">
        <v>537</v>
      </c>
      <c r="H136" s="176">
        <v>0.006</v>
      </c>
      <c r="I136" s="177"/>
      <c r="L136" s="173"/>
      <c r="M136" s="178"/>
      <c r="N136" s="179"/>
      <c r="O136" s="179"/>
      <c r="P136" s="179"/>
      <c r="Q136" s="179"/>
      <c r="R136" s="179"/>
      <c r="S136" s="179"/>
      <c r="T136" s="180"/>
      <c r="AT136" s="174" t="s">
        <v>190</v>
      </c>
      <c r="AU136" s="174" t="s">
        <v>85</v>
      </c>
      <c r="AV136" s="13" t="s">
        <v>85</v>
      </c>
      <c r="AW136" s="13" t="s">
        <v>36</v>
      </c>
      <c r="AX136" s="13" t="s">
        <v>75</v>
      </c>
      <c r="AY136" s="174" t="s">
        <v>126</v>
      </c>
    </row>
    <row r="137" spans="2:51" s="12" customFormat="1" ht="11.25">
      <c r="B137" s="166"/>
      <c r="D137" s="163" t="s">
        <v>190</v>
      </c>
      <c r="E137" s="167" t="s">
        <v>3</v>
      </c>
      <c r="F137" s="168" t="s">
        <v>538</v>
      </c>
      <c r="H137" s="167" t="s">
        <v>3</v>
      </c>
      <c r="I137" s="169"/>
      <c r="L137" s="166"/>
      <c r="M137" s="170"/>
      <c r="N137" s="171"/>
      <c r="O137" s="171"/>
      <c r="P137" s="171"/>
      <c r="Q137" s="171"/>
      <c r="R137" s="171"/>
      <c r="S137" s="171"/>
      <c r="T137" s="172"/>
      <c r="AT137" s="167" t="s">
        <v>190</v>
      </c>
      <c r="AU137" s="167" t="s">
        <v>85</v>
      </c>
      <c r="AV137" s="12" t="s">
        <v>83</v>
      </c>
      <c r="AW137" s="12" t="s">
        <v>36</v>
      </c>
      <c r="AX137" s="12" t="s">
        <v>75</v>
      </c>
      <c r="AY137" s="167" t="s">
        <v>126</v>
      </c>
    </row>
    <row r="138" spans="2:51" s="12" customFormat="1" ht="11.25">
      <c r="B138" s="166"/>
      <c r="D138" s="163" t="s">
        <v>190</v>
      </c>
      <c r="E138" s="167" t="s">
        <v>3</v>
      </c>
      <c r="F138" s="168" t="s">
        <v>539</v>
      </c>
      <c r="H138" s="167" t="s">
        <v>3</v>
      </c>
      <c r="I138" s="169"/>
      <c r="L138" s="166"/>
      <c r="M138" s="170"/>
      <c r="N138" s="171"/>
      <c r="O138" s="171"/>
      <c r="P138" s="171"/>
      <c r="Q138" s="171"/>
      <c r="R138" s="171"/>
      <c r="S138" s="171"/>
      <c r="T138" s="172"/>
      <c r="AT138" s="167" t="s">
        <v>190</v>
      </c>
      <c r="AU138" s="167" t="s">
        <v>85</v>
      </c>
      <c r="AV138" s="12" t="s">
        <v>83</v>
      </c>
      <c r="AW138" s="12" t="s">
        <v>36</v>
      </c>
      <c r="AX138" s="12" t="s">
        <v>75</v>
      </c>
      <c r="AY138" s="167" t="s">
        <v>126</v>
      </c>
    </row>
    <row r="139" spans="2:51" s="13" customFormat="1" ht="11.25">
      <c r="B139" s="173"/>
      <c r="D139" s="163" t="s">
        <v>190</v>
      </c>
      <c r="E139" s="174" t="s">
        <v>3</v>
      </c>
      <c r="F139" s="175" t="s">
        <v>540</v>
      </c>
      <c r="H139" s="176">
        <v>0.002</v>
      </c>
      <c r="I139" s="177"/>
      <c r="L139" s="173"/>
      <c r="M139" s="178"/>
      <c r="N139" s="179"/>
      <c r="O139" s="179"/>
      <c r="P139" s="179"/>
      <c r="Q139" s="179"/>
      <c r="R139" s="179"/>
      <c r="S139" s="179"/>
      <c r="T139" s="180"/>
      <c r="AT139" s="174" t="s">
        <v>190</v>
      </c>
      <c r="AU139" s="174" t="s">
        <v>85</v>
      </c>
      <c r="AV139" s="13" t="s">
        <v>85</v>
      </c>
      <c r="AW139" s="13" t="s">
        <v>36</v>
      </c>
      <c r="AX139" s="13" t="s">
        <v>75</v>
      </c>
      <c r="AY139" s="174" t="s">
        <v>126</v>
      </c>
    </row>
    <row r="140" spans="2:51" s="15" customFormat="1" ht="11.25">
      <c r="B140" s="202"/>
      <c r="D140" s="163" t="s">
        <v>190</v>
      </c>
      <c r="E140" s="203" t="s">
        <v>3</v>
      </c>
      <c r="F140" s="204" t="s">
        <v>502</v>
      </c>
      <c r="H140" s="205">
        <v>1.19</v>
      </c>
      <c r="I140" s="206"/>
      <c r="L140" s="202"/>
      <c r="M140" s="207"/>
      <c r="N140" s="208"/>
      <c r="O140" s="208"/>
      <c r="P140" s="208"/>
      <c r="Q140" s="208"/>
      <c r="R140" s="208"/>
      <c r="S140" s="208"/>
      <c r="T140" s="209"/>
      <c r="AT140" s="203" t="s">
        <v>190</v>
      </c>
      <c r="AU140" s="203" t="s">
        <v>85</v>
      </c>
      <c r="AV140" s="15" t="s">
        <v>140</v>
      </c>
      <c r="AW140" s="15" t="s">
        <v>36</v>
      </c>
      <c r="AX140" s="15" t="s">
        <v>75</v>
      </c>
      <c r="AY140" s="203" t="s">
        <v>126</v>
      </c>
    </row>
    <row r="141" spans="2:51" s="13" customFormat="1" ht="11.25">
      <c r="B141" s="173"/>
      <c r="D141" s="163" t="s">
        <v>190</v>
      </c>
      <c r="E141" s="174" t="s">
        <v>3</v>
      </c>
      <c r="F141" s="175" t="s">
        <v>541</v>
      </c>
      <c r="H141" s="176">
        <v>0.119</v>
      </c>
      <c r="I141" s="177"/>
      <c r="L141" s="173"/>
      <c r="M141" s="178"/>
      <c r="N141" s="179"/>
      <c r="O141" s="179"/>
      <c r="P141" s="179"/>
      <c r="Q141" s="179"/>
      <c r="R141" s="179"/>
      <c r="S141" s="179"/>
      <c r="T141" s="180"/>
      <c r="AT141" s="174" t="s">
        <v>190</v>
      </c>
      <c r="AU141" s="174" t="s">
        <v>85</v>
      </c>
      <c r="AV141" s="13" t="s">
        <v>85</v>
      </c>
      <c r="AW141" s="13" t="s">
        <v>36</v>
      </c>
      <c r="AX141" s="13" t="s">
        <v>75</v>
      </c>
      <c r="AY141" s="174" t="s">
        <v>126</v>
      </c>
    </row>
    <row r="142" spans="2:51" s="14" customFormat="1" ht="11.25">
      <c r="B142" s="181"/>
      <c r="D142" s="163" t="s">
        <v>190</v>
      </c>
      <c r="E142" s="182" t="s">
        <v>3</v>
      </c>
      <c r="F142" s="183" t="s">
        <v>230</v>
      </c>
      <c r="H142" s="184">
        <v>1.309</v>
      </c>
      <c r="I142" s="185"/>
      <c r="L142" s="181"/>
      <c r="M142" s="186"/>
      <c r="N142" s="187"/>
      <c r="O142" s="187"/>
      <c r="P142" s="187"/>
      <c r="Q142" s="187"/>
      <c r="R142" s="187"/>
      <c r="S142" s="187"/>
      <c r="T142" s="188"/>
      <c r="AT142" s="182" t="s">
        <v>190</v>
      </c>
      <c r="AU142" s="182" t="s">
        <v>85</v>
      </c>
      <c r="AV142" s="14" t="s">
        <v>143</v>
      </c>
      <c r="AW142" s="14" t="s">
        <v>36</v>
      </c>
      <c r="AX142" s="14" t="s">
        <v>83</v>
      </c>
      <c r="AY142" s="182" t="s">
        <v>126</v>
      </c>
    </row>
    <row r="143" spans="2:65" s="1" customFormat="1" ht="16.5" customHeight="1">
      <c r="B143" s="144"/>
      <c r="C143" s="145" t="s">
        <v>160</v>
      </c>
      <c r="D143" s="145" t="s">
        <v>129</v>
      </c>
      <c r="E143" s="146" t="s">
        <v>542</v>
      </c>
      <c r="F143" s="147" t="s">
        <v>543</v>
      </c>
      <c r="G143" s="148" t="s">
        <v>253</v>
      </c>
      <c r="H143" s="149">
        <v>0.288</v>
      </c>
      <c r="I143" s="150"/>
      <c r="J143" s="151">
        <f>ROUND(I143*H143,2)</f>
        <v>0</v>
      </c>
      <c r="K143" s="147" t="s">
        <v>132</v>
      </c>
      <c r="L143" s="33"/>
      <c r="M143" s="152" t="s">
        <v>3</v>
      </c>
      <c r="N143" s="153" t="s">
        <v>46</v>
      </c>
      <c r="O143" s="53"/>
      <c r="P143" s="154">
        <f>O143*H143</f>
        <v>0</v>
      </c>
      <c r="Q143" s="154">
        <v>1.06277</v>
      </c>
      <c r="R143" s="154">
        <f>Q143*H143</f>
        <v>0.30607776</v>
      </c>
      <c r="S143" s="154">
        <v>0</v>
      </c>
      <c r="T143" s="155">
        <f>S143*H143</f>
        <v>0</v>
      </c>
      <c r="AR143" s="156" t="s">
        <v>143</v>
      </c>
      <c r="AT143" s="156" t="s">
        <v>129</v>
      </c>
      <c r="AU143" s="156" t="s">
        <v>85</v>
      </c>
      <c r="AY143" s="18" t="s">
        <v>126</v>
      </c>
      <c r="BE143" s="157">
        <f>IF(N143="základní",J143,0)</f>
        <v>0</v>
      </c>
      <c r="BF143" s="157">
        <f>IF(N143="snížená",J143,0)</f>
        <v>0</v>
      </c>
      <c r="BG143" s="157">
        <f>IF(N143="zákl. přenesená",J143,0)</f>
        <v>0</v>
      </c>
      <c r="BH143" s="157">
        <f>IF(N143="sníž. přenesená",J143,0)</f>
        <v>0</v>
      </c>
      <c r="BI143" s="157">
        <f>IF(N143="nulová",J143,0)</f>
        <v>0</v>
      </c>
      <c r="BJ143" s="18" t="s">
        <v>83</v>
      </c>
      <c r="BK143" s="157">
        <f>ROUND(I143*H143,2)</f>
        <v>0</v>
      </c>
      <c r="BL143" s="18" t="s">
        <v>143</v>
      </c>
      <c r="BM143" s="156" t="s">
        <v>544</v>
      </c>
    </row>
    <row r="144" spans="2:47" s="1" customFormat="1" ht="29.25">
      <c r="B144" s="33"/>
      <c r="D144" s="163" t="s">
        <v>188</v>
      </c>
      <c r="F144" s="164" t="s">
        <v>517</v>
      </c>
      <c r="I144" s="89"/>
      <c r="L144" s="33"/>
      <c r="M144" s="165"/>
      <c r="N144" s="53"/>
      <c r="O144" s="53"/>
      <c r="P144" s="53"/>
      <c r="Q144" s="53"/>
      <c r="R144" s="53"/>
      <c r="S144" s="53"/>
      <c r="T144" s="54"/>
      <c r="AT144" s="18" t="s">
        <v>188</v>
      </c>
      <c r="AU144" s="18" t="s">
        <v>85</v>
      </c>
    </row>
    <row r="145" spans="2:51" s="12" customFormat="1" ht="11.25">
      <c r="B145" s="166"/>
      <c r="D145" s="163" t="s">
        <v>190</v>
      </c>
      <c r="E145" s="167" t="s">
        <v>3</v>
      </c>
      <c r="F145" s="168" t="s">
        <v>545</v>
      </c>
      <c r="H145" s="167" t="s">
        <v>3</v>
      </c>
      <c r="I145" s="169"/>
      <c r="L145" s="166"/>
      <c r="M145" s="170"/>
      <c r="N145" s="171"/>
      <c r="O145" s="171"/>
      <c r="P145" s="171"/>
      <c r="Q145" s="171"/>
      <c r="R145" s="171"/>
      <c r="S145" s="171"/>
      <c r="T145" s="172"/>
      <c r="AT145" s="167" t="s">
        <v>190</v>
      </c>
      <c r="AU145" s="167" t="s">
        <v>85</v>
      </c>
      <c r="AV145" s="12" t="s">
        <v>83</v>
      </c>
      <c r="AW145" s="12" t="s">
        <v>36</v>
      </c>
      <c r="AX145" s="12" t="s">
        <v>75</v>
      </c>
      <c r="AY145" s="167" t="s">
        <v>126</v>
      </c>
    </row>
    <row r="146" spans="2:51" s="12" customFormat="1" ht="11.25">
      <c r="B146" s="166"/>
      <c r="D146" s="163" t="s">
        <v>190</v>
      </c>
      <c r="E146" s="167" t="s">
        <v>3</v>
      </c>
      <c r="F146" s="168" t="s">
        <v>546</v>
      </c>
      <c r="H146" s="167" t="s">
        <v>3</v>
      </c>
      <c r="I146" s="169"/>
      <c r="L146" s="166"/>
      <c r="M146" s="170"/>
      <c r="N146" s="171"/>
      <c r="O146" s="171"/>
      <c r="P146" s="171"/>
      <c r="Q146" s="171"/>
      <c r="R146" s="171"/>
      <c r="S146" s="171"/>
      <c r="T146" s="172"/>
      <c r="AT146" s="167" t="s">
        <v>190</v>
      </c>
      <c r="AU146" s="167" t="s">
        <v>85</v>
      </c>
      <c r="AV146" s="12" t="s">
        <v>83</v>
      </c>
      <c r="AW146" s="12" t="s">
        <v>36</v>
      </c>
      <c r="AX146" s="12" t="s">
        <v>75</v>
      </c>
      <c r="AY146" s="167" t="s">
        <v>126</v>
      </c>
    </row>
    <row r="147" spans="2:51" s="12" customFormat="1" ht="11.25">
      <c r="B147" s="166"/>
      <c r="D147" s="163" t="s">
        <v>190</v>
      </c>
      <c r="E147" s="167" t="s">
        <v>3</v>
      </c>
      <c r="F147" s="168" t="s">
        <v>547</v>
      </c>
      <c r="H147" s="167" t="s">
        <v>3</v>
      </c>
      <c r="I147" s="169"/>
      <c r="L147" s="166"/>
      <c r="M147" s="170"/>
      <c r="N147" s="171"/>
      <c r="O147" s="171"/>
      <c r="P147" s="171"/>
      <c r="Q147" s="171"/>
      <c r="R147" s="171"/>
      <c r="S147" s="171"/>
      <c r="T147" s="172"/>
      <c r="AT147" s="167" t="s">
        <v>190</v>
      </c>
      <c r="AU147" s="167" t="s">
        <v>85</v>
      </c>
      <c r="AV147" s="12" t="s">
        <v>83</v>
      </c>
      <c r="AW147" s="12" t="s">
        <v>36</v>
      </c>
      <c r="AX147" s="12" t="s">
        <v>75</v>
      </c>
      <c r="AY147" s="167" t="s">
        <v>126</v>
      </c>
    </row>
    <row r="148" spans="2:51" s="13" customFormat="1" ht="11.25">
      <c r="B148" s="173"/>
      <c r="D148" s="163" t="s">
        <v>190</v>
      </c>
      <c r="E148" s="174" t="s">
        <v>3</v>
      </c>
      <c r="F148" s="175" t="s">
        <v>548</v>
      </c>
      <c r="H148" s="176">
        <v>0.288</v>
      </c>
      <c r="I148" s="177"/>
      <c r="L148" s="173"/>
      <c r="M148" s="178"/>
      <c r="N148" s="179"/>
      <c r="O148" s="179"/>
      <c r="P148" s="179"/>
      <c r="Q148" s="179"/>
      <c r="R148" s="179"/>
      <c r="S148" s="179"/>
      <c r="T148" s="180"/>
      <c r="AT148" s="174" t="s">
        <v>190</v>
      </c>
      <c r="AU148" s="174" t="s">
        <v>85</v>
      </c>
      <c r="AV148" s="13" t="s">
        <v>85</v>
      </c>
      <c r="AW148" s="13" t="s">
        <v>36</v>
      </c>
      <c r="AX148" s="13" t="s">
        <v>83</v>
      </c>
      <c r="AY148" s="174" t="s">
        <v>126</v>
      </c>
    </row>
    <row r="149" spans="2:63" s="11" customFormat="1" ht="22.9" customHeight="1">
      <c r="B149" s="131"/>
      <c r="D149" s="132" t="s">
        <v>74</v>
      </c>
      <c r="E149" s="142" t="s">
        <v>166</v>
      </c>
      <c r="F149" s="142" t="s">
        <v>383</v>
      </c>
      <c r="I149" s="134"/>
      <c r="J149" s="143">
        <f>BK149</f>
        <v>0</v>
      </c>
      <c r="L149" s="131"/>
      <c r="M149" s="136"/>
      <c r="N149" s="137"/>
      <c r="O149" s="137"/>
      <c r="P149" s="138">
        <f>SUM(P150:P158)</f>
        <v>0</v>
      </c>
      <c r="Q149" s="137"/>
      <c r="R149" s="138">
        <f>SUM(R150:R158)</f>
        <v>0.03536</v>
      </c>
      <c r="S149" s="137"/>
      <c r="T149" s="139">
        <f>SUM(T150:T158)</f>
        <v>0</v>
      </c>
      <c r="AR149" s="132" t="s">
        <v>83</v>
      </c>
      <c r="AT149" s="140" t="s">
        <v>74</v>
      </c>
      <c r="AU149" s="140" t="s">
        <v>83</v>
      </c>
      <c r="AY149" s="132" t="s">
        <v>126</v>
      </c>
      <c r="BK149" s="141">
        <f>SUM(BK150:BK158)</f>
        <v>0</v>
      </c>
    </row>
    <row r="150" spans="2:65" s="1" customFormat="1" ht="24" customHeight="1">
      <c r="B150" s="144"/>
      <c r="C150" s="145" t="s">
        <v>166</v>
      </c>
      <c r="D150" s="145" t="s">
        <v>129</v>
      </c>
      <c r="E150" s="146" t="s">
        <v>549</v>
      </c>
      <c r="F150" s="147" t="s">
        <v>550</v>
      </c>
      <c r="G150" s="148" t="s">
        <v>509</v>
      </c>
      <c r="H150" s="149">
        <v>8</v>
      </c>
      <c r="I150" s="150"/>
      <c r="J150" s="151">
        <f>ROUND(I150*H150,2)</f>
        <v>0</v>
      </c>
      <c r="K150" s="147" t="s">
        <v>132</v>
      </c>
      <c r="L150" s="33"/>
      <c r="M150" s="152" t="s">
        <v>3</v>
      </c>
      <c r="N150" s="153" t="s">
        <v>46</v>
      </c>
      <c r="O150" s="53"/>
      <c r="P150" s="154">
        <f>O150*H150</f>
        <v>0</v>
      </c>
      <c r="Q150" s="154">
        <v>0.00092</v>
      </c>
      <c r="R150" s="154">
        <f>Q150*H150</f>
        <v>0.00736</v>
      </c>
      <c r="S150" s="154">
        <v>0</v>
      </c>
      <c r="T150" s="155">
        <f>S150*H150</f>
        <v>0</v>
      </c>
      <c r="AR150" s="156" t="s">
        <v>143</v>
      </c>
      <c r="AT150" s="156" t="s">
        <v>129</v>
      </c>
      <c r="AU150" s="156" t="s">
        <v>85</v>
      </c>
      <c r="AY150" s="18" t="s">
        <v>126</v>
      </c>
      <c r="BE150" s="157">
        <f>IF(N150="základní",J150,0)</f>
        <v>0</v>
      </c>
      <c r="BF150" s="157">
        <f>IF(N150="snížená",J150,0)</f>
        <v>0</v>
      </c>
      <c r="BG150" s="157">
        <f>IF(N150="zákl. přenesená",J150,0)</f>
        <v>0</v>
      </c>
      <c r="BH150" s="157">
        <f>IF(N150="sníž. přenesená",J150,0)</f>
        <v>0</v>
      </c>
      <c r="BI150" s="157">
        <f>IF(N150="nulová",J150,0)</f>
        <v>0</v>
      </c>
      <c r="BJ150" s="18" t="s">
        <v>83</v>
      </c>
      <c r="BK150" s="157">
        <f>ROUND(I150*H150,2)</f>
        <v>0</v>
      </c>
      <c r="BL150" s="18" t="s">
        <v>143</v>
      </c>
      <c r="BM150" s="156" t="s">
        <v>551</v>
      </c>
    </row>
    <row r="151" spans="2:47" s="1" customFormat="1" ht="58.5">
      <c r="B151" s="33"/>
      <c r="D151" s="163" t="s">
        <v>188</v>
      </c>
      <c r="F151" s="164" t="s">
        <v>552</v>
      </c>
      <c r="I151" s="89"/>
      <c r="L151" s="33"/>
      <c r="M151" s="165"/>
      <c r="N151" s="53"/>
      <c r="O151" s="53"/>
      <c r="P151" s="53"/>
      <c r="Q151" s="53"/>
      <c r="R151" s="53"/>
      <c r="S151" s="53"/>
      <c r="T151" s="54"/>
      <c r="AT151" s="18" t="s">
        <v>188</v>
      </c>
      <c r="AU151" s="18" t="s">
        <v>85</v>
      </c>
    </row>
    <row r="152" spans="2:51" s="12" customFormat="1" ht="11.25">
      <c r="B152" s="166"/>
      <c r="D152" s="163" t="s">
        <v>190</v>
      </c>
      <c r="E152" s="167" t="s">
        <v>3</v>
      </c>
      <c r="F152" s="168" t="s">
        <v>553</v>
      </c>
      <c r="H152" s="167" t="s">
        <v>3</v>
      </c>
      <c r="I152" s="169"/>
      <c r="L152" s="166"/>
      <c r="M152" s="170"/>
      <c r="N152" s="171"/>
      <c r="O152" s="171"/>
      <c r="P152" s="171"/>
      <c r="Q152" s="171"/>
      <c r="R152" s="171"/>
      <c r="S152" s="171"/>
      <c r="T152" s="172"/>
      <c r="AT152" s="167" t="s">
        <v>190</v>
      </c>
      <c r="AU152" s="167" t="s">
        <v>85</v>
      </c>
      <c r="AV152" s="12" t="s">
        <v>83</v>
      </c>
      <c r="AW152" s="12" t="s">
        <v>36</v>
      </c>
      <c r="AX152" s="12" t="s">
        <v>75</v>
      </c>
      <c r="AY152" s="167" t="s">
        <v>126</v>
      </c>
    </row>
    <row r="153" spans="2:51" s="12" customFormat="1" ht="11.25">
      <c r="B153" s="166"/>
      <c r="D153" s="163" t="s">
        <v>190</v>
      </c>
      <c r="E153" s="167" t="s">
        <v>3</v>
      </c>
      <c r="F153" s="168" t="s">
        <v>554</v>
      </c>
      <c r="H153" s="167" t="s">
        <v>3</v>
      </c>
      <c r="I153" s="169"/>
      <c r="L153" s="166"/>
      <c r="M153" s="170"/>
      <c r="N153" s="171"/>
      <c r="O153" s="171"/>
      <c r="P153" s="171"/>
      <c r="Q153" s="171"/>
      <c r="R153" s="171"/>
      <c r="S153" s="171"/>
      <c r="T153" s="172"/>
      <c r="AT153" s="167" t="s">
        <v>190</v>
      </c>
      <c r="AU153" s="167" t="s">
        <v>85</v>
      </c>
      <c r="AV153" s="12" t="s">
        <v>83</v>
      </c>
      <c r="AW153" s="12" t="s">
        <v>36</v>
      </c>
      <c r="AX153" s="12" t="s">
        <v>75</v>
      </c>
      <c r="AY153" s="167" t="s">
        <v>126</v>
      </c>
    </row>
    <row r="154" spans="2:51" s="13" customFormat="1" ht="11.25">
      <c r="B154" s="173"/>
      <c r="D154" s="163" t="s">
        <v>190</v>
      </c>
      <c r="E154" s="174" t="s">
        <v>3</v>
      </c>
      <c r="F154" s="175" t="s">
        <v>555</v>
      </c>
      <c r="H154" s="176">
        <v>8</v>
      </c>
      <c r="I154" s="177"/>
      <c r="L154" s="173"/>
      <c r="M154" s="178"/>
      <c r="N154" s="179"/>
      <c r="O154" s="179"/>
      <c r="P154" s="179"/>
      <c r="Q154" s="179"/>
      <c r="R154" s="179"/>
      <c r="S154" s="179"/>
      <c r="T154" s="180"/>
      <c r="AT154" s="174" t="s">
        <v>190</v>
      </c>
      <c r="AU154" s="174" t="s">
        <v>85</v>
      </c>
      <c r="AV154" s="13" t="s">
        <v>85</v>
      </c>
      <c r="AW154" s="13" t="s">
        <v>36</v>
      </c>
      <c r="AX154" s="13" t="s">
        <v>83</v>
      </c>
      <c r="AY154" s="174" t="s">
        <v>126</v>
      </c>
    </row>
    <row r="155" spans="2:65" s="1" customFormat="1" ht="16.5" customHeight="1">
      <c r="B155" s="144"/>
      <c r="C155" s="189" t="s">
        <v>231</v>
      </c>
      <c r="D155" s="189" t="s">
        <v>275</v>
      </c>
      <c r="E155" s="190" t="s">
        <v>556</v>
      </c>
      <c r="F155" s="191" t="s">
        <v>557</v>
      </c>
      <c r="G155" s="192" t="s">
        <v>201</v>
      </c>
      <c r="H155" s="193">
        <v>8</v>
      </c>
      <c r="I155" s="194"/>
      <c r="J155" s="195">
        <f>ROUND(I155*H155,2)</f>
        <v>0</v>
      </c>
      <c r="K155" s="191" t="s">
        <v>132</v>
      </c>
      <c r="L155" s="196"/>
      <c r="M155" s="197" t="s">
        <v>3</v>
      </c>
      <c r="N155" s="198" t="s">
        <v>46</v>
      </c>
      <c r="O155" s="53"/>
      <c r="P155" s="154">
        <f>O155*H155</f>
        <v>0</v>
      </c>
      <c r="Q155" s="154">
        <v>0.0035</v>
      </c>
      <c r="R155" s="154">
        <f>Q155*H155</f>
        <v>0.028</v>
      </c>
      <c r="S155" s="154">
        <v>0</v>
      </c>
      <c r="T155" s="155">
        <f>S155*H155</f>
        <v>0</v>
      </c>
      <c r="AR155" s="156" t="s">
        <v>160</v>
      </c>
      <c r="AT155" s="156" t="s">
        <v>275</v>
      </c>
      <c r="AU155" s="156" t="s">
        <v>85</v>
      </c>
      <c r="AY155" s="18" t="s">
        <v>126</v>
      </c>
      <c r="BE155" s="157">
        <f>IF(N155="základní",J155,0)</f>
        <v>0</v>
      </c>
      <c r="BF155" s="157">
        <f>IF(N155="snížená",J155,0)</f>
        <v>0</v>
      </c>
      <c r="BG155" s="157">
        <f>IF(N155="zákl. přenesená",J155,0)</f>
        <v>0</v>
      </c>
      <c r="BH155" s="157">
        <f>IF(N155="sníž. přenesená",J155,0)</f>
        <v>0</v>
      </c>
      <c r="BI155" s="157">
        <f>IF(N155="nulová",J155,0)</f>
        <v>0</v>
      </c>
      <c r="BJ155" s="18" t="s">
        <v>83</v>
      </c>
      <c r="BK155" s="157">
        <f>ROUND(I155*H155,2)</f>
        <v>0</v>
      </c>
      <c r="BL155" s="18" t="s">
        <v>143</v>
      </c>
      <c r="BM155" s="156" t="s">
        <v>558</v>
      </c>
    </row>
    <row r="156" spans="2:51" s="12" customFormat="1" ht="11.25">
      <c r="B156" s="166"/>
      <c r="D156" s="163" t="s">
        <v>190</v>
      </c>
      <c r="E156" s="167" t="s">
        <v>3</v>
      </c>
      <c r="F156" s="168" t="s">
        <v>553</v>
      </c>
      <c r="H156" s="167" t="s">
        <v>3</v>
      </c>
      <c r="I156" s="169"/>
      <c r="L156" s="166"/>
      <c r="M156" s="170"/>
      <c r="N156" s="171"/>
      <c r="O156" s="171"/>
      <c r="P156" s="171"/>
      <c r="Q156" s="171"/>
      <c r="R156" s="171"/>
      <c r="S156" s="171"/>
      <c r="T156" s="172"/>
      <c r="AT156" s="167" t="s">
        <v>190</v>
      </c>
      <c r="AU156" s="167" t="s">
        <v>85</v>
      </c>
      <c r="AV156" s="12" t="s">
        <v>83</v>
      </c>
      <c r="AW156" s="12" t="s">
        <v>36</v>
      </c>
      <c r="AX156" s="12" t="s">
        <v>75</v>
      </c>
      <c r="AY156" s="167" t="s">
        <v>126</v>
      </c>
    </row>
    <row r="157" spans="2:51" s="12" customFormat="1" ht="11.25">
      <c r="B157" s="166"/>
      <c r="D157" s="163" t="s">
        <v>190</v>
      </c>
      <c r="E157" s="167" t="s">
        <v>3</v>
      </c>
      <c r="F157" s="168" t="s">
        <v>554</v>
      </c>
      <c r="H157" s="167" t="s">
        <v>3</v>
      </c>
      <c r="I157" s="169"/>
      <c r="L157" s="166"/>
      <c r="M157" s="170"/>
      <c r="N157" s="171"/>
      <c r="O157" s="171"/>
      <c r="P157" s="171"/>
      <c r="Q157" s="171"/>
      <c r="R157" s="171"/>
      <c r="S157" s="171"/>
      <c r="T157" s="172"/>
      <c r="AT157" s="167" t="s">
        <v>190</v>
      </c>
      <c r="AU157" s="167" t="s">
        <v>85</v>
      </c>
      <c r="AV157" s="12" t="s">
        <v>83</v>
      </c>
      <c r="AW157" s="12" t="s">
        <v>36</v>
      </c>
      <c r="AX157" s="12" t="s">
        <v>75</v>
      </c>
      <c r="AY157" s="167" t="s">
        <v>126</v>
      </c>
    </row>
    <row r="158" spans="2:51" s="13" customFormat="1" ht="11.25">
      <c r="B158" s="173"/>
      <c r="D158" s="163" t="s">
        <v>190</v>
      </c>
      <c r="E158" s="174" t="s">
        <v>3</v>
      </c>
      <c r="F158" s="175" t="s">
        <v>559</v>
      </c>
      <c r="H158" s="176">
        <v>8</v>
      </c>
      <c r="I158" s="177"/>
      <c r="L158" s="173"/>
      <c r="M158" s="178"/>
      <c r="N158" s="179"/>
      <c r="O158" s="179"/>
      <c r="P158" s="179"/>
      <c r="Q158" s="179"/>
      <c r="R158" s="179"/>
      <c r="S158" s="179"/>
      <c r="T158" s="180"/>
      <c r="AT158" s="174" t="s">
        <v>190</v>
      </c>
      <c r="AU158" s="174" t="s">
        <v>85</v>
      </c>
      <c r="AV158" s="13" t="s">
        <v>85</v>
      </c>
      <c r="AW158" s="13" t="s">
        <v>36</v>
      </c>
      <c r="AX158" s="13" t="s">
        <v>83</v>
      </c>
      <c r="AY158" s="174" t="s">
        <v>126</v>
      </c>
    </row>
    <row r="159" spans="2:63" s="11" customFormat="1" ht="22.9" customHeight="1">
      <c r="B159" s="131"/>
      <c r="D159" s="132" t="s">
        <v>74</v>
      </c>
      <c r="E159" s="142" t="s">
        <v>448</v>
      </c>
      <c r="F159" s="142" t="s">
        <v>449</v>
      </c>
      <c r="I159" s="134"/>
      <c r="J159" s="143">
        <f>BK159</f>
        <v>0</v>
      </c>
      <c r="L159" s="131"/>
      <c r="M159" s="136"/>
      <c r="N159" s="137"/>
      <c r="O159" s="137"/>
      <c r="P159" s="138">
        <f>SUM(P160:P161)</f>
        <v>0</v>
      </c>
      <c r="Q159" s="137"/>
      <c r="R159" s="138">
        <f>SUM(R160:R161)</f>
        <v>0</v>
      </c>
      <c r="S159" s="137"/>
      <c r="T159" s="139">
        <f>SUM(T160:T161)</f>
        <v>0</v>
      </c>
      <c r="AR159" s="132" t="s">
        <v>83</v>
      </c>
      <c r="AT159" s="140" t="s">
        <v>74</v>
      </c>
      <c r="AU159" s="140" t="s">
        <v>83</v>
      </c>
      <c r="AY159" s="132" t="s">
        <v>126</v>
      </c>
      <c r="BK159" s="141">
        <f>SUM(BK160:BK161)</f>
        <v>0</v>
      </c>
    </row>
    <row r="160" spans="2:65" s="1" customFormat="1" ht="36" customHeight="1">
      <c r="B160" s="144"/>
      <c r="C160" s="145" t="s">
        <v>236</v>
      </c>
      <c r="D160" s="145" t="s">
        <v>129</v>
      </c>
      <c r="E160" s="146" t="s">
        <v>451</v>
      </c>
      <c r="F160" s="147" t="s">
        <v>452</v>
      </c>
      <c r="G160" s="148" t="s">
        <v>253</v>
      </c>
      <c r="H160" s="149">
        <v>74.62</v>
      </c>
      <c r="I160" s="150"/>
      <c r="J160" s="151">
        <f>ROUND(I160*H160,2)</f>
        <v>0</v>
      </c>
      <c r="K160" s="147" t="s">
        <v>132</v>
      </c>
      <c r="L160" s="33"/>
      <c r="M160" s="152" t="s">
        <v>3</v>
      </c>
      <c r="N160" s="153" t="s">
        <v>46</v>
      </c>
      <c r="O160" s="53"/>
      <c r="P160" s="154">
        <f>O160*H160</f>
        <v>0</v>
      </c>
      <c r="Q160" s="154">
        <v>0</v>
      </c>
      <c r="R160" s="154">
        <f>Q160*H160</f>
        <v>0</v>
      </c>
      <c r="S160" s="154">
        <v>0</v>
      </c>
      <c r="T160" s="155">
        <f>S160*H160</f>
        <v>0</v>
      </c>
      <c r="AR160" s="156" t="s">
        <v>143</v>
      </c>
      <c r="AT160" s="156" t="s">
        <v>129</v>
      </c>
      <c r="AU160" s="156" t="s">
        <v>85</v>
      </c>
      <c r="AY160" s="18" t="s">
        <v>126</v>
      </c>
      <c r="BE160" s="157">
        <f>IF(N160="základní",J160,0)</f>
        <v>0</v>
      </c>
      <c r="BF160" s="157">
        <f>IF(N160="snížená",J160,0)</f>
        <v>0</v>
      </c>
      <c r="BG160" s="157">
        <f>IF(N160="zákl. přenesená",J160,0)</f>
        <v>0</v>
      </c>
      <c r="BH160" s="157">
        <f>IF(N160="sníž. přenesená",J160,0)</f>
        <v>0</v>
      </c>
      <c r="BI160" s="157">
        <f>IF(N160="nulová",J160,0)</f>
        <v>0</v>
      </c>
      <c r="BJ160" s="18" t="s">
        <v>83</v>
      </c>
      <c r="BK160" s="157">
        <f>ROUND(I160*H160,2)</f>
        <v>0</v>
      </c>
      <c r="BL160" s="18" t="s">
        <v>143</v>
      </c>
      <c r="BM160" s="156" t="s">
        <v>453</v>
      </c>
    </row>
    <row r="161" spans="2:47" s="1" customFormat="1" ht="58.5">
      <c r="B161" s="33"/>
      <c r="D161" s="163" t="s">
        <v>188</v>
      </c>
      <c r="F161" s="164" t="s">
        <v>454</v>
      </c>
      <c r="I161" s="89"/>
      <c r="L161" s="33"/>
      <c r="M161" s="210"/>
      <c r="N161" s="160"/>
      <c r="O161" s="160"/>
      <c r="P161" s="160"/>
      <c r="Q161" s="160"/>
      <c r="R161" s="160"/>
      <c r="S161" s="160"/>
      <c r="T161" s="211"/>
      <c r="AT161" s="18" t="s">
        <v>188</v>
      </c>
      <c r="AU161" s="18" t="s">
        <v>85</v>
      </c>
    </row>
    <row r="162" spans="2:12" s="1" customFormat="1" ht="6.95" customHeight="1">
      <c r="B162" s="42"/>
      <c r="C162" s="43"/>
      <c r="D162" s="43"/>
      <c r="E162" s="43"/>
      <c r="F162" s="43"/>
      <c r="G162" s="43"/>
      <c r="H162" s="43"/>
      <c r="I162" s="106"/>
      <c r="J162" s="43"/>
      <c r="K162" s="43"/>
      <c r="L162" s="33"/>
    </row>
  </sheetData>
  <autoFilter ref="C82:K161"/>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21"/>
  <sheetViews>
    <sheetView showGridLines="0" workbookViewId="0" topLeftCell="A1">
      <selection activeCell="F17" sqref="F1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1" t="s">
        <v>6</v>
      </c>
      <c r="M2" s="302"/>
      <c r="N2" s="302"/>
      <c r="O2" s="302"/>
      <c r="P2" s="302"/>
      <c r="Q2" s="302"/>
      <c r="R2" s="302"/>
      <c r="S2" s="302"/>
      <c r="T2" s="302"/>
      <c r="U2" s="302"/>
      <c r="V2" s="302"/>
      <c r="AT2" s="18" t="s">
        <v>94</v>
      </c>
    </row>
    <row r="3" spans="2:46" ht="6.95" customHeight="1">
      <c r="B3" s="19"/>
      <c r="C3" s="20"/>
      <c r="D3" s="20"/>
      <c r="E3" s="20"/>
      <c r="F3" s="20"/>
      <c r="G3" s="20"/>
      <c r="H3" s="20"/>
      <c r="I3" s="87"/>
      <c r="J3" s="20"/>
      <c r="K3" s="20"/>
      <c r="L3" s="21"/>
      <c r="AT3" s="18" t="s">
        <v>85</v>
      </c>
    </row>
    <row r="4" spans="2:46" ht="24.95" customHeight="1">
      <c r="B4" s="21"/>
      <c r="D4" s="22" t="s">
        <v>98</v>
      </c>
      <c r="L4" s="21"/>
      <c r="M4" s="88" t="s">
        <v>11</v>
      </c>
      <c r="AT4" s="18" t="s">
        <v>4</v>
      </c>
    </row>
    <row r="5" spans="2:12" ht="6.95" customHeight="1">
      <c r="B5" s="21"/>
      <c r="L5" s="21"/>
    </row>
    <row r="6" spans="2:12" ht="12" customHeight="1">
      <c r="B6" s="21"/>
      <c r="D6" s="28" t="s">
        <v>17</v>
      </c>
      <c r="L6" s="21"/>
    </row>
    <row r="7" spans="2:12" ht="16.5" customHeight="1">
      <c r="B7" s="21"/>
      <c r="E7" s="328" t="str">
        <f>'Rekapitulace stavby'!K6</f>
        <v>Výstavba sila na posypovou sůl v areálu Plzeň - Doudlevce</v>
      </c>
      <c r="F7" s="329"/>
      <c r="G7" s="329"/>
      <c r="H7" s="329"/>
      <c r="L7" s="21"/>
    </row>
    <row r="8" spans="2:12" s="1" customFormat="1" ht="12" customHeight="1">
      <c r="B8" s="33"/>
      <c r="D8" s="28" t="s">
        <v>99</v>
      </c>
      <c r="I8" s="89"/>
      <c r="L8" s="33"/>
    </row>
    <row r="9" spans="2:12" s="1" customFormat="1" ht="36.95" customHeight="1">
      <c r="B9" s="33"/>
      <c r="E9" s="309" t="s">
        <v>560</v>
      </c>
      <c r="F9" s="330"/>
      <c r="G9" s="330"/>
      <c r="H9" s="330"/>
      <c r="I9" s="89"/>
      <c r="L9" s="33"/>
    </row>
    <row r="10" spans="2:12" s="1" customFormat="1" ht="11.25">
      <c r="B10" s="33"/>
      <c r="I10" s="89"/>
      <c r="L10" s="33"/>
    </row>
    <row r="11" spans="2:12" s="1" customFormat="1" ht="12" customHeight="1">
      <c r="B11" s="33"/>
      <c r="D11" s="28" t="s">
        <v>19</v>
      </c>
      <c r="F11" s="26" t="s">
        <v>3</v>
      </c>
      <c r="I11" s="90" t="s">
        <v>20</v>
      </c>
      <c r="J11" s="26" t="s">
        <v>3</v>
      </c>
      <c r="L11" s="33"/>
    </row>
    <row r="12" spans="2:12" s="1" customFormat="1" ht="12" customHeight="1">
      <c r="B12" s="33"/>
      <c r="D12" s="28" t="s">
        <v>21</v>
      </c>
      <c r="F12" s="26" t="s">
        <v>22</v>
      </c>
      <c r="I12" s="90" t="s">
        <v>23</v>
      </c>
      <c r="J12" s="50" t="str">
        <f>'Rekapitulace stavby'!AN8</f>
        <v>7. 6. 2019</v>
      </c>
      <c r="L12" s="33"/>
    </row>
    <row r="13" spans="2:12" s="1" customFormat="1" ht="10.9" customHeight="1">
      <c r="B13" s="33"/>
      <c r="I13" s="89"/>
      <c r="L13" s="33"/>
    </row>
    <row r="14" spans="2:12" s="1" customFormat="1" ht="12" customHeight="1">
      <c r="B14" s="33"/>
      <c r="D14" s="28" t="s">
        <v>25</v>
      </c>
      <c r="I14" s="90" t="s">
        <v>26</v>
      </c>
      <c r="J14" s="26" t="s">
        <v>27</v>
      </c>
      <c r="L14" s="33"/>
    </row>
    <row r="15" spans="2:12" s="1" customFormat="1" ht="18" customHeight="1">
      <c r="B15" s="33"/>
      <c r="E15" s="26" t="s">
        <v>840</v>
      </c>
      <c r="I15" s="90" t="s">
        <v>29</v>
      </c>
      <c r="J15" s="26" t="s">
        <v>3</v>
      </c>
      <c r="L15" s="33"/>
    </row>
    <row r="16" spans="2:12" s="1" customFormat="1" ht="6.95" customHeight="1">
      <c r="B16" s="33"/>
      <c r="I16" s="89"/>
      <c r="L16" s="33"/>
    </row>
    <row r="17" spans="2:12" s="1" customFormat="1" ht="12" customHeight="1">
      <c r="B17" s="33"/>
      <c r="D17" s="28" t="s">
        <v>30</v>
      </c>
      <c r="I17" s="90" t="s">
        <v>26</v>
      </c>
      <c r="J17" s="29" t="str">
        <f>'Rekapitulace stavby'!AN13</f>
        <v>Vyplň údaj</v>
      </c>
      <c r="L17" s="33"/>
    </row>
    <row r="18" spans="2:12" s="1" customFormat="1" ht="18" customHeight="1">
      <c r="B18" s="33"/>
      <c r="E18" s="331" t="str">
        <f>'Rekapitulace stavby'!E14</f>
        <v>Vyplň údaj</v>
      </c>
      <c r="F18" s="312"/>
      <c r="G18" s="312"/>
      <c r="H18" s="312"/>
      <c r="I18" s="90" t="s">
        <v>29</v>
      </c>
      <c r="J18" s="29" t="str">
        <f>'Rekapitulace stavby'!AN14</f>
        <v>Vyplň údaj</v>
      </c>
      <c r="L18" s="33"/>
    </row>
    <row r="19" spans="2:12" s="1" customFormat="1" ht="6.95" customHeight="1">
      <c r="B19" s="33"/>
      <c r="I19" s="89"/>
      <c r="L19" s="33"/>
    </row>
    <row r="20" spans="2:12" s="1" customFormat="1" ht="12" customHeight="1">
      <c r="B20" s="33"/>
      <c r="D20" s="28" t="s">
        <v>32</v>
      </c>
      <c r="I20" s="90" t="s">
        <v>26</v>
      </c>
      <c r="J20" s="26" t="s">
        <v>33</v>
      </c>
      <c r="L20" s="33"/>
    </row>
    <row r="21" spans="2:12" s="1" customFormat="1" ht="18" customHeight="1">
      <c r="B21" s="33"/>
      <c r="E21" s="26" t="s">
        <v>34</v>
      </c>
      <c r="I21" s="90" t="s">
        <v>29</v>
      </c>
      <c r="J21" s="26" t="s">
        <v>35</v>
      </c>
      <c r="L21" s="33"/>
    </row>
    <row r="22" spans="2:12" s="1" customFormat="1" ht="6.95" customHeight="1">
      <c r="B22" s="33"/>
      <c r="I22" s="89"/>
      <c r="L22" s="33"/>
    </row>
    <row r="23" spans="2:12" s="1" customFormat="1" ht="12" customHeight="1">
      <c r="B23" s="33"/>
      <c r="D23" s="28" t="s">
        <v>37</v>
      </c>
      <c r="I23" s="90" t="s">
        <v>26</v>
      </c>
      <c r="J23" s="26" t="str">
        <f>IF('Rekapitulace stavby'!AN19="","",'Rekapitulace stavby'!AN19)</f>
        <v/>
      </c>
      <c r="L23" s="33"/>
    </row>
    <row r="24" spans="2:12" s="1" customFormat="1" ht="18" customHeight="1">
      <c r="B24" s="33"/>
      <c r="E24" s="26" t="str">
        <f>IF('Rekapitulace stavby'!E20="","",'Rekapitulace stavby'!E20)</f>
        <v xml:space="preserve"> </v>
      </c>
      <c r="I24" s="90" t="s">
        <v>29</v>
      </c>
      <c r="J24" s="26" t="str">
        <f>IF('Rekapitulace stavby'!AN20="","",'Rekapitulace stavby'!AN20)</f>
        <v/>
      </c>
      <c r="L24" s="33"/>
    </row>
    <row r="25" spans="2:12" s="1" customFormat="1" ht="6.95" customHeight="1">
      <c r="B25" s="33"/>
      <c r="I25" s="89"/>
      <c r="L25" s="33"/>
    </row>
    <row r="26" spans="2:12" s="1" customFormat="1" ht="12" customHeight="1">
      <c r="B26" s="33"/>
      <c r="D26" s="28" t="s">
        <v>39</v>
      </c>
      <c r="I26" s="89"/>
      <c r="L26" s="33"/>
    </row>
    <row r="27" spans="2:12" s="7" customFormat="1" ht="51" customHeight="1">
      <c r="B27" s="91"/>
      <c r="E27" s="316" t="s">
        <v>40</v>
      </c>
      <c r="F27" s="316"/>
      <c r="G27" s="316"/>
      <c r="H27" s="316"/>
      <c r="I27" s="92"/>
      <c r="L27" s="91"/>
    </row>
    <row r="28" spans="2:12" s="1" customFormat="1" ht="6.95" customHeight="1">
      <c r="B28" s="33"/>
      <c r="I28" s="89"/>
      <c r="L28" s="33"/>
    </row>
    <row r="29" spans="2:12" s="1" customFormat="1" ht="6.95" customHeight="1">
      <c r="B29" s="33"/>
      <c r="D29" s="51"/>
      <c r="E29" s="51"/>
      <c r="F29" s="51"/>
      <c r="G29" s="51"/>
      <c r="H29" s="51"/>
      <c r="I29" s="93"/>
      <c r="J29" s="51"/>
      <c r="K29" s="51"/>
      <c r="L29" s="33"/>
    </row>
    <row r="30" spans="2:12" s="1" customFormat="1" ht="25.35" customHeight="1">
      <c r="B30" s="33"/>
      <c r="D30" s="94" t="s">
        <v>41</v>
      </c>
      <c r="I30" s="89"/>
      <c r="J30" s="64">
        <f>ROUND(J85,2)</f>
        <v>0</v>
      </c>
      <c r="L30" s="33"/>
    </row>
    <row r="31" spans="2:12" s="1" customFormat="1" ht="6.95" customHeight="1">
      <c r="B31" s="33"/>
      <c r="D31" s="51"/>
      <c r="E31" s="51"/>
      <c r="F31" s="51"/>
      <c r="G31" s="51"/>
      <c r="H31" s="51"/>
      <c r="I31" s="93"/>
      <c r="J31" s="51"/>
      <c r="K31" s="51"/>
      <c r="L31" s="33"/>
    </row>
    <row r="32" spans="2:12" s="1" customFormat="1" ht="14.45" customHeight="1">
      <c r="B32" s="33"/>
      <c r="F32" s="36" t="s">
        <v>43</v>
      </c>
      <c r="I32" s="95" t="s">
        <v>42</v>
      </c>
      <c r="J32" s="36" t="s">
        <v>44</v>
      </c>
      <c r="L32" s="33"/>
    </row>
    <row r="33" spans="2:12" s="1" customFormat="1" ht="14.45" customHeight="1">
      <c r="B33" s="33"/>
      <c r="D33" s="96" t="s">
        <v>45</v>
      </c>
      <c r="E33" s="28" t="s">
        <v>46</v>
      </c>
      <c r="F33" s="97">
        <f>ROUND((SUM(BE85:BE120)),2)</f>
        <v>0</v>
      </c>
      <c r="I33" s="98">
        <v>0.21</v>
      </c>
      <c r="J33" s="97">
        <f>ROUND(((SUM(BE85:BE120))*I33),2)</f>
        <v>0</v>
      </c>
      <c r="L33" s="33"/>
    </row>
    <row r="34" spans="2:12" s="1" customFormat="1" ht="14.45" customHeight="1">
      <c r="B34" s="33"/>
      <c r="E34" s="28" t="s">
        <v>47</v>
      </c>
      <c r="F34" s="97">
        <f>ROUND((SUM(BF85:BF120)),2)</f>
        <v>0</v>
      </c>
      <c r="I34" s="98">
        <v>0.15</v>
      </c>
      <c r="J34" s="97">
        <f>ROUND(((SUM(BF85:BF120))*I34),2)</f>
        <v>0</v>
      </c>
      <c r="L34" s="33"/>
    </row>
    <row r="35" spans="2:12" s="1" customFormat="1" ht="14.45" customHeight="1" hidden="1">
      <c r="B35" s="33"/>
      <c r="E35" s="28" t="s">
        <v>48</v>
      </c>
      <c r="F35" s="97">
        <f>ROUND((SUM(BG85:BG120)),2)</f>
        <v>0</v>
      </c>
      <c r="I35" s="98">
        <v>0.21</v>
      </c>
      <c r="J35" s="97">
        <f>0</f>
        <v>0</v>
      </c>
      <c r="L35" s="33"/>
    </row>
    <row r="36" spans="2:12" s="1" customFormat="1" ht="14.45" customHeight="1" hidden="1">
      <c r="B36" s="33"/>
      <c r="E36" s="28" t="s">
        <v>49</v>
      </c>
      <c r="F36" s="97">
        <f>ROUND((SUM(BH85:BH120)),2)</f>
        <v>0</v>
      </c>
      <c r="I36" s="98">
        <v>0.15</v>
      </c>
      <c r="J36" s="97">
        <f>0</f>
        <v>0</v>
      </c>
      <c r="L36" s="33"/>
    </row>
    <row r="37" spans="2:12" s="1" customFormat="1" ht="14.45" customHeight="1" hidden="1">
      <c r="B37" s="33"/>
      <c r="E37" s="28" t="s">
        <v>50</v>
      </c>
      <c r="F37" s="97">
        <f>ROUND((SUM(BI85:BI120)),2)</f>
        <v>0</v>
      </c>
      <c r="I37" s="98">
        <v>0</v>
      </c>
      <c r="J37" s="97">
        <f>0</f>
        <v>0</v>
      </c>
      <c r="L37" s="33"/>
    </row>
    <row r="38" spans="2:12" s="1" customFormat="1" ht="6.95" customHeight="1">
      <c r="B38" s="33"/>
      <c r="I38" s="89"/>
      <c r="L38" s="33"/>
    </row>
    <row r="39" spans="2:12" s="1" customFormat="1" ht="25.35" customHeight="1">
      <c r="B39" s="33"/>
      <c r="C39" s="99"/>
      <c r="D39" s="100" t="s">
        <v>51</v>
      </c>
      <c r="E39" s="55"/>
      <c r="F39" s="55"/>
      <c r="G39" s="101" t="s">
        <v>52</v>
      </c>
      <c r="H39" s="102" t="s">
        <v>53</v>
      </c>
      <c r="I39" s="103"/>
      <c r="J39" s="104">
        <f>SUM(J30:J37)</f>
        <v>0</v>
      </c>
      <c r="K39" s="105"/>
      <c r="L39" s="33"/>
    </row>
    <row r="40" spans="2:12" s="1" customFormat="1" ht="14.45" customHeight="1">
      <c r="B40" s="42"/>
      <c r="C40" s="43"/>
      <c r="D40" s="43"/>
      <c r="E40" s="43"/>
      <c r="F40" s="43"/>
      <c r="G40" s="43"/>
      <c r="H40" s="43"/>
      <c r="I40" s="106"/>
      <c r="J40" s="43"/>
      <c r="K40" s="43"/>
      <c r="L40" s="33"/>
    </row>
    <row r="44" spans="2:12" s="1" customFormat="1" ht="6.95" customHeight="1">
      <c r="B44" s="44"/>
      <c r="C44" s="45"/>
      <c r="D44" s="45"/>
      <c r="E44" s="45"/>
      <c r="F44" s="45"/>
      <c r="G44" s="45"/>
      <c r="H44" s="45"/>
      <c r="I44" s="107"/>
      <c r="J44" s="45"/>
      <c r="K44" s="45"/>
      <c r="L44" s="33"/>
    </row>
    <row r="45" spans="2:12" s="1" customFormat="1" ht="24.95" customHeight="1">
      <c r="B45" s="33"/>
      <c r="C45" s="22" t="s">
        <v>101</v>
      </c>
      <c r="I45" s="89"/>
      <c r="L45" s="33"/>
    </row>
    <row r="46" spans="2:12" s="1" customFormat="1" ht="6.95" customHeight="1">
      <c r="B46" s="33"/>
      <c r="I46" s="89"/>
      <c r="L46" s="33"/>
    </row>
    <row r="47" spans="2:12" s="1" customFormat="1" ht="12" customHeight="1">
      <c r="B47" s="33"/>
      <c r="C47" s="28" t="s">
        <v>17</v>
      </c>
      <c r="I47" s="89"/>
      <c r="L47" s="33"/>
    </row>
    <row r="48" spans="2:12" s="1" customFormat="1" ht="16.5" customHeight="1">
      <c r="B48" s="33"/>
      <c r="E48" s="328" t="str">
        <f>E7</f>
        <v>Výstavba sila na posypovou sůl v areálu Plzeň - Doudlevce</v>
      </c>
      <c r="F48" s="329"/>
      <c r="G48" s="329"/>
      <c r="H48" s="329"/>
      <c r="I48" s="89"/>
      <c r="L48" s="33"/>
    </row>
    <row r="49" spans="2:12" s="1" customFormat="1" ht="12" customHeight="1">
      <c r="B49" s="33"/>
      <c r="C49" s="28" t="s">
        <v>99</v>
      </c>
      <c r="I49" s="89"/>
      <c r="L49" s="33"/>
    </row>
    <row r="50" spans="2:12" s="1" customFormat="1" ht="16.5" customHeight="1">
      <c r="B50" s="33"/>
      <c r="E50" s="309" t="str">
        <f>E9</f>
        <v>D.1.4.1. - Elektroinstalace - zemnění</v>
      </c>
      <c r="F50" s="330"/>
      <c r="G50" s="330"/>
      <c r="H50" s="330"/>
      <c r="I50" s="89"/>
      <c r="L50" s="33"/>
    </row>
    <row r="51" spans="2:12" s="1" customFormat="1" ht="6.95" customHeight="1">
      <c r="B51" s="33"/>
      <c r="I51" s="89"/>
      <c r="L51" s="33"/>
    </row>
    <row r="52" spans="2:12" s="1" customFormat="1" ht="12" customHeight="1">
      <c r="B52" s="33"/>
      <c r="C52" s="28" t="s">
        <v>21</v>
      </c>
      <c r="F52" s="26" t="str">
        <f>F12</f>
        <v xml:space="preserve">SÚS Plzeňského kraje, Doudlevecká 91/54, </v>
      </c>
      <c r="I52" s="90" t="s">
        <v>23</v>
      </c>
      <c r="J52" s="50" t="str">
        <f>IF(J12="","",J12)</f>
        <v>7. 6. 2019</v>
      </c>
      <c r="L52" s="33"/>
    </row>
    <row r="53" spans="2:12" s="1" customFormat="1" ht="6.95" customHeight="1">
      <c r="B53" s="33"/>
      <c r="I53" s="89"/>
      <c r="L53" s="33"/>
    </row>
    <row r="54" spans="2:12" s="1" customFormat="1" ht="43.15" customHeight="1">
      <c r="B54" s="33"/>
      <c r="C54" s="28" t="s">
        <v>25</v>
      </c>
      <c r="F54" s="26" t="str">
        <f>E15</f>
        <v>Správa a údržba silnic Plzeňského kraje, Příspěvková organizace, Koterovská 162, 326 00 Plzeň</v>
      </c>
      <c r="I54" s="90" t="s">
        <v>32</v>
      </c>
      <c r="J54" s="31" t="str">
        <f>E21</f>
        <v>TORION, projekční kancelář, s.r.o.,Plzeň</v>
      </c>
      <c r="L54" s="33"/>
    </row>
    <row r="55" spans="2:12" s="1" customFormat="1" ht="15.2" customHeight="1">
      <c r="B55" s="33"/>
      <c r="C55" s="28" t="s">
        <v>30</v>
      </c>
      <c r="F55" s="26" t="str">
        <f>IF(E18="","",E18)</f>
        <v>Vyplň údaj</v>
      </c>
      <c r="I55" s="90" t="s">
        <v>37</v>
      </c>
      <c r="J55" s="31" t="str">
        <f>E24</f>
        <v xml:space="preserve"> </v>
      </c>
      <c r="L55" s="33"/>
    </row>
    <row r="56" spans="2:12" s="1" customFormat="1" ht="10.35" customHeight="1">
      <c r="B56" s="33"/>
      <c r="I56" s="89"/>
      <c r="L56" s="33"/>
    </row>
    <row r="57" spans="2:12" s="1" customFormat="1" ht="29.25" customHeight="1">
      <c r="B57" s="33"/>
      <c r="C57" s="108" t="s">
        <v>102</v>
      </c>
      <c r="D57" s="99"/>
      <c r="E57" s="99"/>
      <c r="F57" s="99"/>
      <c r="G57" s="99"/>
      <c r="H57" s="99"/>
      <c r="I57" s="109"/>
      <c r="J57" s="110" t="s">
        <v>103</v>
      </c>
      <c r="K57" s="99"/>
      <c r="L57" s="33"/>
    </row>
    <row r="58" spans="2:12" s="1" customFormat="1" ht="10.35" customHeight="1">
      <c r="B58" s="33"/>
      <c r="I58" s="89"/>
      <c r="L58" s="33"/>
    </row>
    <row r="59" spans="2:47" s="1" customFormat="1" ht="22.9" customHeight="1">
      <c r="B59" s="33"/>
      <c r="C59" s="111" t="s">
        <v>73</v>
      </c>
      <c r="I59" s="89"/>
      <c r="J59" s="64">
        <f>J85</f>
        <v>0</v>
      </c>
      <c r="L59" s="33"/>
      <c r="AU59" s="18" t="s">
        <v>104</v>
      </c>
    </row>
    <row r="60" spans="2:12" s="8" customFormat="1" ht="24.95" customHeight="1">
      <c r="B60" s="112"/>
      <c r="D60" s="113" t="s">
        <v>561</v>
      </c>
      <c r="E60" s="114"/>
      <c r="F60" s="114"/>
      <c r="G60" s="114"/>
      <c r="H60" s="114"/>
      <c r="I60" s="115"/>
      <c r="J60" s="116">
        <f>J86</f>
        <v>0</v>
      </c>
      <c r="L60" s="112"/>
    </row>
    <row r="61" spans="2:12" s="9" customFormat="1" ht="19.9" customHeight="1">
      <c r="B61" s="117"/>
      <c r="D61" s="118" t="s">
        <v>562</v>
      </c>
      <c r="E61" s="119"/>
      <c r="F61" s="119"/>
      <c r="G61" s="119"/>
      <c r="H61" s="119"/>
      <c r="I61" s="120"/>
      <c r="J61" s="121">
        <f>J87</f>
        <v>0</v>
      </c>
      <c r="L61" s="117"/>
    </row>
    <row r="62" spans="2:12" s="9" customFormat="1" ht="19.9" customHeight="1">
      <c r="B62" s="117"/>
      <c r="D62" s="118" t="s">
        <v>563</v>
      </c>
      <c r="E62" s="119"/>
      <c r="F62" s="119"/>
      <c r="G62" s="119"/>
      <c r="H62" s="119"/>
      <c r="I62" s="120"/>
      <c r="J62" s="121">
        <f>J112</f>
        <v>0</v>
      </c>
      <c r="L62" s="117"/>
    </row>
    <row r="63" spans="2:12" s="8" customFormat="1" ht="24.95" customHeight="1">
      <c r="B63" s="112"/>
      <c r="D63" s="113" t="s">
        <v>105</v>
      </c>
      <c r="E63" s="114"/>
      <c r="F63" s="114"/>
      <c r="G63" s="114"/>
      <c r="H63" s="114"/>
      <c r="I63" s="115"/>
      <c r="J63" s="116">
        <f>J115</f>
        <v>0</v>
      </c>
      <c r="L63" s="112"/>
    </row>
    <row r="64" spans="2:12" s="9" customFormat="1" ht="19.9" customHeight="1">
      <c r="B64" s="117"/>
      <c r="D64" s="118" t="s">
        <v>108</v>
      </c>
      <c r="E64" s="119"/>
      <c r="F64" s="119"/>
      <c r="G64" s="119"/>
      <c r="H64" s="119"/>
      <c r="I64" s="120"/>
      <c r="J64" s="121">
        <f>J116</f>
        <v>0</v>
      </c>
      <c r="L64" s="117"/>
    </row>
    <row r="65" spans="2:12" s="9" customFormat="1" ht="19.9" customHeight="1">
      <c r="B65" s="117"/>
      <c r="D65" s="118" t="s">
        <v>564</v>
      </c>
      <c r="E65" s="119"/>
      <c r="F65" s="119"/>
      <c r="G65" s="119"/>
      <c r="H65" s="119"/>
      <c r="I65" s="120"/>
      <c r="J65" s="121">
        <f>J118</f>
        <v>0</v>
      </c>
      <c r="L65" s="117"/>
    </row>
    <row r="66" spans="2:12" s="1" customFormat="1" ht="21.75" customHeight="1">
      <c r="B66" s="33"/>
      <c r="I66" s="89"/>
      <c r="L66" s="33"/>
    </row>
    <row r="67" spans="2:12" s="1" customFormat="1" ht="6.95" customHeight="1">
      <c r="B67" s="42"/>
      <c r="C67" s="43"/>
      <c r="D67" s="43"/>
      <c r="E67" s="43"/>
      <c r="F67" s="43"/>
      <c r="G67" s="43"/>
      <c r="H67" s="43"/>
      <c r="I67" s="106"/>
      <c r="J67" s="43"/>
      <c r="K67" s="43"/>
      <c r="L67" s="33"/>
    </row>
    <row r="71" spans="2:12" s="1" customFormat="1" ht="6.95" customHeight="1">
      <c r="B71" s="44"/>
      <c r="C71" s="45"/>
      <c r="D71" s="45"/>
      <c r="E71" s="45"/>
      <c r="F71" s="45"/>
      <c r="G71" s="45"/>
      <c r="H71" s="45"/>
      <c r="I71" s="107"/>
      <c r="J71" s="45"/>
      <c r="K71" s="45"/>
      <c r="L71" s="33"/>
    </row>
    <row r="72" spans="2:12" s="1" customFormat="1" ht="24.95" customHeight="1">
      <c r="B72" s="33"/>
      <c r="C72" s="22" t="s">
        <v>110</v>
      </c>
      <c r="I72" s="89"/>
      <c r="L72" s="33"/>
    </row>
    <row r="73" spans="2:12" s="1" customFormat="1" ht="6.95" customHeight="1">
      <c r="B73" s="33"/>
      <c r="I73" s="89"/>
      <c r="L73" s="33"/>
    </row>
    <row r="74" spans="2:12" s="1" customFormat="1" ht="12" customHeight="1">
      <c r="B74" s="33"/>
      <c r="C74" s="28" t="s">
        <v>17</v>
      </c>
      <c r="I74" s="89"/>
      <c r="L74" s="33"/>
    </row>
    <row r="75" spans="2:12" s="1" customFormat="1" ht="16.5" customHeight="1">
      <c r="B75" s="33"/>
      <c r="E75" s="328" t="str">
        <f>E7</f>
        <v>Výstavba sila na posypovou sůl v areálu Plzeň - Doudlevce</v>
      </c>
      <c r="F75" s="329"/>
      <c r="G75" s="329"/>
      <c r="H75" s="329"/>
      <c r="I75" s="89"/>
      <c r="L75" s="33"/>
    </row>
    <row r="76" spans="2:12" s="1" customFormat="1" ht="12" customHeight="1">
      <c r="B76" s="33"/>
      <c r="C76" s="28" t="s">
        <v>99</v>
      </c>
      <c r="I76" s="89"/>
      <c r="L76" s="33"/>
    </row>
    <row r="77" spans="2:12" s="1" customFormat="1" ht="16.5" customHeight="1">
      <c r="B77" s="33"/>
      <c r="E77" s="309" t="str">
        <f>E9</f>
        <v>D.1.4.1. - Elektroinstalace - zemnění</v>
      </c>
      <c r="F77" s="330"/>
      <c r="G77" s="330"/>
      <c r="H77" s="330"/>
      <c r="I77" s="89"/>
      <c r="L77" s="33"/>
    </row>
    <row r="78" spans="2:12" s="1" customFormat="1" ht="6.95" customHeight="1">
      <c r="B78" s="33"/>
      <c r="I78" s="89"/>
      <c r="L78" s="33"/>
    </row>
    <row r="79" spans="2:12" s="1" customFormat="1" ht="12" customHeight="1">
      <c r="B79" s="33"/>
      <c r="C79" s="28" t="s">
        <v>21</v>
      </c>
      <c r="F79" s="26" t="str">
        <f>F12</f>
        <v xml:space="preserve">SÚS Plzeňského kraje, Doudlevecká 91/54, </v>
      </c>
      <c r="I79" s="90" t="s">
        <v>23</v>
      </c>
      <c r="J79" s="50" t="str">
        <f>IF(J12="","",J12)</f>
        <v>7. 6. 2019</v>
      </c>
      <c r="L79" s="33"/>
    </row>
    <row r="80" spans="2:12" s="1" customFormat="1" ht="6.95" customHeight="1">
      <c r="B80" s="33"/>
      <c r="I80" s="89"/>
      <c r="L80" s="33"/>
    </row>
    <row r="81" spans="2:12" s="1" customFormat="1" ht="43.15" customHeight="1">
      <c r="B81" s="33"/>
      <c r="C81" s="28" t="s">
        <v>25</v>
      </c>
      <c r="F81" s="26" t="str">
        <f>E15</f>
        <v>Správa a údržba silnic Plzeňského kraje, Příspěvková organizace, Koterovská 162, 326 00 Plzeň</v>
      </c>
      <c r="I81" s="90" t="s">
        <v>32</v>
      </c>
      <c r="J81" s="31" t="str">
        <f>E21</f>
        <v>TORION, projekční kancelář, s.r.o.,Plzeň</v>
      </c>
      <c r="L81" s="33"/>
    </row>
    <row r="82" spans="2:12" s="1" customFormat="1" ht="15.2" customHeight="1">
      <c r="B82" s="33"/>
      <c r="C82" s="28" t="s">
        <v>30</v>
      </c>
      <c r="F82" s="26" t="str">
        <f>IF(E18="","",E18)</f>
        <v>Vyplň údaj</v>
      </c>
      <c r="I82" s="90" t="s">
        <v>37</v>
      </c>
      <c r="J82" s="31" t="str">
        <f>E24</f>
        <v xml:space="preserve"> </v>
      </c>
      <c r="L82" s="33"/>
    </row>
    <row r="83" spans="2:12" s="1" customFormat="1" ht="10.35" customHeight="1">
      <c r="B83" s="33"/>
      <c r="I83" s="89"/>
      <c r="L83" s="33"/>
    </row>
    <row r="84" spans="2:20" s="10" customFormat="1" ht="29.25" customHeight="1">
      <c r="B84" s="122"/>
      <c r="C84" s="123" t="s">
        <v>111</v>
      </c>
      <c r="D84" s="124" t="s">
        <v>60</v>
      </c>
      <c r="E84" s="124" t="s">
        <v>56</v>
      </c>
      <c r="F84" s="124" t="s">
        <v>57</v>
      </c>
      <c r="G84" s="124" t="s">
        <v>112</v>
      </c>
      <c r="H84" s="124" t="s">
        <v>113</v>
      </c>
      <c r="I84" s="125" t="s">
        <v>114</v>
      </c>
      <c r="J84" s="124" t="s">
        <v>103</v>
      </c>
      <c r="K84" s="126" t="s">
        <v>115</v>
      </c>
      <c r="L84" s="122"/>
      <c r="M84" s="57" t="s">
        <v>3</v>
      </c>
      <c r="N84" s="58" t="s">
        <v>45</v>
      </c>
      <c r="O84" s="58" t="s">
        <v>116</v>
      </c>
      <c r="P84" s="58" t="s">
        <v>117</v>
      </c>
      <c r="Q84" s="58" t="s">
        <v>118</v>
      </c>
      <c r="R84" s="58" t="s">
        <v>119</v>
      </c>
      <c r="S84" s="58" t="s">
        <v>120</v>
      </c>
      <c r="T84" s="59" t="s">
        <v>121</v>
      </c>
    </row>
    <row r="85" spans="2:63" s="1" customFormat="1" ht="22.9" customHeight="1">
      <c r="B85" s="33"/>
      <c r="C85" s="62" t="s">
        <v>122</v>
      </c>
      <c r="I85" s="89"/>
      <c r="J85" s="127">
        <f>BK85</f>
        <v>0</v>
      </c>
      <c r="L85" s="33"/>
      <c r="M85" s="60"/>
      <c r="N85" s="51"/>
      <c r="O85" s="51"/>
      <c r="P85" s="128">
        <f>P86+P115</f>
        <v>0</v>
      </c>
      <c r="Q85" s="51"/>
      <c r="R85" s="128">
        <f>R86+R115</f>
        <v>0.05415000000000001</v>
      </c>
      <c r="S85" s="51"/>
      <c r="T85" s="129">
        <f>T86+T115</f>
        <v>0</v>
      </c>
      <c r="AT85" s="18" t="s">
        <v>74</v>
      </c>
      <c r="AU85" s="18" t="s">
        <v>104</v>
      </c>
      <c r="BK85" s="130">
        <f>BK86+BK115</f>
        <v>0</v>
      </c>
    </row>
    <row r="86" spans="2:63" s="11" customFormat="1" ht="25.9" customHeight="1">
      <c r="B86" s="131"/>
      <c r="D86" s="132" t="s">
        <v>74</v>
      </c>
      <c r="E86" s="133" t="s">
        <v>275</v>
      </c>
      <c r="F86" s="133" t="s">
        <v>565</v>
      </c>
      <c r="I86" s="134"/>
      <c r="J86" s="135">
        <f>BK86</f>
        <v>0</v>
      </c>
      <c r="L86" s="131"/>
      <c r="M86" s="136"/>
      <c r="N86" s="137"/>
      <c r="O86" s="137"/>
      <c r="P86" s="138">
        <f>P87+P112</f>
        <v>0</v>
      </c>
      <c r="Q86" s="137"/>
      <c r="R86" s="138">
        <f>R87+R112</f>
        <v>0.05415000000000001</v>
      </c>
      <c r="S86" s="137"/>
      <c r="T86" s="139">
        <f>T87+T112</f>
        <v>0</v>
      </c>
      <c r="AR86" s="132" t="s">
        <v>140</v>
      </c>
      <c r="AT86" s="140" t="s">
        <v>74</v>
      </c>
      <c r="AU86" s="140" t="s">
        <v>75</v>
      </c>
      <c r="AY86" s="132" t="s">
        <v>126</v>
      </c>
      <c r="BK86" s="141">
        <f>BK87+BK112</f>
        <v>0</v>
      </c>
    </row>
    <row r="87" spans="2:63" s="11" customFormat="1" ht="22.9" customHeight="1">
      <c r="B87" s="131"/>
      <c r="D87" s="132" t="s">
        <v>74</v>
      </c>
      <c r="E87" s="142" t="s">
        <v>566</v>
      </c>
      <c r="F87" s="142" t="s">
        <v>567</v>
      </c>
      <c r="I87" s="134"/>
      <c r="J87" s="143">
        <f>BK87</f>
        <v>0</v>
      </c>
      <c r="L87" s="131"/>
      <c r="M87" s="136"/>
      <c r="N87" s="137"/>
      <c r="O87" s="137"/>
      <c r="P87" s="138">
        <f>SUM(P88:P111)</f>
        <v>0</v>
      </c>
      <c r="Q87" s="137"/>
      <c r="R87" s="138">
        <f>SUM(R88:R111)</f>
        <v>0.05415000000000001</v>
      </c>
      <c r="S87" s="137"/>
      <c r="T87" s="139">
        <f>SUM(T88:T111)</f>
        <v>0</v>
      </c>
      <c r="AR87" s="132" t="s">
        <v>140</v>
      </c>
      <c r="AT87" s="140" t="s">
        <v>74</v>
      </c>
      <c r="AU87" s="140" t="s">
        <v>83</v>
      </c>
      <c r="AY87" s="132" t="s">
        <v>126</v>
      </c>
      <c r="BK87" s="141">
        <f>SUM(BK88:BK111)</f>
        <v>0</v>
      </c>
    </row>
    <row r="88" spans="2:65" s="1" customFormat="1" ht="24" customHeight="1">
      <c r="B88" s="144"/>
      <c r="C88" s="145" t="s">
        <v>83</v>
      </c>
      <c r="D88" s="145" t="s">
        <v>129</v>
      </c>
      <c r="E88" s="146" t="s">
        <v>568</v>
      </c>
      <c r="F88" s="147" t="s">
        <v>569</v>
      </c>
      <c r="G88" s="148" t="s">
        <v>201</v>
      </c>
      <c r="H88" s="149">
        <v>35</v>
      </c>
      <c r="I88" s="150"/>
      <c r="J88" s="151">
        <f>ROUND(I88*H88,2)</f>
        <v>0</v>
      </c>
      <c r="K88" s="147" t="s">
        <v>132</v>
      </c>
      <c r="L88" s="33"/>
      <c r="M88" s="152" t="s">
        <v>3</v>
      </c>
      <c r="N88" s="153" t="s">
        <v>46</v>
      </c>
      <c r="O88" s="53"/>
      <c r="P88" s="154">
        <f>O88*H88</f>
        <v>0</v>
      </c>
      <c r="Q88" s="154">
        <v>0</v>
      </c>
      <c r="R88" s="154">
        <f>Q88*H88</f>
        <v>0</v>
      </c>
      <c r="S88" s="154">
        <v>0</v>
      </c>
      <c r="T88" s="155">
        <f>S88*H88</f>
        <v>0</v>
      </c>
      <c r="AR88" s="156" t="s">
        <v>143</v>
      </c>
      <c r="AT88" s="156" t="s">
        <v>129</v>
      </c>
      <c r="AU88" s="156" t="s">
        <v>85</v>
      </c>
      <c r="AY88" s="18" t="s">
        <v>126</v>
      </c>
      <c r="BE88" s="157">
        <f>IF(N88="základní",J88,0)</f>
        <v>0</v>
      </c>
      <c r="BF88" s="157">
        <f>IF(N88="snížená",J88,0)</f>
        <v>0</v>
      </c>
      <c r="BG88" s="157">
        <f>IF(N88="zákl. přenesená",J88,0)</f>
        <v>0</v>
      </c>
      <c r="BH88" s="157">
        <f>IF(N88="sníž. přenesená",J88,0)</f>
        <v>0</v>
      </c>
      <c r="BI88" s="157">
        <f>IF(N88="nulová",J88,0)</f>
        <v>0</v>
      </c>
      <c r="BJ88" s="18" t="s">
        <v>83</v>
      </c>
      <c r="BK88" s="157">
        <f>ROUND(I88*H88,2)</f>
        <v>0</v>
      </c>
      <c r="BL88" s="18" t="s">
        <v>143</v>
      </c>
      <c r="BM88" s="156" t="s">
        <v>281</v>
      </c>
    </row>
    <row r="89" spans="2:65" s="1" customFormat="1" ht="16.5" customHeight="1">
      <c r="B89" s="144"/>
      <c r="C89" s="189" t="s">
        <v>85</v>
      </c>
      <c r="D89" s="189" t="s">
        <v>275</v>
      </c>
      <c r="E89" s="190" t="s">
        <v>570</v>
      </c>
      <c r="F89" s="191" t="s">
        <v>571</v>
      </c>
      <c r="G89" s="192" t="s">
        <v>509</v>
      </c>
      <c r="H89" s="193">
        <v>8</v>
      </c>
      <c r="I89" s="194"/>
      <c r="J89" s="195">
        <f>ROUND(I89*H89,2)</f>
        <v>0</v>
      </c>
      <c r="K89" s="191" t="s">
        <v>132</v>
      </c>
      <c r="L89" s="196"/>
      <c r="M89" s="197" t="s">
        <v>3</v>
      </c>
      <c r="N89" s="198" t="s">
        <v>46</v>
      </c>
      <c r="O89" s="53"/>
      <c r="P89" s="154">
        <f>O89*H89</f>
        <v>0</v>
      </c>
      <c r="Q89" s="154">
        <v>0.00026</v>
      </c>
      <c r="R89" s="154">
        <f>Q89*H89</f>
        <v>0.00208</v>
      </c>
      <c r="S89" s="154">
        <v>0</v>
      </c>
      <c r="T89" s="155">
        <f>S89*H89</f>
        <v>0</v>
      </c>
      <c r="AR89" s="156" t="s">
        <v>572</v>
      </c>
      <c r="AT89" s="156" t="s">
        <v>275</v>
      </c>
      <c r="AU89" s="156" t="s">
        <v>85</v>
      </c>
      <c r="AY89" s="18" t="s">
        <v>126</v>
      </c>
      <c r="BE89" s="157">
        <f>IF(N89="základní",J89,0)</f>
        <v>0</v>
      </c>
      <c r="BF89" s="157">
        <f>IF(N89="snížená",J89,0)</f>
        <v>0</v>
      </c>
      <c r="BG89" s="157">
        <f>IF(N89="zákl. přenesená",J89,0)</f>
        <v>0</v>
      </c>
      <c r="BH89" s="157">
        <f>IF(N89="sníž. přenesená",J89,0)</f>
        <v>0</v>
      </c>
      <c r="BI89" s="157">
        <f>IF(N89="nulová",J89,0)</f>
        <v>0</v>
      </c>
      <c r="BJ89" s="18" t="s">
        <v>83</v>
      </c>
      <c r="BK89" s="157">
        <f>ROUND(I89*H89,2)</f>
        <v>0</v>
      </c>
      <c r="BL89" s="18" t="s">
        <v>572</v>
      </c>
      <c r="BM89" s="156" t="s">
        <v>573</v>
      </c>
    </row>
    <row r="90" spans="2:65" s="1" customFormat="1" ht="16.5" customHeight="1">
      <c r="B90" s="144"/>
      <c r="C90" s="189" t="s">
        <v>140</v>
      </c>
      <c r="D90" s="189" t="s">
        <v>275</v>
      </c>
      <c r="E90" s="190" t="s">
        <v>574</v>
      </c>
      <c r="F90" s="191" t="s">
        <v>575</v>
      </c>
      <c r="G90" s="192" t="s">
        <v>509</v>
      </c>
      <c r="H90" s="193">
        <v>4</v>
      </c>
      <c r="I90" s="194"/>
      <c r="J90" s="195">
        <f>ROUND(I90*H90,2)</f>
        <v>0</v>
      </c>
      <c r="K90" s="191" t="s">
        <v>132</v>
      </c>
      <c r="L90" s="196"/>
      <c r="M90" s="197" t="s">
        <v>3</v>
      </c>
      <c r="N90" s="198" t="s">
        <v>46</v>
      </c>
      <c r="O90" s="53"/>
      <c r="P90" s="154">
        <f>O90*H90</f>
        <v>0</v>
      </c>
      <c r="Q90" s="154">
        <v>0.0007</v>
      </c>
      <c r="R90" s="154">
        <f>Q90*H90</f>
        <v>0.0028</v>
      </c>
      <c r="S90" s="154">
        <v>0</v>
      </c>
      <c r="T90" s="155">
        <f>S90*H90</f>
        <v>0</v>
      </c>
      <c r="AR90" s="156" t="s">
        <v>572</v>
      </c>
      <c r="AT90" s="156" t="s">
        <v>275</v>
      </c>
      <c r="AU90" s="156" t="s">
        <v>85</v>
      </c>
      <c r="AY90" s="18" t="s">
        <v>126</v>
      </c>
      <c r="BE90" s="157">
        <f>IF(N90="základní",J90,0)</f>
        <v>0</v>
      </c>
      <c r="BF90" s="157">
        <f>IF(N90="snížená",J90,0)</f>
        <v>0</v>
      </c>
      <c r="BG90" s="157">
        <f>IF(N90="zákl. přenesená",J90,0)</f>
        <v>0</v>
      </c>
      <c r="BH90" s="157">
        <f>IF(N90="sníž. přenesená",J90,0)</f>
        <v>0</v>
      </c>
      <c r="BI90" s="157">
        <f>IF(N90="nulová",J90,0)</f>
        <v>0</v>
      </c>
      <c r="BJ90" s="18" t="s">
        <v>83</v>
      </c>
      <c r="BK90" s="157">
        <f>ROUND(I90*H90,2)</f>
        <v>0</v>
      </c>
      <c r="BL90" s="18" t="s">
        <v>572</v>
      </c>
      <c r="BM90" s="156" t="s">
        <v>576</v>
      </c>
    </row>
    <row r="91" spans="2:65" s="1" customFormat="1" ht="16.5" customHeight="1">
      <c r="B91" s="144"/>
      <c r="C91" s="189" t="s">
        <v>143</v>
      </c>
      <c r="D91" s="189" t="s">
        <v>275</v>
      </c>
      <c r="E91" s="190" t="s">
        <v>577</v>
      </c>
      <c r="F91" s="191" t="s">
        <v>578</v>
      </c>
      <c r="G91" s="192" t="s">
        <v>289</v>
      </c>
      <c r="H91" s="193">
        <v>35.28</v>
      </c>
      <c r="I91" s="194"/>
      <c r="J91" s="195">
        <f>ROUND(I91*H91,2)</f>
        <v>0</v>
      </c>
      <c r="K91" s="191" t="s">
        <v>132</v>
      </c>
      <c r="L91" s="196"/>
      <c r="M91" s="197" t="s">
        <v>3</v>
      </c>
      <c r="N91" s="198" t="s">
        <v>46</v>
      </c>
      <c r="O91" s="53"/>
      <c r="P91" s="154">
        <f>O91*H91</f>
        <v>0</v>
      </c>
      <c r="Q91" s="154">
        <v>0.001</v>
      </c>
      <c r="R91" s="154">
        <f>Q91*H91</f>
        <v>0.03528</v>
      </c>
      <c r="S91" s="154">
        <v>0</v>
      </c>
      <c r="T91" s="155">
        <f>S91*H91</f>
        <v>0</v>
      </c>
      <c r="AR91" s="156" t="s">
        <v>572</v>
      </c>
      <c r="AT91" s="156" t="s">
        <v>275</v>
      </c>
      <c r="AU91" s="156" t="s">
        <v>85</v>
      </c>
      <c r="AY91" s="18" t="s">
        <v>126</v>
      </c>
      <c r="BE91" s="157">
        <f>IF(N91="základní",J91,0)</f>
        <v>0</v>
      </c>
      <c r="BF91" s="157">
        <f>IF(N91="snížená",J91,0)</f>
        <v>0</v>
      </c>
      <c r="BG91" s="157">
        <f>IF(N91="zákl. přenesená",J91,0)</f>
        <v>0</v>
      </c>
      <c r="BH91" s="157">
        <f>IF(N91="sníž. přenesená",J91,0)</f>
        <v>0</v>
      </c>
      <c r="BI91" s="157">
        <f>IF(N91="nulová",J91,0)</f>
        <v>0</v>
      </c>
      <c r="BJ91" s="18" t="s">
        <v>83</v>
      </c>
      <c r="BK91" s="157">
        <f>ROUND(I91*H91,2)</f>
        <v>0</v>
      </c>
      <c r="BL91" s="18" t="s">
        <v>572</v>
      </c>
      <c r="BM91" s="156" t="s">
        <v>579</v>
      </c>
    </row>
    <row r="92" spans="2:51" s="12" customFormat="1" ht="11.25">
      <c r="B92" s="166"/>
      <c r="D92" s="163" t="s">
        <v>190</v>
      </c>
      <c r="E92" s="167" t="s">
        <v>3</v>
      </c>
      <c r="F92" s="168" t="s">
        <v>580</v>
      </c>
      <c r="H92" s="167" t="s">
        <v>3</v>
      </c>
      <c r="I92" s="169"/>
      <c r="L92" s="166"/>
      <c r="M92" s="170"/>
      <c r="N92" s="171"/>
      <c r="O92" s="171"/>
      <c r="P92" s="171"/>
      <c r="Q92" s="171"/>
      <c r="R92" s="171"/>
      <c r="S92" s="171"/>
      <c r="T92" s="172"/>
      <c r="AT92" s="167" t="s">
        <v>190</v>
      </c>
      <c r="AU92" s="167" t="s">
        <v>85</v>
      </c>
      <c r="AV92" s="12" t="s">
        <v>83</v>
      </c>
      <c r="AW92" s="12" t="s">
        <v>36</v>
      </c>
      <c r="AX92" s="12" t="s">
        <v>75</v>
      </c>
      <c r="AY92" s="167" t="s">
        <v>126</v>
      </c>
    </row>
    <row r="93" spans="2:51" s="13" customFormat="1" ht="11.25">
      <c r="B93" s="173"/>
      <c r="D93" s="163" t="s">
        <v>190</v>
      </c>
      <c r="E93" s="174" t="s">
        <v>3</v>
      </c>
      <c r="F93" s="175" t="s">
        <v>581</v>
      </c>
      <c r="H93" s="176">
        <v>33.6</v>
      </c>
      <c r="I93" s="177"/>
      <c r="L93" s="173"/>
      <c r="M93" s="178"/>
      <c r="N93" s="179"/>
      <c r="O93" s="179"/>
      <c r="P93" s="179"/>
      <c r="Q93" s="179"/>
      <c r="R93" s="179"/>
      <c r="S93" s="179"/>
      <c r="T93" s="180"/>
      <c r="AT93" s="174" t="s">
        <v>190</v>
      </c>
      <c r="AU93" s="174" t="s">
        <v>85</v>
      </c>
      <c r="AV93" s="13" t="s">
        <v>85</v>
      </c>
      <c r="AW93" s="13" t="s">
        <v>36</v>
      </c>
      <c r="AX93" s="13" t="s">
        <v>83</v>
      </c>
      <c r="AY93" s="174" t="s">
        <v>126</v>
      </c>
    </row>
    <row r="94" spans="2:51" s="13" customFormat="1" ht="11.25">
      <c r="B94" s="173"/>
      <c r="D94" s="163" t="s">
        <v>190</v>
      </c>
      <c r="F94" s="175" t="s">
        <v>582</v>
      </c>
      <c r="H94" s="176">
        <v>35.28</v>
      </c>
      <c r="I94" s="177"/>
      <c r="L94" s="173"/>
      <c r="M94" s="178"/>
      <c r="N94" s="179"/>
      <c r="O94" s="179"/>
      <c r="P94" s="179"/>
      <c r="Q94" s="179"/>
      <c r="R94" s="179"/>
      <c r="S94" s="179"/>
      <c r="T94" s="180"/>
      <c r="AT94" s="174" t="s">
        <v>190</v>
      </c>
      <c r="AU94" s="174" t="s">
        <v>85</v>
      </c>
      <c r="AV94" s="13" t="s">
        <v>85</v>
      </c>
      <c r="AW94" s="13" t="s">
        <v>4</v>
      </c>
      <c r="AX94" s="13" t="s">
        <v>83</v>
      </c>
      <c r="AY94" s="174" t="s">
        <v>126</v>
      </c>
    </row>
    <row r="95" spans="2:65" s="1" customFormat="1" ht="24" customHeight="1">
      <c r="B95" s="144"/>
      <c r="C95" s="145" t="s">
        <v>125</v>
      </c>
      <c r="D95" s="145" t="s">
        <v>129</v>
      </c>
      <c r="E95" s="146" t="s">
        <v>583</v>
      </c>
      <c r="F95" s="147" t="s">
        <v>584</v>
      </c>
      <c r="G95" s="148" t="s">
        <v>201</v>
      </c>
      <c r="H95" s="149">
        <v>10</v>
      </c>
      <c r="I95" s="150"/>
      <c r="J95" s="151">
        <f>ROUND(I95*H95,2)</f>
        <v>0</v>
      </c>
      <c r="K95" s="147" t="s">
        <v>132</v>
      </c>
      <c r="L95" s="33"/>
      <c r="M95" s="152" t="s">
        <v>3</v>
      </c>
      <c r="N95" s="153" t="s">
        <v>46</v>
      </c>
      <c r="O95" s="53"/>
      <c r="P95" s="154">
        <f>O95*H95</f>
        <v>0</v>
      </c>
      <c r="Q95" s="154">
        <v>0</v>
      </c>
      <c r="R95" s="154">
        <f>Q95*H95</f>
        <v>0</v>
      </c>
      <c r="S95" s="154">
        <v>0</v>
      </c>
      <c r="T95" s="155">
        <f>S95*H95</f>
        <v>0</v>
      </c>
      <c r="AR95" s="156" t="s">
        <v>143</v>
      </c>
      <c r="AT95" s="156" t="s">
        <v>129</v>
      </c>
      <c r="AU95" s="156" t="s">
        <v>85</v>
      </c>
      <c r="AY95" s="18" t="s">
        <v>126</v>
      </c>
      <c r="BE95" s="157">
        <f>IF(N95="základní",J95,0)</f>
        <v>0</v>
      </c>
      <c r="BF95" s="157">
        <f>IF(N95="snížená",J95,0)</f>
        <v>0</v>
      </c>
      <c r="BG95" s="157">
        <f>IF(N95="zákl. přenesená",J95,0)</f>
        <v>0</v>
      </c>
      <c r="BH95" s="157">
        <f>IF(N95="sníž. přenesená",J95,0)</f>
        <v>0</v>
      </c>
      <c r="BI95" s="157">
        <f>IF(N95="nulová",J95,0)</f>
        <v>0</v>
      </c>
      <c r="BJ95" s="18" t="s">
        <v>83</v>
      </c>
      <c r="BK95" s="157">
        <f>ROUND(I95*H95,2)</f>
        <v>0</v>
      </c>
      <c r="BL95" s="18" t="s">
        <v>143</v>
      </c>
      <c r="BM95" s="156" t="s">
        <v>293</v>
      </c>
    </row>
    <row r="96" spans="2:65" s="1" customFormat="1" ht="16.5" customHeight="1">
      <c r="B96" s="144"/>
      <c r="C96" s="189" t="s">
        <v>150</v>
      </c>
      <c r="D96" s="189" t="s">
        <v>275</v>
      </c>
      <c r="E96" s="190" t="s">
        <v>585</v>
      </c>
      <c r="F96" s="191" t="s">
        <v>586</v>
      </c>
      <c r="G96" s="192" t="s">
        <v>289</v>
      </c>
      <c r="H96" s="193">
        <v>6.615</v>
      </c>
      <c r="I96" s="194"/>
      <c r="J96" s="195">
        <f>ROUND(I96*H96,2)</f>
        <v>0</v>
      </c>
      <c r="K96" s="191" t="s">
        <v>3</v>
      </c>
      <c r="L96" s="196"/>
      <c r="M96" s="197" t="s">
        <v>3</v>
      </c>
      <c r="N96" s="198" t="s">
        <v>46</v>
      </c>
      <c r="O96" s="53"/>
      <c r="P96" s="154">
        <f>O96*H96</f>
        <v>0</v>
      </c>
      <c r="Q96" s="154">
        <v>0.001</v>
      </c>
      <c r="R96" s="154">
        <f>Q96*H96</f>
        <v>0.006615</v>
      </c>
      <c r="S96" s="154">
        <v>0</v>
      </c>
      <c r="T96" s="155">
        <f>S96*H96</f>
        <v>0</v>
      </c>
      <c r="AR96" s="156" t="s">
        <v>572</v>
      </c>
      <c r="AT96" s="156" t="s">
        <v>275</v>
      </c>
      <c r="AU96" s="156" t="s">
        <v>85</v>
      </c>
      <c r="AY96" s="18" t="s">
        <v>126</v>
      </c>
      <c r="BE96" s="157">
        <f>IF(N96="základní",J96,0)</f>
        <v>0</v>
      </c>
      <c r="BF96" s="157">
        <f>IF(N96="snížená",J96,0)</f>
        <v>0</v>
      </c>
      <c r="BG96" s="157">
        <f>IF(N96="zákl. přenesená",J96,0)</f>
        <v>0</v>
      </c>
      <c r="BH96" s="157">
        <f>IF(N96="sníž. přenesená",J96,0)</f>
        <v>0</v>
      </c>
      <c r="BI96" s="157">
        <f>IF(N96="nulová",J96,0)</f>
        <v>0</v>
      </c>
      <c r="BJ96" s="18" t="s">
        <v>83</v>
      </c>
      <c r="BK96" s="157">
        <f>ROUND(I96*H96,2)</f>
        <v>0</v>
      </c>
      <c r="BL96" s="18" t="s">
        <v>572</v>
      </c>
      <c r="BM96" s="156" t="s">
        <v>587</v>
      </c>
    </row>
    <row r="97" spans="2:51" s="12" customFormat="1" ht="11.25">
      <c r="B97" s="166"/>
      <c r="D97" s="163" t="s">
        <v>190</v>
      </c>
      <c r="E97" s="167" t="s">
        <v>3</v>
      </c>
      <c r="F97" s="168" t="s">
        <v>588</v>
      </c>
      <c r="H97" s="167" t="s">
        <v>3</v>
      </c>
      <c r="I97" s="169"/>
      <c r="L97" s="166"/>
      <c r="M97" s="170"/>
      <c r="N97" s="171"/>
      <c r="O97" s="171"/>
      <c r="P97" s="171"/>
      <c r="Q97" s="171"/>
      <c r="R97" s="171"/>
      <c r="S97" s="171"/>
      <c r="T97" s="172"/>
      <c r="AT97" s="167" t="s">
        <v>190</v>
      </c>
      <c r="AU97" s="167" t="s">
        <v>85</v>
      </c>
      <c r="AV97" s="12" t="s">
        <v>83</v>
      </c>
      <c r="AW97" s="12" t="s">
        <v>36</v>
      </c>
      <c r="AX97" s="12" t="s">
        <v>75</v>
      </c>
      <c r="AY97" s="167" t="s">
        <v>126</v>
      </c>
    </row>
    <row r="98" spans="2:51" s="13" customFormat="1" ht="11.25">
      <c r="B98" s="173"/>
      <c r="D98" s="163" t="s">
        <v>190</v>
      </c>
      <c r="E98" s="174" t="s">
        <v>3</v>
      </c>
      <c r="F98" s="175" t="s">
        <v>589</v>
      </c>
      <c r="H98" s="176">
        <v>6.3</v>
      </c>
      <c r="I98" s="177"/>
      <c r="L98" s="173"/>
      <c r="M98" s="178"/>
      <c r="N98" s="179"/>
      <c r="O98" s="179"/>
      <c r="P98" s="179"/>
      <c r="Q98" s="179"/>
      <c r="R98" s="179"/>
      <c r="S98" s="179"/>
      <c r="T98" s="180"/>
      <c r="AT98" s="174" t="s">
        <v>190</v>
      </c>
      <c r="AU98" s="174" t="s">
        <v>85</v>
      </c>
      <c r="AV98" s="13" t="s">
        <v>85</v>
      </c>
      <c r="AW98" s="13" t="s">
        <v>36</v>
      </c>
      <c r="AX98" s="13" t="s">
        <v>83</v>
      </c>
      <c r="AY98" s="174" t="s">
        <v>126</v>
      </c>
    </row>
    <row r="99" spans="2:51" s="13" customFormat="1" ht="11.25">
      <c r="B99" s="173"/>
      <c r="D99" s="163" t="s">
        <v>190</v>
      </c>
      <c r="F99" s="175" t="s">
        <v>590</v>
      </c>
      <c r="H99" s="176">
        <v>6.615</v>
      </c>
      <c r="I99" s="177"/>
      <c r="L99" s="173"/>
      <c r="M99" s="178"/>
      <c r="N99" s="179"/>
      <c r="O99" s="179"/>
      <c r="P99" s="179"/>
      <c r="Q99" s="179"/>
      <c r="R99" s="179"/>
      <c r="S99" s="179"/>
      <c r="T99" s="180"/>
      <c r="AT99" s="174" t="s">
        <v>190</v>
      </c>
      <c r="AU99" s="174" t="s">
        <v>85</v>
      </c>
      <c r="AV99" s="13" t="s">
        <v>85</v>
      </c>
      <c r="AW99" s="13" t="s">
        <v>4</v>
      </c>
      <c r="AX99" s="13" t="s">
        <v>83</v>
      </c>
      <c r="AY99" s="174" t="s">
        <v>126</v>
      </c>
    </row>
    <row r="100" spans="2:65" s="1" customFormat="1" ht="24" customHeight="1">
      <c r="B100" s="144"/>
      <c r="C100" s="145" t="s">
        <v>154</v>
      </c>
      <c r="D100" s="145" t="s">
        <v>129</v>
      </c>
      <c r="E100" s="146" t="s">
        <v>591</v>
      </c>
      <c r="F100" s="147" t="s">
        <v>592</v>
      </c>
      <c r="G100" s="148" t="s">
        <v>201</v>
      </c>
      <c r="H100" s="149">
        <v>10</v>
      </c>
      <c r="I100" s="150"/>
      <c r="J100" s="151">
        <f>ROUND(I100*H100,2)</f>
        <v>0</v>
      </c>
      <c r="K100" s="147" t="s">
        <v>132</v>
      </c>
      <c r="L100" s="33"/>
      <c r="M100" s="152" t="s">
        <v>3</v>
      </c>
      <c r="N100" s="153" t="s">
        <v>46</v>
      </c>
      <c r="O100" s="53"/>
      <c r="P100" s="154">
        <f>O100*H100</f>
        <v>0</v>
      </c>
      <c r="Q100" s="154">
        <v>0</v>
      </c>
      <c r="R100" s="154">
        <f>Q100*H100</f>
        <v>0</v>
      </c>
      <c r="S100" s="154">
        <v>0</v>
      </c>
      <c r="T100" s="155">
        <f>S100*H100</f>
        <v>0</v>
      </c>
      <c r="AR100" s="156" t="s">
        <v>143</v>
      </c>
      <c r="AT100" s="156" t="s">
        <v>129</v>
      </c>
      <c r="AU100" s="156" t="s">
        <v>85</v>
      </c>
      <c r="AY100" s="18" t="s">
        <v>126</v>
      </c>
      <c r="BE100" s="157">
        <f>IF(N100="základní",J100,0)</f>
        <v>0</v>
      </c>
      <c r="BF100" s="157">
        <f>IF(N100="snížená",J100,0)</f>
        <v>0</v>
      </c>
      <c r="BG100" s="157">
        <f>IF(N100="zákl. přenesená",J100,0)</f>
        <v>0</v>
      </c>
      <c r="BH100" s="157">
        <f>IF(N100="sníž. přenesená",J100,0)</f>
        <v>0</v>
      </c>
      <c r="BI100" s="157">
        <f>IF(N100="nulová",J100,0)</f>
        <v>0</v>
      </c>
      <c r="BJ100" s="18" t="s">
        <v>83</v>
      </c>
      <c r="BK100" s="157">
        <f>ROUND(I100*H100,2)</f>
        <v>0</v>
      </c>
      <c r="BL100" s="18" t="s">
        <v>143</v>
      </c>
      <c r="BM100" s="156" t="s">
        <v>301</v>
      </c>
    </row>
    <row r="101" spans="2:65" s="1" customFormat="1" ht="16.5" customHeight="1">
      <c r="B101" s="144"/>
      <c r="C101" s="189" t="s">
        <v>160</v>
      </c>
      <c r="D101" s="189" t="s">
        <v>275</v>
      </c>
      <c r="E101" s="190" t="s">
        <v>593</v>
      </c>
      <c r="F101" s="191" t="s">
        <v>594</v>
      </c>
      <c r="G101" s="192" t="s">
        <v>289</v>
      </c>
      <c r="H101" s="193">
        <v>6.615</v>
      </c>
      <c r="I101" s="194"/>
      <c r="J101" s="195">
        <f>ROUND(I101*H101,2)</f>
        <v>0</v>
      </c>
      <c r="K101" s="191" t="s">
        <v>132</v>
      </c>
      <c r="L101" s="196"/>
      <c r="M101" s="197" t="s">
        <v>3</v>
      </c>
      <c r="N101" s="198" t="s">
        <v>46</v>
      </c>
      <c r="O101" s="53"/>
      <c r="P101" s="154">
        <f>O101*H101</f>
        <v>0</v>
      </c>
      <c r="Q101" s="154">
        <v>0.001</v>
      </c>
      <c r="R101" s="154">
        <f>Q101*H101</f>
        <v>0.006615</v>
      </c>
      <c r="S101" s="154">
        <v>0</v>
      </c>
      <c r="T101" s="155">
        <f>S101*H101</f>
        <v>0</v>
      </c>
      <c r="AR101" s="156" t="s">
        <v>572</v>
      </c>
      <c r="AT101" s="156" t="s">
        <v>275</v>
      </c>
      <c r="AU101" s="156" t="s">
        <v>85</v>
      </c>
      <c r="AY101" s="18" t="s">
        <v>126</v>
      </c>
      <c r="BE101" s="157">
        <f>IF(N101="základní",J101,0)</f>
        <v>0</v>
      </c>
      <c r="BF101" s="157">
        <f>IF(N101="snížená",J101,0)</f>
        <v>0</v>
      </c>
      <c r="BG101" s="157">
        <f>IF(N101="zákl. přenesená",J101,0)</f>
        <v>0</v>
      </c>
      <c r="BH101" s="157">
        <f>IF(N101="sníž. přenesená",J101,0)</f>
        <v>0</v>
      </c>
      <c r="BI101" s="157">
        <f>IF(N101="nulová",J101,0)</f>
        <v>0</v>
      </c>
      <c r="BJ101" s="18" t="s">
        <v>83</v>
      </c>
      <c r="BK101" s="157">
        <f>ROUND(I101*H101,2)</f>
        <v>0</v>
      </c>
      <c r="BL101" s="18" t="s">
        <v>572</v>
      </c>
      <c r="BM101" s="156" t="s">
        <v>595</v>
      </c>
    </row>
    <row r="102" spans="2:51" s="12" customFormat="1" ht="11.25">
      <c r="B102" s="166"/>
      <c r="D102" s="163" t="s">
        <v>190</v>
      </c>
      <c r="E102" s="167" t="s">
        <v>3</v>
      </c>
      <c r="F102" s="168" t="s">
        <v>596</v>
      </c>
      <c r="H102" s="167" t="s">
        <v>3</v>
      </c>
      <c r="I102" s="169"/>
      <c r="L102" s="166"/>
      <c r="M102" s="170"/>
      <c r="N102" s="171"/>
      <c r="O102" s="171"/>
      <c r="P102" s="171"/>
      <c r="Q102" s="171"/>
      <c r="R102" s="171"/>
      <c r="S102" s="171"/>
      <c r="T102" s="172"/>
      <c r="AT102" s="167" t="s">
        <v>190</v>
      </c>
      <c r="AU102" s="167" t="s">
        <v>85</v>
      </c>
      <c r="AV102" s="12" t="s">
        <v>83</v>
      </c>
      <c r="AW102" s="12" t="s">
        <v>36</v>
      </c>
      <c r="AX102" s="12" t="s">
        <v>75</v>
      </c>
      <c r="AY102" s="167" t="s">
        <v>126</v>
      </c>
    </row>
    <row r="103" spans="2:51" s="13" customFormat="1" ht="11.25">
      <c r="B103" s="173"/>
      <c r="D103" s="163" t="s">
        <v>190</v>
      </c>
      <c r="E103" s="174" t="s">
        <v>3</v>
      </c>
      <c r="F103" s="175" t="s">
        <v>589</v>
      </c>
      <c r="H103" s="176">
        <v>6.3</v>
      </c>
      <c r="I103" s="177"/>
      <c r="L103" s="173"/>
      <c r="M103" s="178"/>
      <c r="N103" s="179"/>
      <c r="O103" s="179"/>
      <c r="P103" s="179"/>
      <c r="Q103" s="179"/>
      <c r="R103" s="179"/>
      <c r="S103" s="179"/>
      <c r="T103" s="180"/>
      <c r="AT103" s="174" t="s">
        <v>190</v>
      </c>
      <c r="AU103" s="174" t="s">
        <v>85</v>
      </c>
      <c r="AV103" s="13" t="s">
        <v>85</v>
      </c>
      <c r="AW103" s="13" t="s">
        <v>36</v>
      </c>
      <c r="AX103" s="13" t="s">
        <v>83</v>
      </c>
      <c r="AY103" s="174" t="s">
        <v>126</v>
      </c>
    </row>
    <row r="104" spans="2:51" s="13" customFormat="1" ht="11.25">
      <c r="B104" s="173"/>
      <c r="D104" s="163" t="s">
        <v>190</v>
      </c>
      <c r="F104" s="175" t="s">
        <v>590</v>
      </c>
      <c r="H104" s="176">
        <v>6.615</v>
      </c>
      <c r="I104" s="177"/>
      <c r="L104" s="173"/>
      <c r="M104" s="178"/>
      <c r="N104" s="179"/>
      <c r="O104" s="179"/>
      <c r="P104" s="179"/>
      <c r="Q104" s="179"/>
      <c r="R104" s="179"/>
      <c r="S104" s="179"/>
      <c r="T104" s="180"/>
      <c r="AT104" s="174" t="s">
        <v>190</v>
      </c>
      <c r="AU104" s="174" t="s">
        <v>85</v>
      </c>
      <c r="AV104" s="13" t="s">
        <v>85</v>
      </c>
      <c r="AW104" s="13" t="s">
        <v>4</v>
      </c>
      <c r="AX104" s="13" t="s">
        <v>83</v>
      </c>
      <c r="AY104" s="174" t="s">
        <v>126</v>
      </c>
    </row>
    <row r="105" spans="2:65" s="1" customFormat="1" ht="16.5" customHeight="1">
      <c r="B105" s="144"/>
      <c r="C105" s="145" t="s">
        <v>166</v>
      </c>
      <c r="D105" s="145" t="s">
        <v>129</v>
      </c>
      <c r="E105" s="146" t="s">
        <v>597</v>
      </c>
      <c r="F105" s="147" t="s">
        <v>598</v>
      </c>
      <c r="G105" s="148" t="s">
        <v>509</v>
      </c>
      <c r="H105" s="149">
        <v>2</v>
      </c>
      <c r="I105" s="150"/>
      <c r="J105" s="151">
        <f aca="true" t="shared" si="0" ref="J105:J111">ROUND(I105*H105,2)</f>
        <v>0</v>
      </c>
      <c r="K105" s="147" t="s">
        <v>132</v>
      </c>
      <c r="L105" s="33"/>
      <c r="M105" s="152" t="s">
        <v>3</v>
      </c>
      <c r="N105" s="153" t="s">
        <v>46</v>
      </c>
      <c r="O105" s="53"/>
      <c r="P105" s="154">
        <f aca="true" t="shared" si="1" ref="P105:P111">O105*H105</f>
        <v>0</v>
      </c>
      <c r="Q105" s="154">
        <v>0</v>
      </c>
      <c r="R105" s="154">
        <f aca="true" t="shared" si="2" ref="R105:R111">Q105*H105</f>
        <v>0</v>
      </c>
      <c r="S105" s="154">
        <v>0</v>
      </c>
      <c r="T105" s="155">
        <f aca="true" t="shared" si="3" ref="T105:T111">S105*H105</f>
        <v>0</v>
      </c>
      <c r="AR105" s="156" t="s">
        <v>143</v>
      </c>
      <c r="AT105" s="156" t="s">
        <v>129</v>
      </c>
      <c r="AU105" s="156" t="s">
        <v>85</v>
      </c>
      <c r="AY105" s="18" t="s">
        <v>126</v>
      </c>
      <c r="BE105" s="157">
        <f aca="true" t="shared" si="4" ref="BE105:BE111">IF(N105="základní",J105,0)</f>
        <v>0</v>
      </c>
      <c r="BF105" s="157">
        <f aca="true" t="shared" si="5" ref="BF105:BF111">IF(N105="snížená",J105,0)</f>
        <v>0</v>
      </c>
      <c r="BG105" s="157">
        <f aca="true" t="shared" si="6" ref="BG105:BG111">IF(N105="zákl. přenesená",J105,0)</f>
        <v>0</v>
      </c>
      <c r="BH105" s="157">
        <f aca="true" t="shared" si="7" ref="BH105:BH111">IF(N105="sníž. přenesená",J105,0)</f>
        <v>0</v>
      </c>
      <c r="BI105" s="157">
        <f aca="true" t="shared" si="8" ref="BI105:BI111">IF(N105="nulová",J105,0)</f>
        <v>0</v>
      </c>
      <c r="BJ105" s="18" t="s">
        <v>83</v>
      </c>
      <c r="BK105" s="157">
        <f aca="true" t="shared" si="9" ref="BK105:BK111">ROUND(I105*H105,2)</f>
        <v>0</v>
      </c>
      <c r="BL105" s="18" t="s">
        <v>143</v>
      </c>
      <c r="BM105" s="156" t="s">
        <v>309</v>
      </c>
    </row>
    <row r="106" spans="2:65" s="1" customFormat="1" ht="16.5" customHeight="1">
      <c r="B106" s="144"/>
      <c r="C106" s="189" t="s">
        <v>231</v>
      </c>
      <c r="D106" s="189" t="s">
        <v>275</v>
      </c>
      <c r="E106" s="190" t="s">
        <v>599</v>
      </c>
      <c r="F106" s="191" t="s">
        <v>600</v>
      </c>
      <c r="G106" s="192" t="s">
        <v>509</v>
      </c>
      <c r="H106" s="193">
        <v>2</v>
      </c>
      <c r="I106" s="194"/>
      <c r="J106" s="195">
        <f t="shared" si="0"/>
        <v>0</v>
      </c>
      <c r="K106" s="191" t="s">
        <v>132</v>
      </c>
      <c r="L106" s="196"/>
      <c r="M106" s="197" t="s">
        <v>3</v>
      </c>
      <c r="N106" s="198" t="s">
        <v>46</v>
      </c>
      <c r="O106" s="53"/>
      <c r="P106" s="154">
        <f t="shared" si="1"/>
        <v>0</v>
      </c>
      <c r="Q106" s="154">
        <v>0.00024</v>
      </c>
      <c r="R106" s="154">
        <f t="shared" si="2"/>
        <v>0.00048</v>
      </c>
      <c r="S106" s="154">
        <v>0</v>
      </c>
      <c r="T106" s="155">
        <f t="shared" si="3"/>
        <v>0</v>
      </c>
      <c r="AR106" s="156" t="s">
        <v>572</v>
      </c>
      <c r="AT106" s="156" t="s">
        <v>275</v>
      </c>
      <c r="AU106" s="156" t="s">
        <v>85</v>
      </c>
      <c r="AY106" s="18" t="s">
        <v>126</v>
      </c>
      <c r="BE106" s="157">
        <f t="shared" si="4"/>
        <v>0</v>
      </c>
      <c r="BF106" s="157">
        <f t="shared" si="5"/>
        <v>0</v>
      </c>
      <c r="BG106" s="157">
        <f t="shared" si="6"/>
        <v>0</v>
      </c>
      <c r="BH106" s="157">
        <f t="shared" si="7"/>
        <v>0</v>
      </c>
      <c r="BI106" s="157">
        <f t="shared" si="8"/>
        <v>0</v>
      </c>
      <c r="BJ106" s="18" t="s">
        <v>83</v>
      </c>
      <c r="BK106" s="157">
        <f t="shared" si="9"/>
        <v>0</v>
      </c>
      <c r="BL106" s="18" t="s">
        <v>572</v>
      </c>
      <c r="BM106" s="156" t="s">
        <v>601</v>
      </c>
    </row>
    <row r="107" spans="2:65" s="1" customFormat="1" ht="16.5" customHeight="1">
      <c r="B107" s="144"/>
      <c r="C107" s="189" t="s">
        <v>236</v>
      </c>
      <c r="D107" s="189" t="s">
        <v>275</v>
      </c>
      <c r="E107" s="190" t="s">
        <v>602</v>
      </c>
      <c r="F107" s="191" t="s">
        <v>603</v>
      </c>
      <c r="G107" s="192" t="s">
        <v>509</v>
      </c>
      <c r="H107" s="193">
        <v>2</v>
      </c>
      <c r="I107" s="194"/>
      <c r="J107" s="195">
        <f t="shared" si="0"/>
        <v>0</v>
      </c>
      <c r="K107" s="191" t="s">
        <v>132</v>
      </c>
      <c r="L107" s="196"/>
      <c r="M107" s="197" t="s">
        <v>3</v>
      </c>
      <c r="N107" s="198" t="s">
        <v>46</v>
      </c>
      <c r="O107" s="53"/>
      <c r="P107" s="154">
        <f t="shared" si="1"/>
        <v>0</v>
      </c>
      <c r="Q107" s="154">
        <v>0.00014</v>
      </c>
      <c r="R107" s="154">
        <f t="shared" si="2"/>
        <v>0.00028</v>
      </c>
      <c r="S107" s="154">
        <v>0</v>
      </c>
      <c r="T107" s="155">
        <f t="shared" si="3"/>
        <v>0</v>
      </c>
      <c r="AR107" s="156" t="s">
        <v>572</v>
      </c>
      <c r="AT107" s="156" t="s">
        <v>275</v>
      </c>
      <c r="AU107" s="156" t="s">
        <v>85</v>
      </c>
      <c r="AY107" s="18" t="s">
        <v>126</v>
      </c>
      <c r="BE107" s="157">
        <f t="shared" si="4"/>
        <v>0</v>
      </c>
      <c r="BF107" s="157">
        <f t="shared" si="5"/>
        <v>0</v>
      </c>
      <c r="BG107" s="157">
        <f t="shared" si="6"/>
        <v>0</v>
      </c>
      <c r="BH107" s="157">
        <f t="shared" si="7"/>
        <v>0</v>
      </c>
      <c r="BI107" s="157">
        <f t="shared" si="8"/>
        <v>0</v>
      </c>
      <c r="BJ107" s="18" t="s">
        <v>83</v>
      </c>
      <c r="BK107" s="157">
        <f t="shared" si="9"/>
        <v>0</v>
      </c>
      <c r="BL107" s="18" t="s">
        <v>572</v>
      </c>
      <c r="BM107" s="156" t="s">
        <v>604</v>
      </c>
    </row>
    <row r="108" spans="2:65" s="1" customFormat="1" ht="16.5" customHeight="1">
      <c r="B108" s="144"/>
      <c r="C108" s="145" t="s">
        <v>241</v>
      </c>
      <c r="D108" s="145" t="s">
        <v>129</v>
      </c>
      <c r="E108" s="146" t="s">
        <v>605</v>
      </c>
      <c r="F108" s="147" t="s">
        <v>606</v>
      </c>
      <c r="G108" s="148" t="s">
        <v>509</v>
      </c>
      <c r="H108" s="149">
        <v>14</v>
      </c>
      <c r="I108" s="150"/>
      <c r="J108" s="151">
        <f t="shared" si="0"/>
        <v>0</v>
      </c>
      <c r="K108" s="147" t="s">
        <v>3</v>
      </c>
      <c r="L108" s="33"/>
      <c r="M108" s="152" t="s">
        <v>3</v>
      </c>
      <c r="N108" s="153" t="s">
        <v>46</v>
      </c>
      <c r="O108" s="53"/>
      <c r="P108" s="154">
        <f t="shared" si="1"/>
        <v>0</v>
      </c>
      <c r="Q108" s="154">
        <v>0</v>
      </c>
      <c r="R108" s="154">
        <f t="shared" si="2"/>
        <v>0</v>
      </c>
      <c r="S108" s="154">
        <v>0</v>
      </c>
      <c r="T108" s="155">
        <f t="shared" si="3"/>
        <v>0</v>
      </c>
      <c r="AR108" s="156" t="s">
        <v>143</v>
      </c>
      <c r="AT108" s="156" t="s">
        <v>129</v>
      </c>
      <c r="AU108" s="156" t="s">
        <v>85</v>
      </c>
      <c r="AY108" s="18" t="s">
        <v>126</v>
      </c>
      <c r="BE108" s="157">
        <f t="shared" si="4"/>
        <v>0</v>
      </c>
      <c r="BF108" s="157">
        <f t="shared" si="5"/>
        <v>0</v>
      </c>
      <c r="BG108" s="157">
        <f t="shared" si="6"/>
        <v>0</v>
      </c>
      <c r="BH108" s="157">
        <f t="shared" si="7"/>
        <v>0</v>
      </c>
      <c r="BI108" s="157">
        <f t="shared" si="8"/>
        <v>0</v>
      </c>
      <c r="BJ108" s="18" t="s">
        <v>83</v>
      </c>
      <c r="BK108" s="157">
        <f t="shared" si="9"/>
        <v>0</v>
      </c>
      <c r="BL108" s="18" t="s">
        <v>143</v>
      </c>
      <c r="BM108" s="156" t="s">
        <v>320</v>
      </c>
    </row>
    <row r="109" spans="2:65" s="1" customFormat="1" ht="16.5" customHeight="1">
      <c r="B109" s="144"/>
      <c r="C109" s="145" t="s">
        <v>250</v>
      </c>
      <c r="D109" s="145" t="s">
        <v>129</v>
      </c>
      <c r="E109" s="146" t="s">
        <v>607</v>
      </c>
      <c r="F109" s="147" t="s">
        <v>608</v>
      </c>
      <c r="G109" s="148" t="s">
        <v>201</v>
      </c>
      <c r="H109" s="149">
        <v>6</v>
      </c>
      <c r="I109" s="150"/>
      <c r="J109" s="151">
        <f t="shared" si="0"/>
        <v>0</v>
      </c>
      <c r="K109" s="147" t="s">
        <v>3</v>
      </c>
      <c r="L109" s="33"/>
      <c r="M109" s="152" t="s">
        <v>3</v>
      </c>
      <c r="N109" s="153" t="s">
        <v>46</v>
      </c>
      <c r="O109" s="53"/>
      <c r="P109" s="154">
        <f t="shared" si="1"/>
        <v>0</v>
      </c>
      <c r="Q109" s="154">
        <v>0</v>
      </c>
      <c r="R109" s="154">
        <f t="shared" si="2"/>
        <v>0</v>
      </c>
      <c r="S109" s="154">
        <v>0</v>
      </c>
      <c r="T109" s="155">
        <f t="shared" si="3"/>
        <v>0</v>
      </c>
      <c r="AR109" s="156" t="s">
        <v>143</v>
      </c>
      <c r="AT109" s="156" t="s">
        <v>129</v>
      </c>
      <c r="AU109" s="156" t="s">
        <v>85</v>
      </c>
      <c r="AY109" s="18" t="s">
        <v>126</v>
      </c>
      <c r="BE109" s="157">
        <f t="shared" si="4"/>
        <v>0</v>
      </c>
      <c r="BF109" s="157">
        <f t="shared" si="5"/>
        <v>0</v>
      </c>
      <c r="BG109" s="157">
        <f t="shared" si="6"/>
        <v>0</v>
      </c>
      <c r="BH109" s="157">
        <f t="shared" si="7"/>
        <v>0</v>
      </c>
      <c r="BI109" s="157">
        <f t="shared" si="8"/>
        <v>0</v>
      </c>
      <c r="BJ109" s="18" t="s">
        <v>83</v>
      </c>
      <c r="BK109" s="157">
        <f t="shared" si="9"/>
        <v>0</v>
      </c>
      <c r="BL109" s="18" t="s">
        <v>143</v>
      </c>
      <c r="BM109" s="156" t="s">
        <v>333</v>
      </c>
    </row>
    <row r="110" spans="2:65" s="1" customFormat="1" ht="16.5" customHeight="1">
      <c r="B110" s="144"/>
      <c r="C110" s="189" t="s">
        <v>257</v>
      </c>
      <c r="D110" s="189" t="s">
        <v>275</v>
      </c>
      <c r="E110" s="190" t="s">
        <v>609</v>
      </c>
      <c r="F110" s="191" t="s">
        <v>610</v>
      </c>
      <c r="G110" s="192" t="s">
        <v>611</v>
      </c>
      <c r="H110" s="193">
        <v>1</v>
      </c>
      <c r="I110" s="194"/>
      <c r="J110" s="195">
        <f t="shared" si="0"/>
        <v>0</v>
      </c>
      <c r="K110" s="191" t="s">
        <v>3</v>
      </c>
      <c r="L110" s="196"/>
      <c r="M110" s="197" t="s">
        <v>3</v>
      </c>
      <c r="N110" s="198" t="s">
        <v>46</v>
      </c>
      <c r="O110" s="53"/>
      <c r="P110" s="154">
        <f t="shared" si="1"/>
        <v>0</v>
      </c>
      <c r="Q110" s="154">
        <v>0</v>
      </c>
      <c r="R110" s="154">
        <f t="shared" si="2"/>
        <v>0</v>
      </c>
      <c r="S110" s="154">
        <v>0</v>
      </c>
      <c r="T110" s="155">
        <f t="shared" si="3"/>
        <v>0</v>
      </c>
      <c r="AR110" s="156" t="s">
        <v>160</v>
      </c>
      <c r="AT110" s="156" t="s">
        <v>275</v>
      </c>
      <c r="AU110" s="156" t="s">
        <v>85</v>
      </c>
      <c r="AY110" s="18" t="s">
        <v>126</v>
      </c>
      <c r="BE110" s="157">
        <f t="shared" si="4"/>
        <v>0</v>
      </c>
      <c r="BF110" s="157">
        <f t="shared" si="5"/>
        <v>0</v>
      </c>
      <c r="BG110" s="157">
        <f t="shared" si="6"/>
        <v>0</v>
      </c>
      <c r="BH110" s="157">
        <f t="shared" si="7"/>
        <v>0</v>
      </c>
      <c r="BI110" s="157">
        <f t="shared" si="8"/>
        <v>0</v>
      </c>
      <c r="BJ110" s="18" t="s">
        <v>83</v>
      </c>
      <c r="BK110" s="157">
        <f t="shared" si="9"/>
        <v>0</v>
      </c>
      <c r="BL110" s="18" t="s">
        <v>143</v>
      </c>
      <c r="BM110" s="156" t="s">
        <v>612</v>
      </c>
    </row>
    <row r="111" spans="2:65" s="1" customFormat="1" ht="24" customHeight="1">
      <c r="B111" s="144"/>
      <c r="C111" s="145" t="s">
        <v>9</v>
      </c>
      <c r="D111" s="145" t="s">
        <v>129</v>
      </c>
      <c r="E111" s="146" t="s">
        <v>613</v>
      </c>
      <c r="F111" s="147" t="s">
        <v>614</v>
      </c>
      <c r="G111" s="148" t="s">
        <v>509</v>
      </c>
      <c r="H111" s="149">
        <v>4</v>
      </c>
      <c r="I111" s="150"/>
      <c r="J111" s="151">
        <f t="shared" si="0"/>
        <v>0</v>
      </c>
      <c r="K111" s="147" t="s">
        <v>132</v>
      </c>
      <c r="L111" s="33"/>
      <c r="M111" s="152" t="s">
        <v>3</v>
      </c>
      <c r="N111" s="153" t="s">
        <v>46</v>
      </c>
      <c r="O111" s="53"/>
      <c r="P111" s="154">
        <f t="shared" si="1"/>
        <v>0</v>
      </c>
      <c r="Q111" s="154">
        <v>0</v>
      </c>
      <c r="R111" s="154">
        <f t="shared" si="2"/>
        <v>0</v>
      </c>
      <c r="S111" s="154">
        <v>0</v>
      </c>
      <c r="T111" s="155">
        <f t="shared" si="3"/>
        <v>0</v>
      </c>
      <c r="AR111" s="156" t="s">
        <v>143</v>
      </c>
      <c r="AT111" s="156" t="s">
        <v>129</v>
      </c>
      <c r="AU111" s="156" t="s">
        <v>85</v>
      </c>
      <c r="AY111" s="18" t="s">
        <v>126</v>
      </c>
      <c r="BE111" s="157">
        <f t="shared" si="4"/>
        <v>0</v>
      </c>
      <c r="BF111" s="157">
        <f t="shared" si="5"/>
        <v>0</v>
      </c>
      <c r="BG111" s="157">
        <f t="shared" si="6"/>
        <v>0</v>
      </c>
      <c r="BH111" s="157">
        <f t="shared" si="7"/>
        <v>0</v>
      </c>
      <c r="BI111" s="157">
        <f t="shared" si="8"/>
        <v>0</v>
      </c>
      <c r="BJ111" s="18" t="s">
        <v>83</v>
      </c>
      <c r="BK111" s="157">
        <f t="shared" si="9"/>
        <v>0</v>
      </c>
      <c r="BL111" s="18" t="s">
        <v>143</v>
      </c>
      <c r="BM111" s="156" t="s">
        <v>347</v>
      </c>
    </row>
    <row r="112" spans="2:63" s="11" customFormat="1" ht="22.9" customHeight="1">
      <c r="B112" s="131"/>
      <c r="D112" s="132" t="s">
        <v>74</v>
      </c>
      <c r="E112" s="142" t="s">
        <v>615</v>
      </c>
      <c r="F112" s="142" t="s">
        <v>616</v>
      </c>
      <c r="I112" s="134"/>
      <c r="J112" s="143">
        <f>BK112</f>
        <v>0</v>
      </c>
      <c r="L112" s="131"/>
      <c r="M112" s="136"/>
      <c r="N112" s="137"/>
      <c r="O112" s="137"/>
      <c r="P112" s="138">
        <f>SUM(P113:P114)</f>
        <v>0</v>
      </c>
      <c r="Q112" s="137"/>
      <c r="R112" s="138">
        <f>SUM(R113:R114)</f>
        <v>0</v>
      </c>
      <c r="S112" s="137"/>
      <c r="T112" s="139">
        <f>SUM(T113:T114)</f>
        <v>0</v>
      </c>
      <c r="AR112" s="132" t="s">
        <v>140</v>
      </c>
      <c r="AT112" s="140" t="s">
        <v>74</v>
      </c>
      <c r="AU112" s="140" t="s">
        <v>83</v>
      </c>
      <c r="AY112" s="132" t="s">
        <v>126</v>
      </c>
      <c r="BK112" s="141">
        <f>SUM(BK113:BK114)</f>
        <v>0</v>
      </c>
    </row>
    <row r="113" spans="2:65" s="1" customFormat="1" ht="24" customHeight="1">
      <c r="B113" s="144"/>
      <c r="C113" s="145" t="s">
        <v>269</v>
      </c>
      <c r="D113" s="145" t="s">
        <v>129</v>
      </c>
      <c r="E113" s="146" t="s">
        <v>617</v>
      </c>
      <c r="F113" s="147" t="s">
        <v>618</v>
      </c>
      <c r="G113" s="148" t="s">
        <v>186</v>
      </c>
      <c r="H113" s="149">
        <v>1</v>
      </c>
      <c r="I113" s="150"/>
      <c r="J113" s="151">
        <f>ROUND(I113*H113,2)</f>
        <v>0</v>
      </c>
      <c r="K113" s="147" t="s">
        <v>132</v>
      </c>
      <c r="L113" s="33"/>
      <c r="M113" s="152" t="s">
        <v>3</v>
      </c>
      <c r="N113" s="153" t="s">
        <v>46</v>
      </c>
      <c r="O113" s="53"/>
      <c r="P113" s="154">
        <f>O113*H113</f>
        <v>0</v>
      </c>
      <c r="Q113" s="154">
        <v>0</v>
      </c>
      <c r="R113" s="154">
        <f>Q113*H113</f>
        <v>0</v>
      </c>
      <c r="S113" s="154">
        <v>0</v>
      </c>
      <c r="T113" s="155">
        <f>S113*H113</f>
        <v>0</v>
      </c>
      <c r="AR113" s="156" t="s">
        <v>143</v>
      </c>
      <c r="AT113" s="156" t="s">
        <v>129</v>
      </c>
      <c r="AU113" s="156" t="s">
        <v>85</v>
      </c>
      <c r="AY113" s="18" t="s">
        <v>126</v>
      </c>
      <c r="BE113" s="157">
        <f>IF(N113="základní",J113,0)</f>
        <v>0</v>
      </c>
      <c r="BF113" s="157">
        <f>IF(N113="snížená",J113,0)</f>
        <v>0</v>
      </c>
      <c r="BG113" s="157">
        <f>IF(N113="zákl. přenesená",J113,0)</f>
        <v>0</v>
      </c>
      <c r="BH113" s="157">
        <f>IF(N113="sníž. přenesená",J113,0)</f>
        <v>0</v>
      </c>
      <c r="BI113" s="157">
        <f>IF(N113="nulová",J113,0)</f>
        <v>0</v>
      </c>
      <c r="BJ113" s="18" t="s">
        <v>83</v>
      </c>
      <c r="BK113" s="157">
        <f>ROUND(I113*H113,2)</f>
        <v>0</v>
      </c>
      <c r="BL113" s="18" t="s">
        <v>143</v>
      </c>
      <c r="BM113" s="156" t="s">
        <v>358</v>
      </c>
    </row>
    <row r="114" spans="2:47" s="1" customFormat="1" ht="39">
      <c r="B114" s="33"/>
      <c r="D114" s="163" t="s">
        <v>188</v>
      </c>
      <c r="F114" s="164" t="s">
        <v>619</v>
      </c>
      <c r="I114" s="89"/>
      <c r="L114" s="33"/>
      <c r="M114" s="165"/>
      <c r="N114" s="53"/>
      <c r="O114" s="53"/>
      <c r="P114" s="53"/>
      <c r="Q114" s="53"/>
      <c r="R114" s="53"/>
      <c r="S114" s="53"/>
      <c r="T114" s="54"/>
      <c r="AT114" s="18" t="s">
        <v>188</v>
      </c>
      <c r="AU114" s="18" t="s">
        <v>85</v>
      </c>
    </row>
    <row r="115" spans="2:63" s="11" customFormat="1" ht="25.9" customHeight="1">
      <c r="B115" s="131"/>
      <c r="D115" s="132" t="s">
        <v>74</v>
      </c>
      <c r="E115" s="133" t="s">
        <v>123</v>
      </c>
      <c r="F115" s="133" t="s">
        <v>124</v>
      </c>
      <c r="I115" s="134"/>
      <c r="J115" s="135">
        <f>BK115</f>
        <v>0</v>
      </c>
      <c r="L115" s="131"/>
      <c r="M115" s="136"/>
      <c r="N115" s="137"/>
      <c r="O115" s="137"/>
      <c r="P115" s="138">
        <f>P116+P118</f>
        <v>0</v>
      </c>
      <c r="Q115" s="137"/>
      <c r="R115" s="138">
        <f>R116+R118</f>
        <v>0</v>
      </c>
      <c r="S115" s="137"/>
      <c r="T115" s="139">
        <f>T116+T118</f>
        <v>0</v>
      </c>
      <c r="AR115" s="132" t="s">
        <v>125</v>
      </c>
      <c r="AT115" s="140" t="s">
        <v>74</v>
      </c>
      <c r="AU115" s="140" t="s">
        <v>75</v>
      </c>
      <c r="AY115" s="132" t="s">
        <v>126</v>
      </c>
      <c r="BK115" s="141">
        <f>BK116+BK118</f>
        <v>0</v>
      </c>
    </row>
    <row r="116" spans="2:63" s="11" customFormat="1" ht="22.9" customHeight="1">
      <c r="B116" s="131"/>
      <c r="D116" s="132" t="s">
        <v>74</v>
      </c>
      <c r="E116" s="142" t="s">
        <v>158</v>
      </c>
      <c r="F116" s="142" t="s">
        <v>159</v>
      </c>
      <c r="I116" s="134"/>
      <c r="J116" s="143">
        <f>BK116</f>
        <v>0</v>
      </c>
      <c r="L116" s="131"/>
      <c r="M116" s="136"/>
      <c r="N116" s="137"/>
      <c r="O116" s="137"/>
      <c r="P116" s="138">
        <f>P117</f>
        <v>0</v>
      </c>
      <c r="Q116" s="137"/>
      <c r="R116" s="138">
        <f>R117</f>
        <v>0</v>
      </c>
      <c r="S116" s="137"/>
      <c r="T116" s="139">
        <f>T117</f>
        <v>0</v>
      </c>
      <c r="AR116" s="132" t="s">
        <v>125</v>
      </c>
      <c r="AT116" s="140" t="s">
        <v>74</v>
      </c>
      <c r="AU116" s="140" t="s">
        <v>83</v>
      </c>
      <c r="AY116" s="132" t="s">
        <v>126</v>
      </c>
      <c r="BK116" s="141">
        <f>BK117</f>
        <v>0</v>
      </c>
    </row>
    <row r="117" spans="2:65" s="1" customFormat="1" ht="16.5" customHeight="1">
      <c r="B117" s="144"/>
      <c r="C117" s="145" t="s">
        <v>274</v>
      </c>
      <c r="D117" s="145" t="s">
        <v>129</v>
      </c>
      <c r="E117" s="146" t="s">
        <v>620</v>
      </c>
      <c r="F117" s="147" t="s">
        <v>621</v>
      </c>
      <c r="G117" s="148" t="s">
        <v>131</v>
      </c>
      <c r="H117" s="149">
        <v>1</v>
      </c>
      <c r="I117" s="150"/>
      <c r="J117" s="151">
        <f>ROUND(I117*H117,2)</f>
        <v>0</v>
      </c>
      <c r="K117" s="147" t="s">
        <v>132</v>
      </c>
      <c r="L117" s="33"/>
      <c r="M117" s="152" t="s">
        <v>3</v>
      </c>
      <c r="N117" s="153" t="s">
        <v>46</v>
      </c>
      <c r="O117" s="53"/>
      <c r="P117" s="154">
        <f>O117*H117</f>
        <v>0</v>
      </c>
      <c r="Q117" s="154">
        <v>0</v>
      </c>
      <c r="R117" s="154">
        <f>Q117*H117</f>
        <v>0</v>
      </c>
      <c r="S117" s="154">
        <v>0</v>
      </c>
      <c r="T117" s="155">
        <f>S117*H117</f>
        <v>0</v>
      </c>
      <c r="AR117" s="156" t="s">
        <v>133</v>
      </c>
      <c r="AT117" s="156" t="s">
        <v>129</v>
      </c>
      <c r="AU117" s="156" t="s">
        <v>85</v>
      </c>
      <c r="AY117" s="18" t="s">
        <v>126</v>
      </c>
      <c r="BE117" s="157">
        <f>IF(N117="základní",J117,0)</f>
        <v>0</v>
      </c>
      <c r="BF117" s="157">
        <f>IF(N117="snížená",J117,0)</f>
        <v>0</v>
      </c>
      <c r="BG117" s="157">
        <f>IF(N117="zákl. přenesená",J117,0)</f>
        <v>0</v>
      </c>
      <c r="BH117" s="157">
        <f>IF(N117="sníž. přenesená",J117,0)</f>
        <v>0</v>
      </c>
      <c r="BI117" s="157">
        <f>IF(N117="nulová",J117,0)</f>
        <v>0</v>
      </c>
      <c r="BJ117" s="18" t="s">
        <v>83</v>
      </c>
      <c r="BK117" s="157">
        <f>ROUND(I117*H117,2)</f>
        <v>0</v>
      </c>
      <c r="BL117" s="18" t="s">
        <v>133</v>
      </c>
      <c r="BM117" s="156" t="s">
        <v>622</v>
      </c>
    </row>
    <row r="118" spans="2:63" s="11" customFormat="1" ht="22.9" customHeight="1">
      <c r="B118" s="131"/>
      <c r="D118" s="132" t="s">
        <v>74</v>
      </c>
      <c r="E118" s="142" t="s">
        <v>623</v>
      </c>
      <c r="F118" s="142" t="s">
        <v>624</v>
      </c>
      <c r="I118" s="134"/>
      <c r="J118" s="143">
        <f>BK118</f>
        <v>0</v>
      </c>
      <c r="L118" s="131"/>
      <c r="M118" s="136"/>
      <c r="N118" s="137"/>
      <c r="O118" s="137"/>
      <c r="P118" s="138">
        <f>SUM(P119:P120)</f>
        <v>0</v>
      </c>
      <c r="Q118" s="137"/>
      <c r="R118" s="138">
        <f>SUM(R119:R120)</f>
        <v>0</v>
      </c>
      <c r="S118" s="137"/>
      <c r="T118" s="139">
        <f>SUM(T119:T120)</f>
        <v>0</v>
      </c>
      <c r="AR118" s="132" t="s">
        <v>125</v>
      </c>
      <c r="AT118" s="140" t="s">
        <v>74</v>
      </c>
      <c r="AU118" s="140" t="s">
        <v>83</v>
      </c>
      <c r="AY118" s="132" t="s">
        <v>126</v>
      </c>
      <c r="BK118" s="141">
        <f>SUM(BK119:BK120)</f>
        <v>0</v>
      </c>
    </row>
    <row r="119" spans="2:65" s="1" customFormat="1" ht="16.5" customHeight="1">
      <c r="B119" s="144"/>
      <c r="C119" s="145" t="s">
        <v>281</v>
      </c>
      <c r="D119" s="145" t="s">
        <v>129</v>
      </c>
      <c r="E119" s="146" t="s">
        <v>625</v>
      </c>
      <c r="F119" s="147" t="s">
        <v>624</v>
      </c>
      <c r="G119" s="148" t="s">
        <v>131</v>
      </c>
      <c r="H119" s="149">
        <v>1</v>
      </c>
      <c r="I119" s="150"/>
      <c r="J119" s="151">
        <f>ROUND(I119*H119,2)</f>
        <v>0</v>
      </c>
      <c r="K119" s="147" t="s">
        <v>132</v>
      </c>
      <c r="L119" s="33"/>
      <c r="M119" s="152" t="s">
        <v>3</v>
      </c>
      <c r="N119" s="153" t="s">
        <v>46</v>
      </c>
      <c r="O119" s="53"/>
      <c r="P119" s="154">
        <f>O119*H119</f>
        <v>0</v>
      </c>
      <c r="Q119" s="154">
        <v>0</v>
      </c>
      <c r="R119" s="154">
        <f>Q119*H119</f>
        <v>0</v>
      </c>
      <c r="S119" s="154">
        <v>0</v>
      </c>
      <c r="T119" s="155">
        <f>S119*H119</f>
        <v>0</v>
      </c>
      <c r="AR119" s="156" t="s">
        <v>133</v>
      </c>
      <c r="AT119" s="156" t="s">
        <v>129</v>
      </c>
      <c r="AU119" s="156" t="s">
        <v>85</v>
      </c>
      <c r="AY119" s="18" t="s">
        <v>126</v>
      </c>
      <c r="BE119" s="157">
        <f>IF(N119="základní",J119,0)</f>
        <v>0</v>
      </c>
      <c r="BF119" s="157">
        <f>IF(N119="snížená",J119,0)</f>
        <v>0</v>
      </c>
      <c r="BG119" s="157">
        <f>IF(N119="zákl. přenesená",J119,0)</f>
        <v>0</v>
      </c>
      <c r="BH119" s="157">
        <f>IF(N119="sníž. přenesená",J119,0)</f>
        <v>0</v>
      </c>
      <c r="BI119" s="157">
        <f>IF(N119="nulová",J119,0)</f>
        <v>0</v>
      </c>
      <c r="BJ119" s="18" t="s">
        <v>83</v>
      </c>
      <c r="BK119" s="157">
        <f>ROUND(I119*H119,2)</f>
        <v>0</v>
      </c>
      <c r="BL119" s="18" t="s">
        <v>133</v>
      </c>
      <c r="BM119" s="156" t="s">
        <v>626</v>
      </c>
    </row>
    <row r="120" spans="2:47" s="1" customFormat="1" ht="19.5">
      <c r="B120" s="33"/>
      <c r="D120" s="163" t="s">
        <v>627</v>
      </c>
      <c r="F120" s="164" t="s">
        <v>628</v>
      </c>
      <c r="I120" s="89"/>
      <c r="L120" s="33"/>
      <c r="M120" s="210"/>
      <c r="N120" s="160"/>
      <c r="O120" s="160"/>
      <c r="P120" s="160"/>
      <c r="Q120" s="160"/>
      <c r="R120" s="160"/>
      <c r="S120" s="160"/>
      <c r="T120" s="211"/>
      <c r="AT120" s="18" t="s">
        <v>627</v>
      </c>
      <c r="AU120" s="18" t="s">
        <v>85</v>
      </c>
    </row>
    <row r="121" spans="2:12" s="1" customFormat="1" ht="6.95" customHeight="1">
      <c r="B121" s="42"/>
      <c r="C121" s="43"/>
      <c r="D121" s="43"/>
      <c r="E121" s="43"/>
      <c r="F121" s="43"/>
      <c r="G121" s="43"/>
      <c r="H121" s="43"/>
      <c r="I121" s="106"/>
      <c r="J121" s="43"/>
      <c r="K121" s="43"/>
      <c r="L121" s="33"/>
    </row>
  </sheetData>
  <autoFilter ref="C84:K120"/>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1"/>
  <sheetViews>
    <sheetView showGridLines="0" tabSelected="1" workbookViewId="0" topLeftCell="A1">
      <selection activeCell="F2" sqref="F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1" t="s">
        <v>6</v>
      </c>
      <c r="M2" s="302"/>
      <c r="N2" s="302"/>
      <c r="O2" s="302"/>
      <c r="P2" s="302"/>
      <c r="Q2" s="302"/>
      <c r="R2" s="302"/>
      <c r="S2" s="302"/>
      <c r="T2" s="302"/>
      <c r="U2" s="302"/>
      <c r="V2" s="302"/>
      <c r="AT2" s="18" t="s">
        <v>97</v>
      </c>
    </row>
    <row r="3" spans="2:46" ht="6.95" customHeight="1">
      <c r="B3" s="19"/>
      <c r="C3" s="20"/>
      <c r="D3" s="20"/>
      <c r="E3" s="20"/>
      <c r="F3" s="20"/>
      <c r="G3" s="20"/>
      <c r="H3" s="20"/>
      <c r="I3" s="87"/>
      <c r="J3" s="20"/>
      <c r="K3" s="20"/>
      <c r="L3" s="21"/>
      <c r="AT3" s="18" t="s">
        <v>85</v>
      </c>
    </row>
    <row r="4" spans="2:46" ht="24.95" customHeight="1">
      <c r="B4" s="21"/>
      <c r="D4" s="22" t="s">
        <v>98</v>
      </c>
      <c r="L4" s="21"/>
      <c r="M4" s="88" t="s">
        <v>11</v>
      </c>
      <c r="AT4" s="18" t="s">
        <v>4</v>
      </c>
    </row>
    <row r="5" spans="2:12" ht="6.95" customHeight="1">
      <c r="B5" s="21"/>
      <c r="L5" s="21"/>
    </row>
    <row r="6" spans="2:12" ht="12" customHeight="1">
      <c r="B6" s="21"/>
      <c r="D6" s="28" t="s">
        <v>17</v>
      </c>
      <c r="L6" s="21"/>
    </row>
    <row r="7" spans="2:12" ht="16.5" customHeight="1">
      <c r="B7" s="21"/>
      <c r="E7" s="328" t="str">
        <f>'Rekapitulace stavby'!K6</f>
        <v>Výstavba sila na posypovou sůl v areálu Plzeň - Doudlevce</v>
      </c>
      <c r="F7" s="329"/>
      <c r="G7" s="329"/>
      <c r="H7" s="329"/>
      <c r="L7" s="21"/>
    </row>
    <row r="8" spans="2:12" s="1" customFormat="1" ht="12" customHeight="1">
      <c r="B8" s="33"/>
      <c r="D8" s="28" t="s">
        <v>99</v>
      </c>
      <c r="I8" s="89"/>
      <c r="L8" s="33"/>
    </row>
    <row r="9" spans="2:12" s="1" customFormat="1" ht="36.95" customHeight="1">
      <c r="B9" s="33"/>
      <c r="E9" s="309" t="s">
        <v>629</v>
      </c>
      <c r="F9" s="330"/>
      <c r="G9" s="330"/>
      <c r="H9" s="330"/>
      <c r="I9" s="89"/>
      <c r="L9" s="33"/>
    </row>
    <row r="10" spans="2:12" s="1" customFormat="1" ht="11.25">
      <c r="B10" s="33"/>
      <c r="I10" s="89"/>
      <c r="L10" s="33"/>
    </row>
    <row r="11" spans="2:12" s="1" customFormat="1" ht="12" customHeight="1">
      <c r="B11" s="33"/>
      <c r="D11" s="28" t="s">
        <v>19</v>
      </c>
      <c r="F11" s="26" t="s">
        <v>3</v>
      </c>
      <c r="I11" s="90" t="s">
        <v>20</v>
      </c>
      <c r="J11" s="26" t="s">
        <v>3</v>
      </c>
      <c r="L11" s="33"/>
    </row>
    <row r="12" spans="2:12" s="1" customFormat="1" ht="12" customHeight="1">
      <c r="B12" s="33"/>
      <c r="D12" s="28" t="s">
        <v>21</v>
      </c>
      <c r="F12" s="26" t="s">
        <v>22</v>
      </c>
      <c r="I12" s="90" t="s">
        <v>23</v>
      </c>
      <c r="J12" s="50" t="str">
        <f>'Rekapitulace stavby'!AN8</f>
        <v>7. 6. 2019</v>
      </c>
      <c r="L12" s="33"/>
    </row>
    <row r="13" spans="2:12" s="1" customFormat="1" ht="10.9" customHeight="1">
      <c r="B13" s="33"/>
      <c r="I13" s="89"/>
      <c r="L13" s="33"/>
    </row>
    <row r="14" spans="2:12" s="1" customFormat="1" ht="12" customHeight="1">
      <c r="B14" s="33"/>
      <c r="D14" s="28" t="s">
        <v>25</v>
      </c>
      <c r="I14" s="90" t="s">
        <v>26</v>
      </c>
      <c r="J14" s="26" t="s">
        <v>27</v>
      </c>
      <c r="L14" s="33"/>
    </row>
    <row r="15" spans="2:12" s="1" customFormat="1" ht="18" customHeight="1">
      <c r="B15" s="33"/>
      <c r="E15" s="26" t="s">
        <v>840</v>
      </c>
      <c r="I15" s="90" t="s">
        <v>29</v>
      </c>
      <c r="J15" s="26" t="s">
        <v>3</v>
      </c>
      <c r="L15" s="33"/>
    </row>
    <row r="16" spans="2:12" s="1" customFormat="1" ht="6.95" customHeight="1">
      <c r="B16" s="33"/>
      <c r="I16" s="89"/>
      <c r="L16" s="33"/>
    </row>
    <row r="17" spans="2:12" s="1" customFormat="1" ht="12" customHeight="1">
      <c r="B17" s="33"/>
      <c r="D17" s="28" t="s">
        <v>30</v>
      </c>
      <c r="I17" s="90" t="s">
        <v>26</v>
      </c>
      <c r="J17" s="29" t="str">
        <f>'Rekapitulace stavby'!AN13</f>
        <v>Vyplň údaj</v>
      </c>
      <c r="L17" s="33"/>
    </row>
    <row r="18" spans="2:12" s="1" customFormat="1" ht="18" customHeight="1">
      <c r="B18" s="33"/>
      <c r="E18" s="331" t="str">
        <f>'Rekapitulace stavby'!E14</f>
        <v>Vyplň údaj</v>
      </c>
      <c r="F18" s="312"/>
      <c r="G18" s="312"/>
      <c r="H18" s="312"/>
      <c r="I18" s="90" t="s">
        <v>29</v>
      </c>
      <c r="J18" s="29" t="str">
        <f>'Rekapitulace stavby'!AN14</f>
        <v>Vyplň údaj</v>
      </c>
      <c r="L18" s="33"/>
    </row>
    <row r="19" spans="2:12" s="1" customFormat="1" ht="6.95" customHeight="1">
      <c r="B19" s="33"/>
      <c r="I19" s="89"/>
      <c r="L19" s="33"/>
    </row>
    <row r="20" spans="2:12" s="1" customFormat="1" ht="12" customHeight="1">
      <c r="B20" s="33"/>
      <c r="D20" s="28" t="s">
        <v>32</v>
      </c>
      <c r="I20" s="90" t="s">
        <v>26</v>
      </c>
      <c r="J20" s="26" t="s">
        <v>33</v>
      </c>
      <c r="L20" s="33"/>
    </row>
    <row r="21" spans="2:12" s="1" customFormat="1" ht="18" customHeight="1">
      <c r="B21" s="33"/>
      <c r="E21" s="26" t="s">
        <v>34</v>
      </c>
      <c r="I21" s="90" t="s">
        <v>29</v>
      </c>
      <c r="J21" s="26" t="s">
        <v>35</v>
      </c>
      <c r="L21" s="33"/>
    </row>
    <row r="22" spans="2:12" s="1" customFormat="1" ht="6.95" customHeight="1">
      <c r="B22" s="33"/>
      <c r="I22" s="89"/>
      <c r="L22" s="33"/>
    </row>
    <row r="23" spans="2:12" s="1" customFormat="1" ht="12" customHeight="1">
      <c r="B23" s="33"/>
      <c r="D23" s="28" t="s">
        <v>37</v>
      </c>
      <c r="I23" s="90" t="s">
        <v>26</v>
      </c>
      <c r="J23" s="26" t="str">
        <f>IF('Rekapitulace stavby'!AN19="","",'Rekapitulace stavby'!AN19)</f>
        <v/>
      </c>
      <c r="L23" s="33"/>
    </row>
    <row r="24" spans="2:12" s="1" customFormat="1" ht="18" customHeight="1">
      <c r="B24" s="33"/>
      <c r="E24" s="26" t="str">
        <f>IF('Rekapitulace stavby'!E20="","",'Rekapitulace stavby'!E20)</f>
        <v xml:space="preserve"> </v>
      </c>
      <c r="I24" s="90" t="s">
        <v>29</v>
      </c>
      <c r="J24" s="26" t="str">
        <f>IF('Rekapitulace stavby'!AN20="","",'Rekapitulace stavby'!AN20)</f>
        <v/>
      </c>
      <c r="L24" s="33"/>
    </row>
    <row r="25" spans="2:12" s="1" customFormat="1" ht="6.95" customHeight="1">
      <c r="B25" s="33"/>
      <c r="I25" s="89"/>
      <c r="L25" s="33"/>
    </row>
    <row r="26" spans="2:12" s="1" customFormat="1" ht="12" customHeight="1">
      <c r="B26" s="33"/>
      <c r="D26" s="28" t="s">
        <v>39</v>
      </c>
      <c r="I26" s="89"/>
      <c r="L26" s="33"/>
    </row>
    <row r="27" spans="2:12" s="7" customFormat="1" ht="16.5" customHeight="1">
      <c r="B27" s="91"/>
      <c r="E27" s="316" t="s">
        <v>3</v>
      </c>
      <c r="F27" s="316"/>
      <c r="G27" s="316"/>
      <c r="H27" s="316"/>
      <c r="I27" s="92"/>
      <c r="L27" s="91"/>
    </row>
    <row r="28" spans="2:12" s="1" customFormat="1" ht="6.95" customHeight="1">
      <c r="B28" s="33"/>
      <c r="I28" s="89"/>
      <c r="L28" s="33"/>
    </row>
    <row r="29" spans="2:12" s="1" customFormat="1" ht="6.95" customHeight="1">
      <c r="B29" s="33"/>
      <c r="D29" s="51"/>
      <c r="E29" s="51"/>
      <c r="F29" s="51"/>
      <c r="G29" s="51"/>
      <c r="H29" s="51"/>
      <c r="I29" s="93"/>
      <c r="J29" s="51"/>
      <c r="K29" s="51"/>
      <c r="L29" s="33"/>
    </row>
    <row r="30" spans="2:12" s="1" customFormat="1" ht="25.35" customHeight="1">
      <c r="B30" s="33"/>
      <c r="D30" s="94" t="s">
        <v>41</v>
      </c>
      <c r="I30" s="89"/>
      <c r="J30" s="64">
        <f>ROUND(J81,2)</f>
        <v>0</v>
      </c>
      <c r="L30" s="33"/>
    </row>
    <row r="31" spans="2:12" s="1" customFormat="1" ht="6.95" customHeight="1">
      <c r="B31" s="33"/>
      <c r="D31" s="51"/>
      <c r="E31" s="51"/>
      <c r="F31" s="51"/>
      <c r="G31" s="51"/>
      <c r="H31" s="51"/>
      <c r="I31" s="93"/>
      <c r="J31" s="51"/>
      <c r="K31" s="51"/>
      <c r="L31" s="33"/>
    </row>
    <row r="32" spans="2:12" s="1" customFormat="1" ht="14.45" customHeight="1">
      <c r="B32" s="33"/>
      <c r="F32" s="36" t="s">
        <v>43</v>
      </c>
      <c r="I32" s="95" t="s">
        <v>42</v>
      </c>
      <c r="J32" s="36" t="s">
        <v>44</v>
      </c>
      <c r="L32" s="33"/>
    </row>
    <row r="33" spans="2:12" s="1" customFormat="1" ht="14.45" customHeight="1">
      <c r="B33" s="33"/>
      <c r="D33" s="96" t="s">
        <v>45</v>
      </c>
      <c r="E33" s="28" t="s">
        <v>46</v>
      </c>
      <c r="F33" s="97">
        <f>ROUND((SUM(BE81:BE90)),2)</f>
        <v>0</v>
      </c>
      <c r="I33" s="98">
        <v>0.21</v>
      </c>
      <c r="J33" s="97">
        <f>ROUND(((SUM(BE81:BE90))*I33),2)</f>
        <v>0</v>
      </c>
      <c r="L33" s="33"/>
    </row>
    <row r="34" spans="2:12" s="1" customFormat="1" ht="14.45" customHeight="1">
      <c r="B34" s="33"/>
      <c r="E34" s="28" t="s">
        <v>47</v>
      </c>
      <c r="F34" s="97">
        <f>ROUND((SUM(BF81:BF90)),2)</f>
        <v>0</v>
      </c>
      <c r="I34" s="98">
        <v>0.15</v>
      </c>
      <c r="J34" s="97">
        <f>ROUND(((SUM(BF81:BF90))*I34),2)</f>
        <v>0</v>
      </c>
      <c r="L34" s="33"/>
    </row>
    <row r="35" spans="2:12" s="1" customFormat="1" ht="14.45" customHeight="1" hidden="1">
      <c r="B35" s="33"/>
      <c r="E35" s="28" t="s">
        <v>48</v>
      </c>
      <c r="F35" s="97">
        <f>ROUND((SUM(BG81:BG90)),2)</f>
        <v>0</v>
      </c>
      <c r="I35" s="98">
        <v>0.21</v>
      </c>
      <c r="J35" s="97">
        <f>0</f>
        <v>0</v>
      </c>
      <c r="L35" s="33"/>
    </row>
    <row r="36" spans="2:12" s="1" customFormat="1" ht="14.45" customHeight="1" hidden="1">
      <c r="B36" s="33"/>
      <c r="E36" s="28" t="s">
        <v>49</v>
      </c>
      <c r="F36" s="97">
        <f>ROUND((SUM(BH81:BH90)),2)</f>
        <v>0</v>
      </c>
      <c r="I36" s="98">
        <v>0.15</v>
      </c>
      <c r="J36" s="97">
        <f>0</f>
        <v>0</v>
      </c>
      <c r="L36" s="33"/>
    </row>
    <row r="37" spans="2:12" s="1" customFormat="1" ht="14.45" customHeight="1" hidden="1">
      <c r="B37" s="33"/>
      <c r="E37" s="28" t="s">
        <v>50</v>
      </c>
      <c r="F37" s="97">
        <f>ROUND((SUM(BI81:BI90)),2)</f>
        <v>0</v>
      </c>
      <c r="I37" s="98">
        <v>0</v>
      </c>
      <c r="J37" s="97">
        <f>0</f>
        <v>0</v>
      </c>
      <c r="L37" s="33"/>
    </row>
    <row r="38" spans="2:12" s="1" customFormat="1" ht="6.95" customHeight="1">
      <c r="B38" s="33"/>
      <c r="I38" s="89"/>
      <c r="L38" s="33"/>
    </row>
    <row r="39" spans="2:12" s="1" customFormat="1" ht="25.35" customHeight="1">
      <c r="B39" s="33"/>
      <c r="C39" s="99"/>
      <c r="D39" s="100" t="s">
        <v>51</v>
      </c>
      <c r="E39" s="55"/>
      <c r="F39" s="55"/>
      <c r="G39" s="101" t="s">
        <v>52</v>
      </c>
      <c r="H39" s="102" t="s">
        <v>53</v>
      </c>
      <c r="I39" s="103"/>
      <c r="J39" s="104">
        <f>SUM(J30:J37)</f>
        <v>0</v>
      </c>
      <c r="K39" s="105"/>
      <c r="L39" s="33"/>
    </row>
    <row r="40" spans="2:12" s="1" customFormat="1" ht="14.45" customHeight="1">
      <c r="B40" s="42"/>
      <c r="C40" s="43"/>
      <c r="D40" s="43"/>
      <c r="E40" s="43"/>
      <c r="F40" s="43"/>
      <c r="G40" s="43"/>
      <c r="H40" s="43"/>
      <c r="I40" s="106"/>
      <c r="J40" s="43"/>
      <c r="K40" s="43"/>
      <c r="L40" s="33"/>
    </row>
    <row r="44" spans="2:12" s="1" customFormat="1" ht="6.95" customHeight="1">
      <c r="B44" s="44"/>
      <c r="C44" s="45"/>
      <c r="D44" s="45"/>
      <c r="E44" s="45"/>
      <c r="F44" s="45"/>
      <c r="G44" s="45"/>
      <c r="H44" s="45"/>
      <c r="I44" s="107"/>
      <c r="J44" s="45"/>
      <c r="K44" s="45"/>
      <c r="L44" s="33"/>
    </row>
    <row r="45" spans="2:12" s="1" customFormat="1" ht="24.95" customHeight="1">
      <c r="B45" s="33"/>
      <c r="C45" s="22" t="s">
        <v>101</v>
      </c>
      <c r="I45" s="89"/>
      <c r="L45" s="33"/>
    </row>
    <row r="46" spans="2:12" s="1" customFormat="1" ht="6.95" customHeight="1">
      <c r="B46" s="33"/>
      <c r="I46" s="89"/>
      <c r="L46" s="33"/>
    </row>
    <row r="47" spans="2:12" s="1" customFormat="1" ht="12" customHeight="1">
      <c r="B47" s="33"/>
      <c r="C47" s="28" t="s">
        <v>17</v>
      </c>
      <c r="I47" s="89"/>
      <c r="L47" s="33"/>
    </row>
    <row r="48" spans="2:12" s="1" customFormat="1" ht="16.5" customHeight="1">
      <c r="B48" s="33"/>
      <c r="E48" s="328" t="str">
        <f>E7</f>
        <v>Výstavba sila na posypovou sůl v areálu Plzeň - Doudlevce</v>
      </c>
      <c r="F48" s="329"/>
      <c r="G48" s="329"/>
      <c r="H48" s="329"/>
      <c r="I48" s="89"/>
      <c r="L48" s="33"/>
    </row>
    <row r="49" spans="2:12" s="1" customFormat="1" ht="12" customHeight="1">
      <c r="B49" s="33"/>
      <c r="C49" s="28" t="s">
        <v>99</v>
      </c>
      <c r="I49" s="89"/>
      <c r="L49" s="33"/>
    </row>
    <row r="50" spans="2:12" s="1" customFormat="1" ht="16.5" customHeight="1">
      <c r="B50" s="33"/>
      <c r="E50" s="309" t="str">
        <f>E9</f>
        <v>D.2. - Dokumentace technických a technologických zařízení</v>
      </c>
      <c r="F50" s="330"/>
      <c r="G50" s="330"/>
      <c r="H50" s="330"/>
      <c r="I50" s="89"/>
      <c r="L50" s="33"/>
    </row>
    <row r="51" spans="2:12" s="1" customFormat="1" ht="6.95" customHeight="1">
      <c r="B51" s="33"/>
      <c r="I51" s="89"/>
      <c r="L51" s="33"/>
    </row>
    <row r="52" spans="2:12" s="1" customFormat="1" ht="12" customHeight="1">
      <c r="B52" s="33"/>
      <c r="C52" s="28" t="s">
        <v>21</v>
      </c>
      <c r="F52" s="26" t="str">
        <f>F12</f>
        <v xml:space="preserve">SÚS Plzeňského kraje, Doudlevecká 91/54, </v>
      </c>
      <c r="I52" s="90" t="s">
        <v>23</v>
      </c>
      <c r="J52" s="50" t="str">
        <f>IF(J12="","",J12)</f>
        <v>7. 6. 2019</v>
      </c>
      <c r="L52" s="33"/>
    </row>
    <row r="53" spans="2:12" s="1" customFormat="1" ht="6.95" customHeight="1">
      <c r="B53" s="33"/>
      <c r="I53" s="89"/>
      <c r="L53" s="33"/>
    </row>
    <row r="54" spans="2:12" s="1" customFormat="1" ht="43.15" customHeight="1">
      <c r="B54" s="33"/>
      <c r="C54" s="28" t="s">
        <v>25</v>
      </c>
      <c r="F54" s="26" t="str">
        <f>E15</f>
        <v>Správa a údržba silnic Plzeňského kraje, Příspěvková organizace, Koterovská 162, 326 00 Plzeň</v>
      </c>
      <c r="I54" s="90" t="s">
        <v>32</v>
      </c>
      <c r="J54" s="31" t="str">
        <f>E21</f>
        <v>TORION, projekční kancelář, s.r.o.,Plzeň</v>
      </c>
      <c r="L54" s="33"/>
    </row>
    <row r="55" spans="2:12" s="1" customFormat="1" ht="15.2" customHeight="1">
      <c r="B55" s="33"/>
      <c r="C55" s="28" t="s">
        <v>30</v>
      </c>
      <c r="F55" s="26" t="str">
        <f>IF(E18="","",E18)</f>
        <v>Vyplň údaj</v>
      </c>
      <c r="I55" s="90" t="s">
        <v>37</v>
      </c>
      <c r="J55" s="31" t="str">
        <f>E24</f>
        <v xml:space="preserve"> </v>
      </c>
      <c r="L55" s="33"/>
    </row>
    <row r="56" spans="2:12" s="1" customFormat="1" ht="10.35" customHeight="1">
      <c r="B56" s="33"/>
      <c r="I56" s="89"/>
      <c r="L56" s="33"/>
    </row>
    <row r="57" spans="2:12" s="1" customFormat="1" ht="29.25" customHeight="1">
      <c r="B57" s="33"/>
      <c r="C57" s="108" t="s">
        <v>102</v>
      </c>
      <c r="D57" s="99"/>
      <c r="E57" s="99"/>
      <c r="F57" s="99"/>
      <c r="G57" s="99"/>
      <c r="H57" s="99"/>
      <c r="I57" s="109"/>
      <c r="J57" s="110" t="s">
        <v>103</v>
      </c>
      <c r="K57" s="99"/>
      <c r="L57" s="33"/>
    </row>
    <row r="58" spans="2:12" s="1" customFormat="1" ht="10.35" customHeight="1">
      <c r="B58" s="33"/>
      <c r="I58" s="89"/>
      <c r="L58" s="33"/>
    </row>
    <row r="59" spans="2:47" s="1" customFormat="1" ht="22.9" customHeight="1">
      <c r="B59" s="33"/>
      <c r="C59" s="111" t="s">
        <v>73</v>
      </c>
      <c r="I59" s="89"/>
      <c r="J59" s="64">
        <f>J81</f>
        <v>0</v>
      </c>
      <c r="L59" s="33"/>
      <c r="AU59" s="18" t="s">
        <v>104</v>
      </c>
    </row>
    <row r="60" spans="2:12" s="8" customFormat="1" ht="24.95" customHeight="1">
      <c r="B60" s="112"/>
      <c r="D60" s="113" t="s">
        <v>630</v>
      </c>
      <c r="E60" s="114"/>
      <c r="F60" s="114"/>
      <c r="G60" s="114"/>
      <c r="H60" s="114"/>
      <c r="I60" s="115"/>
      <c r="J60" s="116">
        <f>J82</f>
        <v>0</v>
      </c>
      <c r="L60" s="112"/>
    </row>
    <row r="61" spans="2:12" s="9" customFormat="1" ht="19.9" customHeight="1">
      <c r="B61" s="117"/>
      <c r="D61" s="118" t="s">
        <v>631</v>
      </c>
      <c r="E61" s="119"/>
      <c r="F61" s="119"/>
      <c r="G61" s="119"/>
      <c r="H61" s="119"/>
      <c r="I61" s="120"/>
      <c r="J61" s="121">
        <f>J83</f>
        <v>0</v>
      </c>
      <c r="L61" s="117"/>
    </row>
    <row r="62" spans="2:12" s="1" customFormat="1" ht="21.75" customHeight="1">
      <c r="B62" s="33"/>
      <c r="I62" s="89"/>
      <c r="L62" s="33"/>
    </row>
    <row r="63" spans="2:12" s="1" customFormat="1" ht="6.95" customHeight="1">
      <c r="B63" s="42"/>
      <c r="C63" s="43"/>
      <c r="D63" s="43"/>
      <c r="E63" s="43"/>
      <c r="F63" s="43"/>
      <c r="G63" s="43"/>
      <c r="H63" s="43"/>
      <c r="I63" s="106"/>
      <c r="J63" s="43"/>
      <c r="K63" s="43"/>
      <c r="L63" s="33"/>
    </row>
    <row r="67" spans="2:12" s="1" customFormat="1" ht="6.95" customHeight="1">
      <c r="B67" s="44"/>
      <c r="C67" s="45"/>
      <c r="D67" s="45"/>
      <c r="E67" s="45"/>
      <c r="F67" s="45"/>
      <c r="G67" s="45"/>
      <c r="H67" s="45"/>
      <c r="I67" s="107"/>
      <c r="J67" s="45"/>
      <c r="K67" s="45"/>
      <c r="L67" s="33"/>
    </row>
    <row r="68" spans="2:12" s="1" customFormat="1" ht="24.95" customHeight="1">
      <c r="B68" s="33"/>
      <c r="C68" s="22" t="s">
        <v>110</v>
      </c>
      <c r="I68" s="89"/>
      <c r="L68" s="33"/>
    </row>
    <row r="69" spans="2:12" s="1" customFormat="1" ht="6.95" customHeight="1">
      <c r="B69" s="33"/>
      <c r="I69" s="89"/>
      <c r="L69" s="33"/>
    </row>
    <row r="70" spans="2:12" s="1" customFormat="1" ht="12" customHeight="1">
      <c r="B70" s="33"/>
      <c r="C70" s="28" t="s">
        <v>17</v>
      </c>
      <c r="I70" s="89"/>
      <c r="L70" s="33"/>
    </row>
    <row r="71" spans="2:12" s="1" customFormat="1" ht="16.5" customHeight="1">
      <c r="B71" s="33"/>
      <c r="E71" s="328" t="str">
        <f>E7</f>
        <v>Výstavba sila na posypovou sůl v areálu Plzeň - Doudlevce</v>
      </c>
      <c r="F71" s="329"/>
      <c r="G71" s="329"/>
      <c r="H71" s="329"/>
      <c r="I71" s="89"/>
      <c r="L71" s="33"/>
    </row>
    <row r="72" spans="2:12" s="1" customFormat="1" ht="12" customHeight="1">
      <c r="B72" s="33"/>
      <c r="C72" s="28" t="s">
        <v>99</v>
      </c>
      <c r="I72" s="89"/>
      <c r="L72" s="33"/>
    </row>
    <row r="73" spans="2:12" s="1" customFormat="1" ht="16.5" customHeight="1">
      <c r="B73" s="33"/>
      <c r="E73" s="309" t="str">
        <f>E9</f>
        <v>D.2. - Dokumentace technických a technologických zařízení</v>
      </c>
      <c r="F73" s="330"/>
      <c r="G73" s="330"/>
      <c r="H73" s="330"/>
      <c r="I73" s="89"/>
      <c r="L73" s="33"/>
    </row>
    <row r="74" spans="2:12" s="1" customFormat="1" ht="6.95" customHeight="1">
      <c r="B74" s="33"/>
      <c r="I74" s="89"/>
      <c r="L74" s="33"/>
    </row>
    <row r="75" spans="2:12" s="1" customFormat="1" ht="12" customHeight="1">
      <c r="B75" s="33"/>
      <c r="C75" s="28" t="s">
        <v>21</v>
      </c>
      <c r="F75" s="26" t="str">
        <f>F12</f>
        <v xml:space="preserve">SÚS Plzeňského kraje, Doudlevecká 91/54, </v>
      </c>
      <c r="I75" s="90" t="s">
        <v>23</v>
      </c>
      <c r="J75" s="50" t="str">
        <f>IF(J12="","",J12)</f>
        <v>7. 6. 2019</v>
      </c>
      <c r="L75" s="33"/>
    </row>
    <row r="76" spans="2:12" s="1" customFormat="1" ht="6.95" customHeight="1">
      <c r="B76" s="33"/>
      <c r="I76" s="89"/>
      <c r="L76" s="33"/>
    </row>
    <row r="77" spans="2:12" s="1" customFormat="1" ht="43.15" customHeight="1">
      <c r="B77" s="33"/>
      <c r="C77" s="28" t="s">
        <v>25</v>
      </c>
      <c r="F77" s="26" t="str">
        <f>E15</f>
        <v>Správa a údržba silnic Plzeňského kraje, Příspěvková organizace, Koterovská 162, 326 00 Plzeň</v>
      </c>
      <c r="I77" s="90" t="s">
        <v>32</v>
      </c>
      <c r="J77" s="31" t="str">
        <f>E21</f>
        <v>TORION, projekční kancelář, s.r.o.,Plzeň</v>
      </c>
      <c r="L77" s="33"/>
    </row>
    <row r="78" spans="2:12" s="1" customFormat="1" ht="15.2" customHeight="1">
      <c r="B78" s="33"/>
      <c r="C78" s="28" t="s">
        <v>30</v>
      </c>
      <c r="F78" s="26" t="str">
        <f>IF(E18="","",E18)</f>
        <v>Vyplň údaj</v>
      </c>
      <c r="I78" s="90" t="s">
        <v>37</v>
      </c>
      <c r="J78" s="31" t="str">
        <f>E24</f>
        <v xml:space="preserve"> </v>
      </c>
      <c r="L78" s="33"/>
    </row>
    <row r="79" spans="2:12" s="1" customFormat="1" ht="10.35" customHeight="1">
      <c r="B79" s="33"/>
      <c r="I79" s="89"/>
      <c r="L79" s="33"/>
    </row>
    <row r="80" spans="2:20" s="10" customFormat="1" ht="29.25" customHeight="1">
      <c r="B80" s="122"/>
      <c r="C80" s="123" t="s">
        <v>111</v>
      </c>
      <c r="D80" s="124" t="s">
        <v>60</v>
      </c>
      <c r="E80" s="124" t="s">
        <v>56</v>
      </c>
      <c r="F80" s="124" t="s">
        <v>57</v>
      </c>
      <c r="G80" s="124" t="s">
        <v>112</v>
      </c>
      <c r="H80" s="124" t="s">
        <v>113</v>
      </c>
      <c r="I80" s="125" t="s">
        <v>114</v>
      </c>
      <c r="J80" s="124" t="s">
        <v>103</v>
      </c>
      <c r="K80" s="126" t="s">
        <v>115</v>
      </c>
      <c r="L80" s="122"/>
      <c r="M80" s="57" t="s">
        <v>3</v>
      </c>
      <c r="N80" s="58" t="s">
        <v>45</v>
      </c>
      <c r="O80" s="58" t="s">
        <v>116</v>
      </c>
      <c r="P80" s="58" t="s">
        <v>117</v>
      </c>
      <c r="Q80" s="58" t="s">
        <v>118</v>
      </c>
      <c r="R80" s="58" t="s">
        <v>119</v>
      </c>
      <c r="S80" s="58" t="s">
        <v>120</v>
      </c>
      <c r="T80" s="59" t="s">
        <v>121</v>
      </c>
    </row>
    <row r="81" spans="2:63" s="1" customFormat="1" ht="22.9" customHeight="1">
      <c r="B81" s="33"/>
      <c r="C81" s="62" t="s">
        <v>122</v>
      </c>
      <c r="I81" s="89"/>
      <c r="J81" s="127">
        <f>BK81</f>
        <v>0</v>
      </c>
      <c r="L81" s="33"/>
      <c r="M81" s="60"/>
      <c r="N81" s="51"/>
      <c r="O81" s="51"/>
      <c r="P81" s="128">
        <f>P82</f>
        <v>0</v>
      </c>
      <c r="Q81" s="51"/>
      <c r="R81" s="128">
        <f>R82</f>
        <v>0</v>
      </c>
      <c r="S81" s="51"/>
      <c r="T81" s="129">
        <f>T82</f>
        <v>0</v>
      </c>
      <c r="AT81" s="18" t="s">
        <v>74</v>
      </c>
      <c r="AU81" s="18" t="s">
        <v>104</v>
      </c>
      <c r="BK81" s="130">
        <f>BK82</f>
        <v>0</v>
      </c>
    </row>
    <row r="82" spans="2:63" s="11" customFormat="1" ht="25.9" customHeight="1">
      <c r="B82" s="131"/>
      <c r="D82" s="132" t="s">
        <v>74</v>
      </c>
      <c r="E82" s="133" t="s">
        <v>181</v>
      </c>
      <c r="F82" s="133" t="s">
        <v>181</v>
      </c>
      <c r="I82" s="134"/>
      <c r="J82" s="135">
        <f>BK82</f>
        <v>0</v>
      </c>
      <c r="L82" s="131"/>
      <c r="M82" s="136"/>
      <c r="N82" s="137"/>
      <c r="O82" s="137"/>
      <c r="P82" s="138">
        <f>P83</f>
        <v>0</v>
      </c>
      <c r="Q82" s="137"/>
      <c r="R82" s="138">
        <f>R83</f>
        <v>0</v>
      </c>
      <c r="S82" s="137"/>
      <c r="T82" s="139">
        <f>T83</f>
        <v>0</v>
      </c>
      <c r="AR82" s="132" t="s">
        <v>83</v>
      </c>
      <c r="AT82" s="140" t="s">
        <v>74</v>
      </c>
      <c r="AU82" s="140" t="s">
        <v>75</v>
      </c>
      <c r="AY82" s="132" t="s">
        <v>126</v>
      </c>
      <c r="BK82" s="141">
        <f>BK83</f>
        <v>0</v>
      </c>
    </row>
    <row r="83" spans="2:63" s="11" customFormat="1" ht="22.9" customHeight="1">
      <c r="B83" s="131"/>
      <c r="D83" s="132" t="s">
        <v>74</v>
      </c>
      <c r="E83" s="142" t="s">
        <v>632</v>
      </c>
      <c r="F83" s="142" t="s">
        <v>633</v>
      </c>
      <c r="I83" s="134"/>
      <c r="J83" s="143">
        <f>BK83</f>
        <v>0</v>
      </c>
      <c r="L83" s="131"/>
      <c r="M83" s="136"/>
      <c r="N83" s="137"/>
      <c r="O83" s="137"/>
      <c r="P83" s="138">
        <f>SUM(P84:P90)</f>
        <v>0</v>
      </c>
      <c r="Q83" s="137"/>
      <c r="R83" s="138">
        <f>SUM(R84:R90)</f>
        <v>0</v>
      </c>
      <c r="S83" s="137"/>
      <c r="T83" s="139">
        <f>SUM(T84:T90)</f>
        <v>0</v>
      </c>
      <c r="AR83" s="132" t="s">
        <v>83</v>
      </c>
      <c r="AT83" s="140" t="s">
        <v>74</v>
      </c>
      <c r="AU83" s="140" t="s">
        <v>83</v>
      </c>
      <c r="AY83" s="132" t="s">
        <v>126</v>
      </c>
      <c r="BK83" s="141">
        <f>SUM(BK84:BK90)</f>
        <v>0</v>
      </c>
    </row>
    <row r="84" spans="2:65" s="1" customFormat="1" ht="16.5" customHeight="1">
      <c r="B84" s="144"/>
      <c r="C84" s="145" t="s">
        <v>83</v>
      </c>
      <c r="D84" s="145" t="s">
        <v>129</v>
      </c>
      <c r="E84" s="146" t="s">
        <v>634</v>
      </c>
      <c r="F84" s="147" t="s">
        <v>635</v>
      </c>
      <c r="G84" s="148" t="s">
        <v>509</v>
      </c>
      <c r="H84" s="149">
        <v>1</v>
      </c>
      <c r="I84" s="150"/>
      <c r="J84" s="151">
        <f aca="true" t="shared" si="0" ref="J84:J90">ROUND(I84*H84,2)</f>
        <v>0</v>
      </c>
      <c r="K84" s="147" t="s">
        <v>3</v>
      </c>
      <c r="L84" s="33"/>
      <c r="M84" s="152" t="s">
        <v>3</v>
      </c>
      <c r="N84" s="153" t="s">
        <v>46</v>
      </c>
      <c r="O84" s="53"/>
      <c r="P84" s="154">
        <f aca="true" t="shared" si="1" ref="P84:P90">O84*H84</f>
        <v>0</v>
      </c>
      <c r="Q84" s="154">
        <v>0</v>
      </c>
      <c r="R84" s="154">
        <f aca="true" t="shared" si="2" ref="R84:R90">Q84*H84</f>
        <v>0</v>
      </c>
      <c r="S84" s="154">
        <v>0</v>
      </c>
      <c r="T84" s="155">
        <f aca="true" t="shared" si="3" ref="T84:T90">S84*H84</f>
        <v>0</v>
      </c>
      <c r="AR84" s="156" t="s">
        <v>143</v>
      </c>
      <c r="AT84" s="156" t="s">
        <v>129</v>
      </c>
      <c r="AU84" s="156" t="s">
        <v>85</v>
      </c>
      <c r="AY84" s="18" t="s">
        <v>126</v>
      </c>
      <c r="BE84" s="157">
        <f aca="true" t="shared" si="4" ref="BE84:BE90">IF(N84="základní",J84,0)</f>
        <v>0</v>
      </c>
      <c r="BF84" s="157">
        <f aca="true" t="shared" si="5" ref="BF84:BF90">IF(N84="snížená",J84,0)</f>
        <v>0</v>
      </c>
      <c r="BG84" s="157">
        <f aca="true" t="shared" si="6" ref="BG84:BG90">IF(N84="zákl. přenesená",J84,0)</f>
        <v>0</v>
      </c>
      <c r="BH84" s="157">
        <f aca="true" t="shared" si="7" ref="BH84:BH90">IF(N84="sníž. přenesená",J84,0)</f>
        <v>0</v>
      </c>
      <c r="BI84" s="157">
        <f aca="true" t="shared" si="8" ref="BI84:BI90">IF(N84="nulová",J84,0)</f>
        <v>0</v>
      </c>
      <c r="BJ84" s="18" t="s">
        <v>83</v>
      </c>
      <c r="BK84" s="157">
        <f aca="true" t="shared" si="9" ref="BK84:BK90">ROUND(I84*H84,2)</f>
        <v>0</v>
      </c>
      <c r="BL84" s="18" t="s">
        <v>143</v>
      </c>
      <c r="BM84" s="156" t="s">
        <v>636</v>
      </c>
    </row>
    <row r="85" spans="2:65" s="1" customFormat="1" ht="16.5" customHeight="1">
      <c r="B85" s="144"/>
      <c r="C85" s="189" t="s">
        <v>85</v>
      </c>
      <c r="D85" s="189" t="s">
        <v>275</v>
      </c>
      <c r="E85" s="190" t="s">
        <v>637</v>
      </c>
      <c r="F85" s="191" t="s">
        <v>638</v>
      </c>
      <c r="G85" s="192" t="s">
        <v>509</v>
      </c>
      <c r="H85" s="193">
        <v>1</v>
      </c>
      <c r="I85" s="194"/>
      <c r="J85" s="195">
        <f t="shared" si="0"/>
        <v>0</v>
      </c>
      <c r="K85" s="191" t="s">
        <v>3</v>
      </c>
      <c r="L85" s="196"/>
      <c r="M85" s="197" t="s">
        <v>3</v>
      </c>
      <c r="N85" s="198" t="s">
        <v>46</v>
      </c>
      <c r="O85" s="53"/>
      <c r="P85" s="154">
        <f t="shared" si="1"/>
        <v>0</v>
      </c>
      <c r="Q85" s="154">
        <v>0</v>
      </c>
      <c r="R85" s="154">
        <f t="shared" si="2"/>
        <v>0</v>
      </c>
      <c r="S85" s="154">
        <v>0</v>
      </c>
      <c r="T85" s="155">
        <f t="shared" si="3"/>
        <v>0</v>
      </c>
      <c r="AR85" s="156" t="s">
        <v>160</v>
      </c>
      <c r="AT85" s="156" t="s">
        <v>275</v>
      </c>
      <c r="AU85" s="156" t="s">
        <v>85</v>
      </c>
      <c r="AY85" s="18" t="s">
        <v>126</v>
      </c>
      <c r="BE85" s="157">
        <f t="shared" si="4"/>
        <v>0</v>
      </c>
      <c r="BF85" s="157">
        <f t="shared" si="5"/>
        <v>0</v>
      </c>
      <c r="BG85" s="157">
        <f t="shared" si="6"/>
        <v>0</v>
      </c>
      <c r="BH85" s="157">
        <f t="shared" si="7"/>
        <v>0</v>
      </c>
      <c r="BI85" s="157">
        <f t="shared" si="8"/>
        <v>0</v>
      </c>
      <c r="BJ85" s="18" t="s">
        <v>83</v>
      </c>
      <c r="BK85" s="157">
        <f t="shared" si="9"/>
        <v>0</v>
      </c>
      <c r="BL85" s="18" t="s">
        <v>143</v>
      </c>
      <c r="BM85" s="156" t="s">
        <v>639</v>
      </c>
    </row>
    <row r="86" spans="2:65" s="1" customFormat="1" ht="16.5" customHeight="1">
      <c r="B86" s="144"/>
      <c r="C86" s="145" t="s">
        <v>140</v>
      </c>
      <c r="D86" s="145" t="s">
        <v>129</v>
      </c>
      <c r="E86" s="146" t="s">
        <v>640</v>
      </c>
      <c r="F86" s="147" t="s">
        <v>641</v>
      </c>
      <c r="G86" s="148" t="s">
        <v>201</v>
      </c>
      <c r="H86" s="149">
        <v>23</v>
      </c>
      <c r="I86" s="150"/>
      <c r="J86" s="151">
        <f t="shared" si="0"/>
        <v>0</v>
      </c>
      <c r="K86" s="147" t="s">
        <v>3</v>
      </c>
      <c r="L86" s="33"/>
      <c r="M86" s="152" t="s">
        <v>3</v>
      </c>
      <c r="N86" s="153" t="s">
        <v>46</v>
      </c>
      <c r="O86" s="53"/>
      <c r="P86" s="154">
        <f t="shared" si="1"/>
        <v>0</v>
      </c>
      <c r="Q86" s="154">
        <v>0</v>
      </c>
      <c r="R86" s="154">
        <f t="shared" si="2"/>
        <v>0</v>
      </c>
      <c r="S86" s="154">
        <v>0</v>
      </c>
      <c r="T86" s="155">
        <f t="shared" si="3"/>
        <v>0</v>
      </c>
      <c r="AR86" s="156" t="s">
        <v>143</v>
      </c>
      <c r="AT86" s="156" t="s">
        <v>129</v>
      </c>
      <c r="AU86" s="156" t="s">
        <v>85</v>
      </c>
      <c r="AY86" s="18" t="s">
        <v>126</v>
      </c>
      <c r="BE86" s="157">
        <f t="shared" si="4"/>
        <v>0</v>
      </c>
      <c r="BF86" s="157">
        <f t="shared" si="5"/>
        <v>0</v>
      </c>
      <c r="BG86" s="157">
        <f t="shared" si="6"/>
        <v>0</v>
      </c>
      <c r="BH86" s="157">
        <f t="shared" si="7"/>
        <v>0</v>
      </c>
      <c r="BI86" s="157">
        <f t="shared" si="8"/>
        <v>0</v>
      </c>
      <c r="BJ86" s="18" t="s">
        <v>83</v>
      </c>
      <c r="BK86" s="157">
        <f t="shared" si="9"/>
        <v>0</v>
      </c>
      <c r="BL86" s="18" t="s">
        <v>143</v>
      </c>
      <c r="BM86" s="156" t="s">
        <v>642</v>
      </c>
    </row>
    <row r="87" spans="2:65" s="1" customFormat="1" ht="16.5" customHeight="1">
      <c r="B87" s="144"/>
      <c r="C87" s="145" t="s">
        <v>143</v>
      </c>
      <c r="D87" s="145" t="s">
        <v>129</v>
      </c>
      <c r="E87" s="146" t="s">
        <v>643</v>
      </c>
      <c r="F87" s="147" t="s">
        <v>644</v>
      </c>
      <c r="G87" s="148" t="s">
        <v>201</v>
      </c>
      <c r="H87" s="149">
        <v>2</v>
      </c>
      <c r="I87" s="150"/>
      <c r="J87" s="151">
        <f t="shared" si="0"/>
        <v>0</v>
      </c>
      <c r="K87" s="147" t="s">
        <v>3</v>
      </c>
      <c r="L87" s="33"/>
      <c r="M87" s="152" t="s">
        <v>3</v>
      </c>
      <c r="N87" s="153" t="s">
        <v>46</v>
      </c>
      <c r="O87" s="53"/>
      <c r="P87" s="154">
        <f t="shared" si="1"/>
        <v>0</v>
      </c>
      <c r="Q87" s="154">
        <v>0</v>
      </c>
      <c r="R87" s="154">
        <f t="shared" si="2"/>
        <v>0</v>
      </c>
      <c r="S87" s="154">
        <v>0</v>
      </c>
      <c r="T87" s="155">
        <f t="shared" si="3"/>
        <v>0</v>
      </c>
      <c r="AR87" s="156" t="s">
        <v>143</v>
      </c>
      <c r="AT87" s="156" t="s">
        <v>129</v>
      </c>
      <c r="AU87" s="156" t="s">
        <v>85</v>
      </c>
      <c r="AY87" s="18" t="s">
        <v>126</v>
      </c>
      <c r="BE87" s="157">
        <f t="shared" si="4"/>
        <v>0</v>
      </c>
      <c r="BF87" s="157">
        <f t="shared" si="5"/>
        <v>0</v>
      </c>
      <c r="BG87" s="157">
        <f t="shared" si="6"/>
        <v>0</v>
      </c>
      <c r="BH87" s="157">
        <f t="shared" si="7"/>
        <v>0</v>
      </c>
      <c r="BI87" s="157">
        <f t="shared" si="8"/>
        <v>0</v>
      </c>
      <c r="BJ87" s="18" t="s">
        <v>83</v>
      </c>
      <c r="BK87" s="157">
        <f t="shared" si="9"/>
        <v>0</v>
      </c>
      <c r="BL87" s="18" t="s">
        <v>143</v>
      </c>
      <c r="BM87" s="156" t="s">
        <v>645</v>
      </c>
    </row>
    <row r="88" spans="2:65" s="1" customFormat="1" ht="16.5" customHeight="1">
      <c r="B88" s="144"/>
      <c r="C88" s="145" t="s">
        <v>125</v>
      </c>
      <c r="D88" s="145" t="s">
        <v>129</v>
      </c>
      <c r="E88" s="146" t="s">
        <v>646</v>
      </c>
      <c r="F88" s="147" t="s">
        <v>647</v>
      </c>
      <c r="G88" s="148" t="s">
        <v>509</v>
      </c>
      <c r="H88" s="149">
        <v>1</v>
      </c>
      <c r="I88" s="150"/>
      <c r="J88" s="151">
        <f t="shared" si="0"/>
        <v>0</v>
      </c>
      <c r="K88" s="147" t="s">
        <v>3</v>
      </c>
      <c r="L88" s="33"/>
      <c r="M88" s="152" t="s">
        <v>3</v>
      </c>
      <c r="N88" s="153" t="s">
        <v>46</v>
      </c>
      <c r="O88" s="53"/>
      <c r="P88" s="154">
        <f t="shared" si="1"/>
        <v>0</v>
      </c>
      <c r="Q88" s="154">
        <v>0</v>
      </c>
      <c r="R88" s="154">
        <f t="shared" si="2"/>
        <v>0</v>
      </c>
      <c r="S88" s="154">
        <v>0</v>
      </c>
      <c r="T88" s="155">
        <f t="shared" si="3"/>
        <v>0</v>
      </c>
      <c r="AR88" s="156" t="s">
        <v>143</v>
      </c>
      <c r="AT88" s="156" t="s">
        <v>129</v>
      </c>
      <c r="AU88" s="156" t="s">
        <v>85</v>
      </c>
      <c r="AY88" s="18" t="s">
        <v>126</v>
      </c>
      <c r="BE88" s="157">
        <f t="shared" si="4"/>
        <v>0</v>
      </c>
      <c r="BF88" s="157">
        <f t="shared" si="5"/>
        <v>0</v>
      </c>
      <c r="BG88" s="157">
        <f t="shared" si="6"/>
        <v>0</v>
      </c>
      <c r="BH88" s="157">
        <f t="shared" si="7"/>
        <v>0</v>
      </c>
      <c r="BI88" s="157">
        <f t="shared" si="8"/>
        <v>0</v>
      </c>
      <c r="BJ88" s="18" t="s">
        <v>83</v>
      </c>
      <c r="BK88" s="157">
        <f t="shared" si="9"/>
        <v>0</v>
      </c>
      <c r="BL88" s="18" t="s">
        <v>143</v>
      </c>
      <c r="BM88" s="156" t="s">
        <v>648</v>
      </c>
    </row>
    <row r="89" spans="2:65" s="1" customFormat="1" ht="16.5" customHeight="1">
      <c r="B89" s="144"/>
      <c r="C89" s="145" t="s">
        <v>150</v>
      </c>
      <c r="D89" s="145" t="s">
        <v>129</v>
      </c>
      <c r="E89" s="146" t="s">
        <v>649</v>
      </c>
      <c r="F89" s="147" t="s">
        <v>650</v>
      </c>
      <c r="G89" s="148" t="s">
        <v>509</v>
      </c>
      <c r="H89" s="149">
        <v>1</v>
      </c>
      <c r="I89" s="150"/>
      <c r="J89" s="151">
        <f t="shared" si="0"/>
        <v>0</v>
      </c>
      <c r="K89" s="147" t="s">
        <v>3</v>
      </c>
      <c r="L89" s="33"/>
      <c r="M89" s="152" t="s">
        <v>3</v>
      </c>
      <c r="N89" s="153" t="s">
        <v>46</v>
      </c>
      <c r="O89" s="53"/>
      <c r="P89" s="154">
        <f t="shared" si="1"/>
        <v>0</v>
      </c>
      <c r="Q89" s="154">
        <v>0</v>
      </c>
      <c r="R89" s="154">
        <f t="shared" si="2"/>
        <v>0</v>
      </c>
      <c r="S89" s="154">
        <v>0</v>
      </c>
      <c r="T89" s="155">
        <f t="shared" si="3"/>
        <v>0</v>
      </c>
      <c r="AR89" s="156" t="s">
        <v>143</v>
      </c>
      <c r="AT89" s="156" t="s">
        <v>129</v>
      </c>
      <c r="AU89" s="156" t="s">
        <v>85</v>
      </c>
      <c r="AY89" s="18" t="s">
        <v>126</v>
      </c>
      <c r="BE89" s="157">
        <f t="shared" si="4"/>
        <v>0</v>
      </c>
      <c r="BF89" s="157">
        <f t="shared" si="5"/>
        <v>0</v>
      </c>
      <c r="BG89" s="157">
        <f t="shared" si="6"/>
        <v>0</v>
      </c>
      <c r="BH89" s="157">
        <f t="shared" si="7"/>
        <v>0</v>
      </c>
      <c r="BI89" s="157">
        <f t="shared" si="8"/>
        <v>0</v>
      </c>
      <c r="BJ89" s="18" t="s">
        <v>83</v>
      </c>
      <c r="BK89" s="157">
        <f t="shared" si="9"/>
        <v>0</v>
      </c>
      <c r="BL89" s="18" t="s">
        <v>143</v>
      </c>
      <c r="BM89" s="156" t="s">
        <v>651</v>
      </c>
    </row>
    <row r="90" spans="2:65" s="1" customFormat="1" ht="16.5" customHeight="1">
      <c r="B90" s="144"/>
      <c r="C90" s="145" t="s">
        <v>154</v>
      </c>
      <c r="D90" s="145" t="s">
        <v>129</v>
      </c>
      <c r="E90" s="146" t="s">
        <v>652</v>
      </c>
      <c r="F90" s="147" t="s">
        <v>653</v>
      </c>
      <c r="G90" s="148" t="s">
        <v>509</v>
      </c>
      <c r="H90" s="149">
        <v>1</v>
      </c>
      <c r="I90" s="150"/>
      <c r="J90" s="151">
        <f t="shared" si="0"/>
        <v>0</v>
      </c>
      <c r="K90" s="147" t="s">
        <v>3</v>
      </c>
      <c r="L90" s="33"/>
      <c r="M90" s="158" t="s">
        <v>3</v>
      </c>
      <c r="N90" s="159" t="s">
        <v>46</v>
      </c>
      <c r="O90" s="160"/>
      <c r="P90" s="161">
        <f t="shared" si="1"/>
        <v>0</v>
      </c>
      <c r="Q90" s="161">
        <v>0</v>
      </c>
      <c r="R90" s="161">
        <f t="shared" si="2"/>
        <v>0</v>
      </c>
      <c r="S90" s="161">
        <v>0</v>
      </c>
      <c r="T90" s="162">
        <f t="shared" si="3"/>
        <v>0</v>
      </c>
      <c r="AR90" s="156" t="s">
        <v>143</v>
      </c>
      <c r="AT90" s="156" t="s">
        <v>129</v>
      </c>
      <c r="AU90" s="156" t="s">
        <v>85</v>
      </c>
      <c r="AY90" s="18" t="s">
        <v>126</v>
      </c>
      <c r="BE90" s="157">
        <f t="shared" si="4"/>
        <v>0</v>
      </c>
      <c r="BF90" s="157">
        <f t="shared" si="5"/>
        <v>0</v>
      </c>
      <c r="BG90" s="157">
        <f t="shared" si="6"/>
        <v>0</v>
      </c>
      <c r="BH90" s="157">
        <f t="shared" si="7"/>
        <v>0</v>
      </c>
      <c r="BI90" s="157">
        <f t="shared" si="8"/>
        <v>0</v>
      </c>
      <c r="BJ90" s="18" t="s">
        <v>83</v>
      </c>
      <c r="BK90" s="157">
        <f t="shared" si="9"/>
        <v>0</v>
      </c>
      <c r="BL90" s="18" t="s">
        <v>143</v>
      </c>
      <c r="BM90" s="156" t="s">
        <v>654</v>
      </c>
    </row>
    <row r="91" spans="2:12" s="1" customFormat="1" ht="6.95" customHeight="1">
      <c r="B91" s="42"/>
      <c r="C91" s="43"/>
      <c r="D91" s="43"/>
      <c r="E91" s="43"/>
      <c r="F91" s="43"/>
      <c r="G91" s="43"/>
      <c r="H91" s="43"/>
      <c r="I91" s="106"/>
      <c r="J91" s="43"/>
      <c r="K91" s="43"/>
      <c r="L91" s="33"/>
    </row>
  </sheetData>
  <autoFilter ref="C80:K90"/>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election activeCell="C9" sqref="C9:J9"/>
    </sheetView>
  </sheetViews>
  <sheetFormatPr defaultColWidth="9.140625" defaultRowHeight="12"/>
  <cols>
    <col min="1" max="1" width="8.28125" style="212" customWidth="1"/>
    <col min="2" max="2" width="1.7109375" style="212" customWidth="1"/>
    <col min="3" max="4" width="5.00390625" style="212" customWidth="1"/>
    <col min="5" max="5" width="11.7109375" style="212" customWidth="1"/>
    <col min="6" max="6" width="9.140625" style="212" customWidth="1"/>
    <col min="7" max="7" width="5.00390625" style="212" customWidth="1"/>
    <col min="8" max="8" width="77.8515625" style="212" customWidth="1"/>
    <col min="9" max="10" width="20.00390625" style="212" customWidth="1"/>
    <col min="11" max="11" width="1.7109375" style="212" customWidth="1"/>
  </cols>
  <sheetData>
    <row r="1" ht="37.5" customHeight="1"/>
    <row r="2" spans="2:11" ht="7.5" customHeight="1">
      <c r="B2" s="213"/>
      <c r="C2" s="214"/>
      <c r="D2" s="214"/>
      <c r="E2" s="214"/>
      <c r="F2" s="214"/>
      <c r="G2" s="214"/>
      <c r="H2" s="214"/>
      <c r="I2" s="214"/>
      <c r="J2" s="214"/>
      <c r="K2" s="215"/>
    </row>
    <row r="3" spans="2:11" s="16" customFormat="1" ht="45" customHeight="1">
      <c r="B3" s="216"/>
      <c r="C3" s="335" t="s">
        <v>655</v>
      </c>
      <c r="D3" s="335"/>
      <c r="E3" s="335"/>
      <c r="F3" s="335"/>
      <c r="G3" s="335"/>
      <c r="H3" s="335"/>
      <c r="I3" s="335"/>
      <c r="J3" s="335"/>
      <c r="K3" s="217"/>
    </row>
    <row r="4" spans="2:11" ht="25.5" customHeight="1">
      <c r="B4" s="218"/>
      <c r="C4" s="339" t="s">
        <v>656</v>
      </c>
      <c r="D4" s="339"/>
      <c r="E4" s="339"/>
      <c r="F4" s="339"/>
      <c r="G4" s="339"/>
      <c r="H4" s="339"/>
      <c r="I4" s="339"/>
      <c r="J4" s="339"/>
      <c r="K4" s="219"/>
    </row>
    <row r="5" spans="2:11" ht="5.25" customHeight="1">
      <c r="B5" s="218"/>
      <c r="C5" s="220"/>
      <c r="D5" s="220"/>
      <c r="E5" s="220"/>
      <c r="F5" s="220"/>
      <c r="G5" s="220"/>
      <c r="H5" s="220"/>
      <c r="I5" s="220"/>
      <c r="J5" s="220"/>
      <c r="K5" s="219"/>
    </row>
    <row r="6" spans="2:11" ht="15" customHeight="1">
      <c r="B6" s="218"/>
      <c r="C6" s="337" t="s">
        <v>657</v>
      </c>
      <c r="D6" s="337"/>
      <c r="E6" s="337"/>
      <c r="F6" s="337"/>
      <c r="G6" s="337"/>
      <c r="H6" s="337"/>
      <c r="I6" s="337"/>
      <c r="J6" s="337"/>
      <c r="K6" s="219"/>
    </row>
    <row r="7" spans="2:11" ht="15" customHeight="1">
      <c r="B7" s="222"/>
      <c r="C7" s="337" t="s">
        <v>658</v>
      </c>
      <c r="D7" s="337"/>
      <c r="E7" s="337"/>
      <c r="F7" s="337"/>
      <c r="G7" s="337"/>
      <c r="H7" s="337"/>
      <c r="I7" s="337"/>
      <c r="J7" s="337"/>
      <c r="K7" s="219"/>
    </row>
    <row r="8" spans="2:11" ht="12.75" customHeight="1">
      <c r="B8" s="222"/>
      <c r="C8" s="221"/>
      <c r="D8" s="221"/>
      <c r="E8" s="221"/>
      <c r="F8" s="221"/>
      <c r="G8" s="221"/>
      <c r="H8" s="221"/>
      <c r="I8" s="221"/>
      <c r="J8" s="221"/>
      <c r="K8" s="219"/>
    </row>
    <row r="9" spans="2:11" ht="15" customHeight="1">
      <c r="B9" s="222"/>
      <c r="C9" s="337" t="s">
        <v>659</v>
      </c>
      <c r="D9" s="337"/>
      <c r="E9" s="337"/>
      <c r="F9" s="337"/>
      <c r="G9" s="337"/>
      <c r="H9" s="337"/>
      <c r="I9" s="337"/>
      <c r="J9" s="337"/>
      <c r="K9" s="219"/>
    </row>
    <row r="10" spans="2:11" ht="15" customHeight="1">
      <c r="B10" s="222"/>
      <c r="C10" s="221"/>
      <c r="D10" s="337" t="s">
        <v>660</v>
      </c>
      <c r="E10" s="337"/>
      <c r="F10" s="337"/>
      <c r="G10" s="337"/>
      <c r="H10" s="337"/>
      <c r="I10" s="337"/>
      <c r="J10" s="337"/>
      <c r="K10" s="219"/>
    </row>
    <row r="11" spans="2:11" ht="15" customHeight="1">
      <c r="B11" s="222"/>
      <c r="C11" s="223"/>
      <c r="D11" s="337" t="s">
        <v>661</v>
      </c>
      <c r="E11" s="337"/>
      <c r="F11" s="337"/>
      <c r="G11" s="337"/>
      <c r="H11" s="337"/>
      <c r="I11" s="337"/>
      <c r="J11" s="337"/>
      <c r="K11" s="219"/>
    </row>
    <row r="12" spans="2:11" ht="15" customHeight="1">
      <c r="B12" s="222"/>
      <c r="C12" s="223"/>
      <c r="D12" s="221"/>
      <c r="E12" s="221"/>
      <c r="F12" s="221"/>
      <c r="G12" s="221"/>
      <c r="H12" s="221"/>
      <c r="I12" s="221"/>
      <c r="J12" s="221"/>
      <c r="K12" s="219"/>
    </row>
    <row r="13" spans="2:11" ht="15" customHeight="1">
      <c r="B13" s="222"/>
      <c r="C13" s="223"/>
      <c r="D13" s="224" t="s">
        <v>662</v>
      </c>
      <c r="E13" s="221"/>
      <c r="F13" s="221"/>
      <c r="G13" s="221"/>
      <c r="H13" s="221"/>
      <c r="I13" s="221"/>
      <c r="J13" s="221"/>
      <c r="K13" s="219"/>
    </row>
    <row r="14" spans="2:11" ht="12.75" customHeight="1">
      <c r="B14" s="222"/>
      <c r="C14" s="223"/>
      <c r="D14" s="223"/>
      <c r="E14" s="223"/>
      <c r="F14" s="223"/>
      <c r="G14" s="223"/>
      <c r="H14" s="223"/>
      <c r="I14" s="223"/>
      <c r="J14" s="223"/>
      <c r="K14" s="219"/>
    </row>
    <row r="15" spans="2:11" ht="15" customHeight="1">
      <c r="B15" s="222"/>
      <c r="C15" s="223"/>
      <c r="D15" s="337" t="s">
        <v>663</v>
      </c>
      <c r="E15" s="337"/>
      <c r="F15" s="337"/>
      <c r="G15" s="337"/>
      <c r="H15" s="337"/>
      <c r="I15" s="337"/>
      <c r="J15" s="337"/>
      <c r="K15" s="219"/>
    </row>
    <row r="16" spans="2:11" ht="15" customHeight="1">
      <c r="B16" s="222"/>
      <c r="C16" s="223"/>
      <c r="D16" s="337" t="s">
        <v>664</v>
      </c>
      <c r="E16" s="337"/>
      <c r="F16" s="337"/>
      <c r="G16" s="337"/>
      <c r="H16" s="337"/>
      <c r="I16" s="337"/>
      <c r="J16" s="337"/>
      <c r="K16" s="219"/>
    </row>
    <row r="17" spans="2:11" ht="15" customHeight="1">
      <c r="B17" s="222"/>
      <c r="C17" s="223"/>
      <c r="D17" s="337" t="s">
        <v>665</v>
      </c>
      <c r="E17" s="337"/>
      <c r="F17" s="337"/>
      <c r="G17" s="337"/>
      <c r="H17" s="337"/>
      <c r="I17" s="337"/>
      <c r="J17" s="337"/>
      <c r="K17" s="219"/>
    </row>
    <row r="18" spans="2:11" ht="15" customHeight="1">
      <c r="B18" s="222"/>
      <c r="C18" s="223"/>
      <c r="D18" s="223"/>
      <c r="E18" s="225" t="s">
        <v>82</v>
      </c>
      <c r="F18" s="337" t="s">
        <v>666</v>
      </c>
      <c r="G18" s="337"/>
      <c r="H18" s="337"/>
      <c r="I18" s="337"/>
      <c r="J18" s="337"/>
      <c r="K18" s="219"/>
    </row>
    <row r="19" spans="2:11" ht="15" customHeight="1">
      <c r="B19" s="222"/>
      <c r="C19" s="223"/>
      <c r="D19" s="223"/>
      <c r="E19" s="225" t="s">
        <v>667</v>
      </c>
      <c r="F19" s="337" t="s">
        <v>668</v>
      </c>
      <c r="G19" s="337"/>
      <c r="H19" s="337"/>
      <c r="I19" s="337"/>
      <c r="J19" s="337"/>
      <c r="K19" s="219"/>
    </row>
    <row r="20" spans="2:11" ht="15" customHeight="1">
      <c r="B20" s="222"/>
      <c r="C20" s="223"/>
      <c r="D20" s="223"/>
      <c r="E20" s="225" t="s">
        <v>669</v>
      </c>
      <c r="F20" s="337" t="s">
        <v>670</v>
      </c>
      <c r="G20" s="337"/>
      <c r="H20" s="337"/>
      <c r="I20" s="337"/>
      <c r="J20" s="337"/>
      <c r="K20" s="219"/>
    </row>
    <row r="21" spans="2:11" ht="15" customHeight="1">
      <c r="B21" s="222"/>
      <c r="C21" s="223"/>
      <c r="D21" s="223"/>
      <c r="E21" s="225" t="s">
        <v>671</v>
      </c>
      <c r="F21" s="337" t="s">
        <v>672</v>
      </c>
      <c r="G21" s="337"/>
      <c r="H21" s="337"/>
      <c r="I21" s="337"/>
      <c r="J21" s="337"/>
      <c r="K21" s="219"/>
    </row>
    <row r="22" spans="2:11" ht="15" customHeight="1">
      <c r="B22" s="222"/>
      <c r="C22" s="223"/>
      <c r="D22" s="223"/>
      <c r="E22" s="225" t="s">
        <v>673</v>
      </c>
      <c r="F22" s="337" t="s">
        <v>674</v>
      </c>
      <c r="G22" s="337"/>
      <c r="H22" s="337"/>
      <c r="I22" s="337"/>
      <c r="J22" s="337"/>
      <c r="K22" s="219"/>
    </row>
    <row r="23" spans="2:11" ht="15" customHeight="1">
      <c r="B23" s="222"/>
      <c r="C23" s="223"/>
      <c r="D23" s="223"/>
      <c r="E23" s="225" t="s">
        <v>675</v>
      </c>
      <c r="F23" s="337" t="s">
        <v>676</v>
      </c>
      <c r="G23" s="337"/>
      <c r="H23" s="337"/>
      <c r="I23" s="337"/>
      <c r="J23" s="337"/>
      <c r="K23" s="219"/>
    </row>
    <row r="24" spans="2:11" ht="12.75" customHeight="1">
      <c r="B24" s="222"/>
      <c r="C24" s="223"/>
      <c r="D24" s="223"/>
      <c r="E24" s="223"/>
      <c r="F24" s="223"/>
      <c r="G24" s="223"/>
      <c r="H24" s="223"/>
      <c r="I24" s="223"/>
      <c r="J24" s="223"/>
      <c r="K24" s="219"/>
    </row>
    <row r="25" spans="2:11" ht="15" customHeight="1">
      <c r="B25" s="222"/>
      <c r="C25" s="337" t="s">
        <v>677</v>
      </c>
      <c r="D25" s="337"/>
      <c r="E25" s="337"/>
      <c r="F25" s="337"/>
      <c r="G25" s="337"/>
      <c r="H25" s="337"/>
      <c r="I25" s="337"/>
      <c r="J25" s="337"/>
      <c r="K25" s="219"/>
    </row>
    <row r="26" spans="2:11" ht="15" customHeight="1">
      <c r="B26" s="222"/>
      <c r="C26" s="337" t="s">
        <v>678</v>
      </c>
      <c r="D26" s="337"/>
      <c r="E26" s="337"/>
      <c r="F26" s="337"/>
      <c r="G26" s="337"/>
      <c r="H26" s="337"/>
      <c r="I26" s="337"/>
      <c r="J26" s="337"/>
      <c r="K26" s="219"/>
    </row>
    <row r="27" spans="2:11" ht="15" customHeight="1">
      <c r="B27" s="222"/>
      <c r="C27" s="221"/>
      <c r="D27" s="337" t="s">
        <v>679</v>
      </c>
      <c r="E27" s="337"/>
      <c r="F27" s="337"/>
      <c r="G27" s="337"/>
      <c r="H27" s="337"/>
      <c r="I27" s="337"/>
      <c r="J27" s="337"/>
      <c r="K27" s="219"/>
    </row>
    <row r="28" spans="2:11" ht="15" customHeight="1">
      <c r="B28" s="222"/>
      <c r="C28" s="223"/>
      <c r="D28" s="337" t="s">
        <v>680</v>
      </c>
      <c r="E28" s="337"/>
      <c r="F28" s="337"/>
      <c r="G28" s="337"/>
      <c r="H28" s="337"/>
      <c r="I28" s="337"/>
      <c r="J28" s="337"/>
      <c r="K28" s="219"/>
    </row>
    <row r="29" spans="2:11" ht="12.75" customHeight="1">
      <c r="B29" s="222"/>
      <c r="C29" s="223"/>
      <c r="D29" s="223"/>
      <c r="E29" s="223"/>
      <c r="F29" s="223"/>
      <c r="G29" s="223"/>
      <c r="H29" s="223"/>
      <c r="I29" s="223"/>
      <c r="J29" s="223"/>
      <c r="K29" s="219"/>
    </row>
    <row r="30" spans="2:11" ht="15" customHeight="1">
      <c r="B30" s="222"/>
      <c r="C30" s="223"/>
      <c r="D30" s="337" t="s">
        <v>681</v>
      </c>
      <c r="E30" s="337"/>
      <c r="F30" s="337"/>
      <c r="G30" s="337"/>
      <c r="H30" s="337"/>
      <c r="I30" s="337"/>
      <c r="J30" s="337"/>
      <c r="K30" s="219"/>
    </row>
    <row r="31" spans="2:11" ht="15" customHeight="1">
      <c r="B31" s="222"/>
      <c r="C31" s="223"/>
      <c r="D31" s="337" t="s">
        <v>682</v>
      </c>
      <c r="E31" s="337"/>
      <c r="F31" s="337"/>
      <c r="G31" s="337"/>
      <c r="H31" s="337"/>
      <c r="I31" s="337"/>
      <c r="J31" s="337"/>
      <c r="K31" s="219"/>
    </row>
    <row r="32" spans="2:11" ht="12.75" customHeight="1">
      <c r="B32" s="222"/>
      <c r="C32" s="223"/>
      <c r="D32" s="223"/>
      <c r="E32" s="223"/>
      <c r="F32" s="223"/>
      <c r="G32" s="223"/>
      <c r="H32" s="223"/>
      <c r="I32" s="223"/>
      <c r="J32" s="223"/>
      <c r="K32" s="219"/>
    </row>
    <row r="33" spans="2:11" ht="15" customHeight="1">
      <c r="B33" s="222"/>
      <c r="C33" s="223"/>
      <c r="D33" s="337" t="s">
        <v>683</v>
      </c>
      <c r="E33" s="337"/>
      <c r="F33" s="337"/>
      <c r="G33" s="337"/>
      <c r="H33" s="337"/>
      <c r="I33" s="337"/>
      <c r="J33" s="337"/>
      <c r="K33" s="219"/>
    </row>
    <row r="34" spans="2:11" ht="15" customHeight="1">
      <c r="B34" s="222"/>
      <c r="C34" s="223"/>
      <c r="D34" s="337" t="s">
        <v>684</v>
      </c>
      <c r="E34" s="337"/>
      <c r="F34" s="337"/>
      <c r="G34" s="337"/>
      <c r="H34" s="337"/>
      <c r="I34" s="337"/>
      <c r="J34" s="337"/>
      <c r="K34" s="219"/>
    </row>
    <row r="35" spans="2:11" ht="15" customHeight="1">
      <c r="B35" s="222"/>
      <c r="C35" s="223"/>
      <c r="D35" s="337" t="s">
        <v>685</v>
      </c>
      <c r="E35" s="337"/>
      <c r="F35" s="337"/>
      <c r="G35" s="337"/>
      <c r="H35" s="337"/>
      <c r="I35" s="337"/>
      <c r="J35" s="337"/>
      <c r="K35" s="219"/>
    </row>
    <row r="36" spans="2:11" ht="15" customHeight="1">
      <c r="B36" s="222"/>
      <c r="C36" s="223"/>
      <c r="D36" s="221"/>
      <c r="E36" s="224" t="s">
        <v>111</v>
      </c>
      <c r="F36" s="221"/>
      <c r="G36" s="337" t="s">
        <v>686</v>
      </c>
      <c r="H36" s="337"/>
      <c r="I36" s="337"/>
      <c r="J36" s="337"/>
      <c r="K36" s="219"/>
    </row>
    <row r="37" spans="2:11" ht="30.75" customHeight="1">
      <c r="B37" s="222"/>
      <c r="C37" s="223"/>
      <c r="D37" s="221"/>
      <c r="E37" s="224" t="s">
        <v>687</v>
      </c>
      <c r="F37" s="221"/>
      <c r="G37" s="337" t="s">
        <v>688</v>
      </c>
      <c r="H37" s="337"/>
      <c r="I37" s="337"/>
      <c r="J37" s="337"/>
      <c r="K37" s="219"/>
    </row>
    <row r="38" spans="2:11" ht="15" customHeight="1">
      <c r="B38" s="222"/>
      <c r="C38" s="223"/>
      <c r="D38" s="221"/>
      <c r="E38" s="224" t="s">
        <v>56</v>
      </c>
      <c r="F38" s="221"/>
      <c r="G38" s="337" t="s">
        <v>689</v>
      </c>
      <c r="H38" s="337"/>
      <c r="I38" s="337"/>
      <c r="J38" s="337"/>
      <c r="K38" s="219"/>
    </row>
    <row r="39" spans="2:11" ht="15" customHeight="1">
      <c r="B39" s="222"/>
      <c r="C39" s="223"/>
      <c r="D39" s="221"/>
      <c r="E39" s="224" t="s">
        <v>57</v>
      </c>
      <c r="F39" s="221"/>
      <c r="G39" s="337" t="s">
        <v>690</v>
      </c>
      <c r="H39" s="337"/>
      <c r="I39" s="337"/>
      <c r="J39" s="337"/>
      <c r="K39" s="219"/>
    </row>
    <row r="40" spans="2:11" ht="15" customHeight="1">
      <c r="B40" s="222"/>
      <c r="C40" s="223"/>
      <c r="D40" s="221"/>
      <c r="E40" s="224" t="s">
        <v>112</v>
      </c>
      <c r="F40" s="221"/>
      <c r="G40" s="337" t="s">
        <v>691</v>
      </c>
      <c r="H40" s="337"/>
      <c r="I40" s="337"/>
      <c r="J40" s="337"/>
      <c r="K40" s="219"/>
    </row>
    <row r="41" spans="2:11" ht="15" customHeight="1">
      <c r="B41" s="222"/>
      <c r="C41" s="223"/>
      <c r="D41" s="221"/>
      <c r="E41" s="224" t="s">
        <v>113</v>
      </c>
      <c r="F41" s="221"/>
      <c r="G41" s="337" t="s">
        <v>692</v>
      </c>
      <c r="H41" s="337"/>
      <c r="I41" s="337"/>
      <c r="J41" s="337"/>
      <c r="K41" s="219"/>
    </row>
    <row r="42" spans="2:11" ht="15" customHeight="1">
      <c r="B42" s="222"/>
      <c r="C42" s="223"/>
      <c r="D42" s="221"/>
      <c r="E42" s="224" t="s">
        <v>693</v>
      </c>
      <c r="F42" s="221"/>
      <c r="G42" s="337" t="s">
        <v>694</v>
      </c>
      <c r="H42" s="337"/>
      <c r="I42" s="337"/>
      <c r="J42" s="337"/>
      <c r="K42" s="219"/>
    </row>
    <row r="43" spans="2:11" ht="15" customHeight="1">
      <c r="B43" s="222"/>
      <c r="C43" s="223"/>
      <c r="D43" s="221"/>
      <c r="E43" s="224"/>
      <c r="F43" s="221"/>
      <c r="G43" s="337" t="s">
        <v>695</v>
      </c>
      <c r="H43" s="337"/>
      <c r="I43" s="337"/>
      <c r="J43" s="337"/>
      <c r="K43" s="219"/>
    </row>
    <row r="44" spans="2:11" ht="15" customHeight="1">
      <c r="B44" s="222"/>
      <c r="C44" s="223"/>
      <c r="D44" s="221"/>
      <c r="E44" s="224" t="s">
        <v>696</v>
      </c>
      <c r="F44" s="221"/>
      <c r="G44" s="337" t="s">
        <v>697</v>
      </c>
      <c r="H44" s="337"/>
      <c r="I44" s="337"/>
      <c r="J44" s="337"/>
      <c r="K44" s="219"/>
    </row>
    <row r="45" spans="2:11" ht="15" customHeight="1">
      <c r="B45" s="222"/>
      <c r="C45" s="223"/>
      <c r="D45" s="221"/>
      <c r="E45" s="224" t="s">
        <v>115</v>
      </c>
      <c r="F45" s="221"/>
      <c r="G45" s="337" t="s">
        <v>698</v>
      </c>
      <c r="H45" s="337"/>
      <c r="I45" s="337"/>
      <c r="J45" s="337"/>
      <c r="K45" s="219"/>
    </row>
    <row r="46" spans="2:11" ht="12.75" customHeight="1">
      <c r="B46" s="222"/>
      <c r="C46" s="223"/>
      <c r="D46" s="221"/>
      <c r="E46" s="221"/>
      <c r="F46" s="221"/>
      <c r="G46" s="221"/>
      <c r="H46" s="221"/>
      <c r="I46" s="221"/>
      <c r="J46" s="221"/>
      <c r="K46" s="219"/>
    </row>
    <row r="47" spans="2:11" ht="15" customHeight="1">
      <c r="B47" s="222"/>
      <c r="C47" s="223"/>
      <c r="D47" s="337" t="s">
        <v>699</v>
      </c>
      <c r="E47" s="337"/>
      <c r="F47" s="337"/>
      <c r="G47" s="337"/>
      <c r="H47" s="337"/>
      <c r="I47" s="337"/>
      <c r="J47" s="337"/>
      <c r="K47" s="219"/>
    </row>
    <row r="48" spans="2:11" ht="15" customHeight="1">
      <c r="B48" s="222"/>
      <c r="C48" s="223"/>
      <c r="D48" s="223"/>
      <c r="E48" s="337" t="s">
        <v>700</v>
      </c>
      <c r="F48" s="337"/>
      <c r="G48" s="337"/>
      <c r="H48" s="337"/>
      <c r="I48" s="337"/>
      <c r="J48" s="337"/>
      <c r="K48" s="219"/>
    </row>
    <row r="49" spans="2:11" ht="15" customHeight="1">
      <c r="B49" s="222"/>
      <c r="C49" s="223"/>
      <c r="D49" s="223"/>
      <c r="E49" s="337" t="s">
        <v>701</v>
      </c>
      <c r="F49" s="337"/>
      <c r="G49" s="337"/>
      <c r="H49" s="337"/>
      <c r="I49" s="337"/>
      <c r="J49" s="337"/>
      <c r="K49" s="219"/>
    </row>
    <row r="50" spans="2:11" ht="15" customHeight="1">
      <c r="B50" s="222"/>
      <c r="C50" s="223"/>
      <c r="D50" s="223"/>
      <c r="E50" s="337" t="s">
        <v>702</v>
      </c>
      <c r="F50" s="337"/>
      <c r="G50" s="337"/>
      <c r="H50" s="337"/>
      <c r="I50" s="337"/>
      <c r="J50" s="337"/>
      <c r="K50" s="219"/>
    </row>
    <row r="51" spans="2:11" ht="15" customHeight="1">
      <c r="B51" s="222"/>
      <c r="C51" s="223"/>
      <c r="D51" s="337" t="s">
        <v>703</v>
      </c>
      <c r="E51" s="337"/>
      <c r="F51" s="337"/>
      <c r="G51" s="337"/>
      <c r="H51" s="337"/>
      <c r="I51" s="337"/>
      <c r="J51" s="337"/>
      <c r="K51" s="219"/>
    </row>
    <row r="52" spans="2:11" ht="25.5" customHeight="1">
      <c r="B52" s="218"/>
      <c r="C52" s="339" t="s">
        <v>704</v>
      </c>
      <c r="D52" s="339"/>
      <c r="E52" s="339"/>
      <c r="F52" s="339"/>
      <c r="G52" s="339"/>
      <c r="H52" s="339"/>
      <c r="I52" s="339"/>
      <c r="J52" s="339"/>
      <c r="K52" s="219"/>
    </row>
    <row r="53" spans="2:11" ht="5.25" customHeight="1">
      <c r="B53" s="218"/>
      <c r="C53" s="220"/>
      <c r="D53" s="220"/>
      <c r="E53" s="220"/>
      <c r="F53" s="220"/>
      <c r="G53" s="220"/>
      <c r="H53" s="220"/>
      <c r="I53" s="220"/>
      <c r="J53" s="220"/>
      <c r="K53" s="219"/>
    </row>
    <row r="54" spans="2:11" ht="15" customHeight="1">
      <c r="B54" s="218"/>
      <c r="C54" s="337" t="s">
        <v>705</v>
      </c>
      <c r="D54" s="337"/>
      <c r="E54" s="337"/>
      <c r="F54" s="337"/>
      <c r="G54" s="337"/>
      <c r="H54" s="337"/>
      <c r="I54" s="337"/>
      <c r="J54" s="337"/>
      <c r="K54" s="219"/>
    </row>
    <row r="55" spans="2:11" ht="15" customHeight="1">
      <c r="B55" s="218"/>
      <c r="C55" s="337" t="s">
        <v>706</v>
      </c>
      <c r="D55" s="337"/>
      <c r="E55" s="337"/>
      <c r="F55" s="337"/>
      <c r="G55" s="337"/>
      <c r="H55" s="337"/>
      <c r="I55" s="337"/>
      <c r="J55" s="337"/>
      <c r="K55" s="219"/>
    </row>
    <row r="56" spans="2:11" ht="12.75" customHeight="1">
      <c r="B56" s="218"/>
      <c r="C56" s="221"/>
      <c r="D56" s="221"/>
      <c r="E56" s="221"/>
      <c r="F56" s="221"/>
      <c r="G56" s="221"/>
      <c r="H56" s="221"/>
      <c r="I56" s="221"/>
      <c r="J56" s="221"/>
      <c r="K56" s="219"/>
    </row>
    <row r="57" spans="2:11" ht="15" customHeight="1">
      <c r="B57" s="218"/>
      <c r="C57" s="337" t="s">
        <v>707</v>
      </c>
      <c r="D57" s="337"/>
      <c r="E57" s="337"/>
      <c r="F57" s="337"/>
      <c r="G57" s="337"/>
      <c r="H57" s="337"/>
      <c r="I57" s="337"/>
      <c r="J57" s="337"/>
      <c r="K57" s="219"/>
    </row>
    <row r="58" spans="2:11" ht="15" customHeight="1">
      <c r="B58" s="218"/>
      <c r="C58" s="223"/>
      <c r="D58" s="337" t="s">
        <v>708</v>
      </c>
      <c r="E58" s="337"/>
      <c r="F58" s="337"/>
      <c r="G58" s="337"/>
      <c r="H58" s="337"/>
      <c r="I58" s="337"/>
      <c r="J58" s="337"/>
      <c r="K58" s="219"/>
    </row>
    <row r="59" spans="2:11" ht="15" customHeight="1">
      <c r="B59" s="218"/>
      <c r="C59" s="223"/>
      <c r="D59" s="337" t="s">
        <v>709</v>
      </c>
      <c r="E59" s="337"/>
      <c r="F59" s="337"/>
      <c r="G59" s="337"/>
      <c r="H59" s="337"/>
      <c r="I59" s="337"/>
      <c r="J59" s="337"/>
      <c r="K59" s="219"/>
    </row>
    <row r="60" spans="2:11" ht="15" customHeight="1">
      <c r="B60" s="218"/>
      <c r="C60" s="223"/>
      <c r="D60" s="337" t="s">
        <v>710</v>
      </c>
      <c r="E60" s="337"/>
      <c r="F60" s="337"/>
      <c r="G60" s="337"/>
      <c r="H60" s="337"/>
      <c r="I60" s="337"/>
      <c r="J60" s="337"/>
      <c r="K60" s="219"/>
    </row>
    <row r="61" spans="2:11" ht="15" customHeight="1">
      <c r="B61" s="218"/>
      <c r="C61" s="223"/>
      <c r="D61" s="337" t="s">
        <v>711</v>
      </c>
      <c r="E61" s="337"/>
      <c r="F61" s="337"/>
      <c r="G61" s="337"/>
      <c r="H61" s="337"/>
      <c r="I61" s="337"/>
      <c r="J61" s="337"/>
      <c r="K61" s="219"/>
    </row>
    <row r="62" spans="2:11" ht="15" customHeight="1">
      <c r="B62" s="218"/>
      <c r="C62" s="223"/>
      <c r="D62" s="338" t="s">
        <v>712</v>
      </c>
      <c r="E62" s="338"/>
      <c r="F62" s="338"/>
      <c r="G62" s="338"/>
      <c r="H62" s="338"/>
      <c r="I62" s="338"/>
      <c r="J62" s="338"/>
      <c r="K62" s="219"/>
    </row>
    <row r="63" spans="2:11" ht="15" customHeight="1">
      <c r="B63" s="218"/>
      <c r="C63" s="223"/>
      <c r="D63" s="337" t="s">
        <v>713</v>
      </c>
      <c r="E63" s="337"/>
      <c r="F63" s="337"/>
      <c r="G63" s="337"/>
      <c r="H63" s="337"/>
      <c r="I63" s="337"/>
      <c r="J63" s="337"/>
      <c r="K63" s="219"/>
    </row>
    <row r="64" spans="2:11" ht="12.75" customHeight="1">
      <c r="B64" s="218"/>
      <c r="C64" s="223"/>
      <c r="D64" s="223"/>
      <c r="E64" s="226"/>
      <c r="F64" s="223"/>
      <c r="G64" s="223"/>
      <c r="H64" s="223"/>
      <c r="I64" s="223"/>
      <c r="J64" s="223"/>
      <c r="K64" s="219"/>
    </row>
    <row r="65" spans="2:11" ht="15" customHeight="1">
      <c r="B65" s="218"/>
      <c r="C65" s="223"/>
      <c r="D65" s="337" t="s">
        <v>714</v>
      </c>
      <c r="E65" s="337"/>
      <c r="F65" s="337"/>
      <c r="G65" s="337"/>
      <c r="H65" s="337"/>
      <c r="I65" s="337"/>
      <c r="J65" s="337"/>
      <c r="K65" s="219"/>
    </row>
    <row r="66" spans="2:11" ht="15" customHeight="1">
      <c r="B66" s="218"/>
      <c r="C66" s="223"/>
      <c r="D66" s="338" t="s">
        <v>715</v>
      </c>
      <c r="E66" s="338"/>
      <c r="F66" s="338"/>
      <c r="G66" s="338"/>
      <c r="H66" s="338"/>
      <c r="I66" s="338"/>
      <c r="J66" s="338"/>
      <c r="K66" s="219"/>
    </row>
    <row r="67" spans="2:11" ht="15" customHeight="1">
      <c r="B67" s="218"/>
      <c r="C67" s="223"/>
      <c r="D67" s="337" t="s">
        <v>716</v>
      </c>
      <c r="E67" s="337"/>
      <c r="F67" s="337"/>
      <c r="G67" s="337"/>
      <c r="H67" s="337"/>
      <c r="I67" s="337"/>
      <c r="J67" s="337"/>
      <c r="K67" s="219"/>
    </row>
    <row r="68" spans="2:11" ht="15" customHeight="1">
      <c r="B68" s="218"/>
      <c r="C68" s="223"/>
      <c r="D68" s="337" t="s">
        <v>717</v>
      </c>
      <c r="E68" s="337"/>
      <c r="F68" s="337"/>
      <c r="G68" s="337"/>
      <c r="H68" s="337"/>
      <c r="I68" s="337"/>
      <c r="J68" s="337"/>
      <c r="K68" s="219"/>
    </row>
    <row r="69" spans="2:11" ht="15" customHeight="1">
      <c r="B69" s="218"/>
      <c r="C69" s="223"/>
      <c r="D69" s="337" t="s">
        <v>718</v>
      </c>
      <c r="E69" s="337"/>
      <c r="F69" s="337"/>
      <c r="G69" s="337"/>
      <c r="H69" s="337"/>
      <c r="I69" s="337"/>
      <c r="J69" s="337"/>
      <c r="K69" s="219"/>
    </row>
    <row r="70" spans="2:11" ht="15" customHeight="1">
      <c r="B70" s="218"/>
      <c r="C70" s="223"/>
      <c r="D70" s="337" t="s">
        <v>719</v>
      </c>
      <c r="E70" s="337"/>
      <c r="F70" s="337"/>
      <c r="G70" s="337"/>
      <c r="H70" s="337"/>
      <c r="I70" s="337"/>
      <c r="J70" s="337"/>
      <c r="K70" s="219"/>
    </row>
    <row r="71" spans="2:11" ht="12.75" customHeight="1">
      <c r="B71" s="227"/>
      <c r="C71" s="228"/>
      <c r="D71" s="228"/>
      <c r="E71" s="228"/>
      <c r="F71" s="228"/>
      <c r="G71" s="228"/>
      <c r="H71" s="228"/>
      <c r="I71" s="228"/>
      <c r="J71" s="228"/>
      <c r="K71" s="229"/>
    </row>
    <row r="72" spans="2:11" ht="18.75" customHeight="1">
      <c r="B72" s="230"/>
      <c r="C72" s="230"/>
      <c r="D72" s="230"/>
      <c r="E72" s="230"/>
      <c r="F72" s="230"/>
      <c r="G72" s="230"/>
      <c r="H72" s="230"/>
      <c r="I72" s="230"/>
      <c r="J72" s="230"/>
      <c r="K72" s="231"/>
    </row>
    <row r="73" spans="2:11" ht="18.75" customHeight="1">
      <c r="B73" s="231"/>
      <c r="C73" s="231"/>
      <c r="D73" s="231"/>
      <c r="E73" s="231"/>
      <c r="F73" s="231"/>
      <c r="G73" s="231"/>
      <c r="H73" s="231"/>
      <c r="I73" s="231"/>
      <c r="J73" s="231"/>
      <c r="K73" s="231"/>
    </row>
    <row r="74" spans="2:11" ht="7.5" customHeight="1">
      <c r="B74" s="232"/>
      <c r="C74" s="233"/>
      <c r="D74" s="233"/>
      <c r="E74" s="233"/>
      <c r="F74" s="233"/>
      <c r="G74" s="233"/>
      <c r="H74" s="233"/>
      <c r="I74" s="233"/>
      <c r="J74" s="233"/>
      <c r="K74" s="234"/>
    </row>
    <row r="75" spans="2:11" ht="45" customHeight="1">
      <c r="B75" s="235"/>
      <c r="C75" s="336" t="s">
        <v>720</v>
      </c>
      <c r="D75" s="336"/>
      <c r="E75" s="336"/>
      <c r="F75" s="336"/>
      <c r="G75" s="336"/>
      <c r="H75" s="336"/>
      <c r="I75" s="336"/>
      <c r="J75" s="336"/>
      <c r="K75" s="236"/>
    </row>
    <row r="76" spans="2:11" ht="17.25" customHeight="1">
      <c r="B76" s="235"/>
      <c r="C76" s="237" t="s">
        <v>721</v>
      </c>
      <c r="D76" s="237"/>
      <c r="E76" s="237"/>
      <c r="F76" s="237" t="s">
        <v>722</v>
      </c>
      <c r="G76" s="238"/>
      <c r="H76" s="237" t="s">
        <v>57</v>
      </c>
      <c r="I76" s="237" t="s">
        <v>60</v>
      </c>
      <c r="J76" s="237" t="s">
        <v>723</v>
      </c>
      <c r="K76" s="236"/>
    </row>
    <row r="77" spans="2:11" ht="17.25" customHeight="1">
      <c r="B77" s="235"/>
      <c r="C77" s="239" t="s">
        <v>724</v>
      </c>
      <c r="D77" s="239"/>
      <c r="E77" s="239"/>
      <c r="F77" s="240" t="s">
        <v>725</v>
      </c>
      <c r="G77" s="241"/>
      <c r="H77" s="239"/>
      <c r="I77" s="239"/>
      <c r="J77" s="239" t="s">
        <v>726</v>
      </c>
      <c r="K77" s="236"/>
    </row>
    <row r="78" spans="2:11" ht="5.25" customHeight="1">
      <c r="B78" s="235"/>
      <c r="C78" s="242"/>
      <c r="D78" s="242"/>
      <c r="E78" s="242"/>
      <c r="F78" s="242"/>
      <c r="G78" s="243"/>
      <c r="H78" s="242"/>
      <c r="I78" s="242"/>
      <c r="J78" s="242"/>
      <c r="K78" s="236"/>
    </row>
    <row r="79" spans="2:11" ht="15" customHeight="1">
      <c r="B79" s="235"/>
      <c r="C79" s="224" t="s">
        <v>56</v>
      </c>
      <c r="D79" s="242"/>
      <c r="E79" s="242"/>
      <c r="F79" s="244" t="s">
        <v>727</v>
      </c>
      <c r="G79" s="243"/>
      <c r="H79" s="224" t="s">
        <v>728</v>
      </c>
      <c r="I79" s="224" t="s">
        <v>729</v>
      </c>
      <c r="J79" s="224">
        <v>20</v>
      </c>
      <c r="K79" s="236"/>
    </row>
    <row r="80" spans="2:11" ht="15" customHeight="1">
      <c r="B80" s="235"/>
      <c r="C80" s="224" t="s">
        <v>730</v>
      </c>
      <c r="D80" s="224"/>
      <c r="E80" s="224"/>
      <c r="F80" s="244" t="s">
        <v>727</v>
      </c>
      <c r="G80" s="243"/>
      <c r="H80" s="224" t="s">
        <v>731</v>
      </c>
      <c r="I80" s="224" t="s">
        <v>729</v>
      </c>
      <c r="J80" s="224">
        <v>120</v>
      </c>
      <c r="K80" s="236"/>
    </row>
    <row r="81" spans="2:11" ht="15" customHeight="1">
      <c r="B81" s="245"/>
      <c r="C81" s="224" t="s">
        <v>732</v>
      </c>
      <c r="D81" s="224"/>
      <c r="E81" s="224"/>
      <c r="F81" s="244" t="s">
        <v>733</v>
      </c>
      <c r="G81" s="243"/>
      <c r="H81" s="224" t="s">
        <v>734</v>
      </c>
      <c r="I81" s="224" t="s">
        <v>729</v>
      </c>
      <c r="J81" s="224">
        <v>50</v>
      </c>
      <c r="K81" s="236"/>
    </row>
    <row r="82" spans="2:11" ht="15" customHeight="1">
      <c r="B82" s="245"/>
      <c r="C82" s="224" t="s">
        <v>735</v>
      </c>
      <c r="D82" s="224"/>
      <c r="E82" s="224"/>
      <c r="F82" s="244" t="s">
        <v>727</v>
      </c>
      <c r="G82" s="243"/>
      <c r="H82" s="224" t="s">
        <v>736</v>
      </c>
      <c r="I82" s="224" t="s">
        <v>737</v>
      </c>
      <c r="J82" s="224"/>
      <c r="K82" s="236"/>
    </row>
    <row r="83" spans="2:11" ht="15" customHeight="1">
      <c r="B83" s="245"/>
      <c r="C83" s="246" t="s">
        <v>738</v>
      </c>
      <c r="D83" s="246"/>
      <c r="E83" s="246"/>
      <c r="F83" s="247" t="s">
        <v>733</v>
      </c>
      <c r="G83" s="246"/>
      <c r="H83" s="246" t="s">
        <v>739</v>
      </c>
      <c r="I83" s="246" t="s">
        <v>729</v>
      </c>
      <c r="J83" s="246">
        <v>15</v>
      </c>
      <c r="K83" s="236"/>
    </row>
    <row r="84" spans="2:11" ht="15" customHeight="1">
      <c r="B84" s="245"/>
      <c r="C84" s="246" t="s">
        <v>740</v>
      </c>
      <c r="D84" s="246"/>
      <c r="E84" s="246"/>
      <c r="F84" s="247" t="s">
        <v>733</v>
      </c>
      <c r="G84" s="246"/>
      <c r="H84" s="246" t="s">
        <v>741</v>
      </c>
      <c r="I84" s="246" t="s">
        <v>729</v>
      </c>
      <c r="J84" s="246">
        <v>15</v>
      </c>
      <c r="K84" s="236"/>
    </row>
    <row r="85" spans="2:11" ht="15" customHeight="1">
      <c r="B85" s="245"/>
      <c r="C85" s="246" t="s">
        <v>742</v>
      </c>
      <c r="D85" s="246"/>
      <c r="E85" s="246"/>
      <c r="F85" s="247" t="s">
        <v>733</v>
      </c>
      <c r="G85" s="246"/>
      <c r="H85" s="246" t="s">
        <v>743</v>
      </c>
      <c r="I85" s="246" t="s">
        <v>729</v>
      </c>
      <c r="J85" s="246">
        <v>20</v>
      </c>
      <c r="K85" s="236"/>
    </row>
    <row r="86" spans="2:11" ht="15" customHeight="1">
      <c r="B86" s="245"/>
      <c r="C86" s="246" t="s">
        <v>744</v>
      </c>
      <c r="D86" s="246"/>
      <c r="E86" s="246"/>
      <c r="F86" s="247" t="s">
        <v>733</v>
      </c>
      <c r="G86" s="246"/>
      <c r="H86" s="246" t="s">
        <v>745</v>
      </c>
      <c r="I86" s="246" t="s">
        <v>729</v>
      </c>
      <c r="J86" s="246">
        <v>20</v>
      </c>
      <c r="K86" s="236"/>
    </row>
    <row r="87" spans="2:11" ht="15" customHeight="1">
      <c r="B87" s="245"/>
      <c r="C87" s="224" t="s">
        <v>746</v>
      </c>
      <c r="D87" s="224"/>
      <c r="E87" s="224"/>
      <c r="F87" s="244" t="s">
        <v>733</v>
      </c>
      <c r="G87" s="243"/>
      <c r="H87" s="224" t="s">
        <v>747</v>
      </c>
      <c r="I87" s="224" t="s">
        <v>729</v>
      </c>
      <c r="J87" s="224">
        <v>50</v>
      </c>
      <c r="K87" s="236"/>
    </row>
    <row r="88" spans="2:11" ht="15" customHeight="1">
      <c r="B88" s="245"/>
      <c r="C88" s="224" t="s">
        <v>748</v>
      </c>
      <c r="D88" s="224"/>
      <c r="E88" s="224"/>
      <c r="F88" s="244" t="s">
        <v>733</v>
      </c>
      <c r="G88" s="243"/>
      <c r="H88" s="224" t="s">
        <v>749</v>
      </c>
      <c r="I88" s="224" t="s">
        <v>729</v>
      </c>
      <c r="J88" s="224">
        <v>20</v>
      </c>
      <c r="K88" s="236"/>
    </row>
    <row r="89" spans="2:11" ht="15" customHeight="1">
      <c r="B89" s="245"/>
      <c r="C89" s="224" t="s">
        <v>750</v>
      </c>
      <c r="D89" s="224"/>
      <c r="E89" s="224"/>
      <c r="F89" s="244" t="s">
        <v>733</v>
      </c>
      <c r="G89" s="243"/>
      <c r="H89" s="224" t="s">
        <v>751</v>
      </c>
      <c r="I89" s="224" t="s">
        <v>729</v>
      </c>
      <c r="J89" s="224">
        <v>20</v>
      </c>
      <c r="K89" s="236"/>
    </row>
    <row r="90" spans="2:11" ht="15" customHeight="1">
      <c r="B90" s="245"/>
      <c r="C90" s="224" t="s">
        <v>752</v>
      </c>
      <c r="D90" s="224"/>
      <c r="E90" s="224"/>
      <c r="F90" s="244" t="s">
        <v>733</v>
      </c>
      <c r="G90" s="243"/>
      <c r="H90" s="224" t="s">
        <v>753</v>
      </c>
      <c r="I90" s="224" t="s">
        <v>729</v>
      </c>
      <c r="J90" s="224">
        <v>50</v>
      </c>
      <c r="K90" s="236"/>
    </row>
    <row r="91" spans="2:11" ht="15" customHeight="1">
      <c r="B91" s="245"/>
      <c r="C91" s="224" t="s">
        <v>754</v>
      </c>
      <c r="D91" s="224"/>
      <c r="E91" s="224"/>
      <c r="F91" s="244" t="s">
        <v>733</v>
      </c>
      <c r="G91" s="243"/>
      <c r="H91" s="224" t="s">
        <v>754</v>
      </c>
      <c r="I91" s="224" t="s">
        <v>729</v>
      </c>
      <c r="J91" s="224">
        <v>50</v>
      </c>
      <c r="K91" s="236"/>
    </row>
    <row r="92" spans="2:11" ht="15" customHeight="1">
      <c r="B92" s="245"/>
      <c r="C92" s="224" t="s">
        <v>755</v>
      </c>
      <c r="D92" s="224"/>
      <c r="E92" s="224"/>
      <c r="F92" s="244" t="s">
        <v>733</v>
      </c>
      <c r="G92" s="243"/>
      <c r="H92" s="224" t="s">
        <v>756</v>
      </c>
      <c r="I92" s="224" t="s">
        <v>729</v>
      </c>
      <c r="J92" s="224">
        <v>255</v>
      </c>
      <c r="K92" s="236"/>
    </row>
    <row r="93" spans="2:11" ht="15" customHeight="1">
      <c r="B93" s="245"/>
      <c r="C93" s="224" t="s">
        <v>757</v>
      </c>
      <c r="D93" s="224"/>
      <c r="E93" s="224"/>
      <c r="F93" s="244" t="s">
        <v>727</v>
      </c>
      <c r="G93" s="243"/>
      <c r="H93" s="224" t="s">
        <v>758</v>
      </c>
      <c r="I93" s="224" t="s">
        <v>759</v>
      </c>
      <c r="J93" s="224"/>
      <c r="K93" s="236"/>
    </row>
    <row r="94" spans="2:11" ht="15" customHeight="1">
      <c r="B94" s="245"/>
      <c r="C94" s="224" t="s">
        <v>760</v>
      </c>
      <c r="D94" s="224"/>
      <c r="E94" s="224"/>
      <c r="F94" s="244" t="s">
        <v>727</v>
      </c>
      <c r="G94" s="243"/>
      <c r="H94" s="224" t="s">
        <v>761</v>
      </c>
      <c r="I94" s="224" t="s">
        <v>762</v>
      </c>
      <c r="J94" s="224"/>
      <c r="K94" s="236"/>
    </row>
    <row r="95" spans="2:11" ht="15" customHeight="1">
      <c r="B95" s="245"/>
      <c r="C95" s="224" t="s">
        <v>763</v>
      </c>
      <c r="D95" s="224"/>
      <c r="E95" s="224"/>
      <c r="F95" s="244" t="s">
        <v>727</v>
      </c>
      <c r="G95" s="243"/>
      <c r="H95" s="224" t="s">
        <v>763</v>
      </c>
      <c r="I95" s="224" t="s">
        <v>762</v>
      </c>
      <c r="J95" s="224"/>
      <c r="K95" s="236"/>
    </row>
    <row r="96" spans="2:11" ht="15" customHeight="1">
      <c r="B96" s="245"/>
      <c r="C96" s="224" t="s">
        <v>41</v>
      </c>
      <c r="D96" s="224"/>
      <c r="E96" s="224"/>
      <c r="F96" s="244" t="s">
        <v>727</v>
      </c>
      <c r="G96" s="243"/>
      <c r="H96" s="224" t="s">
        <v>764</v>
      </c>
      <c r="I96" s="224" t="s">
        <v>762</v>
      </c>
      <c r="J96" s="224"/>
      <c r="K96" s="236"/>
    </row>
    <row r="97" spans="2:11" ht="15" customHeight="1">
      <c r="B97" s="245"/>
      <c r="C97" s="224" t="s">
        <v>51</v>
      </c>
      <c r="D97" s="224"/>
      <c r="E97" s="224"/>
      <c r="F97" s="244" t="s">
        <v>727</v>
      </c>
      <c r="G97" s="243"/>
      <c r="H97" s="224" t="s">
        <v>765</v>
      </c>
      <c r="I97" s="224" t="s">
        <v>762</v>
      </c>
      <c r="J97" s="224"/>
      <c r="K97" s="236"/>
    </row>
    <row r="98" spans="2:11" ht="15" customHeight="1">
      <c r="B98" s="248"/>
      <c r="C98" s="249"/>
      <c r="D98" s="249"/>
      <c r="E98" s="249"/>
      <c r="F98" s="249"/>
      <c r="G98" s="249"/>
      <c r="H98" s="249"/>
      <c r="I98" s="249"/>
      <c r="J98" s="249"/>
      <c r="K98" s="250"/>
    </row>
    <row r="99" spans="2:11" ht="18.75" customHeight="1">
      <c r="B99" s="251"/>
      <c r="C99" s="252"/>
      <c r="D99" s="252"/>
      <c r="E99" s="252"/>
      <c r="F99" s="252"/>
      <c r="G99" s="252"/>
      <c r="H99" s="252"/>
      <c r="I99" s="252"/>
      <c r="J99" s="252"/>
      <c r="K99" s="251"/>
    </row>
    <row r="100" spans="2:11" ht="18.75" customHeight="1">
      <c r="B100" s="231"/>
      <c r="C100" s="231"/>
      <c r="D100" s="231"/>
      <c r="E100" s="231"/>
      <c r="F100" s="231"/>
      <c r="G100" s="231"/>
      <c r="H100" s="231"/>
      <c r="I100" s="231"/>
      <c r="J100" s="231"/>
      <c r="K100" s="231"/>
    </row>
    <row r="101" spans="2:11" ht="7.5" customHeight="1">
      <c r="B101" s="232"/>
      <c r="C101" s="233"/>
      <c r="D101" s="233"/>
      <c r="E101" s="233"/>
      <c r="F101" s="233"/>
      <c r="G101" s="233"/>
      <c r="H101" s="233"/>
      <c r="I101" s="233"/>
      <c r="J101" s="233"/>
      <c r="K101" s="234"/>
    </row>
    <row r="102" spans="2:11" ht="45" customHeight="1">
      <c r="B102" s="235"/>
      <c r="C102" s="336" t="s">
        <v>766</v>
      </c>
      <c r="D102" s="336"/>
      <c r="E102" s="336"/>
      <c r="F102" s="336"/>
      <c r="G102" s="336"/>
      <c r="H102" s="336"/>
      <c r="I102" s="336"/>
      <c r="J102" s="336"/>
      <c r="K102" s="236"/>
    </row>
    <row r="103" spans="2:11" ht="17.25" customHeight="1">
      <c r="B103" s="235"/>
      <c r="C103" s="237" t="s">
        <v>721</v>
      </c>
      <c r="D103" s="237"/>
      <c r="E103" s="237"/>
      <c r="F103" s="237" t="s">
        <v>722</v>
      </c>
      <c r="G103" s="238"/>
      <c r="H103" s="237" t="s">
        <v>57</v>
      </c>
      <c r="I103" s="237" t="s">
        <v>60</v>
      </c>
      <c r="J103" s="237" t="s">
        <v>723</v>
      </c>
      <c r="K103" s="236"/>
    </row>
    <row r="104" spans="2:11" ht="17.25" customHeight="1">
      <c r="B104" s="235"/>
      <c r="C104" s="239" t="s">
        <v>724</v>
      </c>
      <c r="D104" s="239"/>
      <c r="E104" s="239"/>
      <c r="F104" s="240" t="s">
        <v>725</v>
      </c>
      <c r="G104" s="241"/>
      <c r="H104" s="239"/>
      <c r="I104" s="239"/>
      <c r="J104" s="239" t="s">
        <v>726</v>
      </c>
      <c r="K104" s="236"/>
    </row>
    <row r="105" spans="2:11" ht="5.25" customHeight="1">
      <c r="B105" s="235"/>
      <c r="C105" s="237"/>
      <c r="D105" s="237"/>
      <c r="E105" s="237"/>
      <c r="F105" s="237"/>
      <c r="G105" s="253"/>
      <c r="H105" s="237"/>
      <c r="I105" s="237"/>
      <c r="J105" s="237"/>
      <c r="K105" s="236"/>
    </row>
    <row r="106" spans="2:11" ht="15" customHeight="1">
      <c r="B106" s="235"/>
      <c r="C106" s="224" t="s">
        <v>56</v>
      </c>
      <c r="D106" s="242"/>
      <c r="E106" s="242"/>
      <c r="F106" s="244" t="s">
        <v>727</v>
      </c>
      <c r="G106" s="253"/>
      <c r="H106" s="224" t="s">
        <v>767</v>
      </c>
      <c r="I106" s="224" t="s">
        <v>729</v>
      </c>
      <c r="J106" s="224">
        <v>20</v>
      </c>
      <c r="K106" s="236"/>
    </row>
    <row r="107" spans="2:11" ht="15" customHeight="1">
      <c r="B107" s="235"/>
      <c r="C107" s="224" t="s">
        <v>730</v>
      </c>
      <c r="D107" s="224"/>
      <c r="E107" s="224"/>
      <c r="F107" s="244" t="s">
        <v>727</v>
      </c>
      <c r="G107" s="224"/>
      <c r="H107" s="224" t="s">
        <v>767</v>
      </c>
      <c r="I107" s="224" t="s">
        <v>729</v>
      </c>
      <c r="J107" s="224">
        <v>120</v>
      </c>
      <c r="K107" s="236"/>
    </row>
    <row r="108" spans="2:11" ht="15" customHeight="1">
      <c r="B108" s="245"/>
      <c r="C108" s="224" t="s">
        <v>732</v>
      </c>
      <c r="D108" s="224"/>
      <c r="E108" s="224"/>
      <c r="F108" s="244" t="s">
        <v>733</v>
      </c>
      <c r="G108" s="224"/>
      <c r="H108" s="224" t="s">
        <v>767</v>
      </c>
      <c r="I108" s="224" t="s">
        <v>729</v>
      </c>
      <c r="J108" s="224">
        <v>50</v>
      </c>
      <c r="K108" s="236"/>
    </row>
    <row r="109" spans="2:11" ht="15" customHeight="1">
      <c r="B109" s="245"/>
      <c r="C109" s="224" t="s">
        <v>735</v>
      </c>
      <c r="D109" s="224"/>
      <c r="E109" s="224"/>
      <c r="F109" s="244" t="s">
        <v>727</v>
      </c>
      <c r="G109" s="224"/>
      <c r="H109" s="224" t="s">
        <v>767</v>
      </c>
      <c r="I109" s="224" t="s">
        <v>737</v>
      </c>
      <c r="J109" s="224"/>
      <c r="K109" s="236"/>
    </row>
    <row r="110" spans="2:11" ht="15" customHeight="1">
      <c r="B110" s="245"/>
      <c r="C110" s="224" t="s">
        <v>746</v>
      </c>
      <c r="D110" s="224"/>
      <c r="E110" s="224"/>
      <c r="F110" s="244" t="s">
        <v>733</v>
      </c>
      <c r="G110" s="224"/>
      <c r="H110" s="224" t="s">
        <v>767</v>
      </c>
      <c r="I110" s="224" t="s">
        <v>729</v>
      </c>
      <c r="J110" s="224">
        <v>50</v>
      </c>
      <c r="K110" s="236"/>
    </row>
    <row r="111" spans="2:11" ht="15" customHeight="1">
      <c r="B111" s="245"/>
      <c r="C111" s="224" t="s">
        <v>754</v>
      </c>
      <c r="D111" s="224"/>
      <c r="E111" s="224"/>
      <c r="F111" s="244" t="s">
        <v>733</v>
      </c>
      <c r="G111" s="224"/>
      <c r="H111" s="224" t="s">
        <v>767</v>
      </c>
      <c r="I111" s="224" t="s">
        <v>729</v>
      </c>
      <c r="J111" s="224">
        <v>50</v>
      </c>
      <c r="K111" s="236"/>
    </row>
    <row r="112" spans="2:11" ht="15" customHeight="1">
      <c r="B112" s="245"/>
      <c r="C112" s="224" t="s">
        <v>752</v>
      </c>
      <c r="D112" s="224"/>
      <c r="E112" s="224"/>
      <c r="F112" s="244" t="s">
        <v>733</v>
      </c>
      <c r="G112" s="224"/>
      <c r="H112" s="224" t="s">
        <v>767</v>
      </c>
      <c r="I112" s="224" t="s">
        <v>729</v>
      </c>
      <c r="J112" s="224">
        <v>50</v>
      </c>
      <c r="K112" s="236"/>
    </row>
    <row r="113" spans="2:11" ht="15" customHeight="1">
      <c r="B113" s="245"/>
      <c r="C113" s="224" t="s">
        <v>56</v>
      </c>
      <c r="D113" s="224"/>
      <c r="E113" s="224"/>
      <c r="F113" s="244" t="s">
        <v>727</v>
      </c>
      <c r="G113" s="224"/>
      <c r="H113" s="224" t="s">
        <v>768</v>
      </c>
      <c r="I113" s="224" t="s">
        <v>729</v>
      </c>
      <c r="J113" s="224">
        <v>20</v>
      </c>
      <c r="K113" s="236"/>
    </row>
    <row r="114" spans="2:11" ht="15" customHeight="1">
      <c r="B114" s="245"/>
      <c r="C114" s="224" t="s">
        <v>769</v>
      </c>
      <c r="D114" s="224"/>
      <c r="E114" s="224"/>
      <c r="F114" s="244" t="s">
        <v>727</v>
      </c>
      <c r="G114" s="224"/>
      <c r="H114" s="224" t="s">
        <v>770</v>
      </c>
      <c r="I114" s="224" t="s">
        <v>729</v>
      </c>
      <c r="J114" s="224">
        <v>120</v>
      </c>
      <c r="K114" s="236"/>
    </row>
    <row r="115" spans="2:11" ht="15" customHeight="1">
      <c r="B115" s="245"/>
      <c r="C115" s="224" t="s">
        <v>41</v>
      </c>
      <c r="D115" s="224"/>
      <c r="E115" s="224"/>
      <c r="F115" s="244" t="s">
        <v>727</v>
      </c>
      <c r="G115" s="224"/>
      <c r="H115" s="224" t="s">
        <v>771</v>
      </c>
      <c r="I115" s="224" t="s">
        <v>762</v>
      </c>
      <c r="J115" s="224"/>
      <c r="K115" s="236"/>
    </row>
    <row r="116" spans="2:11" ht="15" customHeight="1">
      <c r="B116" s="245"/>
      <c r="C116" s="224" t="s">
        <v>51</v>
      </c>
      <c r="D116" s="224"/>
      <c r="E116" s="224"/>
      <c r="F116" s="244" t="s">
        <v>727</v>
      </c>
      <c r="G116" s="224"/>
      <c r="H116" s="224" t="s">
        <v>772</v>
      </c>
      <c r="I116" s="224" t="s">
        <v>762</v>
      </c>
      <c r="J116" s="224"/>
      <c r="K116" s="236"/>
    </row>
    <row r="117" spans="2:11" ht="15" customHeight="1">
      <c r="B117" s="245"/>
      <c r="C117" s="224" t="s">
        <v>60</v>
      </c>
      <c r="D117" s="224"/>
      <c r="E117" s="224"/>
      <c r="F117" s="244" t="s">
        <v>727</v>
      </c>
      <c r="G117" s="224"/>
      <c r="H117" s="224" t="s">
        <v>773</v>
      </c>
      <c r="I117" s="224" t="s">
        <v>774</v>
      </c>
      <c r="J117" s="224"/>
      <c r="K117" s="236"/>
    </row>
    <row r="118" spans="2:11" ht="15" customHeight="1">
      <c r="B118" s="248"/>
      <c r="C118" s="254"/>
      <c r="D118" s="254"/>
      <c r="E118" s="254"/>
      <c r="F118" s="254"/>
      <c r="G118" s="254"/>
      <c r="H118" s="254"/>
      <c r="I118" s="254"/>
      <c r="J118" s="254"/>
      <c r="K118" s="250"/>
    </row>
    <row r="119" spans="2:11" ht="18.75" customHeight="1">
      <c r="B119" s="255"/>
      <c r="C119" s="221"/>
      <c r="D119" s="221"/>
      <c r="E119" s="221"/>
      <c r="F119" s="256"/>
      <c r="G119" s="221"/>
      <c r="H119" s="221"/>
      <c r="I119" s="221"/>
      <c r="J119" s="221"/>
      <c r="K119" s="255"/>
    </row>
    <row r="120" spans="2:11" ht="18.75" customHeight="1">
      <c r="B120" s="231"/>
      <c r="C120" s="231"/>
      <c r="D120" s="231"/>
      <c r="E120" s="231"/>
      <c r="F120" s="231"/>
      <c r="G120" s="231"/>
      <c r="H120" s="231"/>
      <c r="I120" s="231"/>
      <c r="J120" s="231"/>
      <c r="K120" s="231"/>
    </row>
    <row r="121" spans="2:11" ht="7.5" customHeight="1">
      <c r="B121" s="257"/>
      <c r="C121" s="258"/>
      <c r="D121" s="258"/>
      <c r="E121" s="258"/>
      <c r="F121" s="258"/>
      <c r="G121" s="258"/>
      <c r="H121" s="258"/>
      <c r="I121" s="258"/>
      <c r="J121" s="258"/>
      <c r="K121" s="259"/>
    </row>
    <row r="122" spans="2:11" ht="45" customHeight="1">
      <c r="B122" s="260"/>
      <c r="C122" s="335" t="s">
        <v>775</v>
      </c>
      <c r="D122" s="335"/>
      <c r="E122" s="335"/>
      <c r="F122" s="335"/>
      <c r="G122" s="335"/>
      <c r="H122" s="335"/>
      <c r="I122" s="335"/>
      <c r="J122" s="335"/>
      <c r="K122" s="261"/>
    </row>
    <row r="123" spans="2:11" ht="17.25" customHeight="1">
      <c r="B123" s="262"/>
      <c r="C123" s="237" t="s">
        <v>721</v>
      </c>
      <c r="D123" s="237"/>
      <c r="E123" s="237"/>
      <c r="F123" s="237" t="s">
        <v>722</v>
      </c>
      <c r="G123" s="238"/>
      <c r="H123" s="237" t="s">
        <v>57</v>
      </c>
      <c r="I123" s="237" t="s">
        <v>60</v>
      </c>
      <c r="J123" s="237" t="s">
        <v>723</v>
      </c>
      <c r="K123" s="263"/>
    </row>
    <row r="124" spans="2:11" ht="17.25" customHeight="1">
      <c r="B124" s="262"/>
      <c r="C124" s="239" t="s">
        <v>724</v>
      </c>
      <c r="D124" s="239"/>
      <c r="E124" s="239"/>
      <c r="F124" s="240" t="s">
        <v>725</v>
      </c>
      <c r="G124" s="241"/>
      <c r="H124" s="239"/>
      <c r="I124" s="239"/>
      <c r="J124" s="239" t="s">
        <v>726</v>
      </c>
      <c r="K124" s="263"/>
    </row>
    <row r="125" spans="2:11" ht="5.25" customHeight="1">
      <c r="B125" s="264"/>
      <c r="C125" s="242"/>
      <c r="D125" s="242"/>
      <c r="E125" s="242"/>
      <c r="F125" s="242"/>
      <c r="G125" s="224"/>
      <c r="H125" s="242"/>
      <c r="I125" s="242"/>
      <c r="J125" s="242"/>
      <c r="K125" s="265"/>
    </row>
    <row r="126" spans="2:11" ht="15" customHeight="1">
      <c r="B126" s="264"/>
      <c r="C126" s="224" t="s">
        <v>730</v>
      </c>
      <c r="D126" s="242"/>
      <c r="E126" s="242"/>
      <c r="F126" s="244" t="s">
        <v>727</v>
      </c>
      <c r="G126" s="224"/>
      <c r="H126" s="224" t="s">
        <v>767</v>
      </c>
      <c r="I126" s="224" t="s">
        <v>729</v>
      </c>
      <c r="J126" s="224">
        <v>120</v>
      </c>
      <c r="K126" s="266"/>
    </row>
    <row r="127" spans="2:11" ht="15" customHeight="1">
      <c r="B127" s="264"/>
      <c r="C127" s="224" t="s">
        <v>776</v>
      </c>
      <c r="D127" s="224"/>
      <c r="E127" s="224"/>
      <c r="F127" s="244" t="s">
        <v>727</v>
      </c>
      <c r="G127" s="224"/>
      <c r="H127" s="224" t="s">
        <v>777</v>
      </c>
      <c r="I127" s="224" t="s">
        <v>729</v>
      </c>
      <c r="J127" s="224" t="s">
        <v>778</v>
      </c>
      <c r="K127" s="266"/>
    </row>
    <row r="128" spans="2:11" ht="15" customHeight="1">
      <c r="B128" s="264"/>
      <c r="C128" s="224" t="s">
        <v>675</v>
      </c>
      <c r="D128" s="224"/>
      <c r="E128" s="224"/>
      <c r="F128" s="244" t="s">
        <v>727</v>
      </c>
      <c r="G128" s="224"/>
      <c r="H128" s="224" t="s">
        <v>779</v>
      </c>
      <c r="I128" s="224" t="s">
        <v>729</v>
      </c>
      <c r="J128" s="224" t="s">
        <v>778</v>
      </c>
      <c r="K128" s="266"/>
    </row>
    <row r="129" spans="2:11" ht="15" customHeight="1">
      <c r="B129" s="264"/>
      <c r="C129" s="224" t="s">
        <v>738</v>
      </c>
      <c r="D129" s="224"/>
      <c r="E129" s="224"/>
      <c r="F129" s="244" t="s">
        <v>733</v>
      </c>
      <c r="G129" s="224"/>
      <c r="H129" s="224" t="s">
        <v>739</v>
      </c>
      <c r="I129" s="224" t="s">
        <v>729</v>
      </c>
      <c r="J129" s="224">
        <v>15</v>
      </c>
      <c r="K129" s="266"/>
    </row>
    <row r="130" spans="2:11" ht="15" customHeight="1">
      <c r="B130" s="264"/>
      <c r="C130" s="246" t="s">
        <v>740</v>
      </c>
      <c r="D130" s="246"/>
      <c r="E130" s="246"/>
      <c r="F130" s="247" t="s">
        <v>733</v>
      </c>
      <c r="G130" s="246"/>
      <c r="H130" s="246" t="s">
        <v>741</v>
      </c>
      <c r="I130" s="246" t="s">
        <v>729</v>
      </c>
      <c r="J130" s="246">
        <v>15</v>
      </c>
      <c r="K130" s="266"/>
    </row>
    <row r="131" spans="2:11" ht="15" customHeight="1">
      <c r="B131" s="264"/>
      <c r="C131" s="246" t="s">
        <v>742</v>
      </c>
      <c r="D131" s="246"/>
      <c r="E131" s="246"/>
      <c r="F131" s="247" t="s">
        <v>733</v>
      </c>
      <c r="G131" s="246"/>
      <c r="H131" s="246" t="s">
        <v>743</v>
      </c>
      <c r="I131" s="246" t="s">
        <v>729</v>
      </c>
      <c r="J131" s="246">
        <v>20</v>
      </c>
      <c r="K131" s="266"/>
    </row>
    <row r="132" spans="2:11" ht="15" customHeight="1">
      <c r="B132" s="264"/>
      <c r="C132" s="246" t="s">
        <v>744</v>
      </c>
      <c r="D132" s="246"/>
      <c r="E132" s="246"/>
      <c r="F132" s="247" t="s">
        <v>733</v>
      </c>
      <c r="G132" s="246"/>
      <c r="H132" s="246" t="s">
        <v>745</v>
      </c>
      <c r="I132" s="246" t="s">
        <v>729</v>
      </c>
      <c r="J132" s="246">
        <v>20</v>
      </c>
      <c r="K132" s="266"/>
    </row>
    <row r="133" spans="2:11" ht="15" customHeight="1">
      <c r="B133" s="264"/>
      <c r="C133" s="224" t="s">
        <v>732</v>
      </c>
      <c r="D133" s="224"/>
      <c r="E133" s="224"/>
      <c r="F133" s="244" t="s">
        <v>733</v>
      </c>
      <c r="G133" s="224"/>
      <c r="H133" s="224" t="s">
        <v>767</v>
      </c>
      <c r="I133" s="224" t="s">
        <v>729</v>
      </c>
      <c r="J133" s="224">
        <v>50</v>
      </c>
      <c r="K133" s="266"/>
    </row>
    <row r="134" spans="2:11" ht="15" customHeight="1">
      <c r="B134" s="264"/>
      <c r="C134" s="224" t="s">
        <v>746</v>
      </c>
      <c r="D134" s="224"/>
      <c r="E134" s="224"/>
      <c r="F134" s="244" t="s">
        <v>733</v>
      </c>
      <c r="G134" s="224"/>
      <c r="H134" s="224" t="s">
        <v>767</v>
      </c>
      <c r="I134" s="224" t="s">
        <v>729</v>
      </c>
      <c r="J134" s="224">
        <v>50</v>
      </c>
      <c r="K134" s="266"/>
    </row>
    <row r="135" spans="2:11" ht="15" customHeight="1">
      <c r="B135" s="264"/>
      <c r="C135" s="224" t="s">
        <v>752</v>
      </c>
      <c r="D135" s="224"/>
      <c r="E135" s="224"/>
      <c r="F135" s="244" t="s">
        <v>733</v>
      </c>
      <c r="G135" s="224"/>
      <c r="H135" s="224" t="s">
        <v>767</v>
      </c>
      <c r="I135" s="224" t="s">
        <v>729</v>
      </c>
      <c r="J135" s="224">
        <v>50</v>
      </c>
      <c r="K135" s="266"/>
    </row>
    <row r="136" spans="2:11" ht="15" customHeight="1">
      <c r="B136" s="264"/>
      <c r="C136" s="224" t="s">
        <v>754</v>
      </c>
      <c r="D136" s="224"/>
      <c r="E136" s="224"/>
      <c r="F136" s="244" t="s">
        <v>733</v>
      </c>
      <c r="G136" s="224"/>
      <c r="H136" s="224" t="s">
        <v>767</v>
      </c>
      <c r="I136" s="224" t="s">
        <v>729</v>
      </c>
      <c r="J136" s="224">
        <v>50</v>
      </c>
      <c r="K136" s="266"/>
    </row>
    <row r="137" spans="2:11" ht="15" customHeight="1">
      <c r="B137" s="264"/>
      <c r="C137" s="224" t="s">
        <v>755</v>
      </c>
      <c r="D137" s="224"/>
      <c r="E137" s="224"/>
      <c r="F137" s="244" t="s">
        <v>733</v>
      </c>
      <c r="G137" s="224"/>
      <c r="H137" s="224" t="s">
        <v>780</v>
      </c>
      <c r="I137" s="224" t="s">
        <v>729</v>
      </c>
      <c r="J137" s="224">
        <v>255</v>
      </c>
      <c r="K137" s="266"/>
    </row>
    <row r="138" spans="2:11" ht="15" customHeight="1">
      <c r="B138" s="264"/>
      <c r="C138" s="224" t="s">
        <v>757</v>
      </c>
      <c r="D138" s="224"/>
      <c r="E138" s="224"/>
      <c r="F138" s="244" t="s">
        <v>727</v>
      </c>
      <c r="G138" s="224"/>
      <c r="H138" s="224" t="s">
        <v>781</v>
      </c>
      <c r="I138" s="224" t="s">
        <v>759</v>
      </c>
      <c r="J138" s="224"/>
      <c r="K138" s="266"/>
    </row>
    <row r="139" spans="2:11" ht="15" customHeight="1">
      <c r="B139" s="264"/>
      <c r="C139" s="224" t="s">
        <v>760</v>
      </c>
      <c r="D139" s="224"/>
      <c r="E139" s="224"/>
      <c r="F139" s="244" t="s">
        <v>727</v>
      </c>
      <c r="G139" s="224"/>
      <c r="H139" s="224" t="s">
        <v>782</v>
      </c>
      <c r="I139" s="224" t="s">
        <v>762</v>
      </c>
      <c r="J139" s="224"/>
      <c r="K139" s="266"/>
    </row>
    <row r="140" spans="2:11" ht="15" customHeight="1">
      <c r="B140" s="264"/>
      <c r="C140" s="224" t="s">
        <v>763</v>
      </c>
      <c r="D140" s="224"/>
      <c r="E140" s="224"/>
      <c r="F140" s="244" t="s">
        <v>727</v>
      </c>
      <c r="G140" s="224"/>
      <c r="H140" s="224" t="s">
        <v>763</v>
      </c>
      <c r="I140" s="224" t="s">
        <v>762</v>
      </c>
      <c r="J140" s="224"/>
      <c r="K140" s="266"/>
    </row>
    <row r="141" spans="2:11" ht="15" customHeight="1">
      <c r="B141" s="264"/>
      <c r="C141" s="224" t="s">
        <v>41</v>
      </c>
      <c r="D141" s="224"/>
      <c r="E141" s="224"/>
      <c r="F141" s="244" t="s">
        <v>727</v>
      </c>
      <c r="G141" s="224"/>
      <c r="H141" s="224" t="s">
        <v>783</v>
      </c>
      <c r="I141" s="224" t="s">
        <v>762</v>
      </c>
      <c r="J141" s="224"/>
      <c r="K141" s="266"/>
    </row>
    <row r="142" spans="2:11" ht="15" customHeight="1">
      <c r="B142" s="264"/>
      <c r="C142" s="224" t="s">
        <v>784</v>
      </c>
      <c r="D142" s="224"/>
      <c r="E142" s="224"/>
      <c r="F142" s="244" t="s">
        <v>727</v>
      </c>
      <c r="G142" s="224"/>
      <c r="H142" s="224" t="s">
        <v>785</v>
      </c>
      <c r="I142" s="224" t="s">
        <v>762</v>
      </c>
      <c r="J142" s="224"/>
      <c r="K142" s="266"/>
    </row>
    <row r="143" spans="2:11" ht="15" customHeight="1">
      <c r="B143" s="267"/>
      <c r="C143" s="268"/>
      <c r="D143" s="268"/>
      <c r="E143" s="268"/>
      <c r="F143" s="268"/>
      <c r="G143" s="268"/>
      <c r="H143" s="268"/>
      <c r="I143" s="268"/>
      <c r="J143" s="268"/>
      <c r="K143" s="269"/>
    </row>
    <row r="144" spans="2:11" ht="18.75" customHeight="1">
      <c r="B144" s="221"/>
      <c r="C144" s="221"/>
      <c r="D144" s="221"/>
      <c r="E144" s="221"/>
      <c r="F144" s="256"/>
      <c r="G144" s="221"/>
      <c r="H144" s="221"/>
      <c r="I144" s="221"/>
      <c r="J144" s="221"/>
      <c r="K144" s="221"/>
    </row>
    <row r="145" spans="2:11" ht="18.75" customHeight="1">
      <c r="B145" s="231"/>
      <c r="C145" s="231"/>
      <c r="D145" s="231"/>
      <c r="E145" s="231"/>
      <c r="F145" s="231"/>
      <c r="G145" s="231"/>
      <c r="H145" s="231"/>
      <c r="I145" s="231"/>
      <c r="J145" s="231"/>
      <c r="K145" s="231"/>
    </row>
    <row r="146" spans="2:11" ht="7.5" customHeight="1">
      <c r="B146" s="232"/>
      <c r="C146" s="233"/>
      <c r="D146" s="233"/>
      <c r="E146" s="233"/>
      <c r="F146" s="233"/>
      <c r="G146" s="233"/>
      <c r="H146" s="233"/>
      <c r="I146" s="233"/>
      <c r="J146" s="233"/>
      <c r="K146" s="234"/>
    </row>
    <row r="147" spans="2:11" ht="45" customHeight="1">
      <c r="B147" s="235"/>
      <c r="C147" s="336" t="s">
        <v>786</v>
      </c>
      <c r="D147" s="336"/>
      <c r="E147" s="336"/>
      <c r="F147" s="336"/>
      <c r="G147" s="336"/>
      <c r="H147" s="336"/>
      <c r="I147" s="336"/>
      <c r="J147" s="336"/>
      <c r="K147" s="236"/>
    </row>
    <row r="148" spans="2:11" ht="17.25" customHeight="1">
      <c r="B148" s="235"/>
      <c r="C148" s="237" t="s">
        <v>721</v>
      </c>
      <c r="D148" s="237"/>
      <c r="E148" s="237"/>
      <c r="F148" s="237" t="s">
        <v>722</v>
      </c>
      <c r="G148" s="238"/>
      <c r="H148" s="237" t="s">
        <v>57</v>
      </c>
      <c r="I148" s="237" t="s">
        <v>60</v>
      </c>
      <c r="J148" s="237" t="s">
        <v>723</v>
      </c>
      <c r="K148" s="236"/>
    </row>
    <row r="149" spans="2:11" ht="17.25" customHeight="1">
      <c r="B149" s="235"/>
      <c r="C149" s="239" t="s">
        <v>724</v>
      </c>
      <c r="D149" s="239"/>
      <c r="E149" s="239"/>
      <c r="F149" s="240" t="s">
        <v>725</v>
      </c>
      <c r="G149" s="241"/>
      <c r="H149" s="239"/>
      <c r="I149" s="239"/>
      <c r="J149" s="239" t="s">
        <v>726</v>
      </c>
      <c r="K149" s="236"/>
    </row>
    <row r="150" spans="2:11" ht="5.25" customHeight="1">
      <c r="B150" s="245"/>
      <c r="C150" s="242"/>
      <c r="D150" s="242"/>
      <c r="E150" s="242"/>
      <c r="F150" s="242"/>
      <c r="G150" s="243"/>
      <c r="H150" s="242"/>
      <c r="I150" s="242"/>
      <c r="J150" s="242"/>
      <c r="K150" s="266"/>
    </row>
    <row r="151" spans="2:11" ht="15" customHeight="1">
      <c r="B151" s="245"/>
      <c r="C151" s="270" t="s">
        <v>730</v>
      </c>
      <c r="D151" s="224"/>
      <c r="E151" s="224"/>
      <c r="F151" s="271" t="s">
        <v>727</v>
      </c>
      <c r="G151" s="224"/>
      <c r="H151" s="270" t="s">
        <v>767</v>
      </c>
      <c r="I151" s="270" t="s">
        <v>729</v>
      </c>
      <c r="J151" s="270">
        <v>120</v>
      </c>
      <c r="K151" s="266"/>
    </row>
    <row r="152" spans="2:11" ht="15" customHeight="1">
      <c r="B152" s="245"/>
      <c r="C152" s="270" t="s">
        <v>776</v>
      </c>
      <c r="D152" s="224"/>
      <c r="E152" s="224"/>
      <c r="F152" s="271" t="s">
        <v>727</v>
      </c>
      <c r="G152" s="224"/>
      <c r="H152" s="270" t="s">
        <v>787</v>
      </c>
      <c r="I152" s="270" t="s">
        <v>729</v>
      </c>
      <c r="J152" s="270" t="s">
        <v>778</v>
      </c>
      <c r="K152" s="266"/>
    </row>
    <row r="153" spans="2:11" ht="15" customHeight="1">
      <c r="B153" s="245"/>
      <c r="C153" s="270" t="s">
        <v>675</v>
      </c>
      <c r="D153" s="224"/>
      <c r="E153" s="224"/>
      <c r="F153" s="271" t="s">
        <v>727</v>
      </c>
      <c r="G153" s="224"/>
      <c r="H153" s="270" t="s">
        <v>788</v>
      </c>
      <c r="I153" s="270" t="s">
        <v>729</v>
      </c>
      <c r="J153" s="270" t="s">
        <v>778</v>
      </c>
      <c r="K153" s="266"/>
    </row>
    <row r="154" spans="2:11" ht="15" customHeight="1">
      <c r="B154" s="245"/>
      <c r="C154" s="270" t="s">
        <v>732</v>
      </c>
      <c r="D154" s="224"/>
      <c r="E154" s="224"/>
      <c r="F154" s="271" t="s">
        <v>733</v>
      </c>
      <c r="G154" s="224"/>
      <c r="H154" s="270" t="s">
        <v>767</v>
      </c>
      <c r="I154" s="270" t="s">
        <v>729</v>
      </c>
      <c r="J154" s="270">
        <v>50</v>
      </c>
      <c r="K154" s="266"/>
    </row>
    <row r="155" spans="2:11" ht="15" customHeight="1">
      <c r="B155" s="245"/>
      <c r="C155" s="270" t="s">
        <v>735</v>
      </c>
      <c r="D155" s="224"/>
      <c r="E155" s="224"/>
      <c r="F155" s="271" t="s">
        <v>727</v>
      </c>
      <c r="G155" s="224"/>
      <c r="H155" s="270" t="s">
        <v>767</v>
      </c>
      <c r="I155" s="270" t="s">
        <v>737</v>
      </c>
      <c r="J155" s="270"/>
      <c r="K155" s="266"/>
    </row>
    <row r="156" spans="2:11" ht="15" customHeight="1">
      <c r="B156" s="245"/>
      <c r="C156" s="270" t="s">
        <v>746</v>
      </c>
      <c r="D156" s="224"/>
      <c r="E156" s="224"/>
      <c r="F156" s="271" t="s">
        <v>733</v>
      </c>
      <c r="G156" s="224"/>
      <c r="H156" s="270" t="s">
        <v>767</v>
      </c>
      <c r="I156" s="270" t="s">
        <v>729</v>
      </c>
      <c r="J156" s="270">
        <v>50</v>
      </c>
      <c r="K156" s="266"/>
    </row>
    <row r="157" spans="2:11" ht="15" customHeight="1">
      <c r="B157" s="245"/>
      <c r="C157" s="270" t="s">
        <v>754</v>
      </c>
      <c r="D157" s="224"/>
      <c r="E157" s="224"/>
      <c r="F157" s="271" t="s">
        <v>733</v>
      </c>
      <c r="G157" s="224"/>
      <c r="H157" s="270" t="s">
        <v>767</v>
      </c>
      <c r="I157" s="270" t="s">
        <v>729</v>
      </c>
      <c r="J157" s="270">
        <v>50</v>
      </c>
      <c r="K157" s="266"/>
    </row>
    <row r="158" spans="2:11" ht="15" customHeight="1">
      <c r="B158" s="245"/>
      <c r="C158" s="270" t="s">
        <v>752</v>
      </c>
      <c r="D158" s="224"/>
      <c r="E158" s="224"/>
      <c r="F158" s="271" t="s">
        <v>733</v>
      </c>
      <c r="G158" s="224"/>
      <c r="H158" s="270" t="s">
        <v>767</v>
      </c>
      <c r="I158" s="270" t="s">
        <v>729</v>
      </c>
      <c r="J158" s="270">
        <v>50</v>
      </c>
      <c r="K158" s="266"/>
    </row>
    <row r="159" spans="2:11" ht="15" customHeight="1">
      <c r="B159" s="245"/>
      <c r="C159" s="270" t="s">
        <v>102</v>
      </c>
      <c r="D159" s="224"/>
      <c r="E159" s="224"/>
      <c r="F159" s="271" t="s">
        <v>727</v>
      </c>
      <c r="G159" s="224"/>
      <c r="H159" s="270" t="s">
        <v>789</v>
      </c>
      <c r="I159" s="270" t="s">
        <v>729</v>
      </c>
      <c r="J159" s="270" t="s">
        <v>790</v>
      </c>
      <c r="K159" s="266"/>
    </row>
    <row r="160" spans="2:11" ht="15" customHeight="1">
      <c r="B160" s="245"/>
      <c r="C160" s="270" t="s">
        <v>791</v>
      </c>
      <c r="D160" s="224"/>
      <c r="E160" s="224"/>
      <c r="F160" s="271" t="s">
        <v>727</v>
      </c>
      <c r="G160" s="224"/>
      <c r="H160" s="270" t="s">
        <v>792</v>
      </c>
      <c r="I160" s="270" t="s">
        <v>762</v>
      </c>
      <c r="J160" s="270"/>
      <c r="K160" s="266"/>
    </row>
    <row r="161" spans="2:11" ht="15" customHeight="1">
      <c r="B161" s="272"/>
      <c r="C161" s="254"/>
      <c r="D161" s="254"/>
      <c r="E161" s="254"/>
      <c r="F161" s="254"/>
      <c r="G161" s="254"/>
      <c r="H161" s="254"/>
      <c r="I161" s="254"/>
      <c r="J161" s="254"/>
      <c r="K161" s="273"/>
    </row>
    <row r="162" spans="2:11" ht="18.75" customHeight="1">
      <c r="B162" s="221"/>
      <c r="C162" s="224"/>
      <c r="D162" s="224"/>
      <c r="E162" s="224"/>
      <c r="F162" s="244"/>
      <c r="G162" s="224"/>
      <c r="H162" s="224"/>
      <c r="I162" s="224"/>
      <c r="J162" s="224"/>
      <c r="K162" s="221"/>
    </row>
    <row r="163" spans="2:11" ht="18.75" customHeight="1">
      <c r="B163" s="231"/>
      <c r="C163" s="231"/>
      <c r="D163" s="231"/>
      <c r="E163" s="231"/>
      <c r="F163" s="231"/>
      <c r="G163" s="231"/>
      <c r="H163" s="231"/>
      <c r="I163" s="231"/>
      <c r="J163" s="231"/>
      <c r="K163" s="231"/>
    </row>
    <row r="164" spans="2:11" ht="7.5" customHeight="1">
      <c r="B164" s="213"/>
      <c r="C164" s="214"/>
      <c r="D164" s="214"/>
      <c r="E164" s="214"/>
      <c r="F164" s="214"/>
      <c r="G164" s="214"/>
      <c r="H164" s="214"/>
      <c r="I164" s="214"/>
      <c r="J164" s="214"/>
      <c r="K164" s="215"/>
    </row>
    <row r="165" spans="2:11" ht="45" customHeight="1">
      <c r="B165" s="216"/>
      <c r="C165" s="335" t="s">
        <v>793</v>
      </c>
      <c r="D165" s="335"/>
      <c r="E165" s="335"/>
      <c r="F165" s="335"/>
      <c r="G165" s="335"/>
      <c r="H165" s="335"/>
      <c r="I165" s="335"/>
      <c r="J165" s="335"/>
      <c r="K165" s="217"/>
    </row>
    <row r="166" spans="2:11" ht="17.25" customHeight="1">
      <c r="B166" s="216"/>
      <c r="C166" s="237" t="s">
        <v>721</v>
      </c>
      <c r="D166" s="237"/>
      <c r="E166" s="237"/>
      <c r="F166" s="237" t="s">
        <v>722</v>
      </c>
      <c r="G166" s="274"/>
      <c r="H166" s="275" t="s">
        <v>57</v>
      </c>
      <c r="I166" s="275" t="s">
        <v>60</v>
      </c>
      <c r="J166" s="237" t="s">
        <v>723</v>
      </c>
      <c r="K166" s="217"/>
    </row>
    <row r="167" spans="2:11" ht="17.25" customHeight="1">
      <c r="B167" s="218"/>
      <c r="C167" s="239" t="s">
        <v>724</v>
      </c>
      <c r="D167" s="239"/>
      <c r="E167" s="239"/>
      <c r="F167" s="240" t="s">
        <v>725</v>
      </c>
      <c r="G167" s="276"/>
      <c r="H167" s="277"/>
      <c r="I167" s="277"/>
      <c r="J167" s="239" t="s">
        <v>726</v>
      </c>
      <c r="K167" s="219"/>
    </row>
    <row r="168" spans="2:11" ht="5.25" customHeight="1">
      <c r="B168" s="245"/>
      <c r="C168" s="242"/>
      <c r="D168" s="242"/>
      <c r="E168" s="242"/>
      <c r="F168" s="242"/>
      <c r="G168" s="243"/>
      <c r="H168" s="242"/>
      <c r="I168" s="242"/>
      <c r="J168" s="242"/>
      <c r="K168" s="266"/>
    </row>
    <row r="169" spans="2:11" ht="15" customHeight="1">
      <c r="B169" s="245"/>
      <c r="C169" s="224" t="s">
        <v>730</v>
      </c>
      <c r="D169" s="224"/>
      <c r="E169" s="224"/>
      <c r="F169" s="244" t="s">
        <v>727</v>
      </c>
      <c r="G169" s="224"/>
      <c r="H169" s="224" t="s">
        <v>767</v>
      </c>
      <c r="I169" s="224" t="s">
        <v>729</v>
      </c>
      <c r="J169" s="224">
        <v>120</v>
      </c>
      <c r="K169" s="266"/>
    </row>
    <row r="170" spans="2:11" ht="15" customHeight="1">
      <c r="B170" s="245"/>
      <c r="C170" s="224" t="s">
        <v>776</v>
      </c>
      <c r="D170" s="224"/>
      <c r="E170" s="224"/>
      <c r="F170" s="244" t="s">
        <v>727</v>
      </c>
      <c r="G170" s="224"/>
      <c r="H170" s="224" t="s">
        <v>777</v>
      </c>
      <c r="I170" s="224" t="s">
        <v>729</v>
      </c>
      <c r="J170" s="224" t="s">
        <v>778</v>
      </c>
      <c r="K170" s="266"/>
    </row>
    <row r="171" spans="2:11" ht="15" customHeight="1">
      <c r="B171" s="245"/>
      <c r="C171" s="224" t="s">
        <v>675</v>
      </c>
      <c r="D171" s="224"/>
      <c r="E171" s="224"/>
      <c r="F171" s="244" t="s">
        <v>727</v>
      </c>
      <c r="G171" s="224"/>
      <c r="H171" s="224" t="s">
        <v>794</v>
      </c>
      <c r="I171" s="224" t="s">
        <v>729</v>
      </c>
      <c r="J171" s="224" t="s">
        <v>778</v>
      </c>
      <c r="K171" s="266"/>
    </row>
    <row r="172" spans="2:11" ht="15" customHeight="1">
      <c r="B172" s="245"/>
      <c r="C172" s="224" t="s">
        <v>732</v>
      </c>
      <c r="D172" s="224"/>
      <c r="E172" s="224"/>
      <c r="F172" s="244" t="s">
        <v>733</v>
      </c>
      <c r="G172" s="224"/>
      <c r="H172" s="224" t="s">
        <v>794</v>
      </c>
      <c r="I172" s="224" t="s">
        <v>729</v>
      </c>
      <c r="J172" s="224">
        <v>50</v>
      </c>
      <c r="K172" s="266"/>
    </row>
    <row r="173" spans="2:11" ht="15" customHeight="1">
      <c r="B173" s="245"/>
      <c r="C173" s="224" t="s">
        <v>735</v>
      </c>
      <c r="D173" s="224"/>
      <c r="E173" s="224"/>
      <c r="F173" s="244" t="s">
        <v>727</v>
      </c>
      <c r="G173" s="224"/>
      <c r="H173" s="224" t="s">
        <v>794</v>
      </c>
      <c r="I173" s="224" t="s">
        <v>737</v>
      </c>
      <c r="J173" s="224"/>
      <c r="K173" s="266"/>
    </row>
    <row r="174" spans="2:11" ht="15" customHeight="1">
      <c r="B174" s="245"/>
      <c r="C174" s="224" t="s">
        <v>746</v>
      </c>
      <c r="D174" s="224"/>
      <c r="E174" s="224"/>
      <c r="F174" s="244" t="s">
        <v>733</v>
      </c>
      <c r="G174" s="224"/>
      <c r="H174" s="224" t="s">
        <v>794</v>
      </c>
      <c r="I174" s="224" t="s">
        <v>729</v>
      </c>
      <c r="J174" s="224">
        <v>50</v>
      </c>
      <c r="K174" s="266"/>
    </row>
    <row r="175" spans="2:11" ht="15" customHeight="1">
      <c r="B175" s="245"/>
      <c r="C175" s="224" t="s">
        <v>754</v>
      </c>
      <c r="D175" s="224"/>
      <c r="E175" s="224"/>
      <c r="F175" s="244" t="s">
        <v>733</v>
      </c>
      <c r="G175" s="224"/>
      <c r="H175" s="224" t="s">
        <v>794</v>
      </c>
      <c r="I175" s="224" t="s">
        <v>729</v>
      </c>
      <c r="J175" s="224">
        <v>50</v>
      </c>
      <c r="K175" s="266"/>
    </row>
    <row r="176" spans="2:11" ht="15" customHeight="1">
      <c r="B176" s="245"/>
      <c r="C176" s="224" t="s">
        <v>752</v>
      </c>
      <c r="D176" s="224"/>
      <c r="E176" s="224"/>
      <c r="F176" s="244" t="s">
        <v>733</v>
      </c>
      <c r="G176" s="224"/>
      <c r="H176" s="224" t="s">
        <v>794</v>
      </c>
      <c r="I176" s="224" t="s">
        <v>729</v>
      </c>
      <c r="J176" s="224">
        <v>50</v>
      </c>
      <c r="K176" s="266"/>
    </row>
    <row r="177" spans="2:11" ht="15" customHeight="1">
      <c r="B177" s="245"/>
      <c r="C177" s="224" t="s">
        <v>111</v>
      </c>
      <c r="D177" s="224"/>
      <c r="E177" s="224"/>
      <c r="F177" s="244" t="s">
        <v>727</v>
      </c>
      <c r="G177" s="224"/>
      <c r="H177" s="224" t="s">
        <v>795</v>
      </c>
      <c r="I177" s="224" t="s">
        <v>796</v>
      </c>
      <c r="J177" s="224"/>
      <c r="K177" s="266"/>
    </row>
    <row r="178" spans="2:11" ht="15" customHeight="1">
      <c r="B178" s="245"/>
      <c r="C178" s="224" t="s">
        <v>60</v>
      </c>
      <c r="D178" s="224"/>
      <c r="E178" s="224"/>
      <c r="F178" s="244" t="s">
        <v>727</v>
      </c>
      <c r="G178" s="224"/>
      <c r="H178" s="224" t="s">
        <v>797</v>
      </c>
      <c r="I178" s="224" t="s">
        <v>798</v>
      </c>
      <c r="J178" s="224">
        <v>1</v>
      </c>
      <c r="K178" s="266"/>
    </row>
    <row r="179" spans="2:11" ht="15" customHeight="1">
      <c r="B179" s="245"/>
      <c r="C179" s="224" t="s">
        <v>56</v>
      </c>
      <c r="D179" s="224"/>
      <c r="E179" s="224"/>
      <c r="F179" s="244" t="s">
        <v>727</v>
      </c>
      <c r="G179" s="224"/>
      <c r="H179" s="224" t="s">
        <v>799</v>
      </c>
      <c r="I179" s="224" t="s">
        <v>729</v>
      </c>
      <c r="J179" s="224">
        <v>20</v>
      </c>
      <c r="K179" s="266"/>
    </row>
    <row r="180" spans="2:11" ht="15" customHeight="1">
      <c r="B180" s="245"/>
      <c r="C180" s="224" t="s">
        <v>57</v>
      </c>
      <c r="D180" s="224"/>
      <c r="E180" s="224"/>
      <c r="F180" s="244" t="s">
        <v>727</v>
      </c>
      <c r="G180" s="224"/>
      <c r="H180" s="224" t="s">
        <v>800</v>
      </c>
      <c r="I180" s="224" t="s">
        <v>729</v>
      </c>
      <c r="J180" s="224">
        <v>255</v>
      </c>
      <c r="K180" s="266"/>
    </row>
    <row r="181" spans="2:11" ht="15" customHeight="1">
      <c r="B181" s="245"/>
      <c r="C181" s="224" t="s">
        <v>112</v>
      </c>
      <c r="D181" s="224"/>
      <c r="E181" s="224"/>
      <c r="F181" s="244" t="s">
        <v>727</v>
      </c>
      <c r="G181" s="224"/>
      <c r="H181" s="224" t="s">
        <v>691</v>
      </c>
      <c r="I181" s="224" t="s">
        <v>729</v>
      </c>
      <c r="J181" s="224">
        <v>10</v>
      </c>
      <c r="K181" s="266"/>
    </row>
    <row r="182" spans="2:11" ht="15" customHeight="1">
      <c r="B182" s="245"/>
      <c r="C182" s="224" t="s">
        <v>113</v>
      </c>
      <c r="D182" s="224"/>
      <c r="E182" s="224"/>
      <c r="F182" s="244" t="s">
        <v>727</v>
      </c>
      <c r="G182" s="224"/>
      <c r="H182" s="224" t="s">
        <v>801</v>
      </c>
      <c r="I182" s="224" t="s">
        <v>762</v>
      </c>
      <c r="J182" s="224"/>
      <c r="K182" s="266"/>
    </row>
    <row r="183" spans="2:11" ht="15" customHeight="1">
      <c r="B183" s="245"/>
      <c r="C183" s="224" t="s">
        <v>802</v>
      </c>
      <c r="D183" s="224"/>
      <c r="E183" s="224"/>
      <c r="F183" s="244" t="s">
        <v>727</v>
      </c>
      <c r="G183" s="224"/>
      <c r="H183" s="224" t="s">
        <v>803</v>
      </c>
      <c r="I183" s="224" t="s">
        <v>762</v>
      </c>
      <c r="J183" s="224"/>
      <c r="K183" s="266"/>
    </row>
    <row r="184" spans="2:11" ht="15" customHeight="1">
      <c r="B184" s="245"/>
      <c r="C184" s="224" t="s">
        <v>791</v>
      </c>
      <c r="D184" s="224"/>
      <c r="E184" s="224"/>
      <c r="F184" s="244" t="s">
        <v>727</v>
      </c>
      <c r="G184" s="224"/>
      <c r="H184" s="224" t="s">
        <v>804</v>
      </c>
      <c r="I184" s="224" t="s">
        <v>762</v>
      </c>
      <c r="J184" s="224"/>
      <c r="K184" s="266"/>
    </row>
    <row r="185" spans="2:11" ht="15" customHeight="1">
      <c r="B185" s="245"/>
      <c r="C185" s="224" t="s">
        <v>115</v>
      </c>
      <c r="D185" s="224"/>
      <c r="E185" s="224"/>
      <c r="F185" s="244" t="s">
        <v>733</v>
      </c>
      <c r="G185" s="224"/>
      <c r="H185" s="224" t="s">
        <v>805</v>
      </c>
      <c r="I185" s="224" t="s">
        <v>729</v>
      </c>
      <c r="J185" s="224">
        <v>50</v>
      </c>
      <c r="K185" s="266"/>
    </row>
    <row r="186" spans="2:11" ht="15" customHeight="1">
      <c r="B186" s="245"/>
      <c r="C186" s="224" t="s">
        <v>806</v>
      </c>
      <c r="D186" s="224"/>
      <c r="E186" s="224"/>
      <c r="F186" s="244" t="s">
        <v>733</v>
      </c>
      <c r="G186" s="224"/>
      <c r="H186" s="224" t="s">
        <v>807</v>
      </c>
      <c r="I186" s="224" t="s">
        <v>808</v>
      </c>
      <c r="J186" s="224"/>
      <c r="K186" s="266"/>
    </row>
    <row r="187" spans="2:11" ht="15" customHeight="1">
      <c r="B187" s="245"/>
      <c r="C187" s="224" t="s">
        <v>809</v>
      </c>
      <c r="D187" s="224"/>
      <c r="E187" s="224"/>
      <c r="F187" s="244" t="s">
        <v>733</v>
      </c>
      <c r="G187" s="224"/>
      <c r="H187" s="224" t="s">
        <v>810</v>
      </c>
      <c r="I187" s="224" t="s">
        <v>808</v>
      </c>
      <c r="J187" s="224"/>
      <c r="K187" s="266"/>
    </row>
    <row r="188" spans="2:11" ht="15" customHeight="1">
      <c r="B188" s="245"/>
      <c r="C188" s="224" t="s">
        <v>811</v>
      </c>
      <c r="D188" s="224"/>
      <c r="E188" s="224"/>
      <c r="F188" s="244" t="s">
        <v>733</v>
      </c>
      <c r="G188" s="224"/>
      <c r="H188" s="224" t="s">
        <v>812</v>
      </c>
      <c r="I188" s="224" t="s">
        <v>808</v>
      </c>
      <c r="J188" s="224"/>
      <c r="K188" s="266"/>
    </row>
    <row r="189" spans="2:11" ht="15" customHeight="1">
      <c r="B189" s="245"/>
      <c r="C189" s="278" t="s">
        <v>813</v>
      </c>
      <c r="D189" s="224"/>
      <c r="E189" s="224"/>
      <c r="F189" s="244" t="s">
        <v>733</v>
      </c>
      <c r="G189" s="224"/>
      <c r="H189" s="224" t="s">
        <v>814</v>
      </c>
      <c r="I189" s="224" t="s">
        <v>815</v>
      </c>
      <c r="J189" s="279" t="s">
        <v>816</v>
      </c>
      <c r="K189" s="266"/>
    </row>
    <row r="190" spans="2:11" ht="15" customHeight="1">
      <c r="B190" s="245"/>
      <c r="C190" s="230" t="s">
        <v>45</v>
      </c>
      <c r="D190" s="224"/>
      <c r="E190" s="224"/>
      <c r="F190" s="244" t="s">
        <v>727</v>
      </c>
      <c r="G190" s="224"/>
      <c r="H190" s="221" t="s">
        <v>817</v>
      </c>
      <c r="I190" s="224" t="s">
        <v>818</v>
      </c>
      <c r="J190" s="224"/>
      <c r="K190" s="266"/>
    </row>
    <row r="191" spans="2:11" ht="15" customHeight="1">
      <c r="B191" s="245"/>
      <c r="C191" s="230" t="s">
        <v>819</v>
      </c>
      <c r="D191" s="224"/>
      <c r="E191" s="224"/>
      <c r="F191" s="244" t="s">
        <v>727</v>
      </c>
      <c r="G191" s="224"/>
      <c r="H191" s="224" t="s">
        <v>820</v>
      </c>
      <c r="I191" s="224" t="s">
        <v>762</v>
      </c>
      <c r="J191" s="224"/>
      <c r="K191" s="266"/>
    </row>
    <row r="192" spans="2:11" ht="15" customHeight="1">
      <c r="B192" s="245"/>
      <c r="C192" s="230" t="s">
        <v>821</v>
      </c>
      <c r="D192" s="224"/>
      <c r="E192" s="224"/>
      <c r="F192" s="244" t="s">
        <v>727</v>
      </c>
      <c r="G192" s="224"/>
      <c r="H192" s="224" t="s">
        <v>822</v>
      </c>
      <c r="I192" s="224" t="s">
        <v>762</v>
      </c>
      <c r="J192" s="224"/>
      <c r="K192" s="266"/>
    </row>
    <row r="193" spans="2:11" ht="15" customHeight="1">
      <c r="B193" s="245"/>
      <c r="C193" s="230" t="s">
        <v>823</v>
      </c>
      <c r="D193" s="224"/>
      <c r="E193" s="224"/>
      <c r="F193" s="244" t="s">
        <v>733</v>
      </c>
      <c r="G193" s="224"/>
      <c r="H193" s="224" t="s">
        <v>824</v>
      </c>
      <c r="I193" s="224" t="s">
        <v>762</v>
      </c>
      <c r="J193" s="224"/>
      <c r="K193" s="266"/>
    </row>
    <row r="194" spans="2:11" ht="15" customHeight="1">
      <c r="B194" s="272"/>
      <c r="C194" s="280"/>
      <c r="D194" s="254"/>
      <c r="E194" s="254"/>
      <c r="F194" s="254"/>
      <c r="G194" s="254"/>
      <c r="H194" s="254"/>
      <c r="I194" s="254"/>
      <c r="J194" s="254"/>
      <c r="K194" s="273"/>
    </row>
    <row r="195" spans="2:11" ht="18.75" customHeight="1">
      <c r="B195" s="221"/>
      <c r="C195" s="224"/>
      <c r="D195" s="224"/>
      <c r="E195" s="224"/>
      <c r="F195" s="244"/>
      <c r="G195" s="224"/>
      <c r="H195" s="224"/>
      <c r="I195" s="224"/>
      <c r="J195" s="224"/>
      <c r="K195" s="221"/>
    </row>
    <row r="196" spans="2:11" ht="18.75" customHeight="1">
      <c r="B196" s="221"/>
      <c r="C196" s="224"/>
      <c r="D196" s="224"/>
      <c r="E196" s="224"/>
      <c r="F196" s="244"/>
      <c r="G196" s="224"/>
      <c r="H196" s="224"/>
      <c r="I196" s="224"/>
      <c r="J196" s="224"/>
      <c r="K196" s="221"/>
    </row>
    <row r="197" spans="2:11" ht="18.75" customHeight="1">
      <c r="B197" s="231"/>
      <c r="C197" s="231"/>
      <c r="D197" s="231"/>
      <c r="E197" s="231"/>
      <c r="F197" s="231"/>
      <c r="G197" s="231"/>
      <c r="H197" s="231"/>
      <c r="I197" s="231"/>
      <c r="J197" s="231"/>
      <c r="K197" s="231"/>
    </row>
    <row r="198" spans="2:11" ht="13.5">
      <c r="B198" s="213"/>
      <c r="C198" s="214"/>
      <c r="D198" s="214"/>
      <c r="E198" s="214"/>
      <c r="F198" s="214"/>
      <c r="G198" s="214"/>
      <c r="H198" s="214"/>
      <c r="I198" s="214"/>
      <c r="J198" s="214"/>
      <c r="K198" s="215"/>
    </row>
    <row r="199" spans="2:11" ht="21">
      <c r="B199" s="216"/>
      <c r="C199" s="335" t="s">
        <v>825</v>
      </c>
      <c r="D199" s="335"/>
      <c r="E199" s="335"/>
      <c r="F199" s="335"/>
      <c r="G199" s="335"/>
      <c r="H199" s="335"/>
      <c r="I199" s="335"/>
      <c r="J199" s="335"/>
      <c r="K199" s="217"/>
    </row>
    <row r="200" spans="2:11" ht="25.5" customHeight="1">
      <c r="B200" s="216"/>
      <c r="C200" s="281" t="s">
        <v>826</v>
      </c>
      <c r="D200" s="281"/>
      <c r="E200" s="281"/>
      <c r="F200" s="281" t="s">
        <v>827</v>
      </c>
      <c r="G200" s="282"/>
      <c r="H200" s="334" t="s">
        <v>828</v>
      </c>
      <c r="I200" s="334"/>
      <c r="J200" s="334"/>
      <c r="K200" s="217"/>
    </row>
    <row r="201" spans="2:11" ht="5.25" customHeight="1">
      <c r="B201" s="245"/>
      <c r="C201" s="242"/>
      <c r="D201" s="242"/>
      <c r="E201" s="242"/>
      <c r="F201" s="242"/>
      <c r="G201" s="224"/>
      <c r="H201" s="242"/>
      <c r="I201" s="242"/>
      <c r="J201" s="242"/>
      <c r="K201" s="266"/>
    </row>
    <row r="202" spans="2:11" ht="15" customHeight="1">
      <c r="B202" s="245"/>
      <c r="C202" s="224" t="s">
        <v>818</v>
      </c>
      <c r="D202" s="224"/>
      <c r="E202" s="224"/>
      <c r="F202" s="244" t="s">
        <v>46</v>
      </c>
      <c r="G202" s="224"/>
      <c r="H202" s="333" t="s">
        <v>829</v>
      </c>
      <c r="I202" s="333"/>
      <c r="J202" s="333"/>
      <c r="K202" s="266"/>
    </row>
    <row r="203" spans="2:11" ht="15" customHeight="1">
      <c r="B203" s="245"/>
      <c r="C203" s="251"/>
      <c r="D203" s="224"/>
      <c r="E203" s="224"/>
      <c r="F203" s="244" t="s">
        <v>47</v>
      </c>
      <c r="G203" s="224"/>
      <c r="H203" s="333" t="s">
        <v>830</v>
      </c>
      <c r="I203" s="333"/>
      <c r="J203" s="333"/>
      <c r="K203" s="266"/>
    </row>
    <row r="204" spans="2:11" ht="15" customHeight="1">
      <c r="B204" s="245"/>
      <c r="C204" s="251"/>
      <c r="D204" s="224"/>
      <c r="E204" s="224"/>
      <c r="F204" s="244" t="s">
        <v>50</v>
      </c>
      <c r="G204" s="224"/>
      <c r="H204" s="333" t="s">
        <v>831</v>
      </c>
      <c r="I204" s="333"/>
      <c r="J204" s="333"/>
      <c r="K204" s="266"/>
    </row>
    <row r="205" spans="2:11" ht="15" customHeight="1">
      <c r="B205" s="245"/>
      <c r="C205" s="224"/>
      <c r="D205" s="224"/>
      <c r="E205" s="224"/>
      <c r="F205" s="244" t="s">
        <v>48</v>
      </c>
      <c r="G205" s="224"/>
      <c r="H205" s="333" t="s">
        <v>832</v>
      </c>
      <c r="I205" s="333"/>
      <c r="J205" s="333"/>
      <c r="K205" s="266"/>
    </row>
    <row r="206" spans="2:11" ht="15" customHeight="1">
      <c r="B206" s="245"/>
      <c r="C206" s="224"/>
      <c r="D206" s="224"/>
      <c r="E206" s="224"/>
      <c r="F206" s="244" t="s">
        <v>49</v>
      </c>
      <c r="G206" s="224"/>
      <c r="H206" s="333" t="s">
        <v>833</v>
      </c>
      <c r="I206" s="333"/>
      <c r="J206" s="333"/>
      <c r="K206" s="266"/>
    </row>
    <row r="207" spans="2:11" ht="15" customHeight="1">
      <c r="B207" s="245"/>
      <c r="C207" s="224"/>
      <c r="D207" s="224"/>
      <c r="E207" s="224"/>
      <c r="F207" s="244"/>
      <c r="G207" s="224"/>
      <c r="H207" s="224"/>
      <c r="I207" s="224"/>
      <c r="J207" s="224"/>
      <c r="K207" s="266"/>
    </row>
    <row r="208" spans="2:11" ht="15" customHeight="1">
      <c r="B208" s="245"/>
      <c r="C208" s="224" t="s">
        <v>774</v>
      </c>
      <c r="D208" s="224"/>
      <c r="E208" s="224"/>
      <c r="F208" s="244" t="s">
        <v>82</v>
      </c>
      <c r="G208" s="224"/>
      <c r="H208" s="333" t="s">
        <v>834</v>
      </c>
      <c r="I208" s="333"/>
      <c r="J208" s="333"/>
      <c r="K208" s="266"/>
    </row>
    <row r="209" spans="2:11" ht="15" customHeight="1">
      <c r="B209" s="245"/>
      <c r="C209" s="251"/>
      <c r="D209" s="224"/>
      <c r="E209" s="224"/>
      <c r="F209" s="244" t="s">
        <v>669</v>
      </c>
      <c r="G209" s="224"/>
      <c r="H209" s="333" t="s">
        <v>670</v>
      </c>
      <c r="I209" s="333"/>
      <c r="J209" s="333"/>
      <c r="K209" s="266"/>
    </row>
    <row r="210" spans="2:11" ht="15" customHeight="1">
      <c r="B210" s="245"/>
      <c r="C210" s="224"/>
      <c r="D210" s="224"/>
      <c r="E210" s="224"/>
      <c r="F210" s="244" t="s">
        <v>667</v>
      </c>
      <c r="G210" s="224"/>
      <c r="H210" s="333" t="s">
        <v>835</v>
      </c>
      <c r="I210" s="333"/>
      <c r="J210" s="333"/>
      <c r="K210" s="266"/>
    </row>
    <row r="211" spans="2:11" ht="15" customHeight="1">
      <c r="B211" s="283"/>
      <c r="C211" s="251"/>
      <c r="D211" s="251"/>
      <c r="E211" s="251"/>
      <c r="F211" s="244" t="s">
        <v>671</v>
      </c>
      <c r="G211" s="230"/>
      <c r="H211" s="332" t="s">
        <v>672</v>
      </c>
      <c r="I211" s="332"/>
      <c r="J211" s="332"/>
      <c r="K211" s="284"/>
    </row>
    <row r="212" spans="2:11" ht="15" customHeight="1">
      <c r="B212" s="283"/>
      <c r="C212" s="251"/>
      <c r="D212" s="251"/>
      <c r="E212" s="251"/>
      <c r="F212" s="244" t="s">
        <v>673</v>
      </c>
      <c r="G212" s="230"/>
      <c r="H212" s="332" t="s">
        <v>624</v>
      </c>
      <c r="I212" s="332"/>
      <c r="J212" s="332"/>
      <c r="K212" s="284"/>
    </row>
    <row r="213" spans="2:11" ht="15" customHeight="1">
      <c r="B213" s="283"/>
      <c r="C213" s="251"/>
      <c r="D213" s="251"/>
      <c r="E213" s="251"/>
      <c r="F213" s="285"/>
      <c r="G213" s="230"/>
      <c r="H213" s="286"/>
      <c r="I213" s="286"/>
      <c r="J213" s="286"/>
      <c r="K213" s="284"/>
    </row>
    <row r="214" spans="2:11" ht="15" customHeight="1">
      <c r="B214" s="283"/>
      <c r="C214" s="224" t="s">
        <v>798</v>
      </c>
      <c r="D214" s="251"/>
      <c r="E214" s="251"/>
      <c r="F214" s="244">
        <v>1</v>
      </c>
      <c r="G214" s="230"/>
      <c r="H214" s="332" t="s">
        <v>836</v>
      </c>
      <c r="I214" s="332"/>
      <c r="J214" s="332"/>
      <c r="K214" s="284"/>
    </row>
    <row r="215" spans="2:11" ht="15" customHeight="1">
      <c r="B215" s="283"/>
      <c r="C215" s="251"/>
      <c r="D215" s="251"/>
      <c r="E215" s="251"/>
      <c r="F215" s="244">
        <v>2</v>
      </c>
      <c r="G215" s="230"/>
      <c r="H215" s="332" t="s">
        <v>837</v>
      </c>
      <c r="I215" s="332"/>
      <c r="J215" s="332"/>
      <c r="K215" s="284"/>
    </row>
    <row r="216" spans="2:11" ht="15" customHeight="1">
      <c r="B216" s="283"/>
      <c r="C216" s="251"/>
      <c r="D216" s="251"/>
      <c r="E216" s="251"/>
      <c r="F216" s="244">
        <v>3</v>
      </c>
      <c r="G216" s="230"/>
      <c r="H216" s="332" t="s">
        <v>838</v>
      </c>
      <c r="I216" s="332"/>
      <c r="J216" s="332"/>
      <c r="K216" s="284"/>
    </row>
    <row r="217" spans="2:11" ht="15" customHeight="1">
      <c r="B217" s="283"/>
      <c r="C217" s="251"/>
      <c r="D217" s="251"/>
      <c r="E217" s="251"/>
      <c r="F217" s="244">
        <v>4</v>
      </c>
      <c r="G217" s="230"/>
      <c r="H217" s="332" t="s">
        <v>839</v>
      </c>
      <c r="I217" s="332"/>
      <c r="J217" s="332"/>
      <c r="K217" s="284"/>
    </row>
    <row r="218" spans="2:11" ht="12.75" customHeight="1">
      <c r="B218" s="287"/>
      <c r="C218" s="288"/>
      <c r="D218" s="288"/>
      <c r="E218" s="288"/>
      <c r="F218" s="288"/>
      <c r="G218" s="288"/>
      <c r="H218" s="288"/>
      <c r="I218" s="288"/>
      <c r="J218" s="288"/>
      <c r="K218" s="289"/>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DESKTOP-N8IS61F\Eva</dc:creator>
  <cp:keywords/>
  <dc:description/>
  <cp:lastModifiedBy>Roman Vítek work</cp:lastModifiedBy>
  <dcterms:created xsi:type="dcterms:W3CDTF">2019-06-10T07:47:32Z</dcterms:created>
  <dcterms:modified xsi:type="dcterms:W3CDTF">2019-09-10T12:33:52Z</dcterms:modified>
  <cp:category/>
  <cp:version/>
  <cp:contentType/>
  <cp:contentStatus/>
</cp:coreProperties>
</file>