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9040" windowHeight="15840" tabRatio="936" activeTab="0"/>
  </bookViews>
  <sheets>
    <sheet name="RE" sheetId="1" r:id="rId1"/>
    <sheet name="A Kral" sheetId="2" r:id="rId2"/>
    <sheet name="B Kral" sheetId="3" r:id="rId3"/>
    <sheet name="A Na D" sheetId="4" r:id="rId4"/>
    <sheet name="B Na D" sheetId="5" r:id="rId5"/>
    <sheet name="A Ou" sheetId="6" r:id="rId6"/>
    <sheet name="B Ou" sheetId="7" r:id="rId7"/>
    <sheet name="Park Truhl" sheetId="8" r:id="rId8"/>
    <sheet name="Kom Praž" sheetId="9" r:id="rId9"/>
    <sheet name="B1Vod Kral" sheetId="10" r:id="rId10"/>
    <sheet name="B2Vod Kral" sheetId="11" r:id="rId11"/>
    <sheet name="B1Vod Ou" sheetId="12" r:id="rId12"/>
    <sheet name="B2Vod Ou" sheetId="13" r:id="rId13"/>
    <sheet name="A Kan Kral" sheetId="14" r:id="rId14"/>
    <sheet name="B1 Kan Karl" sheetId="15" r:id="rId15"/>
    <sheet name="B2 Kan Karl" sheetId="16" r:id="rId16"/>
    <sheet name="AKan Ou" sheetId="17" r:id="rId17"/>
    <sheet name="B1Kan Ou" sheetId="18" r:id="rId18"/>
    <sheet name="B2Kan Ou" sheetId="19" r:id="rId19"/>
    <sheet name="AKan Na D" sheetId="20" r:id="rId20"/>
    <sheet name="B1Kan Na D" sheetId="21" r:id="rId21"/>
    <sheet name="B2Kan Na D" sheetId="22" r:id="rId22"/>
    <sheet name="VO" sheetId="23" r:id="rId23"/>
    <sheet name="VRN" sheetId="24" r:id="rId24"/>
  </sheets>
  <definedNames>
    <definedName name="_xlnm._FilterDatabase" localSheetId="13" hidden="1">'A Kan Kral'!$C$90:$K$208</definedName>
    <definedName name="_xlnm._FilterDatabase" localSheetId="1" hidden="1">'A Kral'!$C$94:$K$271</definedName>
    <definedName name="_xlnm._FilterDatabase" localSheetId="3" hidden="1">'A Na D'!$C$95:$K$274</definedName>
    <definedName name="_xlnm._FilterDatabase" localSheetId="5" hidden="1">'A Ou'!$C$94:$K$237</definedName>
    <definedName name="_xlnm._FilterDatabase" localSheetId="19" hidden="1">'AKan Na D'!$C$90:$K$210</definedName>
    <definedName name="_xlnm._FilterDatabase" localSheetId="16" hidden="1">'AKan Ou'!$C$90:$K$192</definedName>
    <definedName name="_xlnm._FilterDatabase" localSheetId="2" hidden="1">'B Kral'!$C$96:$K$246</definedName>
    <definedName name="_xlnm._FilterDatabase" localSheetId="4" hidden="1">'B Na D'!$C$96:$K$265</definedName>
    <definedName name="_xlnm._FilterDatabase" localSheetId="6" hidden="1">'B Ou'!$C$90:$K$194</definedName>
    <definedName name="_xlnm._FilterDatabase" localSheetId="14" hidden="1">'B1 Kan Karl'!$C$90:$K$165</definedName>
    <definedName name="_xlnm._FilterDatabase" localSheetId="20" hidden="1">'B1Kan Na D'!$C$90:$K$173</definedName>
    <definedName name="_xlnm._FilterDatabase" localSheetId="17" hidden="1">'B1Kan Ou'!$C$90:$K$152</definedName>
    <definedName name="_xlnm._FilterDatabase" localSheetId="9" hidden="1">'B1Vod Kral'!$C$90:$K$187</definedName>
    <definedName name="_xlnm._FilterDatabase" localSheetId="11" hidden="1">'B1Vod Ou'!$C$90:$K$160</definedName>
    <definedName name="_xlnm._FilterDatabase" localSheetId="15" hidden="1">'B2 Kan Karl'!$C$87:$K$124</definedName>
    <definedName name="_xlnm._FilterDatabase" localSheetId="21" hidden="1">'B2Kan Na D'!$C$87:$K$123</definedName>
    <definedName name="_xlnm._FilterDatabase" localSheetId="18" hidden="1">'B2Kan Ou'!$C$87:$K$123</definedName>
    <definedName name="_xlnm._FilterDatabase" localSheetId="10" hidden="1">'B2Vod Kral'!$C$87:$K$127</definedName>
    <definedName name="_xlnm._FilterDatabase" localSheetId="12" hidden="1">'B2Vod Ou'!$C$87:$K$125</definedName>
    <definedName name="_xlnm._FilterDatabase" localSheetId="8" hidden="1">'Kom Praž'!$C$84:$K$117</definedName>
    <definedName name="_xlnm._FilterDatabase" localSheetId="7" hidden="1">'Park Truhl'!$C$85:$K$189</definedName>
    <definedName name="_xlnm._FilterDatabase" localSheetId="22" hidden="1">'VO'!$C$80:$K$142</definedName>
    <definedName name="_xlnm._FilterDatabase" localSheetId="23" hidden="1">'VRN'!$C$83:$K$97</definedName>
    <definedName name="_xlnm.Print_Area" localSheetId="13">'A Kan Kral'!$C$4:$J$41,'A Kan Kral'!$C$47:$J$70,'A Kan Kral'!$C$76:$K$208</definedName>
    <definedName name="_xlnm.Print_Area" localSheetId="1">'A Kral'!$C$4:$J$41,'A Kral'!$C$47:$J$74,'A Kral'!$C$80:$K$271</definedName>
    <definedName name="_xlnm.Print_Area" localSheetId="3">'A Na D'!$C$4:$J$41,'A Na D'!$C$47:$J$75,'A Na D'!$C$81:$K$274</definedName>
    <definedName name="_xlnm.Print_Area" localSheetId="5">'A Ou'!$C$4:$J$41,'A Ou'!$C$47:$J$74,'A Ou'!$C$80:$K$237</definedName>
    <definedName name="_xlnm.Print_Area" localSheetId="19">'AKan Na D'!$C$4:$J$41,'AKan Na D'!$C$47:$J$70,'AKan Na D'!$C$76:$K$210</definedName>
    <definedName name="_xlnm.Print_Area" localSheetId="16">'AKan Ou'!$C$4:$J$41,'AKan Ou'!$C$47:$J$70,'AKan Ou'!$C$76:$K$192</definedName>
    <definedName name="_xlnm.Print_Area" localSheetId="2">'B Kral'!$C$4:$J$41,'B Kral'!$C$47:$J$76,'B Kral'!$C$82:$K$246</definedName>
    <definedName name="_xlnm.Print_Area" localSheetId="4">'B Na D'!$C$4:$J$41,'B Na D'!$C$47:$J$76,'B Na D'!$C$82:$K$265</definedName>
    <definedName name="_xlnm.Print_Area" localSheetId="6">'B Ou'!$C$4:$J$41,'B Ou'!$C$47:$J$70,'B Ou'!$C$76:$K$194</definedName>
    <definedName name="_xlnm.Print_Area" localSheetId="14">'B1 Kan Karl'!$C$4:$J$41,'B1 Kan Karl'!$C$47:$J$70,'B1 Kan Karl'!$C$76:$K$165</definedName>
    <definedName name="_xlnm.Print_Area" localSheetId="20">'B1Kan Na D'!$C$4:$J$41,'B1Kan Na D'!$C$47:$J$70,'B1Kan Na D'!$C$76:$K$173</definedName>
    <definedName name="_xlnm.Print_Area" localSheetId="17">'B1Kan Ou'!$C$4:$J$41,'B1Kan Ou'!$C$47:$J$70,'B1Kan Ou'!$C$76:$K$152</definedName>
    <definedName name="_xlnm.Print_Area" localSheetId="9">'B1Vod Kral'!$C$4:$J$41,'B1Vod Kral'!$C$47:$J$70,'B1Vod Kral'!$C$76:$K$187</definedName>
    <definedName name="_xlnm.Print_Area" localSheetId="11">'B1Vod Ou'!$C$4:$J$41,'B1Vod Ou'!$C$47:$J$70,'B1Vod Ou'!$C$76:$K$160</definedName>
    <definedName name="_xlnm.Print_Area" localSheetId="15">'B2 Kan Karl'!$C$4:$J$41,'B2 Kan Karl'!$C$47:$J$67,'B2 Kan Karl'!$C$73:$K$124</definedName>
    <definedName name="_xlnm.Print_Area" localSheetId="21">'B2Kan Na D'!$C$4:$J$41,'B2Kan Na D'!$C$47:$J$67,'B2Kan Na D'!$C$73:$K$123</definedName>
    <definedName name="_xlnm.Print_Area" localSheetId="18">'B2Kan Ou'!$C$4:$J$41,'B2Kan Ou'!$C$47:$J$67,'B2Kan Ou'!$C$73:$K$123</definedName>
    <definedName name="_xlnm.Print_Area" localSheetId="10">'B2Vod Kral'!$C$4:$J$41,'B2Vod Kral'!$C$47:$J$67,'B2Vod Kral'!$C$73:$K$127</definedName>
    <definedName name="_xlnm.Print_Area" localSheetId="12">'B2Vod Ou'!$C$4:$J$41,'B2Vod Ou'!$C$47:$J$67,'B2Vod Ou'!$C$73:$K$125</definedName>
    <definedName name="_xlnm.Print_Area" localSheetId="8">'Kom Praž'!$C$4:$J$39,'Kom Praž'!$C$45:$J$66,'Kom Praž'!$C$72:$K$117</definedName>
    <definedName name="_xlnm.Print_Area" localSheetId="7">'Park Truhl'!$C$4:$J$39,'Park Truhl'!$C$45:$J$67,'Park Truhl'!$C$73:$K$189</definedName>
    <definedName name="_xlnm.Print_Area" localSheetId="0">'RE'!$D$4:$AO$36,'RE'!$C$42:$AQ$90</definedName>
    <definedName name="_xlnm.Print_Area" localSheetId="22">'VO'!$C$4:$J$39,'VO'!$C$45:$J$62,'VO'!$C$68:$K$142</definedName>
    <definedName name="_xlnm.Print_Area" localSheetId="23">'VRN'!$C$4:$J$39,'VRN'!$C$45:$J$65,'VRN'!$C$71:$K$97</definedName>
    <definedName name="_xlnm.Print_Titles" localSheetId="0">'RE'!$52:$52</definedName>
    <definedName name="_xlnm.Print_Titles" localSheetId="1">'A Kral'!$94:$94</definedName>
    <definedName name="_xlnm.Print_Titles" localSheetId="2">'B Kral'!$96:$96</definedName>
    <definedName name="_xlnm.Print_Titles" localSheetId="3">'A Na D'!$95:$95</definedName>
    <definedName name="_xlnm.Print_Titles" localSheetId="4">'B Na D'!$96:$96</definedName>
    <definedName name="_xlnm.Print_Titles" localSheetId="5">'A Ou'!$94:$94</definedName>
    <definedName name="_xlnm.Print_Titles" localSheetId="6">'B Ou'!$90:$90</definedName>
    <definedName name="_xlnm.Print_Titles" localSheetId="7">'Park Truhl'!$85:$85</definedName>
    <definedName name="_xlnm.Print_Titles" localSheetId="8">'Kom Praž'!$84:$84</definedName>
    <definedName name="_xlnm.Print_Titles" localSheetId="9">'B1Vod Kral'!$90:$90</definedName>
    <definedName name="_xlnm.Print_Titles" localSheetId="10">'B2Vod Kral'!$87:$87</definedName>
    <definedName name="_xlnm.Print_Titles" localSheetId="11">'B1Vod Ou'!$90:$90</definedName>
    <definedName name="_xlnm.Print_Titles" localSheetId="12">'B2Vod Ou'!$87:$87</definedName>
    <definedName name="_xlnm.Print_Titles" localSheetId="13">'A Kan Kral'!$90:$90</definedName>
    <definedName name="_xlnm.Print_Titles" localSheetId="14">'B1 Kan Karl'!$90:$90</definedName>
    <definedName name="_xlnm.Print_Titles" localSheetId="15">'B2 Kan Karl'!$87:$87</definedName>
    <definedName name="_xlnm.Print_Titles" localSheetId="16">'AKan Ou'!$90:$90</definedName>
    <definedName name="_xlnm.Print_Titles" localSheetId="17">'B1Kan Ou'!$90:$90</definedName>
    <definedName name="_xlnm.Print_Titles" localSheetId="18">'B2Kan Ou'!$87:$87</definedName>
    <definedName name="_xlnm.Print_Titles" localSheetId="19">'AKan Na D'!$90:$90</definedName>
    <definedName name="_xlnm.Print_Titles" localSheetId="20">'B1Kan Na D'!$90:$90</definedName>
    <definedName name="_xlnm.Print_Titles" localSheetId="21">'B2Kan Na D'!$87:$87</definedName>
    <definedName name="_xlnm.Print_Titles" localSheetId="22">'VO'!$80:$80</definedName>
    <definedName name="_xlnm.Print_Titles" localSheetId="23">'VRN'!$83:$83</definedName>
  </definedNames>
  <calcPr calcId="145621"/>
  <extLst/>
</workbook>
</file>

<file path=xl/sharedStrings.xml><?xml version="1.0" encoding="utf-8"?>
<sst xmlns="http://schemas.openxmlformats.org/spreadsheetml/2006/main" count="27496" uniqueCount="2663">
  <si>
    <t>Export Komplet</t>
  </si>
  <si>
    <t/>
  </si>
  <si>
    <t>2.0</t>
  </si>
  <si>
    <t>False</t>
  </si>
  <si>
    <t>{8c26cb4a-417d-46dc-9a13-42a94d991527}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</si>
  <si>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</si>
  <si>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</si>
  <si>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</si>
  <si>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</si>
  <si>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</si>
  <si>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</si>
  <si>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</si>
  <si>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</si>
  <si>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</si>
  <si>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Kozlany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</si>
  <si>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</si>
  <si>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</si>
  <si>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II/229 Kožlany - průtah, dokončení</t>
  </si>
  <si>
    <t>KSO:</t>
  </si>
  <si>
    <t>CC-CZ:</t>
  </si>
  <si>
    <t>Místo:</t>
  </si>
  <si>
    <t>Plzeň -sever</t>
  </si>
  <si>
    <t>Datum:</t>
  </si>
  <si>
    <t>Zadavatel:</t>
  </si>
  <si>
    <t>IČ:</t>
  </si>
  <si>
    <t>Správa u údržba silnic Plzeň. kraje, Město Kožlany</t>
  </si>
  <si>
    <t>DIČ:</t>
  </si>
  <si>
    <t>Uchazeč:</t>
  </si>
  <si>
    <t>Vyplň údaj</t>
  </si>
  <si>
    <t>Projektant:</t>
  </si>
  <si>
    <t>Ing. Kamil Hrbek, Zdeněk Tvrz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</si>
  <si>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</si>
  <si>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</si>
  <si>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</si>
  <si>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</si>
  <si>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</si>
  <si>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</si>
  <si>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</si>
  <si>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</si>
  <si>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</si>
  <si>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</si>
  <si>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</si>
  <si>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</si>
  <si>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</si>
  <si>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</si>
  <si>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</si>
  <si>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</si>
  <si>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</si>
  <si>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</si>
  <si>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</si>
  <si>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</si>
  <si>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</si>
  <si>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</si>
  <si>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</si>
  <si>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</si>
  <si>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</si>
  <si>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</si>
  <si>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</si>
  <si>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</si>
  <si>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</si>
  <si>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</si>
  <si>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</si>
  <si>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</si>
  <si>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</si>
  <si>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</si>
  <si>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</si>
  <si>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</si>
  <si>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</si>
  <si>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</si>
  <si>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</si>
  <si>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</si>
  <si>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</si>
  <si>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</si>
  <si>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101</t>
  </si>
  <si>
    <t>Komunikace ul. Kralovická</t>
  </si>
  <si>
    <t>STA</t>
  </si>
  <si>
    <t>1</t>
  </si>
  <si>
    <t>{4bcaf9c3-a9bb-4e47-b364-4b435d53bbf9}</t>
  </si>
  <si>
    <t>2</t>
  </si>
  <si>
    <t>/</t>
  </si>
  <si>
    <t>A</t>
  </si>
  <si>
    <t xml:space="preserve">ul. Kralovická - investor Správa a údržba silnic </t>
  </si>
  <si>
    <t>Soupis</t>
  </si>
  <si>
    <t>{c3a6f8fa-7f01-4ce9-99cd-28653314028e}</t>
  </si>
  <si>
    <t>B</t>
  </si>
  <si>
    <t xml:space="preserve"> ul. Kralovicka- investor Město Kožlany</t>
  </si>
  <si>
    <t>{0c8ab42c-2ca6-4cd7-bd88-e67833995b04}</t>
  </si>
  <si>
    <t>SO 102</t>
  </si>
  <si>
    <t>Komunikace ul. Na Drahách</t>
  </si>
  <si>
    <t>{78814418-1223-4017-b660-9e2b383f0f17}</t>
  </si>
  <si>
    <t>ul. Na Drahách - investor Správa a údržba silnic Plzeňského kraje</t>
  </si>
  <si>
    <t>{bec0e6ac-990e-4b3b-a690-3655d868a7b6}</t>
  </si>
  <si>
    <t>ul. Na Drahách - investor Město Kožlany</t>
  </si>
  <si>
    <t>{4f1f0f33-f7cb-42ae-851d-640b07a44d35}</t>
  </si>
  <si>
    <t>SO 103</t>
  </si>
  <si>
    <t>Komunikace ul. V Ouvoze</t>
  </si>
  <si>
    <t>{65ef00d2-37c4-4dbf-a6e4-6231b642f917}</t>
  </si>
  <si>
    <t>ul. V Ouvoze - investor Správa a údržba silnic Plzeňského kraje</t>
  </si>
  <si>
    <t>{71df79bd-d4f6-4dff-bde9-8d91dc135428}</t>
  </si>
  <si>
    <t>ul. V Ouvoze -  investor Město Kožlany</t>
  </si>
  <si>
    <t>{38d13b32-ccf2-49ba-aab5-f1c20e9f2518}</t>
  </si>
  <si>
    <t>SO 104</t>
  </si>
  <si>
    <t>{a3584e45-239d-46c5-9b5a-b10773b21761}</t>
  </si>
  <si>
    <t>SO 105</t>
  </si>
  <si>
    <t>{190205fe-a3b2-4042-84ec-524c4c932865}</t>
  </si>
  <si>
    <t>SO 201</t>
  </si>
  <si>
    <t>{44a7ea2f-7811-4ecc-bca6-60226076349c}</t>
  </si>
  <si>
    <t>B1</t>
  </si>
  <si>
    <t>Vodovodní řad ul. Kralovická - UZNATELNÉ NÁKLADY</t>
  </si>
  <si>
    <t>{08a8b9e4-277c-4c43-b35e-80d1b6821370}</t>
  </si>
  <si>
    <t>B2</t>
  </si>
  <si>
    <t>Vodovodní řad ul. Kralovická - NEUZNATELNÉ NÁKLADY</t>
  </si>
  <si>
    <t>{3d79d790-ca0c-4c94-979e-6bfe253953ec}</t>
  </si>
  <si>
    <t>SO 202</t>
  </si>
  <si>
    <t>{986449ea-0884-4449-a608-cddb42b0fb7d}</t>
  </si>
  <si>
    <t>Vodovodní řad ul. v Ouvoze - UZNATELNÉ NÁKLADY</t>
  </si>
  <si>
    <t>{c2f57854-e852-4dfe-a209-b2f8029665c3}</t>
  </si>
  <si>
    <t>Vodovodní řad ul. v Ouvoze - NEUZNATELNÉ NÁKLADY</t>
  </si>
  <si>
    <t>{7f5ca7a8-2540-4e48-b879-f491e1b1f45c}</t>
  </si>
  <si>
    <t>SO 301</t>
  </si>
  <si>
    <t>Kanalizační stoka ul. Kralovická</t>
  </si>
  <si>
    <t>{3b2aa9f4-6bf4-41d3-9520-08efeeb3f365}</t>
  </si>
  <si>
    <t>{8c02d597-ba4a-4415-bf5c-7a90261ef798}</t>
  </si>
  <si>
    <t>{6b59a1d1-072a-4ff8-8120-f7b41655e2c0}</t>
  </si>
  <si>
    <t>{dca93020-c987-44ec-9b07-2e820441abb7}</t>
  </si>
  <si>
    <t>SO 302</t>
  </si>
  <si>
    <t>Kanalizační stoka ul. V Ouvoze</t>
  </si>
  <si>
    <t>{b34c3a70-d1fd-42fe-9101-1e65a5e5eb47}</t>
  </si>
  <si>
    <t>Kanal. stoka ul.  V Ouvoze - investor Správa a údržba silnic Plzeňského kraje</t>
  </si>
  <si>
    <t>{8cfc318d-3c72-4bd9-9d03-6bd77818a875}</t>
  </si>
  <si>
    <t>Kanal. stoka ul.  V Ouvoze - investor Město Kožlany- UZNATELNÉ NÁKLADY</t>
  </si>
  <si>
    <t>{74b8aa83-ce72-4a1f-857c-03d0f8434fc0}</t>
  </si>
  <si>
    <t>Kanal.stoka ul. v Ouvoze - investor Město Kožlany- NEUZNATELNÉ NÁKLADY</t>
  </si>
  <si>
    <t>{fc1e0d0d-10ba-4961-ace7-82975ec25751}</t>
  </si>
  <si>
    <t>So 303</t>
  </si>
  <si>
    <t>Kanalizační stoka ul. Na Drahách</t>
  </si>
  <si>
    <t>{feee894d-a18d-4f23-90bc-ab3f7e504b18}</t>
  </si>
  <si>
    <t>Kanal. stoka ul. Na Drahách - investor Správa a údržba silnic Plzeňského kraje</t>
  </si>
  <si>
    <t>{c75b82ba-b149-424f-8635-79611e8fd4b6}</t>
  </si>
  <si>
    <t>Kanal. stoka ul Na Drahách - investor Město Kožlany- UZNATELNÉ NÁKLADY</t>
  </si>
  <si>
    <t>{cbc12bac-df0d-4ddc-9ca9-1d3964eda420}</t>
  </si>
  <si>
    <t>Kanal. stoka ul. Na Drahách - investor Město Kožlany-NEUZNATELNÉ NÁKLADY</t>
  </si>
  <si>
    <t>{d3f20ebd-f4a3-43bd-93c6-fcf4961910d4}</t>
  </si>
  <si>
    <t>SO 401</t>
  </si>
  <si>
    <t>{89e0a7be-119c-4718-9f9f-7fc8117c931b}</t>
  </si>
  <si>
    <t>SO 01</t>
  </si>
  <si>
    <t>{a45552fd-08f8-4b51-807d-0b9095b9e8b9}</t>
  </si>
  <si>
    <t>KRYCÍ LIST SOUPISU PRACÍ</t>
  </si>
  <si>
    <t>Objekt:</t>
  </si>
  <si>
    <t>SO 101 - Komunikace ul. Kralovická</t>
  </si>
  <si>
    <t>Soupis:</t>
  </si>
  <si>
    <t xml:space="preserve">A - ul. Kralovická - investor Správa a údržba silnic </t>
  </si>
  <si>
    <t>Správa u údržba silnic Plzeňského kraje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</si>
  <si>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</si>
  <si>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</si>
  <si>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</si>
  <si>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</si>
  <si>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</si>
  <si>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</si>
  <si>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</si>
  <si>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1-1 - Zemní práce- sanace- čerpáno pouze se souhlasem TDS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</si>
  <si>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</si>
  <si>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</si>
  <si>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</si>
  <si>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</si>
  <si>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 - ostatní</t>
  </si>
  <si>
    <t xml:space="preserve">    997-A - Přesun sutě - živice frézovaná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</si>
  <si>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</si>
  <si>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</si>
  <si>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</si>
  <si>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</si>
  <si>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</si>
  <si>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</si>
  <si>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</si>
  <si>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</si>
  <si>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</si>
  <si>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</si>
  <si>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</si>
  <si>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</si>
  <si>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</si>
  <si>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</si>
  <si>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</si>
  <si>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</si>
  <si>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</si>
  <si>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</si>
  <si>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</si>
  <si>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113154365</t>
  </si>
  <si>
    <t>Frézování živičného krytu tl 150 mm pruh š 2 m pl do 10000 m2 s překážkami v trase</t>
  </si>
  <si>
    <t>m2</t>
  </si>
  <si>
    <t>CS ÚRS 2017 02</t>
  </si>
  <si>
    <t>4</t>
  </si>
  <si>
    <t>1403420259</t>
  </si>
  <si>
    <t>122202202</t>
  </si>
  <si>
    <t>Odkopávky a prokopávky nezapažené pro silnice objemu do 1000 m3 v hornině tř. 3</t>
  </si>
  <si>
    <t>m3</t>
  </si>
  <si>
    <t>2002084750</t>
  </si>
  <si>
    <t>VV</t>
  </si>
  <si>
    <t>(3918,12)*0,3</t>
  </si>
  <si>
    <t>3</t>
  </si>
  <si>
    <t>122202209</t>
  </si>
  <si>
    <t>Příplatek k odkopávkám a prokopávkám pro silnice v hornině tř. 3 za lepivost</t>
  </si>
  <si>
    <t>-235786423</t>
  </si>
  <si>
    <t>1175,436/3</t>
  </si>
  <si>
    <t>132201101</t>
  </si>
  <si>
    <t>Hloubení rýh š do 600 mm v hornině tř. 3 objemu do 100 m3</t>
  </si>
  <si>
    <t>CS ÚRS 2014 01</t>
  </si>
  <si>
    <t>-1610595314</t>
  </si>
  <si>
    <t>" obrubníky"</t>
  </si>
  <si>
    <t>(91,12+30,5+60,81)*0,2*0,3</t>
  </si>
  <si>
    <t>" drenáž"</t>
  </si>
  <si>
    <t>267,79</t>
  </si>
  <si>
    <t>Součet</t>
  </si>
  <si>
    <t>5</t>
  </si>
  <si>
    <t>132201109</t>
  </si>
  <si>
    <t>Příplatek za lepivost k hloubení rýh š do 600 mm v hornině tř. 3</t>
  </si>
  <si>
    <t>-1579704762</t>
  </si>
  <si>
    <t>278,736/3</t>
  </si>
  <si>
    <t>6</t>
  </si>
  <si>
    <t>162701105</t>
  </si>
  <si>
    <t>Vodorovné přemístění do 10000 m výkopku/sypaniny z horniny tř. 1 až 4</t>
  </si>
  <si>
    <t>-1581230388</t>
  </si>
  <si>
    <t>1175,436+278,736-176,36</t>
  </si>
  <si>
    <t>7</t>
  </si>
  <si>
    <t>162701109</t>
  </si>
  <si>
    <t>Příplatek k vodorovnému přemístění výkopku/sypaniny z horniny tř. 1 až 4 ZKD 1000 m přes 10000 m</t>
  </si>
  <si>
    <t>-1577931781</t>
  </si>
  <si>
    <t>1277,812*31  " celková vzdálenost 41km"</t>
  </si>
  <si>
    <t>8</t>
  </si>
  <si>
    <t>167101102</t>
  </si>
  <si>
    <t>Nakládání výkopku z hornin tř. 1 až 4 přes 100 m3</t>
  </si>
  <si>
    <t>-452959381</t>
  </si>
  <si>
    <t>1277,812</t>
  </si>
  <si>
    <t>9</t>
  </si>
  <si>
    <t>171201201</t>
  </si>
  <si>
    <t>Uložení sypaniny na skládky</t>
  </si>
  <si>
    <t>1410707295</t>
  </si>
  <si>
    <t>10</t>
  </si>
  <si>
    <t>171201211</t>
  </si>
  <si>
    <t>Poplatek za uložení odpadu ze sypaniny na skládce (skládkovné)</t>
  </si>
  <si>
    <t>t</t>
  </si>
  <si>
    <t>654958776</t>
  </si>
  <si>
    <t>1277,812*1,6 'Přepočtené koeficientem množství</t>
  </si>
  <si>
    <t>11</t>
  </si>
  <si>
    <t>174101101</t>
  </si>
  <si>
    <t>Zásyp jam, šachet rýh nebo kolem objektů sypaninou se zhutněním</t>
  </si>
  <si>
    <t>1251037501</t>
  </si>
  <si>
    <t>" zpětná zásypy - 15% z odkopávek- odhad"</t>
  </si>
  <si>
    <t>(1175,736/100)*15</t>
  </si>
  <si>
    <t>12</t>
  </si>
  <si>
    <t>181102302</t>
  </si>
  <si>
    <t>Úprava pláně v zářezech se zhutněním</t>
  </si>
  <si>
    <t>1090013123</t>
  </si>
  <si>
    <t>(3918,12+56,98+15,56+527,72)*1,1</t>
  </si>
  <si>
    <t>13</t>
  </si>
  <si>
    <t>181301113</t>
  </si>
  <si>
    <t>Rozprostření ornice tl vrstvy do 200 mm pl přes 500 m2 v rovině nebo ve svahu do 1:5</t>
  </si>
  <si>
    <t>1005473432</t>
  </si>
  <si>
    <t>14</t>
  </si>
  <si>
    <t>-2016288285</t>
  </si>
  <si>
    <t>527,72*31  " celková vzdálenost 41km"</t>
  </si>
  <si>
    <t>1872101119</t>
  </si>
  <si>
    <t>527,72</t>
  </si>
  <si>
    <t>16</t>
  </si>
  <si>
    <t>-1817290520</t>
  </si>
  <si>
    <t>17</t>
  </si>
  <si>
    <t>M</t>
  </si>
  <si>
    <t>103641010</t>
  </si>
  <si>
    <t>zemina pro terénní úpravy -  ornice</t>
  </si>
  <si>
    <t>1488203863</t>
  </si>
  <si>
    <t>527,72*1,6</t>
  </si>
  <si>
    <t>18</t>
  </si>
  <si>
    <t>181411131</t>
  </si>
  <si>
    <t>Založení parkového trávníku výsevem plochy do 1000 m2 v rovině a ve svahu do 1:5</t>
  </si>
  <si>
    <t>-593425523</t>
  </si>
  <si>
    <t>19</t>
  </si>
  <si>
    <t>005724100</t>
  </si>
  <si>
    <t>osivo směs travní parková</t>
  </si>
  <si>
    <t>kg</t>
  </si>
  <si>
    <t>1046609758</t>
  </si>
  <si>
    <t>527,72*0,025</t>
  </si>
  <si>
    <t>1-1</t>
  </si>
  <si>
    <t>Zemní práce- sanace- čerpáno pouze se souhlasem TDS</t>
  </si>
  <si>
    <t>20</t>
  </si>
  <si>
    <t>-139208924</t>
  </si>
  <si>
    <t>2472,64</t>
  </si>
  <si>
    <t>-298286289</t>
  </si>
  <si>
    <t>2472,64/3</t>
  </si>
  <si>
    <t>22</t>
  </si>
  <si>
    <t>639867024</t>
  </si>
  <si>
    <t>2472,64 " odvoz původní zeminy"</t>
  </si>
  <si>
    <t>2492,64" dovoz nové zeminy"</t>
  </si>
  <si>
    <t>" obojí - předpoklad cze vzd. 41 km"</t>
  </si>
  <si>
    <t>23</t>
  </si>
  <si>
    <t>1635823459</t>
  </si>
  <si>
    <t>4965*31  " celková vzdálenost 41km"</t>
  </si>
  <si>
    <t>24</t>
  </si>
  <si>
    <t>-319197529</t>
  </si>
  <si>
    <t>2472,64" odvoz původní zeminy"</t>
  </si>
  <si>
    <t>2472,64 " dovoz nové zeminy"</t>
  </si>
  <si>
    <t>25</t>
  </si>
  <si>
    <t>571088565</t>
  </si>
  <si>
    <t>26</t>
  </si>
  <si>
    <t>-383552815</t>
  </si>
  <si>
    <t>2472,64*1,6</t>
  </si>
  <si>
    <t>3956,224*1,6 'Přepočtené koeficientem množství</t>
  </si>
  <si>
    <t>27</t>
  </si>
  <si>
    <t>1878811470</t>
  </si>
  <si>
    <t>28</t>
  </si>
  <si>
    <t>103641001</t>
  </si>
  <si>
    <t>zemina vhodná do aktivní zóny</t>
  </si>
  <si>
    <t>430382712</t>
  </si>
  <si>
    <t>Zakládání</t>
  </si>
  <si>
    <t>29</t>
  </si>
  <si>
    <t>212532111</t>
  </si>
  <si>
    <t>Lože pro trativody z kameniva hrubého drceného frakce 16 až 32 mm</t>
  </si>
  <si>
    <t>546340770</t>
  </si>
  <si>
    <t>30</t>
  </si>
  <si>
    <t>212755214</t>
  </si>
  <si>
    <t>Trativody z drenážních trubek plastových flexibilních D 100 mm bez lože</t>
  </si>
  <si>
    <t>m</t>
  </si>
  <si>
    <t>-1673537164</t>
  </si>
  <si>
    <t>31</t>
  </si>
  <si>
    <t>275313611</t>
  </si>
  <si>
    <t>Základové patky z betonu tř. C 16/20</t>
  </si>
  <si>
    <t>710274909</t>
  </si>
  <si>
    <t>" dopravní značky"</t>
  </si>
  <si>
    <t>0,4*0,4*0,8*11</t>
  </si>
  <si>
    <t>32</t>
  </si>
  <si>
    <t>388995217</t>
  </si>
  <si>
    <t>Chránička vč. obetonování</t>
  </si>
  <si>
    <t>-423316179</t>
  </si>
  <si>
    <t>Komunikace pozemní</t>
  </si>
  <si>
    <t>33</t>
  </si>
  <si>
    <t>564871111</t>
  </si>
  <si>
    <t>Podklad ze štěrkodrtě ŠD tl 250 mm /0-63/</t>
  </si>
  <si>
    <t>161582708</t>
  </si>
  <si>
    <t>" vozovka"</t>
  </si>
  <si>
    <t>3918,12*1,05</t>
  </si>
  <si>
    <t>" zastávka"</t>
  </si>
  <si>
    <t>202,95*1,05</t>
  </si>
  <si>
    <t>34</t>
  </si>
  <si>
    <t>565166121</t>
  </si>
  <si>
    <t>Asfaltový beton vrstva podkladní ACP 22 (obalované kamenivo OKH) tl 80 mm š přes 3 m</t>
  </si>
  <si>
    <t>200100278</t>
  </si>
  <si>
    <t>"vozovka"</t>
  </si>
  <si>
    <t>3918,12</t>
  </si>
  <si>
    <t>35</t>
  </si>
  <si>
    <t>567132111</t>
  </si>
  <si>
    <t>Podklad ze směsi stmelené cementem SC C 8/10 (KSC I) tl 160 mm</t>
  </si>
  <si>
    <t>1295951849</t>
  </si>
  <si>
    <t>202,95</t>
  </si>
  <si>
    <t>36</t>
  </si>
  <si>
    <t>567132113</t>
  </si>
  <si>
    <t>Podklad ze směsi stmelené cementem SC C 8/10 (KSC I) tl 180 mm</t>
  </si>
  <si>
    <t>743049956</t>
  </si>
  <si>
    <t>37</t>
  </si>
  <si>
    <t>569841111</t>
  </si>
  <si>
    <t>Zpevnění krajnic štěrkodrtí tl 120 mm</t>
  </si>
  <si>
    <t>1927399083</t>
  </si>
  <si>
    <t>38</t>
  </si>
  <si>
    <t>571908112</t>
  </si>
  <si>
    <t>Kryt vymývaným dekoračním kamenivem (kačírkem) tl 300 mm</t>
  </si>
  <si>
    <t>1697985593</t>
  </si>
  <si>
    <t>39</t>
  </si>
  <si>
    <t>572141112-1</t>
  </si>
  <si>
    <t>Vyrovnání povrchu dosavadních krytů asfaltovým betonem ACO (AB) tl do 60 mm - OPRAVA OBJÍZDNÝCH TRAS - ČERPÁNO JEN SE SOUHLASEM TDS</t>
  </si>
  <si>
    <t>851940723</t>
  </si>
  <si>
    <t>40</t>
  </si>
  <si>
    <t>573231106</t>
  </si>
  <si>
    <t>Postřik živičný spojovací ze silniční emulze v množství 0,30 kg/m2</t>
  </si>
  <si>
    <t>1466676924</t>
  </si>
  <si>
    <t>41</t>
  </si>
  <si>
    <t>573231109</t>
  </si>
  <si>
    <t>Postřik živičný spojovací ze silniční emulze v množství 0,60 kg/m2</t>
  </si>
  <si>
    <t>359194036</t>
  </si>
  <si>
    <t>42</t>
  </si>
  <si>
    <t>577134141</t>
  </si>
  <si>
    <t>Asfaltový beton vrstva obrusná ACO 11 (ABS) tř. I tl 40 mm š přes 3 m z modifikovaného asfaltu</t>
  </si>
  <si>
    <t>-1813141170</t>
  </si>
  <si>
    <t>43</t>
  </si>
  <si>
    <t>577144211</t>
  </si>
  <si>
    <t>Asfaltový beton vrstva obrusná ACO 11 (ABS) tř. II tl 50 mm š do 3 m z nemodifikovaného asfaltu</t>
  </si>
  <si>
    <t>-1113992062</t>
  </si>
  <si>
    <t>44</t>
  </si>
  <si>
    <t>577165142</t>
  </si>
  <si>
    <t>Asfaltový beton vrstva ložní ACL 16 (ABH) tl 70 mm š přes 3 m z modifikovaného asfaltu</t>
  </si>
  <si>
    <t>1698379002</t>
  </si>
  <si>
    <t>45</t>
  </si>
  <si>
    <t>591241111</t>
  </si>
  <si>
    <t>Kladení dlažby z kostek drobných z kamene na MC tl 50 mm</t>
  </si>
  <si>
    <t>-471468359</t>
  </si>
  <si>
    <t>46</t>
  </si>
  <si>
    <t>583801100</t>
  </si>
  <si>
    <t>kostka dlažební drobná, žula, I.jakost, velikost 10 cm</t>
  </si>
  <si>
    <t>114531861</t>
  </si>
  <si>
    <t>202,95*0,2 'Přepočtené koeficientem množství</t>
  </si>
  <si>
    <t>47</t>
  </si>
  <si>
    <t>594511111</t>
  </si>
  <si>
    <t>Dlažba z lomového kamene s provedením lože z betonu</t>
  </si>
  <si>
    <t>374613293</t>
  </si>
  <si>
    <t>" okolí horské vpusti"</t>
  </si>
  <si>
    <t>2*5</t>
  </si>
  <si>
    <t>Trubní vedení</t>
  </si>
  <si>
    <t>48</t>
  </si>
  <si>
    <t>895941119</t>
  </si>
  <si>
    <t>Vybourání  vpusti - kompletní</t>
  </si>
  <si>
    <t>kus</t>
  </si>
  <si>
    <t>1965324667</t>
  </si>
  <si>
    <t>Ostatní konstrukce a práce-bourání</t>
  </si>
  <si>
    <t>49</t>
  </si>
  <si>
    <t>912211111</t>
  </si>
  <si>
    <t>Montáž směrového sloupku silničního plastového prosté uložení bez betonového základu</t>
  </si>
  <si>
    <t>-1050188639</t>
  </si>
  <si>
    <t>50</t>
  </si>
  <si>
    <t>404451501</t>
  </si>
  <si>
    <t>sloupek silniční  směrový  bílý</t>
  </si>
  <si>
    <t>-560240425</t>
  </si>
  <si>
    <t>51</t>
  </si>
  <si>
    <t>4044515052</t>
  </si>
  <si>
    <t>sloupek silniční  směrový  barevný</t>
  </si>
  <si>
    <t>-1561347871</t>
  </si>
  <si>
    <t>52</t>
  </si>
  <si>
    <t>914111111</t>
  </si>
  <si>
    <t>Montáž svislé dopravní značky do velikosti 1 m2 objímkami na sloupek nebo konzolu</t>
  </si>
  <si>
    <t>-1453232164</t>
  </si>
  <si>
    <t>53</t>
  </si>
  <si>
    <t>404440541</t>
  </si>
  <si>
    <t xml:space="preserve">značka dopravní svislá reflexní  P6 </t>
  </si>
  <si>
    <t>-1291396693</t>
  </si>
  <si>
    <t>54</t>
  </si>
  <si>
    <t>404440542</t>
  </si>
  <si>
    <t>značka dopravní svislá reflexní  P2</t>
  </si>
  <si>
    <t>122747400</t>
  </si>
  <si>
    <t>55</t>
  </si>
  <si>
    <t>404440549</t>
  </si>
  <si>
    <t>značka dopravní dodatková  reflexní  E2b</t>
  </si>
  <si>
    <t>1850229707</t>
  </si>
  <si>
    <t>56</t>
  </si>
  <si>
    <t>404440545</t>
  </si>
  <si>
    <t>značka dopravní svislá reflexní  IJ 4b</t>
  </si>
  <si>
    <t>-993062833</t>
  </si>
  <si>
    <t>57</t>
  </si>
  <si>
    <t>914431112</t>
  </si>
  <si>
    <t>Montáž dopravního zrcadla o velikosti do 1m2 na sloupek nebo konzolu</t>
  </si>
  <si>
    <t>-451631732</t>
  </si>
  <si>
    <t>58</t>
  </si>
  <si>
    <t>404452010</t>
  </si>
  <si>
    <t>zrcadlo dopravní DZ - 080  kruhové D 800 mm</t>
  </si>
  <si>
    <t>-1764817782</t>
  </si>
  <si>
    <t>59</t>
  </si>
  <si>
    <t>914511112</t>
  </si>
  <si>
    <t>Montáž sloupku dopravních značek délky do 3,5 m s betonovým základem a patkou</t>
  </si>
  <si>
    <t>-1934265724</t>
  </si>
  <si>
    <t>60</t>
  </si>
  <si>
    <t>404452301</t>
  </si>
  <si>
    <t>sloupek dopravní značky</t>
  </si>
  <si>
    <t>1419448093</t>
  </si>
  <si>
    <t>61</t>
  </si>
  <si>
    <t>404452401</t>
  </si>
  <si>
    <t xml:space="preserve">patka hliníková </t>
  </si>
  <si>
    <t>-654080791</t>
  </si>
  <si>
    <t>62</t>
  </si>
  <si>
    <t>915211112</t>
  </si>
  <si>
    <t>Vodorovné dopravní značení dělící čáry souvislé š 125 mm retroreflexní bílý plast</t>
  </si>
  <si>
    <t>-338182157</t>
  </si>
  <si>
    <t>63</t>
  </si>
  <si>
    <t>915221112</t>
  </si>
  <si>
    <t>Vodorovné dopravní značení vodící čáry souvislé š 250 mm retroreflexní bílý plast</t>
  </si>
  <si>
    <t>158829686</t>
  </si>
  <si>
    <t>64</t>
  </si>
  <si>
    <t>915231116</t>
  </si>
  <si>
    <t>Vodorovné dopravní značení přechody pro chodce, šipky, symboly retroreflexní žlutý plast</t>
  </si>
  <si>
    <t>-213450108</t>
  </si>
  <si>
    <t>41+12</t>
  </si>
  <si>
    <t>65</t>
  </si>
  <si>
    <t>915611111</t>
  </si>
  <si>
    <t>Předznačení vodorovného liniového značení</t>
  </si>
  <si>
    <t>1920719008</t>
  </si>
  <si>
    <t>1591,46+160,42</t>
  </si>
  <si>
    <t>66</t>
  </si>
  <si>
    <t>915621111</t>
  </si>
  <si>
    <t>Předznačení vodorovného plošného značení</t>
  </si>
  <si>
    <t>-2053022178</t>
  </si>
  <si>
    <t>67</t>
  </si>
  <si>
    <t>916131213</t>
  </si>
  <si>
    <t>Osazení silničního obrubníku betonového stojatého s boční opěrou do lože z betonu prostého</t>
  </si>
  <si>
    <t>-1974333905</t>
  </si>
  <si>
    <t>30,5+60,81+28,5</t>
  </si>
  <si>
    <t>68</t>
  </si>
  <si>
    <t>592175041</t>
  </si>
  <si>
    <t>obrubník 100x15/12x25 cm, přírodní vč. obloukových</t>
  </si>
  <si>
    <t>-1099481569</t>
  </si>
  <si>
    <t>60,81*1,05</t>
  </si>
  <si>
    <t>63,851*1,05 'Přepočtené koeficientem množství</t>
  </si>
  <si>
    <t>69</t>
  </si>
  <si>
    <t>592175042</t>
  </si>
  <si>
    <t>obrubník 100x15/12x30 cm, přírodní vč. obloukových</t>
  </si>
  <si>
    <t>1537671744</t>
  </si>
  <si>
    <t>30,5*1,05</t>
  </si>
  <si>
    <t>70</t>
  </si>
  <si>
    <t>592175043</t>
  </si>
  <si>
    <t>obrubník obloukový výšky 300 š 250 mm</t>
  </si>
  <si>
    <t>15022823</t>
  </si>
  <si>
    <t>28,5*1,05</t>
  </si>
  <si>
    <t>71</t>
  </si>
  <si>
    <t>916241213</t>
  </si>
  <si>
    <t>Osazení obrubníku kamenného stojatého s boční opěrou do lože z betonu prostého</t>
  </si>
  <si>
    <t>2015498803</t>
  </si>
  <si>
    <t>72</t>
  </si>
  <si>
    <t>583802111</t>
  </si>
  <si>
    <t>krajník silniční kamenný, žula, (B7) 13x20 x 30-80</t>
  </si>
  <si>
    <t>289473083</t>
  </si>
  <si>
    <t>91,12*1,05 'Přepočtené koeficientem množství</t>
  </si>
  <si>
    <t>73</t>
  </si>
  <si>
    <t>916991121</t>
  </si>
  <si>
    <t>Lože pod obrubníky, krajníky nebo obruby z dlažebních kostek z betonu prostého</t>
  </si>
  <si>
    <t>-1212383930</t>
  </si>
  <si>
    <t>(91,31+30,5+60,81+28,5)*0,15*0,2</t>
  </si>
  <si>
    <t>74</t>
  </si>
  <si>
    <t>919112221</t>
  </si>
  <si>
    <t>Řezání spár pro vytvoření komůrky š 15 mm hl 20 mm pro těsnící zálivku v živičném krytu</t>
  </si>
  <si>
    <t>1759719762</t>
  </si>
  <si>
    <t>75</t>
  </si>
  <si>
    <t>919121221</t>
  </si>
  <si>
    <t xml:space="preserve">Těsnění spár zálivkou za studena pro komůrky š 15 mm hl 20 mm </t>
  </si>
  <si>
    <t>1107988544</t>
  </si>
  <si>
    <t>76</t>
  </si>
  <si>
    <t>919735111</t>
  </si>
  <si>
    <t>Řezání stávajícího živičného krytu hl do 50 mm</t>
  </si>
  <si>
    <t>1406237006</t>
  </si>
  <si>
    <t>77</t>
  </si>
  <si>
    <t>935112211</t>
  </si>
  <si>
    <t>Osazení příkopového žlabu do betonu tl 100 mm z betonových tvárnic š 800 mm</t>
  </si>
  <si>
    <t>-1302831597</t>
  </si>
  <si>
    <t>" zpevnění u horské vpusti"</t>
  </si>
  <si>
    <t>2*2</t>
  </si>
  <si>
    <t>78</t>
  </si>
  <si>
    <t>592275181</t>
  </si>
  <si>
    <t xml:space="preserve">žlabovka betonová </t>
  </si>
  <si>
    <t>732188830</t>
  </si>
  <si>
    <t>79</t>
  </si>
  <si>
    <t>938902209</t>
  </si>
  <si>
    <t xml:space="preserve">Čištění příkopů </t>
  </si>
  <si>
    <t>1235187410</t>
  </si>
  <si>
    <t>80</t>
  </si>
  <si>
    <t>938902441</t>
  </si>
  <si>
    <t>Čištění propustků strojně tlakovou vodou D do 500 mm při tl nánosu přes 75% DN</t>
  </si>
  <si>
    <t>1121447251</t>
  </si>
  <si>
    <t>81</t>
  </si>
  <si>
    <t>938909331</t>
  </si>
  <si>
    <t>Čištění vozovek metením ručně podkladu nebo krytu betonového nebo živičného</t>
  </si>
  <si>
    <t>1941615281</t>
  </si>
  <si>
    <t>82</t>
  </si>
  <si>
    <t>953961113</t>
  </si>
  <si>
    <t>Kotvy chemickým tmelem M 12 hl 110 mm do betonu, ŽB nebo kamene s vyvrtáním otvoru</t>
  </si>
  <si>
    <t>1704240885</t>
  </si>
  <si>
    <t>4*12</t>
  </si>
  <si>
    <t>83</t>
  </si>
  <si>
    <t>966006132</t>
  </si>
  <si>
    <t>Odstranění značek dopravních nebo orientačních se sloupky s betonovými patkami</t>
  </si>
  <si>
    <t>-1994767908</t>
  </si>
  <si>
    <t>997</t>
  </si>
  <si>
    <t>Přesun sutě - ostatní</t>
  </si>
  <si>
    <t>84</t>
  </si>
  <si>
    <t>997221571</t>
  </si>
  <si>
    <t>Vodorovná doprava vybouraných hmot do 1 km</t>
  </si>
  <si>
    <t>2046885485</t>
  </si>
  <si>
    <t>2889,307-2733,123</t>
  </si>
  <si>
    <t>85</t>
  </si>
  <si>
    <t>997221579</t>
  </si>
  <si>
    <t>Příplatek ZKD 1 km u vodorovné dopravy vybouraných hmot</t>
  </si>
  <si>
    <t>-915000490</t>
  </si>
  <si>
    <t>156,184*40</t>
  </si>
  <si>
    <t>86</t>
  </si>
  <si>
    <t>997221611</t>
  </si>
  <si>
    <t>Nakládání suti na dopravní prostředky pro vodorovnou dopravu</t>
  </si>
  <si>
    <t>-582041086</t>
  </si>
  <si>
    <t>87</t>
  </si>
  <si>
    <t>997221855</t>
  </si>
  <si>
    <t>Poplatek za uložení odpadu zeminy a kameniva na skládce (skládkovné)</t>
  </si>
  <si>
    <t>1284766175</t>
  </si>
  <si>
    <t>156,184</t>
  </si>
  <si>
    <t>997-A</t>
  </si>
  <si>
    <t>Přesun sutě - živice frézovaná</t>
  </si>
  <si>
    <t>88</t>
  </si>
  <si>
    <t>-1977371713</t>
  </si>
  <si>
    <t>2733,123</t>
  </si>
  <si>
    <t>89</t>
  </si>
  <si>
    <t>1452602785</t>
  </si>
  <si>
    <t>2733,123*14</t>
  </si>
  <si>
    <t>90</t>
  </si>
  <si>
    <t>663796726</t>
  </si>
  <si>
    <t>998</t>
  </si>
  <si>
    <t>Přesun hmot</t>
  </si>
  <si>
    <t>91</t>
  </si>
  <si>
    <t>998223011</t>
  </si>
  <si>
    <t>Přesun hmot pro pozemní komunikace s krytem dlážděným</t>
  </si>
  <si>
    <t>-1141236234</t>
  </si>
  <si>
    <t>B -  ul. Kralovicka- investor Město Kožlany</t>
  </si>
  <si>
    <t>Město Kožlany</t>
  </si>
  <si>
    <t xml:space="preserve">    3 - Svislé a kompletní konstrukce</t>
  </si>
  <si>
    <t xml:space="preserve">    9 - Ostatní konstrukce a práce, bourání</t>
  </si>
  <si>
    <t xml:space="preserve">    997-A - Přesun sutě - živice - frézovaná</t>
  </si>
  <si>
    <t>PSV - Práce a dodávky PSV</t>
  </si>
  <si>
    <t xml:space="preserve">    711 - Izolace proti vodě, vlhkosti a plynům</t>
  </si>
  <si>
    <t xml:space="preserve">    767 - Konstrukce zámečnické</t>
  </si>
  <si>
    <t>113106121</t>
  </si>
  <si>
    <t>Rozebrání dlažeb komunikací pro pěší z betonových nebo kamenných dlaždic</t>
  </si>
  <si>
    <t>-2057331773</t>
  </si>
  <si>
    <t>113107164</t>
  </si>
  <si>
    <t>Odstranění podkladu pl přes 50 do 200 m2 z kameniva drceného tl 400 mm</t>
  </si>
  <si>
    <t>-1559668783</t>
  </si>
  <si>
    <t>113107223</t>
  </si>
  <si>
    <t>Odstranění podkladu pl přes 200 m2 z kameniva drceného tl 300 mm</t>
  </si>
  <si>
    <t>183574061</t>
  </si>
  <si>
    <t>" chodniky - asfalt + dlažba"</t>
  </si>
  <si>
    <t>2067,35+202,08</t>
  </si>
  <si>
    <t>113107241</t>
  </si>
  <si>
    <t>Odstranění podkladu pl přes 200 m2 živičných tl 50 mm</t>
  </si>
  <si>
    <t>2079166325</t>
  </si>
  <si>
    <t>" chodník"</t>
  </si>
  <si>
    <t>2067,35</t>
  </si>
  <si>
    <t>113154265</t>
  </si>
  <si>
    <t>Frézování živičného krytu tl 150 mm pruh š 2 m pl do 1000 m2 s překážkami v trase</t>
  </si>
  <si>
    <t>346324286</t>
  </si>
  <si>
    <t>113202111</t>
  </si>
  <si>
    <t>Vytrhání obrub krajníků obrubníků stojatých</t>
  </si>
  <si>
    <t>105303810</t>
  </si>
  <si>
    <t>" betonový obrubník"</t>
  </si>
  <si>
    <t>1207,64</t>
  </si>
  <si>
    <t>" žulový"</t>
  </si>
  <si>
    <t>287,39</t>
  </si>
  <si>
    <t>-447523473</t>
  </si>
  <si>
    <t>142,08*0,4</t>
  </si>
  <si>
    <t>786,92*0,25</t>
  </si>
  <si>
    <t>(1879,62+12,2+129,43)*0,15</t>
  </si>
  <si>
    <t>289,42*0,25</t>
  </si>
  <si>
    <t>-783736435</t>
  </si>
  <si>
    <t>1142771342</t>
  </si>
  <si>
    <t>(947,95+1231,77)*0,2*0,3</t>
  </si>
  <si>
    <t>" oplocení"</t>
  </si>
  <si>
    <t>26,49*0,3*0,6</t>
  </si>
  <si>
    <t>1311045436</t>
  </si>
  <si>
    <t>133201101</t>
  </si>
  <si>
    <t>Hloubení šachet v hornině tř. 3 objemu do 100 m3</t>
  </si>
  <si>
    <t>204175809</t>
  </si>
  <si>
    <t>133201109</t>
  </si>
  <si>
    <t>Příplatek za lepivost u hloubení šachet v hornině tř. 3</t>
  </si>
  <si>
    <t>300729402</t>
  </si>
  <si>
    <t>1889046496</t>
  </si>
  <si>
    <t>629,105+135,551-191,164</t>
  </si>
  <si>
    <t>112186248</t>
  </si>
  <si>
    <t>" zpětná zásypy - 1/4 odhad"</t>
  </si>
  <si>
    <t>(629,105+135,551)/4</t>
  </si>
  <si>
    <t>1047446995</t>
  </si>
  <si>
    <t>(142,08+786,92+1879,62+12,2+289,42+129,43)*1,1</t>
  </si>
  <si>
    <t>381979751</t>
  </si>
  <si>
    <t>-1601807440</t>
  </si>
  <si>
    <t>631600138</t>
  </si>
  <si>
    <t>1858,24*0,025</t>
  </si>
  <si>
    <t>183101115</t>
  </si>
  <si>
    <t>Hloubení jamek bez výměny půdy zeminy tř 1 až 4 objem do 0,4 m3 v rovině a svahu do 1:5</t>
  </si>
  <si>
    <t>-1329330033</t>
  </si>
  <si>
    <t>184102115</t>
  </si>
  <si>
    <t>Výsadba dřeviny s balem D do 0,6 m do jamky se zalitím v rovině a svahu do 1:5</t>
  </si>
  <si>
    <t>2028040678</t>
  </si>
  <si>
    <t>026503141</t>
  </si>
  <si>
    <t>strom - dle výběru investora</t>
  </si>
  <si>
    <t>-330902011</t>
  </si>
  <si>
    <t>274313611</t>
  </si>
  <si>
    <t>Základové pásy z betonu tř. C 16/20</t>
  </si>
  <si>
    <t>-482159984</t>
  </si>
  <si>
    <t>4,77</t>
  </si>
  <si>
    <t>2041023760</t>
  </si>
  <si>
    <t>" autobusová zastávka"</t>
  </si>
  <si>
    <t>0,6*0,6*1*6*2</t>
  </si>
  <si>
    <t>Svislé a kompletní konstrukce</t>
  </si>
  <si>
    <t>311113212</t>
  </si>
  <si>
    <t>Nosná zeď tl 200 mm ze štípaných tvárnic ztraceného bednění přírodních včetně výplně z betonu</t>
  </si>
  <si>
    <t>1825947110</t>
  </si>
  <si>
    <t>26,49*0,8</t>
  </si>
  <si>
    <t>311361821</t>
  </si>
  <si>
    <t>Výztuž nosných zdí betonářskou ocelí 10 505</t>
  </si>
  <si>
    <t>900557718</t>
  </si>
  <si>
    <t>26,49*0,8*0,2*0,060</t>
  </si>
  <si>
    <t>338171123</t>
  </si>
  <si>
    <t>Osazování sloupků a vzpěr plotových ocelových v 2,60 m se zabetonováním</t>
  </si>
  <si>
    <t>-1269962087</t>
  </si>
  <si>
    <t>553422551</t>
  </si>
  <si>
    <t>sloupek plotový průběžný poplastovaný  2500/38x1,5 mm</t>
  </si>
  <si>
    <t>-438091726</t>
  </si>
  <si>
    <t>348272513</t>
  </si>
  <si>
    <t>Plotová stříška pro zeď tl 195 mm z tvarovek hladkých nebo štípaných přírodních</t>
  </si>
  <si>
    <t>82326913</t>
  </si>
  <si>
    <t>348401130</t>
  </si>
  <si>
    <t>Osazení oplocení ze strojového pletiva s napínacími dráty výšky do 2,0 m do 15° sklonu svahu</t>
  </si>
  <si>
    <t>1812274109</t>
  </si>
  <si>
    <t>313247681</t>
  </si>
  <si>
    <t>pletivo drátěné se čtvercovými oky poplastované v.  2000 mm</t>
  </si>
  <si>
    <t>-1589338028</t>
  </si>
  <si>
    <t>26,49*1,1 'Přepočtené koeficientem množství</t>
  </si>
  <si>
    <t>564841111</t>
  </si>
  <si>
    <t>Podklad ze štěrkodrtě ŠD tl 120 mm /0-32/</t>
  </si>
  <si>
    <t>-1422983647</t>
  </si>
  <si>
    <t>"vjezd"</t>
  </si>
  <si>
    <t>786,92</t>
  </si>
  <si>
    <t>564851111</t>
  </si>
  <si>
    <t>Podklad ze štěrkodrtě ŠD tl 150 mm /0-32/</t>
  </si>
  <si>
    <t>-455018102</t>
  </si>
  <si>
    <t>1879,62+12,2+129,43</t>
  </si>
  <si>
    <t>" parkoviště"</t>
  </si>
  <si>
    <t>289,42</t>
  </si>
  <si>
    <t>564861111</t>
  </si>
  <si>
    <t>Podklad ze štěrkodrtě ŠD tl 200 mm /0-63/</t>
  </si>
  <si>
    <t>2076546852</t>
  </si>
  <si>
    <t>-563242813</t>
  </si>
  <si>
    <t>142,08*1,05</t>
  </si>
  <si>
    <t>877294461</t>
  </si>
  <si>
    <t>142,08</t>
  </si>
  <si>
    <t>567122111</t>
  </si>
  <si>
    <t>Podklad ze směsi stmelené cementem SC C 8/10 (KSC I) tl 120 mm</t>
  </si>
  <si>
    <t>-89049376</t>
  </si>
  <si>
    <t>" vjezd"</t>
  </si>
  <si>
    <t>786,92*1,05</t>
  </si>
  <si>
    <t>-56437886</t>
  </si>
  <si>
    <t>-1759238590</t>
  </si>
  <si>
    <t>-1043578296</t>
  </si>
  <si>
    <t>577134211</t>
  </si>
  <si>
    <t>Asfaltový beton vrstva obrusná ACO 11 (ABS) tř. II tl 40 mm š do 3 m z nemodifikovaného asfaltu</t>
  </si>
  <si>
    <t>1110408972</t>
  </si>
  <si>
    <t>749584775</t>
  </si>
  <si>
    <t>596211112</t>
  </si>
  <si>
    <t>Kladení zámkové dlažby komunikací pro pěší tl 60 mm skupiny A pl do 300 m2</t>
  </si>
  <si>
    <t>-1831049836</t>
  </si>
  <si>
    <t>592452121</t>
  </si>
  <si>
    <t>dlažba zámková IČKO přírodní 6 cm</t>
  </si>
  <si>
    <t>-1155168348</t>
  </si>
  <si>
    <t>1879,62*1,02 'Přepočtené koeficientem množství</t>
  </si>
  <si>
    <t>592452021</t>
  </si>
  <si>
    <t>dlažba zámková IČKO barevná 6 cm</t>
  </si>
  <si>
    <t>958958700</t>
  </si>
  <si>
    <t>12,2*1,02</t>
  </si>
  <si>
    <t>592452671</t>
  </si>
  <si>
    <t>dlažba  pro nevidomé 20 x 10 x 6 cm barevná</t>
  </si>
  <si>
    <t>-1347009010</t>
  </si>
  <si>
    <t>129,43*1,02</t>
  </si>
  <si>
    <t>596212211</t>
  </si>
  <si>
    <t>Kladení zámkové dlažby pozemních komunikací tl 80 mm skupiny A pl do 100 m2</t>
  </si>
  <si>
    <t>-597768435</t>
  </si>
  <si>
    <t>"parkoviště"</t>
  </si>
  <si>
    <t>592452131</t>
  </si>
  <si>
    <t>dlažba zámková IČKO přírodní 8 cm</t>
  </si>
  <si>
    <t>1273922707</t>
  </si>
  <si>
    <t>1076,34*1,05 'Přepočtené koeficientem množství</t>
  </si>
  <si>
    <t>Ostatní konstrukce a práce, bourání</t>
  </si>
  <si>
    <t>1762207926</t>
  </si>
  <si>
    <t>-845176384</t>
  </si>
  <si>
    <t>947,95*1,05 'Přepočtené koeficientem množství</t>
  </si>
  <si>
    <t>916231213</t>
  </si>
  <si>
    <t>Osazení chodníkového obrubníku betonového stojatého s boční opěrou do lože z betonu prostého</t>
  </si>
  <si>
    <t>-450613327</t>
  </si>
  <si>
    <t>592175091</t>
  </si>
  <si>
    <t>obrubník univerzální  100x8x25 cm, přírodní, vč. obloukových</t>
  </si>
  <si>
    <t>452395154</t>
  </si>
  <si>
    <t>1231,77*1,05 'Přepočtené koeficientem množství</t>
  </si>
  <si>
    <t>-242990988</t>
  </si>
  <si>
    <t>(947,95+1231,77)*0,15*0,2</t>
  </si>
  <si>
    <t>-1663750885</t>
  </si>
  <si>
    <t>248078332</t>
  </si>
  <si>
    <t>1717,154-72,745</t>
  </si>
  <si>
    <t>-1375633518</t>
  </si>
  <si>
    <t>1644,409*40</t>
  </si>
  <si>
    <t>-1179481983</t>
  </si>
  <si>
    <t>997221815</t>
  </si>
  <si>
    <t>Poplatek za uložení betonového odpadu na skládce (skládkovné)</t>
  </si>
  <si>
    <t>13740560</t>
  </si>
  <si>
    <t>1644,409-1080,995</t>
  </si>
  <si>
    <t>997221845</t>
  </si>
  <si>
    <t>Poplatek za uložení asfaltového odpadu bez obsahu dehtu na skládce (skládkovné)</t>
  </si>
  <si>
    <t>-667941752</t>
  </si>
  <si>
    <t>202,6</t>
  </si>
  <si>
    <t>87956110</t>
  </si>
  <si>
    <t>1496,599-(415,604+202,6)</t>
  </si>
  <si>
    <t>Přesun sutě - živice - frézovaná</t>
  </si>
  <si>
    <t>-1279971413</t>
  </si>
  <si>
    <t>72,745</t>
  </si>
  <si>
    <t>-444251815</t>
  </si>
  <si>
    <t>72,745*14</t>
  </si>
  <si>
    <t>1420029151</t>
  </si>
  <si>
    <t>676249515</t>
  </si>
  <si>
    <t>PSV</t>
  </si>
  <si>
    <t>Práce a dodávky PSV</t>
  </si>
  <si>
    <t>711</t>
  </si>
  <si>
    <t>Izolace proti vodě, vlhkosti a plynům</t>
  </si>
  <si>
    <t>711113110</t>
  </si>
  <si>
    <t xml:space="preserve">Izolace proti zemní vlhkosti na vodorovné ploše za studena těsnicí hmotou </t>
  </si>
  <si>
    <t>1063601007</t>
  </si>
  <si>
    <t>26,49*0,4</t>
  </si>
  <si>
    <t>767</t>
  </si>
  <si>
    <t>Konstrukce zámečnické</t>
  </si>
  <si>
    <t>767995119</t>
  </si>
  <si>
    <t>Montáž a dodávkam atyp. zám. konstrukcí  -  autobusová zastávka, 5000x2680x1560 mm, se zadní stěnou a dvěma boky, oselové sloupky 80x80, střecha- hliníkový rám, klena  polykarbonát, stěny-bezpečnostní sklo</t>
  </si>
  <si>
    <t>-367857141</t>
  </si>
  <si>
    <t>SO 102 - Komunikace ul. Na Drahách</t>
  </si>
  <si>
    <t>A - ul. Na Drahách - investor Správa a údržba silnic Plzeňského kraje</t>
  </si>
  <si>
    <t>113107224</t>
  </si>
  <si>
    <t>Odstranění podkladu pl přes 200 m2 z kameniva drceného tl 400 mm</t>
  </si>
  <si>
    <t>-1472606091</t>
  </si>
  <si>
    <t>669542398</t>
  </si>
  <si>
    <t>821486592</t>
  </si>
  <si>
    <t>1451,9*0,2</t>
  </si>
  <si>
    <t>23,43*0,3</t>
  </si>
  <si>
    <t>82,28*0,2</t>
  </si>
  <si>
    <t>1191664669</t>
  </si>
  <si>
    <t>313,865/3</t>
  </si>
  <si>
    <t>962207416</t>
  </si>
  <si>
    <t>(15+156,68)*0,2*0,3</t>
  </si>
  <si>
    <t>238,69*0,4*0,6</t>
  </si>
  <si>
    <t>691813980</t>
  </si>
  <si>
    <t>67,587/3</t>
  </si>
  <si>
    <t>161063365</t>
  </si>
  <si>
    <t>313,865+67,587-47,08</t>
  </si>
  <si>
    <t>1179085809</t>
  </si>
  <si>
    <t>334,372*31  " celková vzdálenost 41km"</t>
  </si>
  <si>
    <t>141568022</t>
  </si>
  <si>
    <t>334,372</t>
  </si>
  <si>
    <t>-31093319</t>
  </si>
  <si>
    <t>1632645137</t>
  </si>
  <si>
    <t>334,372*1,6 'Přepočtené koeficientem množství</t>
  </si>
  <si>
    <t>-1480226964</t>
  </si>
  <si>
    <t>(313,865/100)*15</t>
  </si>
  <si>
    <t>2066885639</t>
  </si>
  <si>
    <t>(1491,09+6,52+23,43+82,28+637,28)*1,1</t>
  </si>
  <si>
    <t>181301103</t>
  </si>
  <si>
    <t>Rozprostření ornice tl vrstvy do 200 mm pl do 500 m2 v rovině nebo ve svahu do 1:5</t>
  </si>
  <si>
    <t>995984741</t>
  </si>
  <si>
    <t>223541923</t>
  </si>
  <si>
    <t>634,28*0,2</t>
  </si>
  <si>
    <t>-1239638914</t>
  </si>
  <si>
    <t>126,856*31  " celková vzdálenost 41km"</t>
  </si>
  <si>
    <t>754457446</t>
  </si>
  <si>
    <t>126,856</t>
  </si>
  <si>
    <t>-692195073</t>
  </si>
  <si>
    <t>-321113440</t>
  </si>
  <si>
    <t>126,856*1,6</t>
  </si>
  <si>
    <t>-384450356</t>
  </si>
  <si>
    <t>-1959572025</t>
  </si>
  <si>
    <t>634,28*0,025</t>
  </si>
  <si>
    <t>1020608704</t>
  </si>
  <si>
    <t>944,02</t>
  </si>
  <si>
    <t>1145662161</t>
  </si>
  <si>
    <t>944,02/3</t>
  </si>
  <si>
    <t>1500451541</t>
  </si>
  <si>
    <t>944,02 " odvoz původní zeminy"</t>
  </si>
  <si>
    <t>944,02 " dovoz nové zeminy"</t>
  </si>
  <si>
    <t>144493204</t>
  </si>
  <si>
    <t>1888,04*31  " celková vzdálenost 41km"</t>
  </si>
  <si>
    <t>-615383511</t>
  </si>
  <si>
    <t>944,02" odvoz původní zeminy"</t>
  </si>
  <si>
    <t>-1310109173</t>
  </si>
  <si>
    <t>1111261898</t>
  </si>
  <si>
    <t>944,02*1,6</t>
  </si>
  <si>
    <t>1510,432*1,6 'Přepočtené koeficientem množství</t>
  </si>
  <si>
    <t>893969608</t>
  </si>
  <si>
    <t>103641000</t>
  </si>
  <si>
    <t>-128161570</t>
  </si>
  <si>
    <t>-1506602256</t>
  </si>
  <si>
    <t>-1634255594</t>
  </si>
  <si>
    <t>1234159349</t>
  </si>
  <si>
    <t>0,4*0,4*0,8*8</t>
  </si>
  <si>
    <t>-1606567471</t>
  </si>
  <si>
    <t>358315114</t>
  </si>
  <si>
    <t>Bourání šachty, stoky kompletní nebo otvorů z prostého betonu plochy do 4 m2</t>
  </si>
  <si>
    <t>1176887725</t>
  </si>
  <si>
    <t>" bourání čel  propustku"</t>
  </si>
  <si>
    <t>-49162388</t>
  </si>
  <si>
    <t>1491,09*1,05</t>
  </si>
  <si>
    <t>23,43*1,05</t>
  </si>
  <si>
    <t>82,28*1,05</t>
  </si>
  <si>
    <t>564952113</t>
  </si>
  <si>
    <t>Podklad z mechanicky zpevněného kameniva MZK tl 170 mm</t>
  </si>
  <si>
    <t>1288498863</t>
  </si>
  <si>
    <t>565135121</t>
  </si>
  <si>
    <t>Asfaltový beton vrstva podkladní ACP 16 (obalované kamenivo OKS) tl 50 mm š přes 3 m</t>
  </si>
  <si>
    <t>-756643827</t>
  </si>
  <si>
    <t>-609061456</t>
  </si>
  <si>
    <t>82,28</t>
  </si>
  <si>
    <t>-1638014315</t>
  </si>
  <si>
    <t>-1880702375</t>
  </si>
  <si>
    <t>1491,09</t>
  </si>
  <si>
    <t>-931722319</t>
  </si>
  <si>
    <t>-1644653191</t>
  </si>
  <si>
    <t>23,43</t>
  </si>
  <si>
    <t>577155122</t>
  </si>
  <si>
    <t>Asfaltový beton vrstva ložní ACL 16 (ABH) tl 60 mm š přes 3 m z nemodifikovaného asfaltu</t>
  </si>
  <si>
    <t>481720838</t>
  </si>
  <si>
    <t>-869631472</t>
  </si>
  <si>
    <t>1629525777</t>
  </si>
  <si>
    <t>82,28*0,2 'Přepočtené koeficientem množství</t>
  </si>
  <si>
    <t>1723136128</t>
  </si>
  <si>
    <t>1510958658</t>
  </si>
  <si>
    <t>-1835994164</t>
  </si>
  <si>
    <t>-727863884</t>
  </si>
  <si>
    <t>1063005061</t>
  </si>
  <si>
    <t>404440543</t>
  </si>
  <si>
    <t>značka dopravní svislá reflexní  IS 12a</t>
  </si>
  <si>
    <t>1069589121</t>
  </si>
  <si>
    <t>404440544</t>
  </si>
  <si>
    <t>značka dopravní svislá reflexní  IS 12b</t>
  </si>
  <si>
    <t>1091975907</t>
  </si>
  <si>
    <t>-203296456</t>
  </si>
  <si>
    <t>1328939689</t>
  </si>
  <si>
    <t>1747292434</t>
  </si>
  <si>
    <t>833216715</t>
  </si>
  <si>
    <t>814952333</t>
  </si>
  <si>
    <t>1531251006</t>
  </si>
  <si>
    <t>-379092604</t>
  </si>
  <si>
    <t>-375795153</t>
  </si>
  <si>
    <t>-1028337848</t>
  </si>
  <si>
    <t>-2118968450</t>
  </si>
  <si>
    <t>686,49+42,25</t>
  </si>
  <si>
    <t>-96773191</t>
  </si>
  <si>
    <t>-1944937029</t>
  </si>
  <si>
    <t>15+156,68</t>
  </si>
  <si>
    <t>-1198133342</t>
  </si>
  <si>
    <t>156,68*1,05</t>
  </si>
  <si>
    <t>164,514*1,05 'Přepočtené koeficientem množství</t>
  </si>
  <si>
    <t>-285675177</t>
  </si>
  <si>
    <t>15*1,05</t>
  </si>
  <si>
    <t>-611696098</t>
  </si>
  <si>
    <t>2062203515</t>
  </si>
  <si>
    <t>43,26*1,05 'Přepočtené koeficientem množství</t>
  </si>
  <si>
    <t>735012154</t>
  </si>
  <si>
    <t>156,65*0,15*0,2</t>
  </si>
  <si>
    <t>1987087074</t>
  </si>
  <si>
    <t>1*2</t>
  </si>
  <si>
    <t>-1861062078</t>
  </si>
  <si>
    <t>-2016546578</t>
  </si>
  <si>
    <t>1715992634</t>
  </si>
  <si>
    <t>4*8</t>
  </si>
  <si>
    <t>961044111</t>
  </si>
  <si>
    <t>Bourání základů z betonu prostého</t>
  </si>
  <si>
    <t>-1736117753</t>
  </si>
  <si>
    <t>" čela propustku"</t>
  </si>
  <si>
    <t>1977405714</t>
  </si>
  <si>
    <t>966008112</t>
  </si>
  <si>
    <t>Bourání trubního propustku do DN 500</t>
  </si>
  <si>
    <t>876258262</t>
  </si>
  <si>
    <t>416306038</t>
  </si>
  <si>
    <t>1685,334-743,373</t>
  </si>
  <si>
    <t>-2000685299</t>
  </si>
  <si>
    <t>941,961*40</t>
  </si>
  <si>
    <t>-1764544725</t>
  </si>
  <si>
    <t>1290573314</t>
  </si>
  <si>
    <t>941,961</t>
  </si>
  <si>
    <t>106803907</t>
  </si>
  <si>
    <t>743,373</t>
  </si>
  <si>
    <t>376578808</t>
  </si>
  <si>
    <t>743,373*14</t>
  </si>
  <si>
    <t>-1847311160</t>
  </si>
  <si>
    <t>998225111</t>
  </si>
  <si>
    <t>Přesun hmot pro pozemní komunikace s krytem z kamene, monolitickým betonovým nebo živičným</t>
  </si>
  <si>
    <t>846954545</t>
  </si>
  <si>
    <t>B - ul. Na Drahách - investor Město Kožlany</t>
  </si>
  <si>
    <t>112151314</t>
  </si>
  <si>
    <t>Kácení stromu bez postupného spouštění koruny a kmene D do 0,5 m</t>
  </si>
  <si>
    <t>2114669820</t>
  </si>
  <si>
    <t>112201115</t>
  </si>
  <si>
    <t>Odstranění pařezů D do 0,6 m v rovině a svahu 1:5 s odklizením do 20 m a zasypáním jámy</t>
  </si>
  <si>
    <t>1297166559</t>
  </si>
  <si>
    <t>113106123</t>
  </si>
  <si>
    <t xml:space="preserve">Rozebrání dlažeb komunikací pro pěší ze zámkových dlaždic </t>
  </si>
  <si>
    <t>1145960711</t>
  </si>
  <si>
    <t>113107123</t>
  </si>
  <si>
    <t>Odstranění podkladu pl do 50 m2 z kameniva drceného tl 300 mm</t>
  </si>
  <si>
    <t>263506389</t>
  </si>
  <si>
    <t>95,66+47,46+60</t>
  </si>
  <si>
    <t>113107141</t>
  </si>
  <si>
    <t>Odstranění podkladu pl do 50 m2 živičných tl 50 mm</t>
  </si>
  <si>
    <t>1531392211</t>
  </si>
  <si>
    <t>-1961430867</t>
  </si>
  <si>
    <t>1201521912</t>
  </si>
  <si>
    <t>-804397317</t>
  </si>
  <si>
    <t>299,38</t>
  </si>
  <si>
    <t>1624217831</t>
  </si>
  <si>
    <t>(132,65+171,96+495,39+6,21+24,15)*0,2</t>
  </si>
  <si>
    <t>" pro gabiony"</t>
  </si>
  <si>
    <t>120</t>
  </si>
  <si>
    <t>1972414322</t>
  </si>
  <si>
    <t>286,072/3</t>
  </si>
  <si>
    <t>-12131586</t>
  </si>
  <si>
    <t>(321,74+260,73)*0,2*0,3</t>
  </si>
  <si>
    <t>1646993669</t>
  </si>
  <si>
    <t>34,948/3</t>
  </si>
  <si>
    <t>-2039254159</t>
  </si>
  <si>
    <t>-297773862</t>
  </si>
  <si>
    <t>677357513</t>
  </si>
  <si>
    <t>2,16+34,948+286,082-42,911</t>
  </si>
  <si>
    <t>-1405721839</t>
  </si>
  <si>
    <t>280,279*31  " celková vzdálenost 41km"</t>
  </si>
  <si>
    <t>-12570160</t>
  </si>
  <si>
    <t>280,279</t>
  </si>
  <si>
    <t>-402725033</t>
  </si>
  <si>
    <t>786130470</t>
  </si>
  <si>
    <t>280,279*1,6 'Přepočtené koeficientem množství</t>
  </si>
  <si>
    <t>1186337732</t>
  </si>
  <si>
    <t>(286,072/100)*15</t>
  </si>
  <si>
    <t>-50895029</t>
  </si>
  <si>
    <t>(132,65+171,96+495,39+6,21+24,15+82,68)*1,1</t>
  </si>
  <si>
    <t>(19+17)*2</t>
  </si>
  <si>
    <t>-2132230851</t>
  </si>
  <si>
    <t>-3151805</t>
  </si>
  <si>
    <t>82,68*0,2</t>
  </si>
  <si>
    <t>-378977475</t>
  </si>
  <si>
    <t>16,536*31  " celková vzdálenost 41km"</t>
  </si>
  <si>
    <t>-1816459228</t>
  </si>
  <si>
    <t>16,536</t>
  </si>
  <si>
    <t>-493640281</t>
  </si>
  <si>
    <t>-1737703719</t>
  </si>
  <si>
    <t>16,536*1,6</t>
  </si>
  <si>
    <t>-1667476529</t>
  </si>
  <si>
    <t>-1943923072</t>
  </si>
  <si>
    <t>82,68*0,025</t>
  </si>
  <si>
    <t>1675263205</t>
  </si>
  <si>
    <t>312156108</t>
  </si>
  <si>
    <t>1926546631</t>
  </si>
  <si>
    <t>-75054014</t>
  </si>
  <si>
    <t>11,52*0,4*0,8</t>
  </si>
  <si>
    <t>-124561885</t>
  </si>
  <si>
    <t>0,6*0,6*1*6</t>
  </si>
  <si>
    <t>1449630560</t>
  </si>
  <si>
    <t>11,52*0,8</t>
  </si>
  <si>
    <t>1680182790</t>
  </si>
  <si>
    <t>11,52*0,8*0,2*0,060</t>
  </si>
  <si>
    <t>327215111</t>
  </si>
  <si>
    <t>Opěrná zeď z gabionů dvouzákrutová síť s povrchovou úpravou galfan vyplněná lomovým kamenem</t>
  </si>
  <si>
    <t>1185780833</t>
  </si>
  <si>
    <t>338171111</t>
  </si>
  <si>
    <t>Osazování sloupků a vzpěr plotových ocelových v 2,00 m se zalitím MC</t>
  </si>
  <si>
    <t>-855425334</t>
  </si>
  <si>
    <t>" v gabionové stěně"</t>
  </si>
  <si>
    <t>8*1</t>
  </si>
  <si>
    <t>140110980</t>
  </si>
  <si>
    <t>trubka ocelová bezešvá hladká jakost 11 353, 159 x 4,5 mm</t>
  </si>
  <si>
    <t>1099489425</t>
  </si>
  <si>
    <t>-2026293662</t>
  </si>
  <si>
    <t>" na gabionové stěně"</t>
  </si>
  <si>
    <t>-1115548280</t>
  </si>
  <si>
    <t>-1912474438</t>
  </si>
  <si>
    <t>776041948</t>
  </si>
  <si>
    <t>11,52</t>
  </si>
  <si>
    <t>9,6+12,1</t>
  </si>
  <si>
    <t>2033775242</t>
  </si>
  <si>
    <t>33,22*1,1 'Přepočtené koeficientem množství</t>
  </si>
  <si>
    <t>1430703120</t>
  </si>
  <si>
    <t>(495,39+6,21+24,15)*1,05</t>
  </si>
  <si>
    <t>191,96*1,05</t>
  </si>
  <si>
    <t>-1127733857</t>
  </si>
  <si>
    <t>132,65*1,05</t>
  </si>
  <si>
    <t>-1118353396</t>
  </si>
  <si>
    <t>1166571485</t>
  </si>
  <si>
    <t>1370651164</t>
  </si>
  <si>
    <t>171,96</t>
  </si>
  <si>
    <t>-51224614</t>
  </si>
  <si>
    <t>132,65</t>
  </si>
  <si>
    <t>-1294525555</t>
  </si>
  <si>
    <t>-679645304</t>
  </si>
  <si>
    <t>-972605306</t>
  </si>
  <si>
    <t>-2016849813</t>
  </si>
  <si>
    <t>495,39+6,21+24,15</t>
  </si>
  <si>
    <t>-197934138</t>
  </si>
  <si>
    <t>495,39*1,02</t>
  </si>
  <si>
    <t>505,298*1,02 'Přepočtené koeficientem množství</t>
  </si>
  <si>
    <t>-1420587298</t>
  </si>
  <si>
    <t>6,21*1,02</t>
  </si>
  <si>
    <t>1895434861</t>
  </si>
  <si>
    <t>24,15*1,02</t>
  </si>
  <si>
    <t>353490956</t>
  </si>
  <si>
    <t>191,96</t>
  </si>
  <si>
    <t>698104107</t>
  </si>
  <si>
    <t>191,96*1,05 'Přepočtené koeficientem množství</t>
  </si>
  <si>
    <t>1677234284</t>
  </si>
  <si>
    <t>321,74</t>
  </si>
  <si>
    <t>-563427798</t>
  </si>
  <si>
    <t>337,828026939036*1,05 'Přepočtené koeficientem množství</t>
  </si>
  <si>
    <t>-1486772957</t>
  </si>
  <si>
    <t>1581933303</t>
  </si>
  <si>
    <t>260,73*1,05 'Přepočtené koeficientem množství</t>
  </si>
  <si>
    <t>2013578282</t>
  </si>
  <si>
    <t>(321,74+260,73)*0,15*0,2</t>
  </si>
  <si>
    <t>1786031877</t>
  </si>
  <si>
    <t>962022391</t>
  </si>
  <si>
    <t>Bourání zdiva nadzákladového kamenného na MV nebo MVC přes 1 m3</t>
  </si>
  <si>
    <t>-1937346684</t>
  </si>
  <si>
    <t>1773389079</t>
  </si>
  <si>
    <t>413,281-102,129</t>
  </si>
  <si>
    <t>-903495072</t>
  </si>
  <si>
    <t>311,152*40</t>
  </si>
  <si>
    <t>-1987258298</t>
  </si>
  <si>
    <t>990484448</t>
  </si>
  <si>
    <t>311,152-(178,666+9,373)</t>
  </si>
  <si>
    <t>-1053287714</t>
  </si>
  <si>
    <t>91312702</t>
  </si>
  <si>
    <t>62,973+115,693</t>
  </si>
  <si>
    <t>805791531</t>
  </si>
  <si>
    <t>102,129</t>
  </si>
  <si>
    <t>2039069560</t>
  </si>
  <si>
    <t>102,129*14</t>
  </si>
  <si>
    <t>-1803889580</t>
  </si>
  <si>
    <t>-809037862</t>
  </si>
  <si>
    <t>1953987974</t>
  </si>
  <si>
    <t>11,52*0,4</t>
  </si>
  <si>
    <t>143481911</t>
  </si>
  <si>
    <t>SO 103 - Komunikace ul. V Ouvoze</t>
  </si>
  <si>
    <t>A - ul. V Ouvoze - investor Správa a údržba silnic Plzeňského kraje</t>
  </si>
  <si>
    <t>-1677472594</t>
  </si>
  <si>
    <t>1522465656</t>
  </si>
  <si>
    <t>759508767</t>
  </si>
  <si>
    <t>1283,35*0,2</t>
  </si>
  <si>
    <t>-1891679683</t>
  </si>
  <si>
    <t>256,67/3</t>
  </si>
  <si>
    <t>881444594</t>
  </si>
  <si>
    <t>(156,65)*0,2*0,3</t>
  </si>
  <si>
    <t>257,38*0,4*0,6</t>
  </si>
  <si>
    <t>1573917385</t>
  </si>
  <si>
    <t>71,17/3</t>
  </si>
  <si>
    <t>329805922</t>
  </si>
  <si>
    <t>1279186643</t>
  </si>
  <si>
    <t>289,339*31  " celková vzdálenost 41km"</t>
  </si>
  <si>
    <t>610243846</t>
  </si>
  <si>
    <t>256,67+9,399+61,771-38,501</t>
  </si>
  <si>
    <t>-764095959</t>
  </si>
  <si>
    <t>1002007030</t>
  </si>
  <si>
    <t>289,339*1,6 'Přepočtené koeficientem množství</t>
  </si>
  <si>
    <t>1882001534</t>
  </si>
  <si>
    <t>(256,67/100)*15</t>
  </si>
  <si>
    <t>879029588</t>
  </si>
  <si>
    <t>(1283,35+4,14+139,75)*1,1</t>
  </si>
  <si>
    <t>1042545538</t>
  </si>
  <si>
    <t>-2139902211</t>
  </si>
  <si>
    <t>139,75*0,2*1,6</t>
  </si>
  <si>
    <t>792657956</t>
  </si>
  <si>
    <t>139,75*0,2</t>
  </si>
  <si>
    <t>-769304723</t>
  </si>
  <si>
    <t>27,95*31  " celková vzdálenost 41km"</t>
  </si>
  <si>
    <t>572351408</t>
  </si>
  <si>
    <t>27,95</t>
  </si>
  <si>
    <t>-2095591747</t>
  </si>
  <si>
    <t>-1429509984</t>
  </si>
  <si>
    <t>1487657597</t>
  </si>
  <si>
    <t>139,75*0,025</t>
  </si>
  <si>
    <t>577963468</t>
  </si>
  <si>
    <t>1283,35*0,6</t>
  </si>
  <si>
    <t>401027199</t>
  </si>
  <si>
    <t>770,01/3</t>
  </si>
  <si>
    <t>232283369</t>
  </si>
  <si>
    <t>770,01  " odvoz původní zeminy"</t>
  </si>
  <si>
    <t>770,01  " dovoz nové zeminy"</t>
  </si>
  <si>
    <t>-1148854842</t>
  </si>
  <si>
    <t>1540,02*31  " celková vzdálenost 41km"</t>
  </si>
  <si>
    <t>1751670055</t>
  </si>
  <si>
    <t>1024188659</t>
  </si>
  <si>
    <t>44741298</t>
  </si>
  <si>
    <t>770,01*1,6</t>
  </si>
  <si>
    <t>1232,016*1,6 'Přepočtené koeficientem množství</t>
  </si>
  <si>
    <t>533581591</t>
  </si>
  <si>
    <t>770,01</t>
  </si>
  <si>
    <t>323688384</t>
  </si>
  <si>
    <t>642844090</t>
  </si>
  <si>
    <t>1920106147</t>
  </si>
  <si>
    <t>-1714433035</t>
  </si>
  <si>
    <t>0,4*0,4*0,8*3</t>
  </si>
  <si>
    <t>1483493854</t>
  </si>
  <si>
    <t>-433186266</t>
  </si>
  <si>
    <t>1283,35*1,05</t>
  </si>
  <si>
    <t>1939291566</t>
  </si>
  <si>
    <t>293355078</t>
  </si>
  <si>
    <t>-854186885</t>
  </si>
  <si>
    <t>855871372</t>
  </si>
  <si>
    <t>1283,35</t>
  </si>
  <si>
    <t>728902037</t>
  </si>
  <si>
    <t>-1985634310</t>
  </si>
  <si>
    <t>-383511798</t>
  </si>
  <si>
    <t>-1813052554</t>
  </si>
  <si>
    <t>-1801585293</t>
  </si>
  <si>
    <t>-2038846239</t>
  </si>
  <si>
    <t>1960160816</t>
  </si>
  <si>
    <t>1936976957</t>
  </si>
  <si>
    <t>1124487036</t>
  </si>
  <si>
    <t>995968229</t>
  </si>
  <si>
    <t>-862372372</t>
  </si>
  <si>
    <t>326275224</t>
  </si>
  <si>
    <t>-1087642280</t>
  </si>
  <si>
    <t>-1598379747</t>
  </si>
  <si>
    <t>556+19,23</t>
  </si>
  <si>
    <t>1583991501</t>
  </si>
  <si>
    <t>156,65</t>
  </si>
  <si>
    <t>1701529763</t>
  </si>
  <si>
    <t>156,65*1,05</t>
  </si>
  <si>
    <t>164,483*1,05 'Přepočtené koeficientem množství</t>
  </si>
  <si>
    <t>-1135814266</t>
  </si>
  <si>
    <t>1638129806</t>
  </si>
  <si>
    <t>-929950895</t>
  </si>
  <si>
    <t>-1214972612</t>
  </si>
  <si>
    <t>-1795443512</t>
  </si>
  <si>
    <t>-1282713480</t>
  </si>
  <si>
    <t>2064136464</t>
  </si>
  <si>
    <t>622016767</t>
  </si>
  <si>
    <t>4*3</t>
  </si>
  <si>
    <t>1446592080</t>
  </si>
  <si>
    <t>1479,405-681,165</t>
  </si>
  <si>
    <t>638992996</t>
  </si>
  <si>
    <t>798,24*40</t>
  </si>
  <si>
    <t>-1613826811</t>
  </si>
  <si>
    <t>-392377073</t>
  </si>
  <si>
    <t>798,24-771,632</t>
  </si>
  <si>
    <t>1914325112</t>
  </si>
  <si>
    <t>771,632</t>
  </si>
  <si>
    <t>-984044593</t>
  </si>
  <si>
    <t>681,165</t>
  </si>
  <si>
    <t>-965488862</t>
  </si>
  <si>
    <t>-501779336</t>
  </si>
  <si>
    <t>7161827</t>
  </si>
  <si>
    <t>B - ul. V Ouvoze -  investor Město Kožlany</t>
  </si>
  <si>
    <t>736820178</t>
  </si>
  <si>
    <t>113107163</t>
  </si>
  <si>
    <t>Odstranění podkladu pl přes 50 do 200 m2 z kameniva drceného tl 300 mm</t>
  </si>
  <si>
    <t>1278529387</t>
  </si>
  <si>
    <t>330,87+85,16+449,81</t>
  </si>
  <si>
    <t>113107181</t>
  </si>
  <si>
    <t>Odstranění podkladu pl přes 50 do 200 m2 živičných tl 50 mm</t>
  </si>
  <si>
    <t>1416179805</t>
  </si>
  <si>
    <t>549108035</t>
  </si>
  <si>
    <t>382,36</t>
  </si>
  <si>
    <t>956397203</t>
  </si>
  <si>
    <t>230,6*0,2</t>
  </si>
  <si>
    <t>154,65*0,2</t>
  </si>
  <si>
    <t>(567,81+24,56)*0,15</t>
  </si>
  <si>
    <t>-326044990</t>
  </si>
  <si>
    <t>165,906/3</t>
  </si>
  <si>
    <t>729754170</t>
  </si>
  <si>
    <t>(235,18+382,29)*0,2*0,3</t>
  </si>
  <si>
    <t>-897065276</t>
  </si>
  <si>
    <t>37,048/3</t>
  </si>
  <si>
    <t>-1205369526</t>
  </si>
  <si>
    <t>165,906+37,048-24,886</t>
  </si>
  <si>
    <t>-1116609663</t>
  </si>
  <si>
    <t>178,068*31  " celková vzdálenost 41km"</t>
  </si>
  <si>
    <t>-499901510</t>
  </si>
  <si>
    <t>178,068</t>
  </si>
  <si>
    <t>-1023201222</t>
  </si>
  <si>
    <t>1740270926</t>
  </si>
  <si>
    <t>178,068*1,6 'Přepočtené koeficientem množství</t>
  </si>
  <si>
    <t>-1552084229</t>
  </si>
  <si>
    <t>(165,906/100)*15</t>
  </si>
  <si>
    <t>-697667959</t>
  </si>
  <si>
    <t>(230,6+154,65+567,81+24,56+259,02)*1,1</t>
  </si>
  <si>
    <t>-869398680</t>
  </si>
  <si>
    <t>-291121655</t>
  </si>
  <si>
    <t>259,02*0,2</t>
  </si>
  <si>
    <t>743487686</t>
  </si>
  <si>
    <t>51,804*31  " celková vzdálenost 41km"</t>
  </si>
  <si>
    <t>533727725</t>
  </si>
  <si>
    <t>51,804</t>
  </si>
  <si>
    <t>1611360281</t>
  </si>
  <si>
    <t>631708086</t>
  </si>
  <si>
    <t>51,804*1,6</t>
  </si>
  <si>
    <t>-1228568697</t>
  </si>
  <si>
    <t>-2082433657</t>
  </si>
  <si>
    <t>259,02*0,025</t>
  </si>
  <si>
    <t>181411191</t>
  </si>
  <si>
    <t>Zpevnění svahu betonovými tvárnicemi</t>
  </si>
  <si>
    <t>1610204191</t>
  </si>
  <si>
    <t>669403879</t>
  </si>
  <si>
    <t>(567,81+24,56)*1,05</t>
  </si>
  <si>
    <t>154,65*1,05</t>
  </si>
  <si>
    <t>230,6*1,05</t>
  </si>
  <si>
    <t>Podklad ze štěrkodrtě ŠD tl 200 mm / 0-63/</t>
  </si>
  <si>
    <t>-133587573</t>
  </si>
  <si>
    <t>230,6</t>
  </si>
  <si>
    <t>1727202323</t>
  </si>
  <si>
    <t>154,65</t>
  </si>
  <si>
    <t>1487104334</t>
  </si>
  <si>
    <t>567,81+24,56</t>
  </si>
  <si>
    <t>-1386323695</t>
  </si>
  <si>
    <t>-444216658</t>
  </si>
  <si>
    <t>1988651369</t>
  </si>
  <si>
    <t>-1411854585</t>
  </si>
  <si>
    <t>385,25*1,05 'Přepočtené koeficientem množství</t>
  </si>
  <si>
    <t>-1056946426</t>
  </si>
  <si>
    <t>235,18</t>
  </si>
  <si>
    <t>-1006120324</t>
  </si>
  <si>
    <t>246,939750654325*1,05 'Přepočtené koeficientem množství</t>
  </si>
  <si>
    <t>799417712</t>
  </si>
  <si>
    <t>382,29</t>
  </si>
  <si>
    <t>411334924</t>
  </si>
  <si>
    <t>382,29*1,05 'Přepočtené koeficientem množství</t>
  </si>
  <si>
    <t>2032608836</t>
  </si>
  <si>
    <t>(235,18+382,29)*0,15*0,2</t>
  </si>
  <si>
    <t>215290024</t>
  </si>
  <si>
    <t>-1764381916</t>
  </si>
  <si>
    <t>513,92*40</t>
  </si>
  <si>
    <t>-609554285</t>
  </si>
  <si>
    <t>1413841885</t>
  </si>
  <si>
    <t>78,384+22,142</t>
  </si>
  <si>
    <t>-224434938</t>
  </si>
  <si>
    <t>32,425</t>
  </si>
  <si>
    <t>1690460742</t>
  </si>
  <si>
    <t>513,92-(32,425+100,526)</t>
  </si>
  <si>
    <t>94098274</t>
  </si>
  <si>
    <t>SO 104 - Parkoviště Truhlářství Urban</t>
  </si>
  <si>
    <t xml:space="preserve">    997 - Přesun sutě</t>
  </si>
  <si>
    <t>Rozebrání dlažeb komunikací pro pěší ze zámkových dlaždic</t>
  </si>
  <si>
    <t>-565913412</t>
  </si>
  <si>
    <t>-1812904368</t>
  </si>
  <si>
    <t>113107130</t>
  </si>
  <si>
    <t>Odstranění podkladu pl do 50 m2 z betonu prostého tl 100 mm</t>
  </si>
  <si>
    <t>337374434</t>
  </si>
  <si>
    <t>1454995475</t>
  </si>
  <si>
    <t>-1065444393</t>
  </si>
  <si>
    <t>122202201</t>
  </si>
  <si>
    <t>Odkopávky a prokopávky nezapažené pro silnice objemu do 100 m3 v hornině tř. 3</t>
  </si>
  <si>
    <t>1773752030</t>
  </si>
  <si>
    <t>107,23*0,32</t>
  </si>
  <si>
    <t>75*0,15</t>
  </si>
  <si>
    <t>(13,59+2,17)*0,1</t>
  </si>
  <si>
    <t>-1040556798</t>
  </si>
  <si>
    <t>-413026332</t>
  </si>
  <si>
    <t>(63,05+21,81)*0,2*0,3</t>
  </si>
  <si>
    <t>-1605423841</t>
  </si>
  <si>
    <t>2086396223</t>
  </si>
  <si>
    <t>47,14+9,862-7,835</t>
  </si>
  <si>
    <t>-101688948</t>
  </si>
  <si>
    <t>49,167*31  " celková vzdálenost 41km"</t>
  </si>
  <si>
    <t>-603833861</t>
  </si>
  <si>
    <t>49,167</t>
  </si>
  <si>
    <t>-297846814</t>
  </si>
  <si>
    <t>" zpětná zásypy - 15% odhad"</t>
  </si>
  <si>
    <t>((47,14+5,092)/100)*15</t>
  </si>
  <si>
    <t>-1446466352</t>
  </si>
  <si>
    <t>(107,23+75+13,59+2,17)*1,1</t>
  </si>
  <si>
    <t>122,45*1,1</t>
  </si>
  <si>
    <t>596769447</t>
  </si>
  <si>
    <t>-1288316475</t>
  </si>
  <si>
    <t>122,45*0,2</t>
  </si>
  <si>
    <t>-2026284825</t>
  </si>
  <si>
    <t>24,49*31  " celková vzdálenost 41km"</t>
  </si>
  <si>
    <t>1701311604</t>
  </si>
  <si>
    <t>24,49</t>
  </si>
  <si>
    <t>-627714127</t>
  </si>
  <si>
    <t>24,49*1,6</t>
  </si>
  <si>
    <t>-206458004</t>
  </si>
  <si>
    <t>-552479052</t>
  </si>
  <si>
    <t>122,45*0,025</t>
  </si>
  <si>
    <t>-1485807827</t>
  </si>
  <si>
    <t>13,59+2,17</t>
  </si>
  <si>
    <t>1968256940</t>
  </si>
  <si>
    <t>" komunikace"</t>
  </si>
  <si>
    <t>107,23</t>
  </si>
  <si>
    <t>565165111</t>
  </si>
  <si>
    <t>Asfaltový beton vrstva podkladní ACP 16 (obalované kamenivo OKS) tl 80 mm š do 3 m</t>
  </si>
  <si>
    <t>-2053820639</t>
  </si>
  <si>
    <t>573231108</t>
  </si>
  <si>
    <t>Postřik živičný spojovací ze silniční emulze v množství 0,50 kg/m2</t>
  </si>
  <si>
    <t>-1566480891</t>
  </si>
  <si>
    <t>577144111</t>
  </si>
  <si>
    <t>Asfaltový beton vrstva obrusná ACO 11 (ABS) tř. I tl 50 mm š do 3 m z nemodifikovaného asfaltu</t>
  </si>
  <si>
    <t>-1483035134</t>
  </si>
  <si>
    <t>-143803924</t>
  </si>
  <si>
    <t>-867719599</t>
  </si>
  <si>
    <t>13,59*1,02</t>
  </si>
  <si>
    <t>13,862*1,02 'Přepočtené koeficientem množství</t>
  </si>
  <si>
    <t>-1695413198</t>
  </si>
  <si>
    <t>2,17*1,02</t>
  </si>
  <si>
    <t>1120286194</t>
  </si>
  <si>
    <t>-1870749897</t>
  </si>
  <si>
    <t>75*1,05 'Přepočtené koeficientem množství</t>
  </si>
  <si>
    <t>899331111</t>
  </si>
  <si>
    <t>Výšková úprava uličního vstupu nebo vpusti do 200 mm zvýšením poklopu</t>
  </si>
  <si>
    <t>427955932</t>
  </si>
  <si>
    <t>1417612466</t>
  </si>
  <si>
    <t>obrubník100x15/12x25 cm, přírodní vč. obloukových</t>
  </si>
  <si>
    <t>1894763606</t>
  </si>
  <si>
    <t>63,05*1,05 'Přepočtené koeficientem množství</t>
  </si>
  <si>
    <t>519141441</t>
  </si>
  <si>
    <t>-459049673</t>
  </si>
  <si>
    <t>21,81*1,05 'Přepočtené koeficientem množství</t>
  </si>
  <si>
    <t>1274215704</t>
  </si>
  <si>
    <t>(63,05+21,81)*0,15*0,2</t>
  </si>
  <si>
    <t>352228248</t>
  </si>
  <si>
    <t>1250884821</t>
  </si>
  <si>
    <t>962042321</t>
  </si>
  <si>
    <t>Bourání zdiva nadzákladového z betonu prostého přes 1 m3</t>
  </si>
  <si>
    <t>1136174330</t>
  </si>
  <si>
    <t>966071822</t>
  </si>
  <si>
    <t>Rozebrání oplocení z drátěného pletiva se čtvercovými oky výšky do 2,0 m</t>
  </si>
  <si>
    <t>-1440168757</t>
  </si>
  <si>
    <t>Přesun sutě</t>
  </si>
  <si>
    <t>1511753231</t>
  </si>
  <si>
    <t>-704628028</t>
  </si>
  <si>
    <t>135,708*40 'Přepočtené koeficientem množství</t>
  </si>
  <si>
    <t>-1802010153</t>
  </si>
  <si>
    <t>1987942219</t>
  </si>
  <si>
    <t>135,709-65,711</t>
  </si>
  <si>
    <t>849472855</t>
  </si>
  <si>
    <t>57,631+8,08</t>
  </si>
  <si>
    <t>-1936429677</t>
  </si>
  <si>
    <t>SO 105 - Komunikace ul. Pražská</t>
  </si>
  <si>
    <t>113154363</t>
  </si>
  <si>
    <t>Frézování živičného krytu tl 50 mm pruh š 2 m pl do 10000 m2 s překážkami v trase</t>
  </si>
  <si>
    <t>957775805</t>
  </si>
  <si>
    <t>184254727</t>
  </si>
  <si>
    <t>577144141</t>
  </si>
  <si>
    <t>Asfaltový beton vrstva obrusná ACO 11 (ABS) tř. I tl 50 mm š přes 3 m z modifikovaného asfaltu</t>
  </si>
  <si>
    <t>-990325547</t>
  </si>
  <si>
    <t>913121111</t>
  </si>
  <si>
    <t>Montáž a demontáž dočasné dopravní značky kompletní základní</t>
  </si>
  <si>
    <t>-247264415</t>
  </si>
  <si>
    <t>913121211</t>
  </si>
  <si>
    <t>Příplatek k dočasné dopravní značce kompletní základní za první a ZKD den použití</t>
  </si>
  <si>
    <t>1664556034</t>
  </si>
  <si>
    <t>8*60</t>
  </si>
  <si>
    <t>913221112</t>
  </si>
  <si>
    <t>Montáž a demontáž dočasné dopravní zábrany světelné šířky 2,5 m s 5 světly</t>
  </si>
  <si>
    <t>-1139310044</t>
  </si>
  <si>
    <t>913221212</t>
  </si>
  <si>
    <t>Příplatek k dočasné dopravní zábraně světelné šířky 2,5m s 5 světly za první a ZKD den použití</t>
  </si>
  <si>
    <t>1111786642</t>
  </si>
  <si>
    <t>913331212</t>
  </si>
  <si>
    <t>Příplatek k dočasné směrové světelné soupravě s 10 světly za první a ZKD den použití</t>
  </si>
  <si>
    <t>-1480345331</t>
  </si>
  <si>
    <t>3*60</t>
  </si>
  <si>
    <t>913321111</t>
  </si>
  <si>
    <t>Montáž a demontáž dočasné dopravní směrové desky základní</t>
  </si>
  <si>
    <t>-1174912716</t>
  </si>
  <si>
    <t>913321116</t>
  </si>
  <si>
    <t>Montáž a demontáž dočasné soupravy směrových desek s výstražným světlem 5 desek</t>
  </si>
  <si>
    <t>-471211914</t>
  </si>
  <si>
    <t>913321216</t>
  </si>
  <si>
    <t>Příplatek k dočasné soupravě směrových desek s výstražným světlem 5 desek za 1. a ZKD den použití</t>
  </si>
  <si>
    <t>-16285280</t>
  </si>
  <si>
    <t>-1253497042</t>
  </si>
  <si>
    <t>-2078609385</t>
  </si>
  <si>
    <t>81,5+5,6</t>
  </si>
  <si>
    <t>36530977</t>
  </si>
  <si>
    <t>1207138297</t>
  </si>
  <si>
    <t>-2055060261</t>
  </si>
  <si>
    <t>-655966184</t>
  </si>
  <si>
    <t>1599879139</t>
  </si>
  <si>
    <t>-1408850306</t>
  </si>
  <si>
    <t>-1050542770</t>
  </si>
  <si>
    <t>-1836774258</t>
  </si>
  <si>
    <t>612842846</t>
  </si>
  <si>
    <t>SO 201 - Vodovodní řad ul. Kralovická</t>
  </si>
  <si>
    <t>B1 - Vodovodní řad ul. Kralovická - UZNATELNÉ NÁKLADY</t>
  </si>
  <si>
    <t xml:space="preserve">    4 - Vodorovné konstrukce</t>
  </si>
  <si>
    <t xml:space="preserve">    8-1 - Trubní vedené - PŘÍPOJKY</t>
  </si>
  <si>
    <t>132201102</t>
  </si>
  <si>
    <t>Hloubení rýh š do 600 mm v hornině tř. 3 objemu přes 100 m3</t>
  </si>
  <si>
    <t>-1541713699</t>
  </si>
  <si>
    <t>66,6*0,6*1,6</t>
  </si>
  <si>
    <t>(72,4+31)*0,6*1,6</t>
  </si>
  <si>
    <t>(22,45+63,1)*0,6*1,6</t>
  </si>
  <si>
    <t>12,3*0,6*1,6</t>
  </si>
  <si>
    <t>9*0,6*1,8</t>
  </si>
  <si>
    <t>-242630020</t>
  </si>
  <si>
    <t>266,856/3</t>
  </si>
  <si>
    <t>151101101</t>
  </si>
  <si>
    <t>Zřízení příložného pažení a rozepření stěn rýh hl do 2 m</t>
  </si>
  <si>
    <t>634770457</t>
  </si>
  <si>
    <t>(66,6*2*1,6)/2</t>
  </si>
  <si>
    <t>((72,4+31)*2*1,6)/2</t>
  </si>
  <si>
    <t>((22,45+63,1)*2*1,6)/2</t>
  </si>
  <si>
    <t>(12,3*2*1,6)/2</t>
  </si>
  <si>
    <t>(9*2*1,8)/2</t>
  </si>
  <si>
    <t>151101111</t>
  </si>
  <si>
    <t>Odstranění příložného pažení a rozepření stěn rýh hl do 2 m</t>
  </si>
  <si>
    <t>960141926</t>
  </si>
  <si>
    <t>161101101</t>
  </si>
  <si>
    <t>Svislé přemístění výkopku z horniny tř. 1 až 4 hl výkopu do 2,5 m</t>
  </si>
  <si>
    <t>91390945</t>
  </si>
  <si>
    <t>66,6*0,6*0,6</t>
  </si>
  <si>
    <t>(72,4+31)*0,6*0,6</t>
  </si>
  <si>
    <t>(22,45+63,1)*0,6*0,6</t>
  </si>
  <si>
    <t>12,3*0,6*0,6</t>
  </si>
  <si>
    <t>9*0,6*0,8</t>
  </si>
  <si>
    <t>-1162448863</t>
  </si>
  <si>
    <t>-94452417</t>
  </si>
  <si>
    <t>91,682*31</t>
  </si>
  <si>
    <t>167101101</t>
  </si>
  <si>
    <t>Nakládání výkopku z hornin tř. 1 až 4 do 100 m3</t>
  </si>
  <si>
    <t>-1388419660</t>
  </si>
  <si>
    <t>65,402+26,28</t>
  </si>
  <si>
    <t>1900442589</t>
  </si>
  <si>
    <t>-1174945052</t>
  </si>
  <si>
    <t>91,682*1,6 'Přepočtené koeficientem množství</t>
  </si>
  <si>
    <t>2146408426</t>
  </si>
  <si>
    <t>266,856-(65,402+26,28)</t>
  </si>
  <si>
    <t>175111101</t>
  </si>
  <si>
    <t>Obsypání potrubí ručně sypaninou bez prohození, uloženou do 3 m</t>
  </si>
  <si>
    <t>-666673923</t>
  </si>
  <si>
    <t>256*0,237</t>
  </si>
  <si>
    <t>22*0,215</t>
  </si>
  <si>
    <t>583312001</t>
  </si>
  <si>
    <t>štěrkopísek-zásypový materiál</t>
  </si>
  <si>
    <t>606320251</t>
  </si>
  <si>
    <t>65,402*2 'Přepočtené koeficientem množství</t>
  </si>
  <si>
    <t>Vodorovné konstrukce</t>
  </si>
  <si>
    <t>451573111</t>
  </si>
  <si>
    <t>Lože pod potrubí otevřený výkop ze štěrkopísku</t>
  </si>
  <si>
    <t>-162626786</t>
  </si>
  <si>
    <t>(270+22)*0,09</t>
  </si>
  <si>
    <t>452313131</t>
  </si>
  <si>
    <t>Podkladní bloky z betonu prostého tř. C 12/15 otevřený výkop</t>
  </si>
  <si>
    <t>1113948426</t>
  </si>
  <si>
    <t>722219191</t>
  </si>
  <si>
    <t>Montáž zemních souprav ostatní typ</t>
  </si>
  <si>
    <t>1110874772</t>
  </si>
  <si>
    <t>422910621</t>
  </si>
  <si>
    <t>souprava zemní šoupátková</t>
  </si>
  <si>
    <t>-2087128671</t>
  </si>
  <si>
    <t>871211141</t>
  </si>
  <si>
    <t>Montáž potrubí z PE100 SDR 11 otevřený výkop svařovaných na tupo D 63 x 5,8 mm</t>
  </si>
  <si>
    <t>-1088130777</t>
  </si>
  <si>
    <t>286135271</t>
  </si>
  <si>
    <t>potrubí třívrstvé PE100 RC  SDR11 63x5,80</t>
  </si>
  <si>
    <t>-419574809</t>
  </si>
  <si>
    <t>21,2*1,1 'Přepočtené koeficientem množství</t>
  </si>
  <si>
    <t>871251141</t>
  </si>
  <si>
    <t>Montáž potrubí z PE100 SDR 11 otevřený výkop svařovaných na tupo D 110 x 10,0 mm</t>
  </si>
  <si>
    <t>1591907954</t>
  </si>
  <si>
    <t>286135311</t>
  </si>
  <si>
    <t>potrubí třívrstvé PE100 RC , SDR11,110x10,0</t>
  </si>
  <si>
    <t>-1731886891</t>
  </si>
  <si>
    <t>270*1,1 'Přepočtené koeficientem množství</t>
  </si>
  <si>
    <t>877261001</t>
  </si>
  <si>
    <t>Montáž tvarovek</t>
  </si>
  <si>
    <t>-1111511442</t>
  </si>
  <si>
    <t>552535150</t>
  </si>
  <si>
    <t>tvarovka přírubová litinová s přírubovou odbočkou,práškový epoxid, tl.250µm T-kus DN 100/80 mm</t>
  </si>
  <si>
    <t>1582942493</t>
  </si>
  <si>
    <t>552535160</t>
  </si>
  <si>
    <t>tvarovka přírubová litinová s přírubovou odbočkou,práškový epoxid, tl.250µm T-kus DN 100/100 mm</t>
  </si>
  <si>
    <t>64196003</t>
  </si>
  <si>
    <t>552516121</t>
  </si>
  <si>
    <t>příruba litinová točivá DN 100</t>
  </si>
  <si>
    <t>1924432843</t>
  </si>
  <si>
    <t>552536610</t>
  </si>
  <si>
    <t>příruba zaslepovací z tvárné litiny X kus  DN 100 mm</t>
  </si>
  <si>
    <t>1363876359</t>
  </si>
  <si>
    <t>552534891</t>
  </si>
  <si>
    <t>tvarovka litinová N-kus DN 80 mm</t>
  </si>
  <si>
    <t>-1445575231</t>
  </si>
  <si>
    <t>552534892</t>
  </si>
  <si>
    <t>tvarovka litinová ENP -kus DN 100 mm</t>
  </si>
  <si>
    <t>48470974</t>
  </si>
  <si>
    <t>552534893</t>
  </si>
  <si>
    <t>lemový nákružek D 110 mm</t>
  </si>
  <si>
    <t>1641823708</t>
  </si>
  <si>
    <t>891211112</t>
  </si>
  <si>
    <t>Montáž vodovodních šoupátek otevřený výkop DN 50</t>
  </si>
  <si>
    <t>-1634275245</t>
  </si>
  <si>
    <t>422213011</t>
  </si>
  <si>
    <t xml:space="preserve">šoupátko vodárenské DN 50 </t>
  </si>
  <si>
    <t>193344370</t>
  </si>
  <si>
    <t>891241112</t>
  </si>
  <si>
    <t>Montáž vodovodních šoupátek otevřený výkop DN 80</t>
  </si>
  <si>
    <t>459396681</t>
  </si>
  <si>
    <t>422213031</t>
  </si>
  <si>
    <t xml:space="preserve">šoupátko vodárenské DN 80 </t>
  </si>
  <si>
    <t>280494157</t>
  </si>
  <si>
    <t>891247111</t>
  </si>
  <si>
    <t>Montáž hydrantů podzemních DN 80</t>
  </si>
  <si>
    <t>-1678181218</t>
  </si>
  <si>
    <t>422735890</t>
  </si>
  <si>
    <t>hydrant podzemní DN80 PN16 tvárná litina, jednoduchý uzávěr, krycí výška 1000 mm</t>
  </si>
  <si>
    <t>1050422792</t>
  </si>
  <si>
    <t>891261112</t>
  </si>
  <si>
    <t>Montáž vodovodních šoupátek otevřený výkop DN 100</t>
  </si>
  <si>
    <t>1291336562</t>
  </si>
  <si>
    <t>422213041</t>
  </si>
  <si>
    <t xml:space="preserve">šoupátko vodárenské DN 100 </t>
  </si>
  <si>
    <t>-2051991689</t>
  </si>
  <si>
    <t>891269111</t>
  </si>
  <si>
    <t>Montáž navrtávacích pasů na potrubí z jakýchkoli trub DN 100</t>
  </si>
  <si>
    <t>-1311454002</t>
  </si>
  <si>
    <t>422714141</t>
  </si>
  <si>
    <t>pas navrtávací DN 100/50 mm</t>
  </si>
  <si>
    <t>972717282</t>
  </si>
  <si>
    <t>892233122</t>
  </si>
  <si>
    <t>Proplach a dezinfekce vodovodního potrubí DN od 40 do 70</t>
  </si>
  <si>
    <t>640567709</t>
  </si>
  <si>
    <t>892273122</t>
  </si>
  <si>
    <t>Proplach a dezinfekce vodovodního potrubí DN od 80 do 125</t>
  </si>
  <si>
    <t>731993493</t>
  </si>
  <si>
    <t>892273129</t>
  </si>
  <si>
    <t>Tlakové zkoušky</t>
  </si>
  <si>
    <t>soub</t>
  </si>
  <si>
    <t>-1455067469</t>
  </si>
  <si>
    <t>899401112</t>
  </si>
  <si>
    <t>Osazení poklopů litinových šoupátkových</t>
  </si>
  <si>
    <t>-2142788961</t>
  </si>
  <si>
    <t>422913520</t>
  </si>
  <si>
    <t>poklop litinový typ 504-šoupátkový</t>
  </si>
  <si>
    <t>-1456640142</t>
  </si>
  <si>
    <t>899401113</t>
  </si>
  <si>
    <t>Osazení poklopů litinových hydrantových</t>
  </si>
  <si>
    <t>-708201620</t>
  </si>
  <si>
    <t>422914520</t>
  </si>
  <si>
    <t>poklop litinový typ 522-hydrantový DN 80</t>
  </si>
  <si>
    <t>-1922939084</t>
  </si>
  <si>
    <t>899721111</t>
  </si>
  <si>
    <t>Signalizační vodič DN do 150 mm na potrubí PVC</t>
  </si>
  <si>
    <t>1430249980</t>
  </si>
  <si>
    <t>899722113</t>
  </si>
  <si>
    <t>Krytí potrubí z plastů výstražnou fólií z PVC 34cm</t>
  </si>
  <si>
    <t>1667207021</t>
  </si>
  <si>
    <t>8-1</t>
  </si>
  <si>
    <t>Trubní vedené - PŘÍPOJKY</t>
  </si>
  <si>
    <t>-2096997702</t>
  </si>
  <si>
    <t>-544199254</t>
  </si>
  <si>
    <t>422714142</t>
  </si>
  <si>
    <t>pas navrtávací DN 100/25 mm</t>
  </si>
  <si>
    <t>1790923224</t>
  </si>
  <si>
    <t>433102889</t>
  </si>
  <si>
    <t>-380149895</t>
  </si>
  <si>
    <t>1414472249</t>
  </si>
  <si>
    <t>-627447655</t>
  </si>
  <si>
    <t>891181110</t>
  </si>
  <si>
    <t>Montáž vodovodních šoupátek otevřený výkop DN 25</t>
  </si>
  <si>
    <t>-125901187</t>
  </si>
  <si>
    <t>422213012</t>
  </si>
  <si>
    <t>šoupátko vodárenské DN 25</t>
  </si>
  <si>
    <t>-1604953660</t>
  </si>
  <si>
    <t>-1107449882</t>
  </si>
  <si>
    <t>-450970628</t>
  </si>
  <si>
    <t>998276101</t>
  </si>
  <si>
    <t>Přesun hmot pro trubní vedení z trub z plastických hmot otevřený výkop</t>
  </si>
  <si>
    <t>-1691178768</t>
  </si>
  <si>
    <t>B2 - Vodovodní řad ul. Kralovická - NEUZNATELNÉ NÁKLADY</t>
  </si>
  <si>
    <t>245631167</t>
  </si>
  <si>
    <t>(256+4,5)*0,6*1,5</t>
  </si>
  <si>
    <t>1685385216</t>
  </si>
  <si>
    <t>234,45/3</t>
  </si>
  <si>
    <t>773748272</t>
  </si>
  <si>
    <t>((256+4,5)*1,5*2)/2</t>
  </si>
  <si>
    <t>1016546154</t>
  </si>
  <si>
    <t>215521157</t>
  </si>
  <si>
    <t>(256+4,5)*0,6*0,5</t>
  </si>
  <si>
    <t>2090067502</t>
  </si>
  <si>
    <t>-1146961795</t>
  </si>
  <si>
    <t>85,184*31</t>
  </si>
  <si>
    <t>-1333425064</t>
  </si>
  <si>
    <t>23,445+61,739</t>
  </si>
  <si>
    <t>-256458028</t>
  </si>
  <si>
    <t>1130086203</t>
  </si>
  <si>
    <t>85,184*1,6 'Přepočtené koeficientem množství</t>
  </si>
  <si>
    <t>2055508329</t>
  </si>
  <si>
    <t>234,45-(23,445+61,739)</t>
  </si>
  <si>
    <t>344990301</t>
  </si>
  <si>
    <t>(256+4,5)*0,237</t>
  </si>
  <si>
    <t>1252677235</t>
  </si>
  <si>
    <t>61,739*2 'Přepočtené koeficientem množství</t>
  </si>
  <si>
    <t>-614918890</t>
  </si>
  <si>
    <t>(256+4,5)*0,09</t>
  </si>
  <si>
    <t>871161141</t>
  </si>
  <si>
    <t>Montáž potrubí z PE100 SDR 11 otevřený výkop svařovaných na tupo D 32 x 3,0 mm</t>
  </si>
  <si>
    <t>1040666855</t>
  </si>
  <si>
    <t>286135241</t>
  </si>
  <si>
    <t xml:space="preserve">potrubí třívrstvé RC PE 100 SDR11, 32x3,0 </t>
  </si>
  <si>
    <t>-966805687</t>
  </si>
  <si>
    <t>256*1,1 'Přepočtené koeficientem množství</t>
  </si>
  <si>
    <t>921886291</t>
  </si>
  <si>
    <t>-1224185490</t>
  </si>
  <si>
    <t>4,45*1,1 'Přepočtené koeficientem množství</t>
  </si>
  <si>
    <t>-425512702</t>
  </si>
  <si>
    <t>-1169187623</t>
  </si>
  <si>
    <t>371839158</t>
  </si>
  <si>
    <t>-1901699842</t>
  </si>
  <si>
    <t>291554087</t>
  </si>
  <si>
    <t>SO 202 - Vodovodní řad ul. V Ouvoze</t>
  </si>
  <si>
    <t>B1 - Vodovodní řad ul. v Ouvoze - UZNATELNÉ NÁKLADY</t>
  </si>
  <si>
    <t>1603998813</t>
  </si>
  <si>
    <t>169*0,6*1,8</t>
  </si>
  <si>
    <t>1498949891</t>
  </si>
  <si>
    <t>182,52/3</t>
  </si>
  <si>
    <t>664893327</t>
  </si>
  <si>
    <t>169*1,8*2</t>
  </si>
  <si>
    <t>-946862849</t>
  </si>
  <si>
    <t>1990211357</t>
  </si>
  <si>
    <t>169*0,6*0,8</t>
  </si>
  <si>
    <t>-168958140</t>
  </si>
  <si>
    <t>15,21+39,579</t>
  </si>
  <si>
    <t>-1530549803</t>
  </si>
  <si>
    <t>54,789*31</t>
  </si>
  <si>
    <t>-803090939</t>
  </si>
  <si>
    <t>54,789</t>
  </si>
  <si>
    <t>1892318716</t>
  </si>
  <si>
    <t>-31670935</t>
  </si>
  <si>
    <t>54,789*1,6 'Přepočtené koeficientem množství</t>
  </si>
  <si>
    <t>1883664305</t>
  </si>
  <si>
    <t>182,52-(39,579+15,21)</t>
  </si>
  <si>
    <t>1345086359</t>
  </si>
  <si>
    <t>167*0,237</t>
  </si>
  <si>
    <t>-945178518</t>
  </si>
  <si>
    <t>39,579*2 'Přepočtené koeficientem množství</t>
  </si>
  <si>
    <t>1404304114</t>
  </si>
  <si>
    <t>169*0,09</t>
  </si>
  <si>
    <t>-435919532</t>
  </si>
  <si>
    <t>-706827831</t>
  </si>
  <si>
    <t>-915284529</t>
  </si>
  <si>
    <t>-825517050</t>
  </si>
  <si>
    <t>1985457656</t>
  </si>
  <si>
    <t>169*1,1 'Přepočtené koeficientem množství</t>
  </si>
  <si>
    <t>1835816620</t>
  </si>
  <si>
    <t>-635232265</t>
  </si>
  <si>
    <t>1988717177</t>
  </si>
  <si>
    <t>-1600957643</t>
  </si>
  <si>
    <t>2100262780</t>
  </si>
  <si>
    <t>973748</t>
  </si>
  <si>
    <t>tvarovka litinová FNP-kus DN 100 mm</t>
  </si>
  <si>
    <t>-1118277604</t>
  </si>
  <si>
    <t>552534894</t>
  </si>
  <si>
    <t>lemový nákružek  D 110 mm</t>
  </si>
  <si>
    <t>-279322318</t>
  </si>
  <si>
    <t>-1147645748</t>
  </si>
  <si>
    <t>1118271840</t>
  </si>
  <si>
    <t>99757476</t>
  </si>
  <si>
    <t>1143771015</t>
  </si>
  <si>
    <t>-1137947162</t>
  </si>
  <si>
    <t>1677441999</t>
  </si>
  <si>
    <t>-1612698666</t>
  </si>
  <si>
    <t>-1501606557</t>
  </si>
  <si>
    <t>-2113963630</t>
  </si>
  <si>
    <t>-66900277</t>
  </si>
  <si>
    <t>1907089610</t>
  </si>
  <si>
    <t>817193042</t>
  </si>
  <si>
    <t>221373119</t>
  </si>
  <si>
    <t>-2054351613</t>
  </si>
  <si>
    <t>-670827922</t>
  </si>
  <si>
    <t>1693072606</t>
  </si>
  <si>
    <t>559687913</t>
  </si>
  <si>
    <t>539713837</t>
  </si>
  <si>
    <t>-104671169</t>
  </si>
  <si>
    <t>-1786489340</t>
  </si>
  <si>
    <t>-787756716</t>
  </si>
  <si>
    <t>-577816406</t>
  </si>
  <si>
    <t>-1212442785</t>
  </si>
  <si>
    <t>B2 - Vodovodní řad ul. v Ouvoze - NEUZNATELNÉ NÁKLADY</t>
  </si>
  <si>
    <t>-1986691500</t>
  </si>
  <si>
    <t>12*0,6*1,5</t>
  </si>
  <si>
    <t>-652450048</t>
  </si>
  <si>
    <t>10,8</t>
  </si>
  <si>
    <t>-1697329827</t>
  </si>
  <si>
    <t>12*1,5*2</t>
  </si>
  <si>
    <t>-256044166</t>
  </si>
  <si>
    <t>1148578424</t>
  </si>
  <si>
    <t>12*0,6*0,6</t>
  </si>
  <si>
    <t>1427319747</t>
  </si>
  <si>
    <t>1,08+2,388</t>
  </si>
  <si>
    <t>595574085</t>
  </si>
  <si>
    <t>3,468*31</t>
  </si>
  <si>
    <t>-1970038455</t>
  </si>
  <si>
    <t>3,468</t>
  </si>
  <si>
    <t>1109852702</t>
  </si>
  <si>
    <t>1948898962</t>
  </si>
  <si>
    <t>3,468*1,6 'Přepočtené koeficientem množství</t>
  </si>
  <si>
    <t>-2010748207</t>
  </si>
  <si>
    <t>10,8-(1,08+2,388)</t>
  </si>
  <si>
    <t>1556701239</t>
  </si>
  <si>
    <t>12*0,199</t>
  </si>
  <si>
    <t>1031753609</t>
  </si>
  <si>
    <t>2,388*2 'Přepočtené koeficientem množství</t>
  </si>
  <si>
    <t>14049125</t>
  </si>
  <si>
    <t>12*0,09</t>
  </si>
  <si>
    <t>-886759221</t>
  </si>
  <si>
    <t>1295538842</t>
  </si>
  <si>
    <t>12*1,1 'Přepočtené koeficientem množství</t>
  </si>
  <si>
    <t>1294268025</t>
  </si>
  <si>
    <t>615654687</t>
  </si>
  <si>
    <t>-309823573</t>
  </si>
  <si>
    <t>663006342</t>
  </si>
  <si>
    <t>-1268985826</t>
  </si>
  <si>
    <t>SO 301 - Kanalizační stoka ul. Kralovická</t>
  </si>
  <si>
    <t>A - Kanal stoka ul Karlovická - investor Správa a údržba silnic Plzeňského kraje</t>
  </si>
  <si>
    <t>Součástí ceny zřízení vpustí, šachet, pokopů  apod. je i výšková úprava do nivelety vozovky nebo chodníku</t>
  </si>
  <si>
    <t>132201202</t>
  </si>
  <si>
    <t>Hloubení rýh š do 2000 mm v hornině tř. 3 objemu do 1000 m3</t>
  </si>
  <si>
    <t>-714980789</t>
  </si>
  <si>
    <t>266*1*2,8</t>
  </si>
  <si>
    <t>23*0,9*2,8</t>
  </si>
  <si>
    <t>Mezisoučet</t>
  </si>
  <si>
    <t>" napojení vpustí"</t>
  </si>
  <si>
    <t>90*0,9*2</t>
  </si>
  <si>
    <t>132201209</t>
  </si>
  <si>
    <t>Příplatek za lepivost k hloubení rýh š do 2000 mm v hornině tř. 3</t>
  </si>
  <si>
    <t>1907260586</t>
  </si>
  <si>
    <t>964,76/3</t>
  </si>
  <si>
    <t>971956139</t>
  </si>
  <si>
    <t>1,5*1,5*10*3</t>
  </si>
  <si>
    <t>1166639886</t>
  </si>
  <si>
    <t>785701860</t>
  </si>
  <si>
    <t>266*2,8*2</t>
  </si>
  <si>
    <t>23*2,8*2</t>
  </si>
  <si>
    <t>90*2*2</t>
  </si>
  <si>
    <t>-918505079</t>
  </si>
  <si>
    <t>-1059320073</t>
  </si>
  <si>
    <t>266*1*1,8</t>
  </si>
  <si>
    <t>23*0,9*1,8</t>
  </si>
  <si>
    <t>90*0,9*1</t>
  </si>
  <si>
    <t>-1584977772</t>
  </si>
  <si>
    <t>67,5+455,155+208,52</t>
  </si>
  <si>
    <t>-1578724362</t>
  </si>
  <si>
    <t>731,175*31</t>
  </si>
  <si>
    <t>1825448976</t>
  </si>
  <si>
    <t>731,175</t>
  </si>
  <si>
    <t>-230533727</t>
  </si>
  <si>
    <t>618890268</t>
  </si>
  <si>
    <t>731,175*1,6 'Přepočtené koeficientem množství</t>
  </si>
  <si>
    <t>-1343856924</t>
  </si>
  <si>
    <t>964,76-(55,155+208,52)</t>
  </si>
  <si>
    <t>1796881671</t>
  </si>
  <si>
    <t>23*0,48</t>
  </si>
  <si>
    <t>266*0,58</t>
  </si>
  <si>
    <t>90*0,48</t>
  </si>
  <si>
    <t>26440706</t>
  </si>
  <si>
    <t>208,52*2 'Přepočtené koeficientem množství</t>
  </si>
  <si>
    <t>721110810</t>
  </si>
  <si>
    <t>Demontáž potrubí - stávající kanalizace -  do DN 400</t>
  </si>
  <si>
    <t>1135949360</t>
  </si>
  <si>
    <t>-1271325816</t>
  </si>
  <si>
    <t>23*0,135</t>
  </si>
  <si>
    <t>266*0,15</t>
  </si>
  <si>
    <t>90*0,135</t>
  </si>
  <si>
    <t>452311131</t>
  </si>
  <si>
    <t>Podkladní desky z betonu prostého tř. C 12/15 otevřený výkop</t>
  </si>
  <si>
    <t>-1749586202</t>
  </si>
  <si>
    <t>871310310</t>
  </si>
  <si>
    <t>Montáž kanalizačního potrubí hladkého plnostěnného SN 10 z polypropylenu DN 150</t>
  </si>
  <si>
    <t>-733053921</t>
  </si>
  <si>
    <t>286171021</t>
  </si>
  <si>
    <t>trubka kanalizační  SN 10 DN 150</t>
  </si>
  <si>
    <t>985292767</t>
  </si>
  <si>
    <t>90*1,1 'Přepočtené koeficientem množství</t>
  </si>
  <si>
    <t>871350310</t>
  </si>
  <si>
    <t>Montáž kanalizačního potrubí hladkého plnostěnného SN 10 z polypropylenu DN 200</t>
  </si>
  <si>
    <t>1644995768</t>
  </si>
  <si>
    <t>286171031</t>
  </si>
  <si>
    <t>trubka kanalizační  SN 10  DN 200</t>
  </si>
  <si>
    <t>2002759167</t>
  </si>
  <si>
    <t>9*1,1 'Přepočtené koeficientem množství</t>
  </si>
  <si>
    <t>871370310</t>
  </si>
  <si>
    <t>Montáž kanalizačního potrubí hladkého plnostěnného SN 10 z polypropylenu DN 300</t>
  </si>
  <si>
    <t>261734064</t>
  </si>
  <si>
    <t>286171051</t>
  </si>
  <si>
    <t>trubka kanalizační  SN 10, DN 300</t>
  </si>
  <si>
    <t>1635289523</t>
  </si>
  <si>
    <t>23*1,1 'Přepočtené koeficientem množství</t>
  </si>
  <si>
    <t>871390310</t>
  </si>
  <si>
    <t>Montáž kanalizačního potrubí hladkého plnostěnného SN 10 z polypropylenu DN 400</t>
  </si>
  <si>
    <t>1444651943</t>
  </si>
  <si>
    <t>286171061</t>
  </si>
  <si>
    <t>trubka kanalizační PP SN 10, DN 400</t>
  </si>
  <si>
    <t>-1469941465</t>
  </si>
  <si>
    <t>266*1,1 'Přepočtené koeficientem množství</t>
  </si>
  <si>
    <t>877370320</t>
  </si>
  <si>
    <t>Montáž odboček na potrubí z PP trub hladkých plnostěnných DN 300</t>
  </si>
  <si>
    <t>2016505154</t>
  </si>
  <si>
    <t>286172141</t>
  </si>
  <si>
    <t>odbočka PP  45° DN 300/DN150</t>
  </si>
  <si>
    <t>128144916</t>
  </si>
  <si>
    <t>877390320</t>
  </si>
  <si>
    <t>Montáž odboček na potrubí z PP trub hladkých plnostěnných DN 400</t>
  </si>
  <si>
    <t>10044684</t>
  </si>
  <si>
    <t>286172201</t>
  </si>
  <si>
    <t>odbočka PP 45° DN 400/DN200</t>
  </si>
  <si>
    <t>-893525959</t>
  </si>
  <si>
    <t>894411311</t>
  </si>
  <si>
    <t>Osazení železobetonových dílců pro šachty skruží rovných</t>
  </si>
  <si>
    <t>-1410239203</t>
  </si>
  <si>
    <t>592241381</t>
  </si>
  <si>
    <t>prstenec betonový vyrovnávací TBW-Q  100/625/120</t>
  </si>
  <si>
    <t>1999122173</t>
  </si>
  <si>
    <t>592241382</t>
  </si>
  <si>
    <t>prstenec betonový vyrovnávací TBW-Q  80/625/120</t>
  </si>
  <si>
    <t>-1620562576</t>
  </si>
  <si>
    <t>592241384</t>
  </si>
  <si>
    <t>prstenec betonový vyrovnávací TBW-Q  60/625/120</t>
  </si>
  <si>
    <t>-1133541811</t>
  </si>
  <si>
    <t>592241383</t>
  </si>
  <si>
    <t>prstenec betonový vyrovnávací TBW-Q  40/625/120</t>
  </si>
  <si>
    <t>-1432511288</t>
  </si>
  <si>
    <t>592241601</t>
  </si>
  <si>
    <t>skruž betonová s ocelovými stupadly  TBS-Q 1000/250/120 SP 100x25x12 cm</t>
  </si>
  <si>
    <t>1514799841</t>
  </si>
  <si>
    <t>592241611</t>
  </si>
  <si>
    <t>skruž betonová s ocelová se stupadly  TBS-Q 1000/500/120 SP 100x50x12 cm</t>
  </si>
  <si>
    <t>1556591355</t>
  </si>
  <si>
    <t>592241612</t>
  </si>
  <si>
    <t>skruž betonová s ocelová se stupadly  TBS-Q 1000/1000/120 SP 100x100x12 cm</t>
  </si>
  <si>
    <t>1307178513</t>
  </si>
  <si>
    <t>894412411</t>
  </si>
  <si>
    <t>Osazení železobetonových dílců pro šachty skruží přechodových</t>
  </si>
  <si>
    <t>-709883527</t>
  </si>
  <si>
    <t>592241200</t>
  </si>
  <si>
    <t>skruž betonová přechodová TBR-Q 600/1000x625/120 SPK</t>
  </si>
  <si>
    <t>-1148007815</t>
  </si>
  <si>
    <t>894414111</t>
  </si>
  <si>
    <t>Osazení železobetonových dílců pro šachty skruže základové</t>
  </si>
  <si>
    <t>698674107</t>
  </si>
  <si>
    <t>592243383</t>
  </si>
  <si>
    <t>Šachtové dno typ TBZ- Q PERFEKT 400-885</t>
  </si>
  <si>
    <t>1085439139</t>
  </si>
  <si>
    <t>592243384</t>
  </si>
  <si>
    <t>Šachtové dno typ TBZ- Q PERFEKT OPTIMA 300-590</t>
  </si>
  <si>
    <t>-544493393</t>
  </si>
  <si>
    <t>895941311</t>
  </si>
  <si>
    <t>Zřízení vpusti kanalizační uliční z betonových dílců typ UVB-50</t>
  </si>
  <si>
    <t>-2084887835</t>
  </si>
  <si>
    <t>592238201</t>
  </si>
  <si>
    <t>vpusť obrubníková zkosená / radbuza/</t>
  </si>
  <si>
    <t>-275100100</t>
  </si>
  <si>
    <t>592238501</t>
  </si>
  <si>
    <t>dno betonové pro uliční vpusť s výtokovým otvorem TBV-Q 450/330/1a 45x33x5 cm DN 150</t>
  </si>
  <si>
    <t>1460599513</t>
  </si>
  <si>
    <t>592238620</t>
  </si>
  <si>
    <t>skruž betonová pro uliční vpusť středová TBV-Q 450/295/6a 45x29,5x5 cm</t>
  </si>
  <si>
    <t>1543199044</t>
  </si>
  <si>
    <t>592238601</t>
  </si>
  <si>
    <t>skruž betonová pro uliční vpusť středová TBV-Q 450/570/6d</t>
  </si>
  <si>
    <t>-1177793575</t>
  </si>
  <si>
    <t>592238580</t>
  </si>
  <si>
    <t>skruž betonová pro uliční vpusť horní TBV-Q 450/570/5d, 45x57x5 cm</t>
  </si>
  <si>
    <t>1009198664</t>
  </si>
  <si>
    <t>592238640</t>
  </si>
  <si>
    <t>prstenec betonový pro uliční vpusť vyrovnávací TBV-Q 390/60/10a, 39x6x13 cm</t>
  </si>
  <si>
    <t>-1472180102</t>
  </si>
  <si>
    <t>592238741</t>
  </si>
  <si>
    <t>koš na bahno dl. 60 cm</t>
  </si>
  <si>
    <t>920693202</t>
  </si>
  <si>
    <t>592238780</t>
  </si>
  <si>
    <t>mříž M1 D400 500/500 mm</t>
  </si>
  <si>
    <t>-1173162498</t>
  </si>
  <si>
    <t>895941312</t>
  </si>
  <si>
    <t xml:space="preserve">Zřízení vpusti kanalizační horské  z betonových dílců </t>
  </si>
  <si>
    <t>-1306657128</t>
  </si>
  <si>
    <t>592238521</t>
  </si>
  <si>
    <t>Horská vpusť TBV-Q HV 1500/900/1350</t>
  </si>
  <si>
    <t>-96313759</t>
  </si>
  <si>
    <t>592238579</t>
  </si>
  <si>
    <t>prodlužovací nástavec TBV-QR-300</t>
  </si>
  <si>
    <t>1574377968</t>
  </si>
  <si>
    <t>592238589</t>
  </si>
  <si>
    <t>rám s mříží C 250 60x120 cm /rovasco/</t>
  </si>
  <si>
    <t>1549684814</t>
  </si>
  <si>
    <t>895983429</t>
  </si>
  <si>
    <t xml:space="preserve">Zřízení vpusti kanalizační dvorní </t>
  </si>
  <si>
    <t>-1003036866</t>
  </si>
  <si>
    <t>592238561</t>
  </si>
  <si>
    <t>dno s výtokem TBD 310a DN 150 mm</t>
  </si>
  <si>
    <t>470507938</t>
  </si>
  <si>
    <t>592238562</t>
  </si>
  <si>
    <t>skruž středová TBD 200b</t>
  </si>
  <si>
    <t>-96995867</t>
  </si>
  <si>
    <t>592238563</t>
  </si>
  <si>
    <t>skruž středová TBD 500b</t>
  </si>
  <si>
    <t>1730855146</t>
  </si>
  <si>
    <t>592238564</t>
  </si>
  <si>
    <t>prstenec vyrovnávací  TBD 40</t>
  </si>
  <si>
    <t>-835821979</t>
  </si>
  <si>
    <t>592238565</t>
  </si>
  <si>
    <t>kalový koš pozinkovaný 420mm</t>
  </si>
  <si>
    <t>99926948</t>
  </si>
  <si>
    <t>592238566</t>
  </si>
  <si>
    <t>mříž vtoková KMB 125, litinová 300x300</t>
  </si>
  <si>
    <t>840315396</t>
  </si>
  <si>
    <t>899103111</t>
  </si>
  <si>
    <t>Osazení poklopů litinových nebo ocelových včetně rámů hmotnosti nad 100 do 150 kg</t>
  </si>
  <si>
    <t>-1506430197</t>
  </si>
  <si>
    <t>286617701</t>
  </si>
  <si>
    <t xml:space="preserve">poklop litinový kruhový prům 600;  samonivelační D 400 s rámem </t>
  </si>
  <si>
    <t>416354984</t>
  </si>
  <si>
    <t>892312120</t>
  </si>
  <si>
    <t xml:space="preserve">Zkoušky vodotěsnosti </t>
  </si>
  <si>
    <t>185693934</t>
  </si>
  <si>
    <t>997013501</t>
  </si>
  <si>
    <t>Odvoz suti a vybouraných hmot na skládku nebo meziskládku do 1 km se složením</t>
  </si>
  <si>
    <t>1651934025</t>
  </si>
  <si>
    <t>997013509</t>
  </si>
  <si>
    <t>Příplatek k odvozu suti a vybouraných hmot na skládku ZKD 1 km přes 1 km</t>
  </si>
  <si>
    <t>1916761660</t>
  </si>
  <si>
    <t>43,196*31 'Přepočtené koeficientem množství</t>
  </si>
  <si>
    <t>997013831</t>
  </si>
  <si>
    <t>Poplatek za uložení stavebního směsného odpadu na skládce (skládkovné)</t>
  </si>
  <si>
    <t>1708902805</t>
  </si>
  <si>
    <t>1673541225</t>
  </si>
  <si>
    <t>B1 - Kanal stoka ul Karlovická - investor Město Kožlany- UZNATELNÉ NÁKLADY</t>
  </si>
  <si>
    <t>-424413457</t>
  </si>
  <si>
    <t>-65367011</t>
  </si>
  <si>
    <t>802,76/3</t>
  </si>
  <si>
    <t>1877691798</t>
  </si>
  <si>
    <t>335573461</t>
  </si>
  <si>
    <t>-202738381</t>
  </si>
  <si>
    <t>-793808595</t>
  </si>
  <si>
    <t>2056542034</t>
  </si>
  <si>
    <t>-1511211739</t>
  </si>
  <si>
    <t>67,5+43,005+165,32</t>
  </si>
  <si>
    <t>1823388949</t>
  </si>
  <si>
    <t>275,825*31</t>
  </si>
  <si>
    <t>1631226620</t>
  </si>
  <si>
    <t>275,825</t>
  </si>
  <si>
    <t>1988288126</t>
  </si>
  <si>
    <t>508369332</t>
  </si>
  <si>
    <t>275,825*1,6 'Přepočtené koeficientem množství</t>
  </si>
  <si>
    <t>-1490680684</t>
  </si>
  <si>
    <t>802,76-(43,005+165,32)</t>
  </si>
  <si>
    <t>-1685787270</t>
  </si>
  <si>
    <t>609248244</t>
  </si>
  <si>
    <t>165,32*2 'Přepočtené koeficientem množství</t>
  </si>
  <si>
    <t>826843473</t>
  </si>
  <si>
    <t>-1442282778</t>
  </si>
  <si>
    <t>-1438154617</t>
  </si>
  <si>
    <t>-1542632009</t>
  </si>
  <si>
    <t>1833954572</t>
  </si>
  <si>
    <t>-1011419102</t>
  </si>
  <si>
    <t>1564488412</t>
  </si>
  <si>
    <t>1262492189</t>
  </si>
  <si>
    <t>-80534624</t>
  </si>
  <si>
    <t>947144839</t>
  </si>
  <si>
    <t>1985947398</t>
  </si>
  <si>
    <t>871939493</t>
  </si>
  <si>
    <t>-765555504</t>
  </si>
  <si>
    <t>-2101110442</t>
  </si>
  <si>
    <t>-1267487816</t>
  </si>
  <si>
    <t>-356901570</t>
  </si>
  <si>
    <t>1050543026</t>
  </si>
  <si>
    <t>1067850506</t>
  </si>
  <si>
    <t>270579809</t>
  </si>
  <si>
    <t>-1966801971</t>
  </si>
  <si>
    <t>-111887833</t>
  </si>
  <si>
    <t>-736399211</t>
  </si>
  <si>
    <t>-1534419784</t>
  </si>
  <si>
    <t>1223624907</t>
  </si>
  <si>
    <t>1661284765</t>
  </si>
  <si>
    <t>-1727456637</t>
  </si>
  <si>
    <t>1341602672</t>
  </si>
  <si>
    <t>B2 - Kanal stoka ul. Karlovická - investorMěsto Kožlana - NEUZNATELNÉ NÁKLADY</t>
  </si>
  <si>
    <t xml:space="preserve">    8-1 - Trubní vedení- kanalizační přípojky</t>
  </si>
  <si>
    <t>Trubní vedení- kanalizační přípojky</t>
  </si>
  <si>
    <t>89248418</t>
  </si>
  <si>
    <t>326*0,8*2,3</t>
  </si>
  <si>
    <t>-1101652175</t>
  </si>
  <si>
    <t>599,84/3</t>
  </si>
  <si>
    <t>1583589191</t>
  </si>
  <si>
    <t>326*2,3*2</t>
  </si>
  <si>
    <t>1058776297</t>
  </si>
  <si>
    <t>-1330358157</t>
  </si>
  <si>
    <t>326*0,8*1,3</t>
  </si>
  <si>
    <t>714024449</t>
  </si>
  <si>
    <t>39,12+113,75</t>
  </si>
  <si>
    <t>1681661143</t>
  </si>
  <si>
    <t>152,87*31</t>
  </si>
  <si>
    <t>1027693840</t>
  </si>
  <si>
    <t>152,87</t>
  </si>
  <si>
    <t>369604826</t>
  </si>
  <si>
    <t>271840614</t>
  </si>
  <si>
    <t>152,87*1,6 'Přepočtené koeficientem množství</t>
  </si>
  <si>
    <t>-1248586895</t>
  </si>
  <si>
    <t>599,84-(39,12+113,75)</t>
  </si>
  <si>
    <t>-1012244608</t>
  </si>
  <si>
    <t>325*0,35</t>
  </si>
  <si>
    <t>-1454128235</t>
  </si>
  <si>
    <t>113,75*2 'Přepočtené koeficientem množství</t>
  </si>
  <si>
    <t>829687076</t>
  </si>
  <si>
    <t>326*0,12</t>
  </si>
  <si>
    <t>-1069084437</t>
  </si>
  <si>
    <t>-429136217</t>
  </si>
  <si>
    <t>326*1,1 'Přepočtené koeficientem množství</t>
  </si>
  <si>
    <t>877310310</t>
  </si>
  <si>
    <t>Montáž kolen na potrubí z PP trub hladkých plnostěnných DN 150</t>
  </si>
  <si>
    <t>106450517</t>
  </si>
  <si>
    <t>286171821</t>
  </si>
  <si>
    <t>koleno kanalizační PP 45 ° DN 150</t>
  </si>
  <si>
    <t>1615930186</t>
  </si>
  <si>
    <t>8923121201</t>
  </si>
  <si>
    <t>Zkoušky vodotěsnosti - přípojky</t>
  </si>
  <si>
    <t>-2147066004</t>
  </si>
  <si>
    <t>674287430</t>
  </si>
  <si>
    <t>SO 302 - Kanalizační stoka ul. V Ouvoze</t>
  </si>
  <si>
    <t>A - Kanal. stoka ul.  V Ouvoze - investor Správa a údržba silnic Plzeňského kraje</t>
  </si>
  <si>
    <t>Správa u údržba silnic Plzeň.kraje, Město Kožlany</t>
  </si>
  <si>
    <t>132201201</t>
  </si>
  <si>
    <t>Hloubení rýh š do 2000 mm v hornině tř. 3 objemu do 100 m3</t>
  </si>
  <si>
    <t>1641345800</t>
  </si>
  <si>
    <t>90*1*2,5</t>
  </si>
  <si>
    <t>(27,5+6,75)*1*2</t>
  </si>
  <si>
    <t>-777605992</t>
  </si>
  <si>
    <t>1669307754</t>
  </si>
  <si>
    <t>1,5*1,5*3*2,5</t>
  </si>
  <si>
    <t>747734214</t>
  </si>
  <si>
    <t>-589251181</t>
  </si>
  <si>
    <t>90*2*2,5</t>
  </si>
  <si>
    <t>(27,5+6,75)*2*2</t>
  </si>
  <si>
    <t>1809504619</t>
  </si>
  <si>
    <t>-1351542668</t>
  </si>
  <si>
    <t>1,5*1,5*2*2,5</t>
  </si>
  <si>
    <t>90*1*1,5</t>
  </si>
  <si>
    <t>(27,5+6,75)*1*1</t>
  </si>
  <si>
    <t>1917791788</t>
  </si>
  <si>
    <t>64,431+18,638+16,875</t>
  </si>
  <si>
    <t>-745127431</t>
  </si>
  <si>
    <t>99,944*31</t>
  </si>
  <si>
    <t>-863850865</t>
  </si>
  <si>
    <t>99,994</t>
  </si>
  <si>
    <t>-547196178</t>
  </si>
  <si>
    <t>1195233794</t>
  </si>
  <si>
    <t>99,994*1,6 'Přepočtené koeficientem množství</t>
  </si>
  <si>
    <t>-115220159</t>
  </si>
  <si>
    <t>293,5-(64,431+18,638)</t>
  </si>
  <si>
    <t>567790259</t>
  </si>
  <si>
    <t>90*0,58</t>
  </si>
  <si>
    <t>(27,5+6,475)*0,36</t>
  </si>
  <si>
    <t>92333031</t>
  </si>
  <si>
    <t>64,431*2 'Přepočtené koeficientem množství</t>
  </si>
  <si>
    <t>-1641294320</t>
  </si>
  <si>
    <t>-533699072</t>
  </si>
  <si>
    <t>90*0,15</t>
  </si>
  <si>
    <t>(27,5+6,75)*0,15</t>
  </si>
  <si>
    <t>1428207953</t>
  </si>
  <si>
    <t>-1032659650</t>
  </si>
  <si>
    <t>1629267643</t>
  </si>
  <si>
    <t>27,5*1,1 'Přepočtené koeficientem množství</t>
  </si>
  <si>
    <t>1098771475</t>
  </si>
  <si>
    <t>-117184717</t>
  </si>
  <si>
    <t>6,75*1,1 'Přepočtené koeficientem množství</t>
  </si>
  <si>
    <t>106124169</t>
  </si>
  <si>
    <t>425049076</t>
  </si>
  <si>
    <t>89,5*1,1 'Přepočtené koeficientem množství</t>
  </si>
  <si>
    <t>-1567941688</t>
  </si>
  <si>
    <t>286172190</t>
  </si>
  <si>
    <t>odbočka PP DN 400/DN150</t>
  </si>
  <si>
    <t>-1222240023</t>
  </si>
  <si>
    <t>1058639131</t>
  </si>
  <si>
    <t>1234682478</t>
  </si>
  <si>
    <t>-215818844</t>
  </si>
  <si>
    <t>1210790330</t>
  </si>
  <si>
    <t>-2058684146</t>
  </si>
  <si>
    <t>-1134905181</t>
  </si>
  <si>
    <t>-924492923</t>
  </si>
  <si>
    <t>-1506198152</t>
  </si>
  <si>
    <t>1674113567</t>
  </si>
  <si>
    <t>-801479022</t>
  </si>
  <si>
    <t>894414211</t>
  </si>
  <si>
    <t>Osazení železobetonových dílců pro šachty desek zákrytových</t>
  </si>
  <si>
    <t>-545263916</t>
  </si>
  <si>
    <t>592243640</t>
  </si>
  <si>
    <t>deska betonová šachetní zákrytová TZK 200/120T</t>
  </si>
  <si>
    <t>-1949647607</t>
  </si>
  <si>
    <t>29674381</t>
  </si>
  <si>
    <t>178579825</t>
  </si>
  <si>
    <t>438364406</t>
  </si>
  <si>
    <t>-354590530</t>
  </si>
  <si>
    <t>1435473854</t>
  </si>
  <si>
    <t>640663190</t>
  </si>
  <si>
    <t>-1600215435</t>
  </si>
  <si>
    <t>-1620140648</t>
  </si>
  <si>
    <t>mříž M1 D400  500/500 mm</t>
  </si>
  <si>
    <t>-1916225855</t>
  </si>
  <si>
    <t>-847604355</t>
  </si>
  <si>
    <t>-784052313</t>
  </si>
  <si>
    <t>-777716581</t>
  </si>
  <si>
    <t>-1898440154</t>
  </si>
  <si>
    <t>-658364584</t>
  </si>
  <si>
    <t>1622649133</t>
  </si>
  <si>
    <t>-717802662</t>
  </si>
  <si>
    <t>-584429292</t>
  </si>
  <si>
    <t>-737235704</t>
  </si>
  <si>
    <t>1492351224</t>
  </si>
  <si>
    <t>-1069581941</t>
  </si>
  <si>
    <t>-548840079</t>
  </si>
  <si>
    <t xml:space="preserve">poklop litinový kruhový prům 600;  samonivelační  D 400 s rámem </t>
  </si>
  <si>
    <t>1388238202</t>
  </si>
  <si>
    <t>1414757788</t>
  </si>
  <si>
    <t>-1352642684</t>
  </si>
  <si>
    <t>890593877</t>
  </si>
  <si>
    <t>8,307*31 'Přepočtené koeficientem množství</t>
  </si>
  <si>
    <t>454670003</t>
  </si>
  <si>
    <t>-1360365416</t>
  </si>
  <si>
    <t>B1 - Kanal. stoka ul.  V Ouvoze - investor Město Kožlany- UZNATELNÉ NÁKLADY</t>
  </si>
  <si>
    <t>-108279215</t>
  </si>
  <si>
    <t>-735671591</t>
  </si>
  <si>
    <t>-927403772</t>
  </si>
  <si>
    <t>-162831094</t>
  </si>
  <si>
    <t>436842168</t>
  </si>
  <si>
    <t>224784098</t>
  </si>
  <si>
    <t>2141526845</t>
  </si>
  <si>
    <t>-661735854</t>
  </si>
  <si>
    <t>52,2+13,5+16,875</t>
  </si>
  <si>
    <t>1968427439</t>
  </si>
  <si>
    <t>82,575*31</t>
  </si>
  <si>
    <t>-1262725548</t>
  </si>
  <si>
    <t>-269233598</t>
  </si>
  <si>
    <t>738411291</t>
  </si>
  <si>
    <t>82,575*1,6 'Přepočtené koeficientem množství</t>
  </si>
  <si>
    <t>161564671</t>
  </si>
  <si>
    <t>225-(52,2+13,5)</t>
  </si>
  <si>
    <t>-1934377518</t>
  </si>
  <si>
    <t>-271045550</t>
  </si>
  <si>
    <t>52,2*2 'Přepočtené koeficientem množství</t>
  </si>
  <si>
    <t>-592905897</t>
  </si>
  <si>
    <t>1827763307</t>
  </si>
  <si>
    <t>-151876386</t>
  </si>
  <si>
    <t>1733200969</t>
  </si>
  <si>
    <t>-590048313</t>
  </si>
  <si>
    <t>-788862644</t>
  </si>
  <si>
    <t>-401334979</t>
  </si>
  <si>
    <t>470347383</t>
  </si>
  <si>
    <t>294710932</t>
  </si>
  <si>
    <t>-801721052</t>
  </si>
  <si>
    <t>1600061871</t>
  </si>
  <si>
    <t>-123830426</t>
  </si>
  <si>
    <t>518285704</t>
  </si>
  <si>
    <t>1027009515</t>
  </si>
  <si>
    <t>970628061</t>
  </si>
  <si>
    <t>997353067</t>
  </si>
  <si>
    <t>-921347761</t>
  </si>
  <si>
    <t>-793834341</t>
  </si>
  <si>
    <t>-983275824</t>
  </si>
  <si>
    <t>417336647</t>
  </si>
  <si>
    <t>-1689414285</t>
  </si>
  <si>
    <t>-2081646343</t>
  </si>
  <si>
    <t>-1386635472</t>
  </si>
  <si>
    <t>1394875237</t>
  </si>
  <si>
    <t>B2 - Kanal.stoka ul. v Ouvoze - investor Město Kožlany- NEUZNATELNÉ NÁKLADY</t>
  </si>
  <si>
    <t>852080417</t>
  </si>
  <si>
    <t>(47,35+6)*0,9*2,5</t>
  </si>
  <si>
    <t>652310964</t>
  </si>
  <si>
    <t>992482236</t>
  </si>
  <si>
    <t>(47,35+6)*2,5*2</t>
  </si>
  <si>
    <t>1638230824</t>
  </si>
  <si>
    <t>1763346141</t>
  </si>
  <si>
    <t>(47,35+6)*0,9*1,5</t>
  </si>
  <si>
    <t>-946275295</t>
  </si>
  <si>
    <t>8,003+25,395</t>
  </si>
  <si>
    <t>-873965913</t>
  </si>
  <si>
    <t>33,398*31</t>
  </si>
  <si>
    <t>-1562416281</t>
  </si>
  <si>
    <t>33,398</t>
  </si>
  <si>
    <t>-2072038148</t>
  </si>
  <si>
    <t>-1529203456</t>
  </si>
  <si>
    <t>33,398*1,6 'Přepočtené koeficientem množství</t>
  </si>
  <si>
    <t>1831204192</t>
  </si>
  <si>
    <t>120,038-(8,003+25,395)</t>
  </si>
  <si>
    <t>-404229618</t>
  </si>
  <si>
    <t>(47,35+6)*0,476</t>
  </si>
  <si>
    <t>-1022096598</t>
  </si>
  <si>
    <t>25,395*2 'Přepočtené koeficientem množství</t>
  </si>
  <si>
    <t>423931865</t>
  </si>
  <si>
    <t>(47,35+6)*0,15</t>
  </si>
  <si>
    <t>-823677662</t>
  </si>
  <si>
    <t>-1194663973</t>
  </si>
  <si>
    <t>47,35*1,1 'Přepočtené koeficientem množství</t>
  </si>
  <si>
    <t>-1552251028</t>
  </si>
  <si>
    <t>-1442104792</t>
  </si>
  <si>
    <t>892312120-1</t>
  </si>
  <si>
    <t>1588286861</t>
  </si>
  <si>
    <t>185621462</t>
  </si>
  <si>
    <t>So 303 - Kanalizační stoka ul. Na Drahách</t>
  </si>
  <si>
    <t>A - Kanal. stoka ul. Na Drahách - investor Správa a údržba silnic Plzeňského kraje</t>
  </si>
  <si>
    <t>862081267</t>
  </si>
  <si>
    <t>37*0,9*2,3</t>
  </si>
  <si>
    <t>62,5*1*2,3</t>
  </si>
  <si>
    <t>13,5*1,1*2,3</t>
  </si>
  <si>
    <t xml:space="preserve"> " napojení vpustí"</t>
  </si>
  <si>
    <t>(21+9)*0,8*2</t>
  </si>
  <si>
    <t>1380570684</t>
  </si>
  <si>
    <t>1279448469</t>
  </si>
  <si>
    <t>1,5*1,5*3*4</t>
  </si>
  <si>
    <t>513138875</t>
  </si>
  <si>
    <t>996589352</t>
  </si>
  <si>
    <t>37*2,3*2</t>
  </si>
  <si>
    <t>62,5*2,3*2</t>
  </si>
  <si>
    <t>13,5*2,3*2</t>
  </si>
  <si>
    <t>(21+9)*2*2</t>
  </si>
  <si>
    <t>-451202975</t>
  </si>
  <si>
    <t>-1206138537</t>
  </si>
  <si>
    <t>37*0,9*1,3</t>
  </si>
  <si>
    <t>62,5*1*1,3</t>
  </si>
  <si>
    <t>13,5*1,1*1,3</t>
  </si>
  <si>
    <t>1,5*1,5*2*4</t>
  </si>
  <si>
    <t>30*0,8*1</t>
  </si>
  <si>
    <t>-443163528</t>
  </si>
  <si>
    <t>415496513</t>
  </si>
  <si>
    <t>106,775*31</t>
  </si>
  <si>
    <t>-1666543109</t>
  </si>
  <si>
    <t>20,648+77,457+27</t>
  </si>
  <si>
    <t>323126227</t>
  </si>
  <si>
    <t>-1098205571</t>
  </si>
  <si>
    <t>125,105*1,6 'Přepočtené koeficientem množství</t>
  </si>
  <si>
    <t>332599539</t>
  </si>
  <si>
    <t>302,495-(20,648+77,457)</t>
  </si>
  <si>
    <t>1114958259</t>
  </si>
  <si>
    <t>37*0,476</t>
  </si>
  <si>
    <t>62,5*0,58</t>
  </si>
  <si>
    <t>13,5*0,69</t>
  </si>
  <si>
    <t>30*0,476</t>
  </si>
  <si>
    <t>-709156543</t>
  </si>
  <si>
    <t>77,457*2 'Přepočtené koeficientem množství</t>
  </si>
  <si>
    <t>-1423937154</t>
  </si>
  <si>
    <t>-1110968406</t>
  </si>
  <si>
    <t>37*0,135</t>
  </si>
  <si>
    <t>62,5*0,15</t>
  </si>
  <si>
    <t>13,5*0,165</t>
  </si>
  <si>
    <t>30*0,135</t>
  </si>
  <si>
    <t>656568389</t>
  </si>
  <si>
    <t>646562243</t>
  </si>
  <si>
    <t>-908003891</t>
  </si>
  <si>
    <t>21*1,1 'Přepočtené koeficientem množství</t>
  </si>
  <si>
    <t>-1563301392</t>
  </si>
  <si>
    <t>-627876072</t>
  </si>
  <si>
    <t>-1320313538</t>
  </si>
  <si>
    <t>19550285</t>
  </si>
  <si>
    <t>37*1,1 'Přepočtené koeficientem množství</t>
  </si>
  <si>
    <t>1510693739</t>
  </si>
  <si>
    <t>1287743527</t>
  </si>
  <si>
    <t>62,5*1,1 'Přepočtené koeficientem množství</t>
  </si>
  <si>
    <t>871420310</t>
  </si>
  <si>
    <t>Montáž kanalizačního potrubí hladkého plnostěnného SN 10 z polypropylenu DN 500</t>
  </si>
  <si>
    <t>-740863763</t>
  </si>
  <si>
    <t>286171281</t>
  </si>
  <si>
    <t>trubka kanalizační PP SN 10, DN 500</t>
  </si>
  <si>
    <t>352616262</t>
  </si>
  <si>
    <t>13,5*1,1 'Přepočtené koeficientem množství</t>
  </si>
  <si>
    <t>-1867006139</t>
  </si>
  <si>
    <t>-774438628</t>
  </si>
  <si>
    <t>1216874586</t>
  </si>
  <si>
    <t>odbočka PP 45° DN 400/DN150</t>
  </si>
  <si>
    <t>2044237233</t>
  </si>
  <si>
    <t>877420320</t>
  </si>
  <si>
    <t>Montáž odboček na potrubí z PP trub hladkých plnostěnných DN 500</t>
  </si>
  <si>
    <t>214879507</t>
  </si>
  <si>
    <t>286172241</t>
  </si>
  <si>
    <t>odbočka PP45° DN 500/DN150</t>
  </si>
  <si>
    <t>340983628</t>
  </si>
  <si>
    <t>-980474583</t>
  </si>
  <si>
    <t>570309232</t>
  </si>
  <si>
    <t>39678089</t>
  </si>
  <si>
    <t>1184438856</t>
  </si>
  <si>
    <t>929100025</t>
  </si>
  <si>
    <t>-555892396</t>
  </si>
  <si>
    <t>702069782</t>
  </si>
  <si>
    <t>281821352</t>
  </si>
  <si>
    <t>-921700371</t>
  </si>
  <si>
    <t>-726308660</t>
  </si>
  <si>
    <t>592243386</t>
  </si>
  <si>
    <t>Šachtové dno typ TBZ- Q PERFEKT 500-1085</t>
  </si>
  <si>
    <t>-1391748350</t>
  </si>
  <si>
    <t>1785029133</t>
  </si>
  <si>
    <t>1031678409</t>
  </si>
  <si>
    <t>-1279371764</t>
  </si>
  <si>
    <t>-1410715031</t>
  </si>
  <si>
    <t>-1618430314</t>
  </si>
  <si>
    <t>-2031451987</t>
  </si>
  <si>
    <t>-1268457023</t>
  </si>
  <si>
    <t>-855687537</t>
  </si>
  <si>
    <t>1861689492</t>
  </si>
  <si>
    <t>-1413661951</t>
  </si>
  <si>
    <t>-483063039</t>
  </si>
  <si>
    <t>2064096444</t>
  </si>
  <si>
    <t>-34648773</t>
  </si>
  <si>
    <t>1845900506</t>
  </si>
  <si>
    <t>-328973392</t>
  </si>
  <si>
    <t>129337366</t>
  </si>
  <si>
    <t>891969615</t>
  </si>
  <si>
    <t>-2053379303</t>
  </si>
  <si>
    <t>80876679</t>
  </si>
  <si>
    <t>733572068</t>
  </si>
  <si>
    <t>-689408952</t>
  </si>
  <si>
    <t>5,723*31 'Přepočtené koeficientem množství</t>
  </si>
  <si>
    <t>-1909694894</t>
  </si>
  <si>
    <t>1089698184</t>
  </si>
  <si>
    <t>B1 - Kanal. stoka ul Na Drahách - investor Město Kožlany- UZNATELNÉ NÁKLADY</t>
  </si>
  <si>
    <t xml:space="preserve"> Město Kožlany</t>
  </si>
  <si>
    <t>-8780901</t>
  </si>
  <si>
    <t>1042550951</t>
  </si>
  <si>
    <t>849594476</t>
  </si>
  <si>
    <t>1062354814</t>
  </si>
  <si>
    <t>-1743510221</t>
  </si>
  <si>
    <t>748040015</t>
  </si>
  <si>
    <t>-1429519759</t>
  </si>
  <si>
    <t>1995791397</t>
  </si>
  <si>
    <t>-136241323</t>
  </si>
  <si>
    <t>1872416444</t>
  </si>
  <si>
    <t>16,598+63,177+27</t>
  </si>
  <si>
    <t>1168734184</t>
  </si>
  <si>
    <t>428727939</t>
  </si>
  <si>
    <t>106,775*1,6 'Přepočtené koeficientem množství</t>
  </si>
  <si>
    <t>1044402152</t>
  </si>
  <si>
    <t>254,495-(16,598+63,177)</t>
  </si>
  <si>
    <t>191084090</t>
  </si>
  <si>
    <t>-311130638</t>
  </si>
  <si>
    <t>63,177*2 'Přepočtené koeficientem množství</t>
  </si>
  <si>
    <t>-1607674124</t>
  </si>
  <si>
    <t>-268163514</t>
  </si>
  <si>
    <t>-530982678</t>
  </si>
  <si>
    <t>-1667644326</t>
  </si>
  <si>
    <t>-1121477981</t>
  </si>
  <si>
    <t>-359746026</t>
  </si>
  <si>
    <t>1548608554</t>
  </si>
  <si>
    <t>-1018990448</t>
  </si>
  <si>
    <t>-1591054930</t>
  </si>
  <si>
    <t>922101175</t>
  </si>
  <si>
    <t>850045093</t>
  </si>
  <si>
    <t>1515597384</t>
  </si>
  <si>
    <t>-1933080507</t>
  </si>
  <si>
    <t>188346615</t>
  </si>
  <si>
    <t>-1633968997</t>
  </si>
  <si>
    <t>-1193320248</t>
  </si>
  <si>
    <t>-1928345671</t>
  </si>
  <si>
    <t>1475133780</t>
  </si>
  <si>
    <t>542732993</t>
  </si>
  <si>
    <t>947644530</t>
  </si>
  <si>
    <t>-1782938450</t>
  </si>
  <si>
    <t>919288957</t>
  </si>
  <si>
    <t>-781875463</t>
  </si>
  <si>
    <t>-191495372</t>
  </si>
  <si>
    <t>-427851202</t>
  </si>
  <si>
    <t>973315451</t>
  </si>
  <si>
    <t>558700491</t>
  </si>
  <si>
    <t>1563256665</t>
  </si>
  <si>
    <t>571540120</t>
  </si>
  <si>
    <t>125972093</t>
  </si>
  <si>
    <t>B2 - Kanal. stoka ul. Na Drahách - investor Město Kožlany-NEUZNATELNÉ NÁKLADY</t>
  </si>
  <si>
    <t>163588825</t>
  </si>
  <si>
    <t>16*0,9*2,3</t>
  </si>
  <si>
    <t>-914655128</t>
  </si>
  <si>
    <t>-1807405607</t>
  </si>
  <si>
    <t>16*2,3*2</t>
  </si>
  <si>
    <t>2120746149</t>
  </si>
  <si>
    <t>-912369078</t>
  </si>
  <si>
    <t>16*0,9*1,3</t>
  </si>
  <si>
    <t>-260469536</t>
  </si>
  <si>
    <t>2,4+7,616</t>
  </si>
  <si>
    <t>880865930</t>
  </si>
  <si>
    <t>10,016*31</t>
  </si>
  <si>
    <t>453977488</t>
  </si>
  <si>
    <t>10,016</t>
  </si>
  <si>
    <t>145042333</t>
  </si>
  <si>
    <t>153369839</t>
  </si>
  <si>
    <t>10,016*1,6 'Přepočtené koeficientem množství</t>
  </si>
  <si>
    <t>-1626181055</t>
  </si>
  <si>
    <t>33,12-(2,4+7,616)</t>
  </si>
  <si>
    <t>-503638452</t>
  </si>
  <si>
    <t>16*0,476</t>
  </si>
  <si>
    <t>1750760939</t>
  </si>
  <si>
    <t>3,808*2 'Přepočtené koeficientem množství</t>
  </si>
  <si>
    <t>-2089074937</t>
  </si>
  <si>
    <t>16*0,15</t>
  </si>
  <si>
    <t>735169570</t>
  </si>
  <si>
    <t>1002067435</t>
  </si>
  <si>
    <t>16*1,1 'Přepočtené koeficientem množství</t>
  </si>
  <si>
    <t>970644414</t>
  </si>
  <si>
    <t>1251258244</t>
  </si>
  <si>
    <t>1197251182</t>
  </si>
  <si>
    <t>442532244</t>
  </si>
  <si>
    <t>SO 401 - Veřejné osvětlení</t>
  </si>
  <si>
    <t>M - Práce a dodávky M</t>
  </si>
  <si>
    <t xml:space="preserve">    21-M - Elektromontáže</t>
  </si>
  <si>
    <t>Práce a dodávky M</t>
  </si>
  <si>
    <t>21-M</t>
  </si>
  <si>
    <t>Elektromontáže</t>
  </si>
  <si>
    <t>Kabel CYKY-J 4x10 mm2</t>
  </si>
  <si>
    <t>256</t>
  </si>
  <si>
    <t>-855847230</t>
  </si>
  <si>
    <t>Kabel CYKY-J 3x1,5 mm2</t>
  </si>
  <si>
    <t>-1009194422</t>
  </si>
  <si>
    <t>Kabel CYKY-J 3x2,5 mm2</t>
  </si>
  <si>
    <t>-2015536472</t>
  </si>
  <si>
    <t>Kabel AYKY-J 4x16 mm2</t>
  </si>
  <si>
    <t>1292981770</t>
  </si>
  <si>
    <t>Trubka tuhá ocelová 36 mm</t>
  </si>
  <si>
    <t>-2076842519</t>
  </si>
  <si>
    <t>Chránička ohebná 75 mm</t>
  </si>
  <si>
    <t>-66485717</t>
  </si>
  <si>
    <t>Chránička tuhá 110 mm</t>
  </si>
  <si>
    <t>-856245528</t>
  </si>
  <si>
    <t>Fólie výstražná červená š.17,5 cm</t>
  </si>
  <si>
    <t>-1748876486</t>
  </si>
  <si>
    <t>Fólie výstražná červená š.33 cm</t>
  </si>
  <si>
    <t>1127706432</t>
  </si>
  <si>
    <t>Rozváděč VO 4 vývody vč. měření ČEZ</t>
  </si>
  <si>
    <t>ks</t>
  </si>
  <si>
    <t>-830023144</t>
  </si>
  <si>
    <t>Cihla plná mrazuvzdorná</t>
  </si>
  <si>
    <t>-679695420</t>
  </si>
  <si>
    <t>Lepenka asfaltovaná</t>
  </si>
  <si>
    <t>166874897</t>
  </si>
  <si>
    <t>Plech pozinkovaný 0,6 mm</t>
  </si>
  <si>
    <t>1861063719</t>
  </si>
  <si>
    <t>Skříň pojistková na stožár jednosměrová se třemi pojistkovými spodky</t>
  </si>
  <si>
    <t>-966321210</t>
  </si>
  <si>
    <t>Skříň pojistková na stožár jednosměrová s jedním pojistkovým spodkem</t>
  </si>
  <si>
    <t>-587623476</t>
  </si>
  <si>
    <t>Pojistka nožová 40 A dle pojistkové skříně</t>
  </si>
  <si>
    <t>-2007709274</t>
  </si>
  <si>
    <t>1046235379</t>
  </si>
  <si>
    <t>Jistič jednofázový 6 A bez krytu</t>
  </si>
  <si>
    <t>-1477944784</t>
  </si>
  <si>
    <t>Svítidlo výbojkové silniční 150 W</t>
  </si>
  <si>
    <t>502955458</t>
  </si>
  <si>
    <t>Zdroj výbojkový 150 W dle svítidla</t>
  </si>
  <si>
    <t>230542331</t>
  </si>
  <si>
    <t>Svítidlo výbojkové  parkové 70 W</t>
  </si>
  <si>
    <t>-1547979353</t>
  </si>
  <si>
    <t>Zdroj výbojkový 70 W dle svítidla</t>
  </si>
  <si>
    <t>-10708228</t>
  </si>
  <si>
    <t>Stožár ocelový metalizovaný bezpaticový silniční 7 m</t>
  </si>
  <si>
    <t>-1250545436</t>
  </si>
  <si>
    <t>Výložník ocelový metalizovaný 1,5 m</t>
  </si>
  <si>
    <t>1003363156</t>
  </si>
  <si>
    <t>Výložník ocelový metalizovaný 1,5 m 90°</t>
  </si>
  <si>
    <t>-331088067</t>
  </si>
  <si>
    <t>Stožár ocelový metalizovaný bezpaticový parkový 6 m</t>
  </si>
  <si>
    <t>-1562742181</t>
  </si>
  <si>
    <t>Držák svítidla 60 mm</t>
  </si>
  <si>
    <t>-1908595409</t>
  </si>
  <si>
    <t>Svorkovnice stožárová SV 6.16.4</t>
  </si>
  <si>
    <t>-873775292</t>
  </si>
  <si>
    <t>Svorkovnice stožárová SV 9.16.4</t>
  </si>
  <si>
    <t>-27403336</t>
  </si>
  <si>
    <t>Svorkovnice stožárová SV 12.16.4</t>
  </si>
  <si>
    <t>195207070</t>
  </si>
  <si>
    <t>Oko kabelové 10/12 mm</t>
  </si>
  <si>
    <t>93625214</t>
  </si>
  <si>
    <t>Směs betonová tř. 01</t>
  </si>
  <si>
    <t>1472181039</t>
  </si>
  <si>
    <t>Písek kopaný</t>
  </si>
  <si>
    <t>-1087835276</t>
  </si>
  <si>
    <t>Trubka plastová 800/200 mm</t>
  </si>
  <si>
    <t>-1278281818</t>
  </si>
  <si>
    <t>Trubka plastová 1000/200 mm</t>
  </si>
  <si>
    <t>825628064</t>
  </si>
  <si>
    <t>Plech ocelový 250x250x5 mm</t>
  </si>
  <si>
    <t>-255441121</t>
  </si>
  <si>
    <t>Drát FeZn 10 mm</t>
  </si>
  <si>
    <t>-2072257929</t>
  </si>
  <si>
    <t>Lano FeZn 50 mm2</t>
  </si>
  <si>
    <t>1832640230</t>
  </si>
  <si>
    <t>Svorka zkušební</t>
  </si>
  <si>
    <t>-1142584066</t>
  </si>
  <si>
    <t>Svorka síťová</t>
  </si>
  <si>
    <t>-658806545</t>
  </si>
  <si>
    <t>Bleskojistka síťová NN</t>
  </si>
  <si>
    <t>-725507354</t>
  </si>
  <si>
    <t>Klín dřevěný</t>
  </si>
  <si>
    <t>-1161898859</t>
  </si>
  <si>
    <t>Štítek kabelový</t>
  </si>
  <si>
    <t>1510719110</t>
  </si>
  <si>
    <t>Pomocný materiál</t>
  </si>
  <si>
    <t>-664977225</t>
  </si>
  <si>
    <t>741-1</t>
  </si>
  <si>
    <t>Montáž 60% z ceny materiálu</t>
  </si>
  <si>
    <t>1231224726</t>
  </si>
  <si>
    <t>741-2</t>
  </si>
  <si>
    <t>Vytýčení trasy kabelového vedení</t>
  </si>
  <si>
    <t>-1358935232</t>
  </si>
  <si>
    <t>741-3</t>
  </si>
  <si>
    <t>Vytýčení podzemních zařízení</t>
  </si>
  <si>
    <t>1273737322</t>
  </si>
  <si>
    <t>741-4</t>
  </si>
  <si>
    <t>Výkop drážky 35x60 cm pro kabel</t>
  </si>
  <si>
    <t>1517993864</t>
  </si>
  <si>
    <t>741-5</t>
  </si>
  <si>
    <t>Výkop drážky 50x120 cm pro kabel</t>
  </si>
  <si>
    <t>1272483136</t>
  </si>
  <si>
    <t>741-6</t>
  </si>
  <si>
    <t>Zahrnutí drážky 35x60 cm vč. hutnění</t>
  </si>
  <si>
    <t>-669967670</t>
  </si>
  <si>
    <t>741-7</t>
  </si>
  <si>
    <t>Zahrnutí drážky 50x120 cm vč. hutnění</t>
  </si>
  <si>
    <t>199072488</t>
  </si>
  <si>
    <t>741-8</t>
  </si>
  <si>
    <t>Výkop jámy pro stožár 0,5x0,5x0,8 m</t>
  </si>
  <si>
    <t>-1987875294</t>
  </si>
  <si>
    <t>741-9</t>
  </si>
  <si>
    <t>Výkop jámy pro stožár 0,6x0,6x1,0 m</t>
  </si>
  <si>
    <t>-372359781</t>
  </si>
  <si>
    <t>741-10</t>
  </si>
  <si>
    <t>Definitivní úprava terénu - zatravnění</t>
  </si>
  <si>
    <t>-1045970627</t>
  </si>
  <si>
    <t>741-11</t>
  </si>
  <si>
    <t>Přepojení zařízení</t>
  </si>
  <si>
    <t>1756401305</t>
  </si>
  <si>
    <t>741-12</t>
  </si>
  <si>
    <t>Úprava krycího plechu v rozváděči</t>
  </si>
  <si>
    <t>-999290341</t>
  </si>
  <si>
    <t>741-13</t>
  </si>
  <si>
    <t>Výchozí revize</t>
  </si>
  <si>
    <t>-996483716</t>
  </si>
  <si>
    <t>741-14</t>
  </si>
  <si>
    <t>Digitální zaměření</t>
  </si>
  <si>
    <t>1130039014</t>
  </si>
  <si>
    <t>714-15</t>
  </si>
  <si>
    <t>Demontáž</t>
  </si>
  <si>
    <t>374042987</t>
  </si>
  <si>
    <t>SO 01 - SO 01 - VRN,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</si>
  <si>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</si>
  <si>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</si>
  <si>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</si>
  <si>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</si>
  <si>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</si>
  <si>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</si>
  <si>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</si>
  <si>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</si>
  <si>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</si>
  <si>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012002001</t>
  </si>
  <si>
    <t>Vytýčení inženýrských sítí</t>
  </si>
  <si>
    <t>Kč</t>
  </si>
  <si>
    <t>1024</t>
  </si>
  <si>
    <t>887696731</t>
  </si>
  <si>
    <t>012002002</t>
  </si>
  <si>
    <t>Geometrický plán stavby</t>
  </si>
  <si>
    <t>-729678807</t>
  </si>
  <si>
    <t>012002003</t>
  </si>
  <si>
    <t>Vytýčení stavby a zaměření skutečného provedení stavby</t>
  </si>
  <si>
    <t>2103467785</t>
  </si>
  <si>
    <t>013002001</t>
  </si>
  <si>
    <t>Dokumentace skutečného provedení stavby</t>
  </si>
  <si>
    <t>1555092020</t>
  </si>
  <si>
    <t>VRN3</t>
  </si>
  <si>
    <t>Zařízení staveniště</t>
  </si>
  <si>
    <t>030001000</t>
  </si>
  <si>
    <t>Zařízení staveniště / kompeltní náklady vč. nákladů na provoz a údržbu vybení staveniště.../, informační tabule stavby</t>
  </si>
  <si>
    <t>-1546255046</t>
  </si>
  <si>
    <t>VRN4</t>
  </si>
  <si>
    <t>Inženýrská činnost</t>
  </si>
  <si>
    <t>043002000</t>
  </si>
  <si>
    <t>Posudky, závěrečná zpráva</t>
  </si>
  <si>
    <t>-1476788848</t>
  </si>
  <si>
    <t>043002001</t>
  </si>
  <si>
    <t>Fotodokumentace a pasportizace objektů</t>
  </si>
  <si>
    <t>-2095812517</t>
  </si>
  <si>
    <t>VRN6</t>
  </si>
  <si>
    <t>Územní vlivy</t>
  </si>
  <si>
    <t>062103001</t>
  </si>
  <si>
    <t>náklady DIO+ DIR  / kompletní náklady vč. zpracování DIO, vyřízení DIR  apod..../</t>
  </si>
  <si>
    <t>-1778333282</t>
  </si>
  <si>
    <t>Celkové náklady za stavbu 1)+2) - SUS Plezeňského kraje</t>
  </si>
  <si>
    <t>Celkové náklady za stavbu 1)+2) - Město Kožlany- UZNATELNÉ NÁKLADY</t>
  </si>
  <si>
    <t>Celkové náklady za stavbu 1)+2) - Město Kožlany- NEUZNATELNÉ NÁKLADY</t>
  </si>
  <si>
    <t>681,165*14</t>
  </si>
  <si>
    <t>1558,139*14 'Přepočtené koeficientem množství</t>
  </si>
  <si>
    <t>Správa u údržba silnic Plzeňského kraje,p.o. (SUSPK), a Město Kožlany</t>
  </si>
  <si>
    <r>
      <t>Parkoviště Truhlářství Urban</t>
    </r>
    <r>
      <rPr>
        <b/>
        <sz val="9"/>
        <color rgb="FF003366"/>
        <rFont val="Arial CE"/>
        <family val="2"/>
      </rPr>
      <t xml:space="preserve">  -  investor Město Kožlany</t>
    </r>
  </si>
  <si>
    <r>
      <t xml:space="preserve">Komunikace ul. Pražská </t>
    </r>
    <r>
      <rPr>
        <b/>
        <sz val="9"/>
        <color rgb="FF003366"/>
        <rFont val="Arial CE"/>
        <family val="2"/>
      </rPr>
      <t xml:space="preserve"> -  investor SÚSPK</t>
    </r>
  </si>
  <si>
    <r>
      <t xml:space="preserve">Vodovodní řad ul. Kralovická </t>
    </r>
    <r>
      <rPr>
        <b/>
        <sz val="9"/>
        <color rgb="FF003366"/>
        <rFont val="Arial CE"/>
        <family val="2"/>
      </rPr>
      <t xml:space="preserve"> -  investor Město Kožlany</t>
    </r>
  </si>
  <si>
    <r>
      <t xml:space="preserve">Vodovodní řad ul. V Ouvoze  </t>
    </r>
    <r>
      <rPr>
        <b/>
        <sz val="9"/>
        <color rgb="FF003366"/>
        <rFont val="Arial CE"/>
        <family val="2"/>
      </rPr>
      <t>-  investor Město Kožlany</t>
    </r>
  </si>
  <si>
    <t>Kanal stoka ul Kralovická - investor Správa a údržba silnic Plzeňského kraje</t>
  </si>
  <si>
    <t>Kanal stoka ul Kralovická - investor Město Kožlany- UZNATELNÉ NÁKLADY</t>
  </si>
  <si>
    <t>Kanal stoka ul. Kralovická - investorMěsto Kožlana - NEUZNATELNÉ NÁKLADY</t>
  </si>
  <si>
    <r>
      <t xml:space="preserve">Veřejné osvětlení </t>
    </r>
    <r>
      <rPr>
        <b/>
        <sz val="10"/>
        <color rgb="FF003366"/>
        <rFont val="Arial CE"/>
        <family val="2"/>
      </rPr>
      <t>- investor město Kožlany</t>
    </r>
  </si>
  <si>
    <r>
      <t>SO 01 - VRN, OSTATNÍ</t>
    </r>
    <r>
      <rPr>
        <b/>
        <sz val="9"/>
        <color rgb="FF003366"/>
        <rFont val="Arial CE"/>
        <family val="2"/>
      </rPr>
      <t xml:space="preserve"> (70% SÚSPK, 30% město Kožlany)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</si>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</sst>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rgb="FF003366"/>
      <name val="Arial CE"/>
      <family val="2"/>
    </font>
    <font>
      <sz val="8"/>
      <name val="Trebuchet MS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</cellStyleXfs>
  <cellXfs count="266">
    <xf numFmtId="0" fontId="0" fillId="0" borderId="0" xfId="0"/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4" fontId="0" fillId="2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36" fillId="2" borderId="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0" fillId="0" borderId="0" xfId="20" applyFont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3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28" fillId="5" borderId="0" xfId="0" applyFont="1" applyFill="1" applyAlignment="1" applyProtection="1">
      <alignment vertical="center"/>
      <protection/>
    </xf>
    <xf numFmtId="0" fontId="28" fillId="6" borderId="0" xfId="0" applyFont="1" applyFill="1" applyAlignment="1" applyProtection="1">
      <alignment vertical="center"/>
      <protection/>
    </xf>
    <xf numFmtId="0" fontId="7" fillId="0" borderId="0" xfId="0" applyFont="1" applyProtection="1">
      <protection/>
    </xf>
    <xf numFmtId="4" fontId="7" fillId="0" borderId="0" xfId="0" applyNumberFormat="1" applyFont="1" applyProtection="1">
      <protection/>
    </xf>
    <xf numFmtId="4" fontId="0" fillId="0" borderId="2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5" fillId="4" borderId="9" xfId="0" applyFont="1" applyFill="1" applyBorder="1" applyAlignment="1" applyProtection="1">
      <alignment horizontal="right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4" fontId="5" fillId="4" borderId="9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21" fillId="0" borderId="0" xfId="0" applyNumberFormat="1" applyFont="1" applyAlignment="1" applyProtection="1">
      <alignment vertical="center"/>
      <protection/>
    </xf>
    <xf numFmtId="0" fontId="10" fillId="0" borderId="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3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0" fillId="0" borderId="2" xfId="0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167" fontId="0" fillId="0" borderId="2" xfId="0" applyNumberFormat="1" applyFont="1" applyBorder="1" applyAlignment="1" applyProtection="1">
      <alignment vertical="center"/>
      <protection/>
    </xf>
    <xf numFmtId="0" fontId="3" fillId="2" borderId="18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vertical="center"/>
      <protection/>
    </xf>
    <xf numFmtId="166" fontId="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36" fillId="0" borderId="2" xfId="0" applyFont="1" applyBorder="1" applyAlignment="1" applyProtection="1">
      <alignment horizontal="center" vertical="center"/>
      <protection/>
    </xf>
    <xf numFmtId="49" fontId="36" fillId="0" borderId="2" xfId="0" applyNumberFormat="1" applyFont="1" applyBorder="1" applyAlignment="1" applyProtection="1">
      <alignment horizontal="left" vertical="center" wrapText="1"/>
      <protection/>
    </xf>
    <xf numFmtId="0" fontId="36" fillId="0" borderId="2" xfId="0" applyFont="1" applyBorder="1" applyAlignment="1" applyProtection="1">
      <alignment horizontal="left" vertical="center" wrapText="1"/>
      <protection/>
    </xf>
    <xf numFmtId="0" fontId="36" fillId="0" borderId="2" xfId="0" applyFont="1" applyBorder="1" applyAlignment="1" applyProtection="1">
      <alignment horizontal="center" vertical="center" wrapText="1"/>
      <protection/>
    </xf>
    <xf numFmtId="167" fontId="36" fillId="0" borderId="2" xfId="0" applyNumberFormat="1" applyFont="1" applyBorder="1" applyAlignment="1" applyProtection="1">
      <alignment vertical="center"/>
      <protection/>
    </xf>
    <xf numFmtId="4" fontId="36" fillId="0" borderId="2" xfId="0" applyNumberFormat="1" applyFont="1" applyBorder="1" applyAlignment="1" applyProtection="1">
      <alignment vertical="center"/>
      <protection/>
    </xf>
    <xf numFmtId="0" fontId="36" fillId="0" borderId="5" xfId="0" applyFont="1" applyBorder="1" applyAlignment="1" applyProtection="1">
      <alignment vertical="center"/>
      <protection/>
    </xf>
    <xf numFmtId="0" fontId="36" fillId="2" borderId="18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3" fillId="0" borderId="20" xfId="0" applyNumberFormat="1" applyFont="1" applyBorder="1" applyAlignment="1" applyProtection="1">
      <alignment vertical="center"/>
      <protection/>
    </xf>
    <xf numFmtId="166" fontId="3" fillId="0" borderId="21" xfId="0" applyNumberFormat="1" applyFont="1" applyBorder="1" applyAlignment="1" applyProtection="1">
      <alignment vertical="center"/>
      <protection/>
    </xf>
    <xf numFmtId="0" fontId="14" fillId="0" borderId="5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18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27" fillId="6" borderId="0" xfId="0" applyFont="1" applyFill="1" applyAlignment="1" applyProtection="1">
      <alignment horizontal="left" vertical="center" wrapText="1"/>
      <protection/>
    </xf>
    <xf numFmtId="4" fontId="28" fillId="6" borderId="0" xfId="0" applyNumberFormat="1" applyFont="1" applyFill="1" applyAlignment="1" applyProtection="1">
      <alignment horizontal="right" vertical="center"/>
      <protection/>
    </xf>
    <xf numFmtId="0" fontId="28" fillId="6" borderId="0" xfId="0" applyFont="1" applyFill="1" applyAlignment="1" applyProtection="1">
      <alignment vertical="center"/>
      <protection/>
    </xf>
    <xf numFmtId="4" fontId="28" fillId="6" borderId="0" xfId="0" applyNumberFormat="1" applyFont="1" applyFill="1" applyAlignment="1" applyProtection="1">
      <alignment vertical="center"/>
      <protection/>
    </xf>
    <xf numFmtId="0" fontId="27" fillId="7" borderId="0" xfId="0" applyFont="1" applyFill="1" applyAlignment="1" applyProtection="1">
      <alignment horizontal="left" vertical="center" wrapText="1"/>
      <protection/>
    </xf>
    <xf numFmtId="4" fontId="28" fillId="7" borderId="0" xfId="0" applyNumberFormat="1" applyFont="1" applyFill="1" applyAlignment="1" applyProtection="1">
      <alignment horizontal="right" vertical="center"/>
      <protection/>
    </xf>
    <xf numFmtId="0" fontId="28" fillId="7" borderId="0" xfId="0" applyFont="1" applyFill="1" applyAlignment="1" applyProtection="1">
      <alignment vertical="center"/>
      <protection/>
    </xf>
    <xf numFmtId="4" fontId="28" fillId="7" borderId="0" xfId="0" applyNumberFormat="1" applyFont="1" applyFill="1" applyAlignment="1" applyProtection="1">
      <alignment vertical="center"/>
      <protection/>
    </xf>
    <xf numFmtId="0" fontId="27" fillId="5" borderId="0" xfId="0" applyFont="1" applyFill="1" applyAlignment="1" applyProtection="1">
      <alignment horizontal="left" vertical="center" wrapText="1"/>
      <protection/>
    </xf>
    <xf numFmtId="4" fontId="28" fillId="5" borderId="0" xfId="0" applyNumberFormat="1" applyFont="1" applyFill="1" applyAlignment="1" applyProtection="1">
      <alignment horizontal="right" vertical="center"/>
      <protection/>
    </xf>
    <xf numFmtId="0" fontId="28" fillId="5" borderId="0" xfId="0" applyFont="1" applyFill="1" applyAlignment="1" applyProtection="1">
      <alignment vertical="center"/>
      <protection/>
    </xf>
    <xf numFmtId="4" fontId="28" fillId="5" borderId="0" xfId="0" applyNumberFormat="1" applyFont="1" applyFill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9" fillId="5" borderId="0" xfId="0" applyNumberFormat="1" applyFont="1" applyFill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/>
    </xf>
    <xf numFmtId="4" fontId="9" fillId="6" borderId="0" xfId="0" applyNumberFormat="1" applyFont="1" applyFill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" fontId="9" fillId="7" borderId="0" xfId="0" applyNumberFormat="1" applyFont="1" applyFill="1" applyAlignment="1" applyProtection="1">
      <alignment vertical="center"/>
      <protection/>
    </xf>
    <xf numFmtId="0" fontId="9" fillId="7" borderId="0" xfId="0" applyFont="1" applyFill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3" fillId="4" borderId="9" xfId="0" applyFont="1" applyFill="1" applyBorder="1" applyAlignment="1" applyProtection="1">
      <alignment horizontal="left" vertical="center"/>
      <protection/>
    </xf>
    <xf numFmtId="0" fontId="23" fillId="4" borderId="9" xfId="0" applyFont="1" applyFill="1" applyBorder="1" applyAlignment="1" applyProtection="1">
      <alignment horizontal="center" vertical="center"/>
      <protection/>
    </xf>
    <xf numFmtId="0" fontId="23" fillId="4" borderId="22" xfId="0" applyFont="1" applyFill="1" applyBorder="1" applyAlignment="1" applyProtection="1">
      <alignment horizontal="left" vertical="center"/>
      <protection/>
    </xf>
    <xf numFmtId="0" fontId="23" fillId="4" borderId="9" xfId="0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5" fillId="3" borderId="9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6" fillId="8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19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 2" xfId="21"/>
    <cellStyle name="Normální 3" xfId="22"/>
    <cellStyle name="Normální 6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M92"/>
  <sheetViews>
    <sheetView showGridLines="0" tabSelected="1" workbookViewId="0" topLeftCell="A30">
      <selection activeCell="E14" sqref="E14:AJ1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33" width="2.7109375" style="13" customWidth="1"/>
    <col min="34" max="34" width="3.28125" style="13" customWidth="1"/>
    <col min="35" max="35" width="31.7109375" style="13" customWidth="1"/>
    <col min="36" max="37" width="2.421875" style="13" customWidth="1"/>
    <col min="38" max="38" width="11.140625" style="13" customWidth="1"/>
    <col min="39" max="39" width="6.28125" style="13" customWidth="1"/>
    <col min="40" max="40" width="8.421875" style="13" customWidth="1"/>
    <col min="41" max="41" width="10.421875" style="13" customWidth="1"/>
    <col min="42" max="42" width="4.140625" style="13" customWidth="1"/>
    <col min="43" max="43" width="15.7109375" style="13" hidden="1" customWidth="1"/>
    <col min="44" max="44" width="13.7109375" style="13" customWidth="1"/>
    <col min="45" max="47" width="25.8515625" style="13" hidden="1" customWidth="1"/>
    <col min="48" max="49" width="21.7109375" style="13" hidden="1" customWidth="1"/>
    <col min="50" max="51" width="25.00390625" style="13" hidden="1" customWidth="1"/>
    <col min="52" max="52" width="21.7109375" style="13" hidden="1" customWidth="1"/>
    <col min="53" max="53" width="19.140625" style="13" hidden="1" customWidth="1"/>
    <col min="54" max="54" width="25.00390625" style="13" hidden="1" customWidth="1"/>
    <col min="55" max="55" width="21.7109375" style="13" hidden="1" customWidth="1"/>
    <col min="56" max="56" width="19.140625" style="13" hidden="1" customWidth="1"/>
    <col min="57" max="57" width="66.421875" style="13" customWidth="1"/>
    <col min="58" max="70" width="9.28125" style="13" customWidth="1"/>
    <col min="71" max="91" width="9.28125" style="13" hidden="1" customWidth="1"/>
    <col min="92" max="16384" width="9.28125" style="13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244" t="s">
        <v>5</v>
      </c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57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R5" s="18"/>
      <c r="BE5" s="246" t="s">
        <v>15</v>
      </c>
      <c r="BS5" s="15" t="s">
        <v>6</v>
      </c>
    </row>
    <row r="6" spans="2:71" ht="36.95" customHeight="1">
      <c r="B6" s="18"/>
      <c r="D6" s="23" t="s">
        <v>16</v>
      </c>
      <c r="K6" s="258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R6" s="18"/>
      <c r="BE6" s="247"/>
      <c r="BS6" s="15" t="s">
        <v>6</v>
      </c>
    </row>
    <row r="7" spans="2:71" ht="12" customHeight="1">
      <c r="B7" s="18"/>
      <c r="D7" s="24" t="s">
        <v>18</v>
      </c>
      <c r="K7" s="15" t="s">
        <v>1</v>
      </c>
      <c r="AK7" s="24" t="s">
        <v>19</v>
      </c>
      <c r="AN7" s="15" t="s">
        <v>1</v>
      </c>
      <c r="AR7" s="18"/>
      <c r="BE7" s="247"/>
      <c r="BS7" s="15" t="s">
        <v>6</v>
      </c>
    </row>
    <row r="8" spans="2:71" ht="12" customHeight="1">
      <c r="B8" s="18"/>
      <c r="D8" s="24" t="s">
        <v>20</v>
      </c>
      <c r="K8" s="15" t="s">
        <v>21</v>
      </c>
      <c r="AK8" s="24" t="s">
        <v>22</v>
      </c>
      <c r="AN8" s="11" t="s">
        <v>28</v>
      </c>
      <c r="AR8" s="18"/>
      <c r="BE8" s="247"/>
      <c r="BS8" s="15" t="s">
        <v>6</v>
      </c>
    </row>
    <row r="9" spans="2:71" ht="14.45" customHeight="1">
      <c r="B9" s="18"/>
      <c r="AR9" s="18"/>
      <c r="BE9" s="247"/>
      <c r="BS9" s="15" t="s">
        <v>6</v>
      </c>
    </row>
    <row r="10" spans="2:71" ht="12" customHeight="1">
      <c r="B10" s="18"/>
      <c r="D10" s="24" t="s">
        <v>23</v>
      </c>
      <c r="AK10" s="24" t="s">
        <v>24</v>
      </c>
      <c r="AN10" s="15" t="s">
        <v>1</v>
      </c>
      <c r="AR10" s="18"/>
      <c r="BE10" s="247"/>
      <c r="BS10" s="15" t="s">
        <v>6</v>
      </c>
    </row>
    <row r="11" spans="2:71" ht="18.4" customHeight="1">
      <c r="B11" s="18"/>
      <c r="E11" s="15" t="s">
        <v>2652</v>
      </c>
      <c r="AK11" s="24" t="s">
        <v>26</v>
      </c>
      <c r="AN11" s="15" t="s">
        <v>1</v>
      </c>
      <c r="AR11" s="18"/>
      <c r="BE11" s="247"/>
      <c r="BS11" s="15" t="s">
        <v>6</v>
      </c>
    </row>
    <row r="12" spans="2:71" ht="6.95" customHeight="1">
      <c r="B12" s="18"/>
      <c r="AR12" s="18"/>
      <c r="BE12" s="247"/>
      <c r="BS12" s="15" t="s">
        <v>6</v>
      </c>
    </row>
    <row r="13" spans="2:71" ht="12" customHeight="1">
      <c r="B13" s="18"/>
      <c r="D13" s="24" t="s">
        <v>27</v>
      </c>
      <c r="AK13" s="24" t="s">
        <v>24</v>
      </c>
      <c r="AN13" s="10" t="s">
        <v>28</v>
      </c>
      <c r="AR13" s="18"/>
      <c r="BE13" s="247"/>
      <c r="BS13" s="15" t="s">
        <v>6</v>
      </c>
    </row>
    <row r="14" spans="2:71" ht="12">
      <c r="B14" s="18"/>
      <c r="E14" s="259" t="s">
        <v>28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4" t="s">
        <v>26</v>
      </c>
      <c r="AN14" s="10" t="s">
        <v>28</v>
      </c>
      <c r="AR14" s="18"/>
      <c r="BE14" s="247"/>
      <c r="BS14" s="15" t="s">
        <v>6</v>
      </c>
    </row>
    <row r="15" spans="2:71" ht="6.95" customHeight="1">
      <c r="B15" s="18"/>
      <c r="AR15" s="18"/>
      <c r="BE15" s="247"/>
      <c r="BS15" s="15" t="s">
        <v>3</v>
      </c>
    </row>
    <row r="16" spans="2:71" ht="12" customHeight="1">
      <c r="B16" s="18"/>
      <c r="D16" s="24" t="s">
        <v>29</v>
      </c>
      <c r="AK16" s="24" t="s">
        <v>24</v>
      </c>
      <c r="AN16" s="15" t="s">
        <v>1</v>
      </c>
      <c r="AR16" s="18"/>
      <c r="BE16" s="247"/>
      <c r="BS16" s="15" t="s">
        <v>3</v>
      </c>
    </row>
    <row r="17" spans="2:71" ht="18.4" customHeight="1">
      <c r="B17" s="18"/>
      <c r="E17" s="15" t="s">
        <v>30</v>
      </c>
      <c r="AK17" s="24" t="s">
        <v>26</v>
      </c>
      <c r="AN17" s="15" t="s">
        <v>1</v>
      </c>
      <c r="AR17" s="18"/>
      <c r="BE17" s="247"/>
      <c r="BS17" s="15" t="s">
        <v>31</v>
      </c>
    </row>
    <row r="18" spans="2:71" ht="6.95" customHeight="1">
      <c r="B18" s="18"/>
      <c r="AR18" s="18"/>
      <c r="BE18" s="247"/>
      <c r="BS18" s="15" t="s">
        <v>6</v>
      </c>
    </row>
    <row r="19" spans="2:71" ht="12" customHeight="1">
      <c r="B19" s="18"/>
      <c r="D19" s="24" t="s">
        <v>32</v>
      </c>
      <c r="AK19" s="24" t="s">
        <v>24</v>
      </c>
      <c r="AN19" s="15" t="s">
        <v>1</v>
      </c>
      <c r="AR19" s="18"/>
      <c r="BE19" s="247"/>
      <c r="BS19" s="15" t="s">
        <v>6</v>
      </c>
    </row>
    <row r="20" spans="2:71" ht="18.4" customHeight="1">
      <c r="B20" s="18"/>
      <c r="E20" s="15" t="s">
        <v>33</v>
      </c>
      <c r="AK20" s="24" t="s">
        <v>26</v>
      </c>
      <c r="AN20" s="15" t="s">
        <v>1</v>
      </c>
      <c r="AR20" s="18"/>
      <c r="BE20" s="247"/>
      <c r="BS20" s="15" t="s">
        <v>31</v>
      </c>
    </row>
    <row r="21" spans="2:57" ht="6.95" customHeight="1">
      <c r="B21" s="18"/>
      <c r="AR21" s="18"/>
      <c r="BE21" s="247"/>
    </row>
    <row r="22" spans="2:57" ht="12" customHeight="1">
      <c r="B22" s="18"/>
      <c r="D22" s="24" t="s">
        <v>34</v>
      </c>
      <c r="AR22" s="18"/>
      <c r="BE22" s="247"/>
    </row>
    <row r="23" spans="2:57" ht="16.5" customHeight="1">
      <c r="B23" s="18"/>
      <c r="E23" s="261" t="s">
        <v>1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R23" s="18"/>
      <c r="BE23" s="247"/>
    </row>
    <row r="24" spans="2:57" ht="6.95" customHeight="1">
      <c r="B24" s="18"/>
      <c r="AR24" s="18"/>
      <c r="BE24" s="247"/>
    </row>
    <row r="25" spans="2:57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  <c r="BE25" s="247"/>
    </row>
    <row r="26" spans="2:57" s="28" customFormat="1" ht="25.9" customHeight="1">
      <c r="B26" s="27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36">
        <f>ROUND(AG54,2)</f>
        <v>69463363.14</v>
      </c>
      <c r="AL26" s="237"/>
      <c r="AM26" s="237"/>
      <c r="AN26" s="237"/>
      <c r="AO26" s="237"/>
      <c r="AR26" s="27"/>
      <c r="BE26" s="247"/>
    </row>
    <row r="27" spans="2:57" s="28" customFormat="1" ht="6.95" customHeight="1">
      <c r="B27" s="27"/>
      <c r="AR27" s="27"/>
      <c r="BE27" s="247"/>
    </row>
    <row r="28" spans="2:57" s="28" customFormat="1" ht="12">
      <c r="B28" s="27"/>
      <c r="L28" s="262" t="s">
        <v>36</v>
      </c>
      <c r="M28" s="262"/>
      <c r="N28" s="262"/>
      <c r="O28" s="262"/>
      <c r="P28" s="262"/>
      <c r="W28" s="262" t="s">
        <v>37</v>
      </c>
      <c r="X28" s="262"/>
      <c r="Y28" s="262"/>
      <c r="Z28" s="262"/>
      <c r="AA28" s="262"/>
      <c r="AB28" s="262"/>
      <c r="AC28" s="262"/>
      <c r="AD28" s="262"/>
      <c r="AE28" s="262"/>
      <c r="AK28" s="262" t="s">
        <v>38</v>
      </c>
      <c r="AL28" s="262"/>
      <c r="AM28" s="262"/>
      <c r="AN28" s="262"/>
      <c r="AO28" s="262"/>
      <c r="AR28" s="27"/>
      <c r="BE28" s="247"/>
    </row>
    <row r="29" spans="2:57" s="32" customFormat="1" ht="14.45" customHeight="1">
      <c r="B29" s="31"/>
      <c r="D29" s="24" t="s">
        <v>39</v>
      </c>
      <c r="F29" s="24" t="s">
        <v>40</v>
      </c>
      <c r="L29" s="233">
        <v>0.21</v>
      </c>
      <c r="M29" s="234"/>
      <c r="N29" s="234"/>
      <c r="O29" s="234"/>
      <c r="P29" s="234"/>
      <c r="W29" s="235">
        <f>ROUND(AZ54,2)</f>
        <v>69463363.14</v>
      </c>
      <c r="X29" s="234"/>
      <c r="Y29" s="234"/>
      <c r="Z29" s="234"/>
      <c r="AA29" s="234"/>
      <c r="AB29" s="234"/>
      <c r="AC29" s="234"/>
      <c r="AD29" s="234"/>
      <c r="AE29" s="234"/>
      <c r="AK29" s="235">
        <f>ROUND(AV54,2)</f>
        <v>14587306.26</v>
      </c>
      <c r="AL29" s="234"/>
      <c r="AM29" s="234"/>
      <c r="AN29" s="234"/>
      <c r="AO29" s="234"/>
      <c r="AR29" s="31"/>
      <c r="BE29" s="247"/>
    </row>
    <row r="30" spans="2:57" s="32" customFormat="1" ht="14.45" customHeight="1">
      <c r="B30" s="31"/>
      <c r="F30" s="24" t="s">
        <v>41</v>
      </c>
      <c r="L30" s="233">
        <v>0.15</v>
      </c>
      <c r="M30" s="234"/>
      <c r="N30" s="234"/>
      <c r="O30" s="234"/>
      <c r="P30" s="234"/>
      <c r="W30" s="235">
        <f>ROUND(BA54,2)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5">
        <f>ROUND(AW54,2)</f>
        <v>0</v>
      </c>
      <c r="AL30" s="234"/>
      <c r="AM30" s="234"/>
      <c r="AN30" s="234"/>
      <c r="AO30" s="234"/>
      <c r="AR30" s="31"/>
      <c r="BE30" s="247"/>
    </row>
    <row r="31" spans="2:57" s="32" customFormat="1" ht="14.45" customHeight="1" hidden="1">
      <c r="B31" s="31"/>
      <c r="F31" s="24" t="s">
        <v>42</v>
      </c>
      <c r="L31" s="233">
        <v>0.21</v>
      </c>
      <c r="M31" s="234"/>
      <c r="N31" s="234"/>
      <c r="O31" s="234"/>
      <c r="P31" s="234"/>
      <c r="W31" s="235">
        <f>ROUND(BB54,2)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5">
        <v>0</v>
      </c>
      <c r="AL31" s="234"/>
      <c r="AM31" s="234"/>
      <c r="AN31" s="234"/>
      <c r="AO31" s="234"/>
      <c r="AR31" s="31"/>
      <c r="BE31" s="247"/>
    </row>
    <row r="32" spans="2:57" s="32" customFormat="1" ht="14.45" customHeight="1" hidden="1">
      <c r="B32" s="31"/>
      <c r="F32" s="24" t="s">
        <v>43</v>
      </c>
      <c r="L32" s="233">
        <v>0.15</v>
      </c>
      <c r="M32" s="234"/>
      <c r="N32" s="234"/>
      <c r="O32" s="234"/>
      <c r="P32" s="234"/>
      <c r="W32" s="235">
        <f>ROUND(BC54,2)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5">
        <v>0</v>
      </c>
      <c r="AL32" s="234"/>
      <c r="AM32" s="234"/>
      <c r="AN32" s="234"/>
      <c r="AO32" s="234"/>
      <c r="AR32" s="31"/>
      <c r="BE32" s="247"/>
    </row>
    <row r="33" spans="2:57" s="32" customFormat="1" ht="14.45" customHeight="1" hidden="1">
      <c r="B33" s="31"/>
      <c r="F33" s="24" t="s">
        <v>44</v>
      </c>
      <c r="L33" s="233">
        <v>0</v>
      </c>
      <c r="M33" s="234"/>
      <c r="N33" s="234"/>
      <c r="O33" s="234"/>
      <c r="P33" s="234"/>
      <c r="W33" s="235">
        <f>ROUND(BD54,2)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5">
        <v>0</v>
      </c>
      <c r="AL33" s="234"/>
      <c r="AM33" s="234"/>
      <c r="AN33" s="234"/>
      <c r="AO33" s="234"/>
      <c r="AR33" s="31"/>
      <c r="BE33" s="247"/>
    </row>
    <row r="34" spans="2:57" s="28" customFormat="1" ht="6.95" customHeight="1">
      <c r="B34" s="27"/>
      <c r="AR34" s="27"/>
      <c r="BE34" s="247"/>
    </row>
    <row r="35" spans="2:44" s="28" customFormat="1" ht="25.9" customHeight="1">
      <c r="B35" s="27"/>
      <c r="C35" s="33"/>
      <c r="D35" s="34" t="s">
        <v>45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46</v>
      </c>
      <c r="U35" s="35"/>
      <c r="V35" s="35"/>
      <c r="W35" s="35"/>
      <c r="X35" s="240" t="s">
        <v>47</v>
      </c>
      <c r="Y35" s="241"/>
      <c r="Z35" s="241"/>
      <c r="AA35" s="241"/>
      <c r="AB35" s="241"/>
      <c r="AC35" s="35"/>
      <c r="AD35" s="35"/>
      <c r="AE35" s="35"/>
      <c r="AF35" s="35"/>
      <c r="AG35" s="35"/>
      <c r="AH35" s="35"/>
      <c r="AI35" s="35"/>
      <c r="AJ35" s="35"/>
      <c r="AK35" s="242">
        <f>SUM(AK26:AK33)</f>
        <v>84050669.4</v>
      </c>
      <c r="AL35" s="241"/>
      <c r="AM35" s="241"/>
      <c r="AN35" s="241"/>
      <c r="AO35" s="243"/>
      <c r="AP35" s="33"/>
      <c r="AQ35" s="33"/>
      <c r="AR35" s="27"/>
    </row>
    <row r="36" spans="2:44" s="28" customFormat="1" ht="6.95" customHeight="1">
      <c r="B36" s="27"/>
      <c r="AR36" s="27"/>
    </row>
    <row r="37" spans="2:44" s="28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7"/>
    </row>
    <row r="41" spans="2:44" s="28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7"/>
    </row>
    <row r="42" spans="2:44" s="28" customFormat="1" ht="24.95" customHeight="1">
      <c r="B42" s="27"/>
      <c r="C42" s="19" t="s">
        <v>48</v>
      </c>
      <c r="AR42" s="27"/>
    </row>
    <row r="43" spans="2:44" s="28" customFormat="1" ht="6.95" customHeight="1">
      <c r="B43" s="27"/>
      <c r="AR43" s="27"/>
    </row>
    <row r="44" spans="2:44" s="28" customFormat="1" ht="12" customHeight="1">
      <c r="B44" s="27"/>
      <c r="C44" s="24" t="s">
        <v>13</v>
      </c>
      <c r="L44" s="28" t="str">
        <f>K5</f>
        <v>Kozlany</v>
      </c>
      <c r="AR44" s="27"/>
    </row>
    <row r="45" spans="2:44" s="43" customFormat="1" ht="36.95" customHeight="1">
      <c r="B45" s="41"/>
      <c r="C45" s="42" t="s">
        <v>16</v>
      </c>
      <c r="L45" s="254" t="str">
        <f>K6</f>
        <v>II/229 Kožlany - průtah, dokončení</v>
      </c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R45" s="41"/>
    </row>
    <row r="46" spans="2:44" s="28" customFormat="1" ht="6.95" customHeight="1">
      <c r="B46" s="27"/>
      <c r="AR46" s="27"/>
    </row>
    <row r="47" spans="2:44" s="28" customFormat="1" ht="12" customHeight="1">
      <c r="B47" s="27"/>
      <c r="C47" s="24" t="s">
        <v>20</v>
      </c>
      <c r="L47" s="44" t="str">
        <f>IF(K8="","",K8)</f>
        <v>Plzeň -sever</v>
      </c>
      <c r="AI47" s="24" t="s">
        <v>22</v>
      </c>
      <c r="AM47" s="256" t="str">
        <f>IF(AN8="","",AN8)</f>
        <v>Vyplň údaj</v>
      </c>
      <c r="AN47" s="256"/>
      <c r="AR47" s="27"/>
    </row>
    <row r="48" spans="2:44" s="28" customFormat="1" ht="6.95" customHeight="1">
      <c r="B48" s="27"/>
      <c r="AR48" s="27"/>
    </row>
    <row r="49" spans="2:56" s="28" customFormat="1" ht="13.7" customHeight="1">
      <c r="B49" s="27"/>
      <c r="C49" s="24" t="s">
        <v>23</v>
      </c>
      <c r="L49" s="28" t="str">
        <f>IF(E11="","",E11)</f>
        <v>Správa u údržba silnic Plzeňského kraje,p.o. (SUSPK), a Město Kožlany</v>
      </c>
      <c r="AI49" s="24" t="s">
        <v>29</v>
      </c>
      <c r="AM49" s="252" t="str">
        <f>IF(E17="","",E17)</f>
        <v>Ing. Kamil Hrbek, Zdeněk Tvrz</v>
      </c>
      <c r="AN49" s="253"/>
      <c r="AO49" s="253"/>
      <c r="AP49" s="253"/>
      <c r="AR49" s="27"/>
      <c r="AS49" s="248" t="s">
        <v>49</v>
      </c>
      <c r="AT49" s="249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28" customFormat="1" ht="13.7" customHeight="1">
      <c r="B50" s="27"/>
      <c r="C50" s="24" t="s">
        <v>27</v>
      </c>
      <c r="L50" s="28" t="str">
        <f>IF(E14="Vyplň údaj","",E14)</f>
        <v/>
      </c>
      <c r="AI50" s="24" t="s">
        <v>32</v>
      </c>
      <c r="AM50" s="252" t="str">
        <f>IF(E20="","",E20)</f>
        <v>Lenka Jandová</v>
      </c>
      <c r="AN50" s="253"/>
      <c r="AO50" s="253"/>
      <c r="AP50" s="253"/>
      <c r="AR50" s="27"/>
      <c r="AS50" s="250"/>
      <c r="AT50" s="251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56" s="28" customFormat="1" ht="10.9" customHeight="1">
      <c r="B51" s="27"/>
      <c r="AR51" s="27"/>
      <c r="AS51" s="250"/>
      <c r="AT51" s="251"/>
      <c r="AU51" s="48"/>
      <c r="AV51" s="48"/>
      <c r="AW51" s="48"/>
      <c r="AX51" s="48"/>
      <c r="AY51" s="48"/>
      <c r="AZ51" s="48"/>
      <c r="BA51" s="48"/>
      <c r="BB51" s="48"/>
      <c r="BC51" s="48"/>
      <c r="BD51" s="49"/>
    </row>
    <row r="52" spans="2:56" s="28" customFormat="1" ht="29.25" customHeight="1">
      <c r="B52" s="27"/>
      <c r="C52" s="228" t="s">
        <v>50</v>
      </c>
      <c r="D52" s="229"/>
      <c r="E52" s="229"/>
      <c r="F52" s="229"/>
      <c r="G52" s="229"/>
      <c r="H52" s="50"/>
      <c r="I52" s="230" t="s">
        <v>51</v>
      </c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32" t="s">
        <v>52</v>
      </c>
      <c r="AH52" s="229"/>
      <c r="AI52" s="229"/>
      <c r="AJ52" s="229"/>
      <c r="AK52" s="229"/>
      <c r="AL52" s="229"/>
      <c r="AM52" s="229"/>
      <c r="AN52" s="230" t="s">
        <v>53</v>
      </c>
      <c r="AO52" s="229"/>
      <c r="AP52" s="231"/>
      <c r="AQ52" s="51" t="s">
        <v>54</v>
      </c>
      <c r="AR52" s="27"/>
      <c r="AS52" s="52" t="s">
        <v>55</v>
      </c>
      <c r="AT52" s="53" t="s">
        <v>56</v>
      </c>
      <c r="AU52" s="53" t="s">
        <v>57</v>
      </c>
      <c r="AV52" s="53" t="s">
        <v>58</v>
      </c>
      <c r="AW52" s="53" t="s">
        <v>59</v>
      </c>
      <c r="AX52" s="53" t="s">
        <v>60</v>
      </c>
      <c r="AY52" s="53" t="s">
        <v>61</v>
      </c>
      <c r="AZ52" s="53" t="s">
        <v>62</v>
      </c>
      <c r="BA52" s="53" t="s">
        <v>63</v>
      </c>
      <c r="BB52" s="53" t="s">
        <v>64</v>
      </c>
      <c r="BC52" s="53" t="s">
        <v>65</v>
      </c>
      <c r="BD52" s="54" t="s">
        <v>66</v>
      </c>
    </row>
    <row r="53" spans="2:56" s="28" customFormat="1" ht="10.9" customHeight="1">
      <c r="B53" s="27"/>
      <c r="AR53" s="27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56" customFormat="1" ht="32.45" customHeight="1">
      <c r="B54" s="57"/>
      <c r="C54" s="58" t="s">
        <v>67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38">
        <f>ROUND(AG55+AG58+AG61+SUM(AG64:AG66)+AG69+AG72+AG76+AG80+AG84+AG85,2)</f>
        <v>69463363.14</v>
      </c>
      <c r="AH54" s="238"/>
      <c r="AI54" s="238"/>
      <c r="AJ54" s="238"/>
      <c r="AK54" s="238"/>
      <c r="AL54" s="238"/>
      <c r="AM54" s="238"/>
      <c r="AN54" s="239">
        <f aca="true" t="shared" si="0" ref="AN54:AN85">SUM(AG54,AT54)</f>
        <v>84050669.4</v>
      </c>
      <c r="AO54" s="239"/>
      <c r="AP54" s="239"/>
      <c r="AQ54" s="60" t="s">
        <v>1</v>
      </c>
      <c r="AR54" s="57"/>
      <c r="AS54" s="61">
        <f>ROUND(AS55+AS58+AS61+SUM(AS64:AS66)+AS69+AS72+AS76+AS80+AS84+AS85,2)</f>
        <v>0</v>
      </c>
      <c r="AT54" s="62">
        <f aca="true" t="shared" si="1" ref="AT54:AT85">ROUND(SUM(AV54:AW54),2)</f>
        <v>14587306.26</v>
      </c>
      <c r="AU54" s="63">
        <f>ROUND(AU55+AU58+AU61+SUM(AU64:AU66)+AU69+AU72+AU76+AU80+AU84+AU85,5)</f>
        <v>0</v>
      </c>
      <c r="AV54" s="62">
        <f>ROUND(AZ54*L29,2)</f>
        <v>14587306.26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ROUND(AZ55+AZ58+AZ61+SUM(AZ64:AZ66)+AZ69+AZ72+AZ76+AZ80+AZ84+AZ85,2)</f>
        <v>69463363.14</v>
      </c>
      <c r="BA54" s="62">
        <f>ROUND(BA55+BA58+BA61+SUM(BA64:BA66)+BA69+BA72+BA76+BA80+BA84+BA85,2)</f>
        <v>0</v>
      </c>
      <c r="BB54" s="62">
        <f>ROUND(BB55+BB58+BB61+SUM(BB64:BB66)+BB69+BB72+BB76+BB80+BB84+BB85,2)</f>
        <v>0</v>
      </c>
      <c r="BC54" s="62">
        <f>ROUND(BC55+BC58+BC61+SUM(BC64:BC66)+BC69+BC72+BC76+BC80+BC84+BC85,2)</f>
        <v>0</v>
      </c>
      <c r="BD54" s="64">
        <f>ROUND(BD55+BD58+BD61+SUM(BD64:BD66)+BD69+BD72+BD76+BD80+BD84+BD85,2)</f>
        <v>0</v>
      </c>
      <c r="BS54" s="65" t="s">
        <v>68</v>
      </c>
      <c r="BT54" s="65" t="s">
        <v>69</v>
      </c>
      <c r="BU54" s="66" t="s">
        <v>70</v>
      </c>
      <c r="BV54" s="65" t="s">
        <v>71</v>
      </c>
      <c r="BW54" s="65" t="s">
        <v>4</v>
      </c>
      <c r="BX54" s="65" t="s">
        <v>72</v>
      </c>
      <c r="CL54" s="65" t="s">
        <v>1</v>
      </c>
    </row>
    <row r="55" spans="2:91" s="67" customFormat="1" ht="16.5" customHeight="1">
      <c r="B55" s="68"/>
      <c r="C55" s="69"/>
      <c r="D55" s="215" t="s">
        <v>73</v>
      </c>
      <c r="E55" s="215"/>
      <c r="F55" s="215"/>
      <c r="G55" s="215"/>
      <c r="H55" s="215"/>
      <c r="I55" s="70"/>
      <c r="J55" s="215" t="s">
        <v>74</v>
      </c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25">
        <f>ROUND(SUM(AG56:AG57),2)</f>
        <v>27318899.43</v>
      </c>
      <c r="AH55" s="218"/>
      <c r="AI55" s="218"/>
      <c r="AJ55" s="218"/>
      <c r="AK55" s="218"/>
      <c r="AL55" s="218"/>
      <c r="AM55" s="218"/>
      <c r="AN55" s="217">
        <f t="shared" si="0"/>
        <v>33055868.31</v>
      </c>
      <c r="AO55" s="218"/>
      <c r="AP55" s="218"/>
      <c r="AQ55" s="71" t="s">
        <v>75</v>
      </c>
      <c r="AR55" s="68"/>
      <c r="AS55" s="72">
        <f>ROUND(SUM(AS56:AS57),2)</f>
        <v>0</v>
      </c>
      <c r="AT55" s="73">
        <f t="shared" si="1"/>
        <v>5736968.88</v>
      </c>
      <c r="AU55" s="74">
        <f>ROUND(SUM(AU56:AU57),5)</f>
        <v>0</v>
      </c>
      <c r="AV55" s="73">
        <f>ROUND(AZ55*L29,2)</f>
        <v>5736968.88</v>
      </c>
      <c r="AW55" s="73">
        <f>ROUND(BA55*L30,2)</f>
        <v>0</v>
      </c>
      <c r="AX55" s="73">
        <f>ROUND(BB55*L29,2)</f>
        <v>0</v>
      </c>
      <c r="AY55" s="73">
        <f>ROUND(BC55*L30,2)</f>
        <v>0</v>
      </c>
      <c r="AZ55" s="73">
        <f>ROUND(SUM(AZ56:AZ57),2)</f>
        <v>27318899.43</v>
      </c>
      <c r="BA55" s="73">
        <f>ROUND(SUM(BA56:BA57),2)</f>
        <v>0</v>
      </c>
      <c r="BB55" s="73">
        <f>ROUND(SUM(BB56:BB57),2)</f>
        <v>0</v>
      </c>
      <c r="BC55" s="73">
        <f>ROUND(SUM(BC56:BC57),2)</f>
        <v>0</v>
      </c>
      <c r="BD55" s="75">
        <f>ROUND(SUM(BD56:BD57),2)</f>
        <v>0</v>
      </c>
      <c r="BS55" s="76" t="s">
        <v>68</v>
      </c>
      <c r="BT55" s="76" t="s">
        <v>76</v>
      </c>
      <c r="BU55" s="76" t="s">
        <v>70</v>
      </c>
      <c r="BV55" s="76" t="s">
        <v>71</v>
      </c>
      <c r="BW55" s="76" t="s">
        <v>77</v>
      </c>
      <c r="BX55" s="76" t="s">
        <v>4</v>
      </c>
      <c r="CL55" s="76" t="s">
        <v>1</v>
      </c>
      <c r="CM55" s="76" t="s">
        <v>78</v>
      </c>
    </row>
    <row r="56" spans="1:90" s="85" customFormat="1" ht="25.5" customHeight="1">
      <c r="A56" s="77" t="s">
        <v>79</v>
      </c>
      <c r="B56" s="78"/>
      <c r="C56" s="79"/>
      <c r="D56" s="79"/>
      <c r="E56" s="216" t="s">
        <v>80</v>
      </c>
      <c r="F56" s="216"/>
      <c r="G56" s="216"/>
      <c r="H56" s="216"/>
      <c r="I56" s="216"/>
      <c r="J56" s="79"/>
      <c r="K56" s="216" t="s">
        <v>81</v>
      </c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9">
        <f>'A Kral'!J32</f>
        <v>20809135.54</v>
      </c>
      <c r="AH56" s="220"/>
      <c r="AI56" s="220"/>
      <c r="AJ56" s="220"/>
      <c r="AK56" s="220"/>
      <c r="AL56" s="220"/>
      <c r="AM56" s="220"/>
      <c r="AN56" s="226">
        <f t="shared" si="0"/>
        <v>25179054</v>
      </c>
      <c r="AO56" s="227"/>
      <c r="AP56" s="227"/>
      <c r="AQ56" s="80" t="s">
        <v>82</v>
      </c>
      <c r="AR56" s="78"/>
      <c r="AS56" s="81">
        <v>0</v>
      </c>
      <c r="AT56" s="82">
        <f t="shared" si="1"/>
        <v>4369918.46</v>
      </c>
      <c r="AU56" s="83">
        <f>'A Kral'!P95</f>
        <v>0</v>
      </c>
      <c r="AV56" s="82">
        <f>'A Kral'!J35</f>
        <v>4369918.46</v>
      </c>
      <c r="AW56" s="82">
        <f>'A Kral'!J36</f>
        <v>0</v>
      </c>
      <c r="AX56" s="82">
        <f>'A Kral'!J37</f>
        <v>0</v>
      </c>
      <c r="AY56" s="82">
        <f>'A Kral'!J38</f>
        <v>0</v>
      </c>
      <c r="AZ56" s="82">
        <f>'A Kral'!F35</f>
        <v>20809135.54</v>
      </c>
      <c r="BA56" s="82">
        <f>'A Kral'!F36</f>
        <v>0</v>
      </c>
      <c r="BB56" s="82">
        <f>'A Kral'!F37</f>
        <v>0</v>
      </c>
      <c r="BC56" s="82">
        <f>'A Kral'!F38</f>
        <v>0</v>
      </c>
      <c r="BD56" s="84">
        <f>'A Kral'!F39</f>
        <v>0</v>
      </c>
      <c r="BT56" s="86" t="s">
        <v>78</v>
      </c>
      <c r="BV56" s="86" t="s">
        <v>71</v>
      </c>
      <c r="BW56" s="86" t="s">
        <v>83</v>
      </c>
      <c r="BX56" s="86" t="s">
        <v>77</v>
      </c>
      <c r="CL56" s="86" t="s">
        <v>1</v>
      </c>
    </row>
    <row r="57" spans="1:90" s="85" customFormat="1" ht="16.5" customHeight="1">
      <c r="A57" s="77" t="s">
        <v>79</v>
      </c>
      <c r="B57" s="78"/>
      <c r="C57" s="79"/>
      <c r="D57" s="79"/>
      <c r="E57" s="216" t="s">
        <v>84</v>
      </c>
      <c r="F57" s="216"/>
      <c r="G57" s="216"/>
      <c r="H57" s="216"/>
      <c r="I57" s="216"/>
      <c r="J57" s="79"/>
      <c r="K57" s="216" t="s">
        <v>85</v>
      </c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21">
        <f>'B Kral'!J32</f>
        <v>6509763.89</v>
      </c>
      <c r="AH57" s="222"/>
      <c r="AI57" s="222"/>
      <c r="AJ57" s="222"/>
      <c r="AK57" s="222"/>
      <c r="AL57" s="222"/>
      <c r="AM57" s="222"/>
      <c r="AN57" s="226">
        <f t="shared" si="0"/>
        <v>7876814.31</v>
      </c>
      <c r="AO57" s="227"/>
      <c r="AP57" s="227"/>
      <c r="AQ57" s="80" t="s">
        <v>82</v>
      </c>
      <c r="AR57" s="78"/>
      <c r="AS57" s="81">
        <v>0</v>
      </c>
      <c r="AT57" s="82">
        <f t="shared" si="1"/>
        <v>1367050.42</v>
      </c>
      <c r="AU57" s="83">
        <f>'B Kral'!P97</f>
        <v>0</v>
      </c>
      <c r="AV57" s="82">
        <f>'B Kral'!J35</f>
        <v>1367050.42</v>
      </c>
      <c r="AW57" s="82">
        <f>'B Kral'!J36</f>
        <v>0</v>
      </c>
      <c r="AX57" s="82">
        <f>'B Kral'!J37</f>
        <v>0</v>
      </c>
      <c r="AY57" s="82">
        <f>'B Kral'!J38</f>
        <v>0</v>
      </c>
      <c r="AZ57" s="82">
        <f>'B Kral'!F35</f>
        <v>6509763.89</v>
      </c>
      <c r="BA57" s="82">
        <f>'B Kral'!F36</f>
        <v>0</v>
      </c>
      <c r="BB57" s="82">
        <f>'B Kral'!F37</f>
        <v>0</v>
      </c>
      <c r="BC57" s="82">
        <f>'B Kral'!F38</f>
        <v>0</v>
      </c>
      <c r="BD57" s="84">
        <f>'B Kral'!F39</f>
        <v>0</v>
      </c>
      <c r="BT57" s="86" t="s">
        <v>78</v>
      </c>
      <c r="BV57" s="86" t="s">
        <v>71</v>
      </c>
      <c r="BW57" s="86" t="s">
        <v>86</v>
      </c>
      <c r="BX57" s="86" t="s">
        <v>77</v>
      </c>
      <c r="CL57" s="86" t="s">
        <v>1</v>
      </c>
    </row>
    <row r="58" spans="2:91" s="67" customFormat="1" ht="16.5" customHeight="1">
      <c r="B58" s="68"/>
      <c r="C58" s="69"/>
      <c r="D58" s="215" t="s">
        <v>87</v>
      </c>
      <c r="E58" s="215"/>
      <c r="F58" s="215"/>
      <c r="G58" s="215"/>
      <c r="H58" s="215"/>
      <c r="I58" s="70"/>
      <c r="J58" s="215" t="s">
        <v>88</v>
      </c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25">
        <f>ROUND(SUM(AG59:AG60),2)</f>
        <v>10773314.6</v>
      </c>
      <c r="AH58" s="218"/>
      <c r="AI58" s="218"/>
      <c r="AJ58" s="218"/>
      <c r="AK58" s="218"/>
      <c r="AL58" s="218"/>
      <c r="AM58" s="218"/>
      <c r="AN58" s="217">
        <f t="shared" si="0"/>
        <v>13035710.67</v>
      </c>
      <c r="AO58" s="218"/>
      <c r="AP58" s="218"/>
      <c r="AQ58" s="71" t="s">
        <v>75</v>
      </c>
      <c r="AR58" s="68"/>
      <c r="AS58" s="72">
        <f>ROUND(SUM(AS59:AS60),2)</f>
        <v>0</v>
      </c>
      <c r="AT58" s="73">
        <f t="shared" si="1"/>
        <v>2262396.07</v>
      </c>
      <c r="AU58" s="74">
        <f>ROUND(SUM(AU59:AU60),5)</f>
        <v>0</v>
      </c>
      <c r="AV58" s="73">
        <f>ROUND(AZ58*L29,2)</f>
        <v>2262396.07</v>
      </c>
      <c r="AW58" s="73">
        <f>ROUND(BA58*L30,2)</f>
        <v>0</v>
      </c>
      <c r="AX58" s="73">
        <f>ROUND(BB58*L29,2)</f>
        <v>0</v>
      </c>
      <c r="AY58" s="73">
        <f>ROUND(BC58*L30,2)</f>
        <v>0</v>
      </c>
      <c r="AZ58" s="73">
        <f>ROUND(SUM(AZ59:AZ60),2)</f>
        <v>10773314.6</v>
      </c>
      <c r="BA58" s="73">
        <f>ROUND(SUM(BA59:BA60),2)</f>
        <v>0</v>
      </c>
      <c r="BB58" s="73">
        <f>ROUND(SUM(BB59:BB60),2)</f>
        <v>0</v>
      </c>
      <c r="BC58" s="73">
        <f>ROUND(SUM(BC59:BC60),2)</f>
        <v>0</v>
      </c>
      <c r="BD58" s="75">
        <f>ROUND(SUM(BD59:BD60),2)</f>
        <v>0</v>
      </c>
      <c r="BS58" s="76" t="s">
        <v>68</v>
      </c>
      <c r="BT58" s="76" t="s">
        <v>76</v>
      </c>
      <c r="BU58" s="76" t="s">
        <v>70</v>
      </c>
      <c r="BV58" s="76" t="s">
        <v>71</v>
      </c>
      <c r="BW58" s="76" t="s">
        <v>89</v>
      </c>
      <c r="BX58" s="76" t="s">
        <v>4</v>
      </c>
      <c r="CL58" s="76" t="s">
        <v>1</v>
      </c>
      <c r="CM58" s="76" t="s">
        <v>78</v>
      </c>
    </row>
    <row r="59" spans="1:90" s="85" customFormat="1" ht="25.5" customHeight="1">
      <c r="A59" s="77" t="s">
        <v>79</v>
      </c>
      <c r="B59" s="78"/>
      <c r="C59" s="79"/>
      <c r="D59" s="79"/>
      <c r="E59" s="216" t="s">
        <v>80</v>
      </c>
      <c r="F59" s="216"/>
      <c r="G59" s="216"/>
      <c r="H59" s="216"/>
      <c r="I59" s="216"/>
      <c r="J59" s="79"/>
      <c r="K59" s="216" t="s">
        <v>90</v>
      </c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9">
        <f>'A Na D'!J32</f>
        <v>7473510.98</v>
      </c>
      <c r="AH59" s="220"/>
      <c r="AI59" s="220"/>
      <c r="AJ59" s="220"/>
      <c r="AK59" s="220"/>
      <c r="AL59" s="220"/>
      <c r="AM59" s="220"/>
      <c r="AN59" s="226">
        <f t="shared" si="0"/>
        <v>9042948.290000001</v>
      </c>
      <c r="AO59" s="227"/>
      <c r="AP59" s="227"/>
      <c r="AQ59" s="80" t="s">
        <v>82</v>
      </c>
      <c r="AR59" s="78"/>
      <c r="AS59" s="81">
        <v>0</v>
      </c>
      <c r="AT59" s="82">
        <f t="shared" si="1"/>
        <v>1569437.31</v>
      </c>
      <c r="AU59" s="83">
        <f>'A Na D'!P96</f>
        <v>0</v>
      </c>
      <c r="AV59" s="82">
        <f>'A Na D'!J35</f>
        <v>1569437.31</v>
      </c>
      <c r="AW59" s="82">
        <f>'A Na D'!J36</f>
        <v>0</v>
      </c>
      <c r="AX59" s="82">
        <f>'A Na D'!J37</f>
        <v>0</v>
      </c>
      <c r="AY59" s="82">
        <f>'A Na D'!J38</f>
        <v>0</v>
      </c>
      <c r="AZ59" s="82">
        <f>'A Na D'!F35</f>
        <v>7473510.98</v>
      </c>
      <c r="BA59" s="82">
        <f>'A Na D'!F36</f>
        <v>0</v>
      </c>
      <c r="BB59" s="82">
        <f>'A Na D'!F37</f>
        <v>0</v>
      </c>
      <c r="BC59" s="82">
        <f>'A Na D'!F38</f>
        <v>0</v>
      </c>
      <c r="BD59" s="84">
        <f>'A Na D'!F39</f>
        <v>0</v>
      </c>
      <c r="BT59" s="86" t="s">
        <v>78</v>
      </c>
      <c r="BV59" s="86" t="s">
        <v>71</v>
      </c>
      <c r="BW59" s="86" t="s">
        <v>91</v>
      </c>
      <c r="BX59" s="86" t="s">
        <v>89</v>
      </c>
      <c r="CL59" s="86" t="s">
        <v>1</v>
      </c>
    </row>
    <row r="60" spans="1:90" s="85" customFormat="1" ht="16.5" customHeight="1">
      <c r="A60" s="77" t="s">
        <v>79</v>
      </c>
      <c r="B60" s="78"/>
      <c r="C60" s="79"/>
      <c r="D60" s="79"/>
      <c r="E60" s="216" t="s">
        <v>84</v>
      </c>
      <c r="F60" s="216"/>
      <c r="G60" s="216"/>
      <c r="H60" s="216"/>
      <c r="I60" s="216"/>
      <c r="J60" s="79"/>
      <c r="K60" s="216" t="s">
        <v>92</v>
      </c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21">
        <f>'B Na D'!J32</f>
        <v>3299803.62</v>
      </c>
      <c r="AH60" s="222"/>
      <c r="AI60" s="222"/>
      <c r="AJ60" s="222"/>
      <c r="AK60" s="222"/>
      <c r="AL60" s="222"/>
      <c r="AM60" s="222"/>
      <c r="AN60" s="226">
        <f t="shared" si="0"/>
        <v>3992762.38</v>
      </c>
      <c r="AO60" s="227"/>
      <c r="AP60" s="227"/>
      <c r="AQ60" s="80" t="s">
        <v>82</v>
      </c>
      <c r="AR60" s="78"/>
      <c r="AS60" s="81">
        <v>0</v>
      </c>
      <c r="AT60" s="82">
        <f t="shared" si="1"/>
        <v>692958.76</v>
      </c>
      <c r="AU60" s="83">
        <f>'B Na D'!P97</f>
        <v>0</v>
      </c>
      <c r="AV60" s="82">
        <f>'B Na D'!J35</f>
        <v>692958.76</v>
      </c>
      <c r="AW60" s="82">
        <f>'B Na D'!J36</f>
        <v>0</v>
      </c>
      <c r="AX60" s="82">
        <f>'B Na D'!J37</f>
        <v>0</v>
      </c>
      <c r="AY60" s="82">
        <f>'B Na D'!J38</f>
        <v>0</v>
      </c>
      <c r="AZ60" s="82">
        <f>'B Na D'!F35</f>
        <v>3299803.62</v>
      </c>
      <c r="BA60" s="82">
        <f>'B Na D'!F36</f>
        <v>0</v>
      </c>
      <c r="BB60" s="82">
        <f>'B Na D'!F37</f>
        <v>0</v>
      </c>
      <c r="BC60" s="82">
        <f>'B Na D'!F38</f>
        <v>0</v>
      </c>
      <c r="BD60" s="84">
        <f>'B Na D'!F39</f>
        <v>0</v>
      </c>
      <c r="BT60" s="86" t="s">
        <v>78</v>
      </c>
      <c r="BV60" s="86" t="s">
        <v>71</v>
      </c>
      <c r="BW60" s="86" t="s">
        <v>93</v>
      </c>
      <c r="BX60" s="86" t="s">
        <v>89</v>
      </c>
      <c r="CL60" s="86" t="s">
        <v>1</v>
      </c>
    </row>
    <row r="61" spans="2:91" s="67" customFormat="1" ht="16.5" customHeight="1">
      <c r="B61" s="68"/>
      <c r="C61" s="69"/>
      <c r="D61" s="215" t="s">
        <v>94</v>
      </c>
      <c r="E61" s="215"/>
      <c r="F61" s="215"/>
      <c r="G61" s="215"/>
      <c r="H61" s="215"/>
      <c r="I61" s="70"/>
      <c r="J61" s="215" t="s">
        <v>95</v>
      </c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25">
        <f>ROUND(SUM(AG62:AG63),2)</f>
        <v>7744604.22</v>
      </c>
      <c r="AH61" s="218"/>
      <c r="AI61" s="218"/>
      <c r="AJ61" s="218"/>
      <c r="AK61" s="218"/>
      <c r="AL61" s="218"/>
      <c r="AM61" s="218"/>
      <c r="AN61" s="217">
        <f t="shared" si="0"/>
        <v>9370971.11</v>
      </c>
      <c r="AO61" s="218"/>
      <c r="AP61" s="218"/>
      <c r="AQ61" s="71" t="s">
        <v>75</v>
      </c>
      <c r="AR61" s="68"/>
      <c r="AS61" s="72">
        <f>ROUND(SUM(AS62:AS63),2)</f>
        <v>0</v>
      </c>
      <c r="AT61" s="73">
        <f t="shared" si="1"/>
        <v>1626366.89</v>
      </c>
      <c r="AU61" s="74">
        <f>ROUND(SUM(AU62:AU63),5)</f>
        <v>0</v>
      </c>
      <c r="AV61" s="73">
        <f>ROUND(AZ61*L29,2)</f>
        <v>1626366.89</v>
      </c>
      <c r="AW61" s="73">
        <f>ROUND(BA61*L30,2)</f>
        <v>0</v>
      </c>
      <c r="AX61" s="73">
        <f>ROUND(BB61*L29,2)</f>
        <v>0</v>
      </c>
      <c r="AY61" s="73">
        <f>ROUND(BC61*L30,2)</f>
        <v>0</v>
      </c>
      <c r="AZ61" s="73">
        <f>ROUND(SUM(AZ62:AZ63),2)</f>
        <v>7744604.22</v>
      </c>
      <c r="BA61" s="73">
        <f>ROUND(SUM(BA62:BA63),2)</f>
        <v>0</v>
      </c>
      <c r="BB61" s="73">
        <f>ROUND(SUM(BB62:BB63),2)</f>
        <v>0</v>
      </c>
      <c r="BC61" s="73">
        <f>ROUND(SUM(BC62:BC63),2)</f>
        <v>0</v>
      </c>
      <c r="BD61" s="75">
        <f>ROUND(SUM(BD62:BD63),2)</f>
        <v>0</v>
      </c>
      <c r="BS61" s="76" t="s">
        <v>68</v>
      </c>
      <c r="BT61" s="76" t="s">
        <v>76</v>
      </c>
      <c r="BU61" s="76" t="s">
        <v>70</v>
      </c>
      <c r="BV61" s="76" t="s">
        <v>71</v>
      </c>
      <c r="BW61" s="76" t="s">
        <v>96</v>
      </c>
      <c r="BX61" s="76" t="s">
        <v>4</v>
      </c>
      <c r="CL61" s="76" t="s">
        <v>1</v>
      </c>
      <c r="CM61" s="76" t="s">
        <v>78</v>
      </c>
    </row>
    <row r="62" spans="1:90" s="85" customFormat="1" ht="25.5" customHeight="1">
      <c r="A62" s="77" t="s">
        <v>79</v>
      </c>
      <c r="B62" s="78"/>
      <c r="C62" s="79"/>
      <c r="D62" s="79"/>
      <c r="E62" s="216" t="s">
        <v>80</v>
      </c>
      <c r="F62" s="216"/>
      <c r="G62" s="216"/>
      <c r="H62" s="216"/>
      <c r="I62" s="216"/>
      <c r="J62" s="79"/>
      <c r="K62" s="216" t="s">
        <v>97</v>
      </c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9">
        <f>'A Ou'!J32</f>
        <v>5853766.15</v>
      </c>
      <c r="AH62" s="220"/>
      <c r="AI62" s="220"/>
      <c r="AJ62" s="220"/>
      <c r="AK62" s="220"/>
      <c r="AL62" s="220"/>
      <c r="AM62" s="220"/>
      <c r="AN62" s="226">
        <f t="shared" si="0"/>
        <v>7083057.04</v>
      </c>
      <c r="AO62" s="227"/>
      <c r="AP62" s="227"/>
      <c r="AQ62" s="80" t="s">
        <v>82</v>
      </c>
      <c r="AR62" s="78"/>
      <c r="AS62" s="81">
        <v>0</v>
      </c>
      <c r="AT62" s="82">
        <f t="shared" si="1"/>
        <v>1229290.89</v>
      </c>
      <c r="AU62" s="83">
        <f>'A Ou'!P95</f>
        <v>0</v>
      </c>
      <c r="AV62" s="82">
        <f>'A Ou'!J35</f>
        <v>1229290.89</v>
      </c>
      <c r="AW62" s="82">
        <f>'A Ou'!J36</f>
        <v>0</v>
      </c>
      <c r="AX62" s="82">
        <f>'A Ou'!J37</f>
        <v>0</v>
      </c>
      <c r="AY62" s="82">
        <f>'A Ou'!J38</f>
        <v>0</v>
      </c>
      <c r="AZ62" s="82">
        <f>'A Ou'!F35</f>
        <v>5853766.15</v>
      </c>
      <c r="BA62" s="82">
        <f>'A Ou'!F36</f>
        <v>0</v>
      </c>
      <c r="BB62" s="82">
        <f>'A Ou'!F37</f>
        <v>0</v>
      </c>
      <c r="BC62" s="82">
        <f>'A Ou'!F38</f>
        <v>0</v>
      </c>
      <c r="BD62" s="84">
        <f>'A Ou'!F39</f>
        <v>0</v>
      </c>
      <c r="BT62" s="86" t="s">
        <v>78</v>
      </c>
      <c r="BV62" s="86" t="s">
        <v>71</v>
      </c>
      <c r="BW62" s="86" t="s">
        <v>98</v>
      </c>
      <c r="BX62" s="86" t="s">
        <v>96</v>
      </c>
      <c r="CL62" s="86" t="s">
        <v>1</v>
      </c>
    </row>
    <row r="63" spans="1:90" s="85" customFormat="1" ht="16.5" customHeight="1">
      <c r="A63" s="77" t="s">
        <v>79</v>
      </c>
      <c r="B63" s="78"/>
      <c r="C63" s="79"/>
      <c r="D63" s="79"/>
      <c r="E63" s="216" t="s">
        <v>84</v>
      </c>
      <c r="F63" s="216"/>
      <c r="G63" s="216"/>
      <c r="H63" s="216"/>
      <c r="I63" s="216"/>
      <c r="J63" s="79"/>
      <c r="K63" s="216" t="s">
        <v>99</v>
      </c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21">
        <f>'B Ou'!J32</f>
        <v>1890838.07</v>
      </c>
      <c r="AH63" s="222"/>
      <c r="AI63" s="222"/>
      <c r="AJ63" s="222"/>
      <c r="AK63" s="222"/>
      <c r="AL63" s="222"/>
      <c r="AM63" s="222"/>
      <c r="AN63" s="226">
        <f t="shared" si="0"/>
        <v>2287914.06</v>
      </c>
      <c r="AO63" s="227"/>
      <c r="AP63" s="227"/>
      <c r="AQ63" s="80" t="s">
        <v>82</v>
      </c>
      <c r="AR63" s="78"/>
      <c r="AS63" s="81">
        <v>0</v>
      </c>
      <c r="AT63" s="82">
        <f t="shared" si="1"/>
        <v>397075.99</v>
      </c>
      <c r="AU63" s="83">
        <f>'B Ou'!P91</f>
        <v>0</v>
      </c>
      <c r="AV63" s="82">
        <f>'B Ou'!J35</f>
        <v>397075.99</v>
      </c>
      <c r="AW63" s="82">
        <f>'B Ou'!J36</f>
        <v>0</v>
      </c>
      <c r="AX63" s="82">
        <f>'B Ou'!J37</f>
        <v>0</v>
      </c>
      <c r="AY63" s="82">
        <f>'B Ou'!J38</f>
        <v>0</v>
      </c>
      <c r="AZ63" s="82">
        <f>'B Ou'!F35</f>
        <v>1890838.07</v>
      </c>
      <c r="BA63" s="82">
        <f>'B Ou'!F36</f>
        <v>0</v>
      </c>
      <c r="BB63" s="82">
        <f>'B Ou'!F37</f>
        <v>0</v>
      </c>
      <c r="BC63" s="82">
        <f>'B Ou'!F38</f>
        <v>0</v>
      </c>
      <c r="BD63" s="84">
        <f>'B Ou'!F39</f>
        <v>0</v>
      </c>
      <c r="BT63" s="86" t="s">
        <v>78</v>
      </c>
      <c r="BV63" s="86" t="s">
        <v>71</v>
      </c>
      <c r="BW63" s="86" t="s">
        <v>100</v>
      </c>
      <c r="BX63" s="86" t="s">
        <v>96</v>
      </c>
      <c r="CL63" s="86" t="s">
        <v>1</v>
      </c>
    </row>
    <row r="64" spans="1:91" s="67" customFormat="1" ht="16.5" customHeight="1">
      <c r="A64" s="77" t="s">
        <v>79</v>
      </c>
      <c r="B64" s="68"/>
      <c r="C64" s="69"/>
      <c r="D64" s="215" t="s">
        <v>101</v>
      </c>
      <c r="E64" s="215"/>
      <c r="F64" s="215"/>
      <c r="G64" s="215"/>
      <c r="H64" s="215"/>
      <c r="I64" s="70"/>
      <c r="J64" s="215" t="s">
        <v>2653</v>
      </c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06">
        <f>'Park Truhl'!J30</f>
        <v>525010.22</v>
      </c>
      <c r="AH64" s="205"/>
      <c r="AI64" s="205"/>
      <c r="AJ64" s="205"/>
      <c r="AK64" s="205"/>
      <c r="AL64" s="205"/>
      <c r="AM64" s="205"/>
      <c r="AN64" s="217">
        <f t="shared" si="0"/>
        <v>635262.37</v>
      </c>
      <c r="AO64" s="218"/>
      <c r="AP64" s="218"/>
      <c r="AQ64" s="71" t="s">
        <v>75</v>
      </c>
      <c r="AR64" s="68"/>
      <c r="AS64" s="72">
        <v>0</v>
      </c>
      <c r="AT64" s="73">
        <f t="shared" si="1"/>
        <v>110252.15</v>
      </c>
      <c r="AU64" s="74">
        <f>'Park Truhl'!P86</f>
        <v>0</v>
      </c>
      <c r="AV64" s="73">
        <f>'Park Truhl'!J33</f>
        <v>110252.15</v>
      </c>
      <c r="AW64" s="73">
        <f>'Park Truhl'!J34</f>
        <v>0</v>
      </c>
      <c r="AX64" s="73">
        <f>'Park Truhl'!J35</f>
        <v>0</v>
      </c>
      <c r="AY64" s="73">
        <f>'Park Truhl'!J36</f>
        <v>0</v>
      </c>
      <c r="AZ64" s="73">
        <f>'Park Truhl'!F33</f>
        <v>525010.22</v>
      </c>
      <c r="BA64" s="73">
        <f>'Park Truhl'!F34</f>
        <v>0</v>
      </c>
      <c r="BB64" s="73">
        <f>'Park Truhl'!F35</f>
        <v>0</v>
      </c>
      <c r="BC64" s="73">
        <f>'Park Truhl'!F36</f>
        <v>0</v>
      </c>
      <c r="BD64" s="75">
        <f>'Park Truhl'!F37</f>
        <v>0</v>
      </c>
      <c r="BT64" s="76" t="s">
        <v>76</v>
      </c>
      <c r="BV64" s="76" t="s">
        <v>71</v>
      </c>
      <c r="BW64" s="76" t="s">
        <v>102</v>
      </c>
      <c r="BX64" s="76" t="s">
        <v>4</v>
      </c>
      <c r="CL64" s="76" t="s">
        <v>1</v>
      </c>
      <c r="CM64" s="76" t="s">
        <v>78</v>
      </c>
    </row>
    <row r="65" spans="1:91" s="67" customFormat="1" ht="16.5" customHeight="1">
      <c r="A65" s="77" t="s">
        <v>79</v>
      </c>
      <c r="B65" s="68"/>
      <c r="C65" s="69"/>
      <c r="D65" s="215" t="s">
        <v>103</v>
      </c>
      <c r="E65" s="215"/>
      <c r="F65" s="215"/>
      <c r="G65" s="215"/>
      <c r="H65" s="215"/>
      <c r="I65" s="70"/>
      <c r="J65" s="215" t="s">
        <v>2654</v>
      </c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4">
        <f>'Kom Praž'!J30</f>
        <v>9234507.44</v>
      </c>
      <c r="AH65" s="213"/>
      <c r="AI65" s="213"/>
      <c r="AJ65" s="213"/>
      <c r="AK65" s="213"/>
      <c r="AL65" s="213"/>
      <c r="AM65" s="213"/>
      <c r="AN65" s="217">
        <f t="shared" si="0"/>
        <v>11173754</v>
      </c>
      <c r="AO65" s="218"/>
      <c r="AP65" s="218"/>
      <c r="AQ65" s="71" t="s">
        <v>75</v>
      </c>
      <c r="AR65" s="68"/>
      <c r="AS65" s="72">
        <v>0</v>
      </c>
      <c r="AT65" s="73">
        <f t="shared" si="1"/>
        <v>1939246.56</v>
      </c>
      <c r="AU65" s="74">
        <f>'Kom Praž'!P85</f>
        <v>0</v>
      </c>
      <c r="AV65" s="73">
        <f>'Kom Praž'!J33</f>
        <v>1939246.56</v>
      </c>
      <c r="AW65" s="73">
        <f>'Kom Praž'!J34</f>
        <v>0</v>
      </c>
      <c r="AX65" s="73">
        <f>'Kom Praž'!J35</f>
        <v>0</v>
      </c>
      <c r="AY65" s="73">
        <f>'Kom Praž'!J36</f>
        <v>0</v>
      </c>
      <c r="AZ65" s="73">
        <f>'Kom Praž'!F33</f>
        <v>9234507.44</v>
      </c>
      <c r="BA65" s="73">
        <f>'Kom Praž'!F34</f>
        <v>0</v>
      </c>
      <c r="BB65" s="73">
        <f>'Kom Praž'!F35</f>
        <v>0</v>
      </c>
      <c r="BC65" s="73">
        <f>'Kom Praž'!F36</f>
        <v>0</v>
      </c>
      <c r="BD65" s="75">
        <f>'Kom Praž'!F37</f>
        <v>0</v>
      </c>
      <c r="BT65" s="76" t="s">
        <v>76</v>
      </c>
      <c r="BV65" s="76" t="s">
        <v>71</v>
      </c>
      <c r="BW65" s="76" t="s">
        <v>104</v>
      </c>
      <c r="BX65" s="76" t="s">
        <v>4</v>
      </c>
      <c r="CL65" s="76" t="s">
        <v>1</v>
      </c>
      <c r="CM65" s="76" t="s">
        <v>78</v>
      </c>
    </row>
    <row r="66" spans="2:91" s="67" customFormat="1" ht="16.5" customHeight="1">
      <c r="B66" s="68"/>
      <c r="C66" s="69"/>
      <c r="D66" s="215" t="s">
        <v>105</v>
      </c>
      <c r="E66" s="215"/>
      <c r="F66" s="215"/>
      <c r="G66" s="215"/>
      <c r="H66" s="215"/>
      <c r="I66" s="70"/>
      <c r="J66" s="215" t="s">
        <v>2655</v>
      </c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25">
        <f>ROUND(SUM(AG67:AG68),2)</f>
        <v>1124986.27</v>
      </c>
      <c r="AH66" s="218"/>
      <c r="AI66" s="218"/>
      <c r="AJ66" s="218"/>
      <c r="AK66" s="218"/>
      <c r="AL66" s="218"/>
      <c r="AM66" s="218"/>
      <c r="AN66" s="217">
        <f t="shared" si="0"/>
        <v>1361233.3900000001</v>
      </c>
      <c r="AO66" s="218"/>
      <c r="AP66" s="218"/>
      <c r="AQ66" s="71" t="s">
        <v>75</v>
      </c>
      <c r="AR66" s="68"/>
      <c r="AS66" s="72">
        <f>ROUND(SUM(AS67:AS68),2)</f>
        <v>0</v>
      </c>
      <c r="AT66" s="73">
        <f t="shared" si="1"/>
        <v>236247.12</v>
      </c>
      <c r="AU66" s="74">
        <f>ROUND(SUM(AU67:AU68),5)</f>
        <v>0</v>
      </c>
      <c r="AV66" s="73">
        <f>ROUND(AZ66*L29,2)</f>
        <v>236247.12</v>
      </c>
      <c r="AW66" s="73">
        <f>ROUND(BA66*L30,2)</f>
        <v>0</v>
      </c>
      <c r="AX66" s="73">
        <f>ROUND(BB66*L29,2)</f>
        <v>0</v>
      </c>
      <c r="AY66" s="73">
        <f>ROUND(BC66*L30,2)</f>
        <v>0</v>
      </c>
      <c r="AZ66" s="73">
        <f>ROUND(SUM(AZ67:AZ68),2)</f>
        <v>1124986.27</v>
      </c>
      <c r="BA66" s="73">
        <f>ROUND(SUM(BA67:BA68),2)</f>
        <v>0</v>
      </c>
      <c r="BB66" s="73">
        <f>ROUND(SUM(BB67:BB68),2)</f>
        <v>0</v>
      </c>
      <c r="BC66" s="73">
        <f>ROUND(SUM(BC67:BC68),2)</f>
        <v>0</v>
      </c>
      <c r="BD66" s="75">
        <f>ROUND(SUM(BD67:BD68),2)</f>
        <v>0</v>
      </c>
      <c r="BS66" s="76" t="s">
        <v>68</v>
      </c>
      <c r="BT66" s="76" t="s">
        <v>76</v>
      </c>
      <c r="BU66" s="76" t="s">
        <v>70</v>
      </c>
      <c r="BV66" s="76" t="s">
        <v>71</v>
      </c>
      <c r="BW66" s="76" t="s">
        <v>106</v>
      </c>
      <c r="BX66" s="76" t="s">
        <v>4</v>
      </c>
      <c r="CL66" s="76" t="s">
        <v>1</v>
      </c>
      <c r="CM66" s="76" t="s">
        <v>78</v>
      </c>
    </row>
    <row r="67" spans="1:90" s="85" customFormat="1" ht="25.5" customHeight="1">
      <c r="A67" s="77" t="s">
        <v>79</v>
      </c>
      <c r="B67" s="78"/>
      <c r="C67" s="79"/>
      <c r="D67" s="79"/>
      <c r="E67" s="216" t="s">
        <v>107</v>
      </c>
      <c r="F67" s="216"/>
      <c r="G67" s="216"/>
      <c r="H67" s="216"/>
      <c r="I67" s="216"/>
      <c r="J67" s="79"/>
      <c r="K67" s="216" t="s">
        <v>108</v>
      </c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21">
        <f>'B1Vod Kral'!J32</f>
        <v>823221.46</v>
      </c>
      <c r="AH67" s="222"/>
      <c r="AI67" s="222"/>
      <c r="AJ67" s="222"/>
      <c r="AK67" s="222"/>
      <c r="AL67" s="222"/>
      <c r="AM67" s="222"/>
      <c r="AN67" s="226">
        <f t="shared" si="0"/>
        <v>996097.97</v>
      </c>
      <c r="AO67" s="227"/>
      <c r="AP67" s="227"/>
      <c r="AQ67" s="80" t="s">
        <v>82</v>
      </c>
      <c r="AR67" s="78"/>
      <c r="AS67" s="81">
        <v>0</v>
      </c>
      <c r="AT67" s="82">
        <f t="shared" si="1"/>
        <v>172876.51</v>
      </c>
      <c r="AU67" s="83">
        <f>'B1Vod Kral'!P91</f>
        <v>0</v>
      </c>
      <c r="AV67" s="82">
        <f>'B1Vod Kral'!J35</f>
        <v>172876.51</v>
      </c>
      <c r="AW67" s="82">
        <f>'B1Vod Kral'!J36</f>
        <v>0</v>
      </c>
      <c r="AX67" s="82">
        <f>'B1Vod Kral'!J37</f>
        <v>0</v>
      </c>
      <c r="AY67" s="82">
        <f>'B1Vod Kral'!J38</f>
        <v>0</v>
      </c>
      <c r="AZ67" s="82">
        <f>'B1Vod Kral'!F35</f>
        <v>823221.46</v>
      </c>
      <c r="BA67" s="82">
        <f>'B1Vod Kral'!F36</f>
        <v>0</v>
      </c>
      <c r="BB67" s="82">
        <f>'B1Vod Kral'!F37</f>
        <v>0</v>
      </c>
      <c r="BC67" s="82">
        <f>'B1Vod Kral'!F38</f>
        <v>0</v>
      </c>
      <c r="BD67" s="84">
        <f>'B1Vod Kral'!F39</f>
        <v>0</v>
      </c>
      <c r="BT67" s="86" t="s">
        <v>78</v>
      </c>
      <c r="BV67" s="86" t="s">
        <v>71</v>
      </c>
      <c r="BW67" s="86" t="s">
        <v>109</v>
      </c>
      <c r="BX67" s="86" t="s">
        <v>106</v>
      </c>
      <c r="CL67" s="86" t="s">
        <v>1</v>
      </c>
    </row>
    <row r="68" spans="1:90" s="85" customFormat="1" ht="25.5" customHeight="1">
      <c r="A68" s="77" t="s">
        <v>79</v>
      </c>
      <c r="B68" s="78"/>
      <c r="C68" s="79"/>
      <c r="D68" s="79"/>
      <c r="E68" s="216" t="s">
        <v>110</v>
      </c>
      <c r="F68" s="216"/>
      <c r="G68" s="216"/>
      <c r="H68" s="216"/>
      <c r="I68" s="216"/>
      <c r="J68" s="79"/>
      <c r="K68" s="216" t="s">
        <v>111</v>
      </c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23">
        <f>'B2Vod Kral'!J32</f>
        <v>301764.81</v>
      </c>
      <c r="AH68" s="224"/>
      <c r="AI68" s="224"/>
      <c r="AJ68" s="224"/>
      <c r="AK68" s="224"/>
      <c r="AL68" s="224"/>
      <c r="AM68" s="224"/>
      <c r="AN68" s="226">
        <f t="shared" si="0"/>
        <v>365135.42</v>
      </c>
      <c r="AO68" s="227"/>
      <c r="AP68" s="227"/>
      <c r="AQ68" s="80" t="s">
        <v>82</v>
      </c>
      <c r="AR68" s="78"/>
      <c r="AS68" s="81">
        <v>0</v>
      </c>
      <c r="AT68" s="82">
        <f t="shared" si="1"/>
        <v>63370.61</v>
      </c>
      <c r="AU68" s="83">
        <f>'B2Vod Kral'!P88</f>
        <v>0</v>
      </c>
      <c r="AV68" s="82">
        <f>'B2Vod Kral'!J35</f>
        <v>63370.61</v>
      </c>
      <c r="AW68" s="82">
        <f>'B2Vod Kral'!J36</f>
        <v>0</v>
      </c>
      <c r="AX68" s="82">
        <f>'B2Vod Kral'!J37</f>
        <v>0</v>
      </c>
      <c r="AY68" s="82">
        <f>'B2Vod Kral'!J38</f>
        <v>0</v>
      </c>
      <c r="AZ68" s="82">
        <f>'B2Vod Kral'!F35</f>
        <v>301764.81</v>
      </c>
      <c r="BA68" s="82">
        <f>'B2Vod Kral'!F36</f>
        <v>0</v>
      </c>
      <c r="BB68" s="82">
        <f>'B2Vod Kral'!F37</f>
        <v>0</v>
      </c>
      <c r="BC68" s="82">
        <f>'B2Vod Kral'!F38</f>
        <v>0</v>
      </c>
      <c r="BD68" s="84">
        <f>'B2Vod Kral'!F39</f>
        <v>0</v>
      </c>
      <c r="BT68" s="86" t="s">
        <v>78</v>
      </c>
      <c r="BV68" s="86" t="s">
        <v>71</v>
      </c>
      <c r="BW68" s="86" t="s">
        <v>112</v>
      </c>
      <c r="BX68" s="86" t="s">
        <v>106</v>
      </c>
      <c r="CL68" s="86" t="s">
        <v>1</v>
      </c>
    </row>
    <row r="69" spans="2:91" s="67" customFormat="1" ht="16.5" customHeight="1">
      <c r="B69" s="68"/>
      <c r="C69" s="69"/>
      <c r="D69" s="215" t="s">
        <v>113</v>
      </c>
      <c r="E69" s="215"/>
      <c r="F69" s="215"/>
      <c r="G69" s="215"/>
      <c r="H69" s="215"/>
      <c r="I69" s="70"/>
      <c r="J69" s="215" t="s">
        <v>2656</v>
      </c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25">
        <f>ROUND(SUM(AG70:AG71),2)</f>
        <v>439088.09</v>
      </c>
      <c r="AH69" s="218"/>
      <c r="AI69" s="218"/>
      <c r="AJ69" s="218"/>
      <c r="AK69" s="218"/>
      <c r="AL69" s="218"/>
      <c r="AM69" s="218"/>
      <c r="AN69" s="217">
        <f t="shared" si="0"/>
        <v>531296.5900000001</v>
      </c>
      <c r="AO69" s="218"/>
      <c r="AP69" s="218"/>
      <c r="AQ69" s="71" t="s">
        <v>75</v>
      </c>
      <c r="AR69" s="68"/>
      <c r="AS69" s="72">
        <f>ROUND(SUM(AS70:AS71),2)</f>
        <v>0</v>
      </c>
      <c r="AT69" s="73">
        <f t="shared" si="1"/>
        <v>92208.5</v>
      </c>
      <c r="AU69" s="74">
        <f>ROUND(SUM(AU70:AU71),5)</f>
        <v>0</v>
      </c>
      <c r="AV69" s="73">
        <f>ROUND(AZ69*L29,2)</f>
        <v>92208.5</v>
      </c>
      <c r="AW69" s="73">
        <f>ROUND(BA69*L30,2)</f>
        <v>0</v>
      </c>
      <c r="AX69" s="73">
        <f>ROUND(BB69*L29,2)</f>
        <v>0</v>
      </c>
      <c r="AY69" s="73">
        <f>ROUND(BC69*L30,2)</f>
        <v>0</v>
      </c>
      <c r="AZ69" s="73">
        <f>ROUND(SUM(AZ70:AZ71),2)</f>
        <v>439088.09</v>
      </c>
      <c r="BA69" s="73">
        <f>ROUND(SUM(BA70:BA71),2)</f>
        <v>0</v>
      </c>
      <c r="BB69" s="73">
        <f>ROUND(SUM(BB70:BB71),2)</f>
        <v>0</v>
      </c>
      <c r="BC69" s="73">
        <f>ROUND(SUM(BC70:BC71),2)</f>
        <v>0</v>
      </c>
      <c r="BD69" s="75">
        <f>ROUND(SUM(BD70:BD71),2)</f>
        <v>0</v>
      </c>
      <c r="BS69" s="76" t="s">
        <v>68</v>
      </c>
      <c r="BT69" s="76" t="s">
        <v>76</v>
      </c>
      <c r="BU69" s="76" t="s">
        <v>70</v>
      </c>
      <c r="BV69" s="76" t="s">
        <v>71</v>
      </c>
      <c r="BW69" s="76" t="s">
        <v>114</v>
      </c>
      <c r="BX69" s="76" t="s">
        <v>4</v>
      </c>
      <c r="CL69" s="76" t="s">
        <v>1</v>
      </c>
      <c r="CM69" s="76" t="s">
        <v>78</v>
      </c>
    </row>
    <row r="70" spans="1:90" s="85" customFormat="1" ht="25.5" customHeight="1">
      <c r="A70" s="77" t="s">
        <v>79</v>
      </c>
      <c r="B70" s="78"/>
      <c r="C70" s="79"/>
      <c r="D70" s="79"/>
      <c r="E70" s="216" t="s">
        <v>107</v>
      </c>
      <c r="F70" s="216"/>
      <c r="G70" s="216"/>
      <c r="H70" s="216"/>
      <c r="I70" s="216"/>
      <c r="J70" s="79"/>
      <c r="K70" s="216" t="s">
        <v>115</v>
      </c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21">
        <f>'B1Vod Ou'!J32</f>
        <v>413054.73</v>
      </c>
      <c r="AH70" s="222"/>
      <c r="AI70" s="222"/>
      <c r="AJ70" s="222"/>
      <c r="AK70" s="222"/>
      <c r="AL70" s="222"/>
      <c r="AM70" s="222"/>
      <c r="AN70" s="226">
        <f t="shared" si="0"/>
        <v>499796.22</v>
      </c>
      <c r="AO70" s="227"/>
      <c r="AP70" s="227"/>
      <c r="AQ70" s="80" t="s">
        <v>82</v>
      </c>
      <c r="AR70" s="78"/>
      <c r="AS70" s="81">
        <v>0</v>
      </c>
      <c r="AT70" s="82">
        <f t="shared" si="1"/>
        <v>86741.49</v>
      </c>
      <c r="AU70" s="83">
        <f>'B1Vod Ou'!P91</f>
        <v>0</v>
      </c>
      <c r="AV70" s="82">
        <f>'B1Vod Ou'!J35</f>
        <v>86741.49</v>
      </c>
      <c r="AW70" s="82">
        <f>'B1Vod Ou'!J36</f>
        <v>0</v>
      </c>
      <c r="AX70" s="82">
        <f>'B1Vod Ou'!J37</f>
        <v>0</v>
      </c>
      <c r="AY70" s="82">
        <f>'B1Vod Ou'!J38</f>
        <v>0</v>
      </c>
      <c r="AZ70" s="82">
        <f>'B1Vod Ou'!F35</f>
        <v>413054.73</v>
      </c>
      <c r="BA70" s="82">
        <f>'B1Vod Ou'!F36</f>
        <v>0</v>
      </c>
      <c r="BB70" s="82">
        <f>'B1Vod Ou'!F37</f>
        <v>0</v>
      </c>
      <c r="BC70" s="82">
        <f>'B1Vod Ou'!F38</f>
        <v>0</v>
      </c>
      <c r="BD70" s="84">
        <f>'B1Vod Ou'!F39</f>
        <v>0</v>
      </c>
      <c r="BT70" s="86" t="s">
        <v>78</v>
      </c>
      <c r="BV70" s="86" t="s">
        <v>71</v>
      </c>
      <c r="BW70" s="86" t="s">
        <v>116</v>
      </c>
      <c r="BX70" s="86" t="s">
        <v>114</v>
      </c>
      <c r="CL70" s="86" t="s">
        <v>1</v>
      </c>
    </row>
    <row r="71" spans="1:90" s="85" customFormat="1" ht="25.5" customHeight="1">
      <c r="A71" s="77" t="s">
        <v>79</v>
      </c>
      <c r="B71" s="78"/>
      <c r="C71" s="79"/>
      <c r="D71" s="79"/>
      <c r="E71" s="216" t="s">
        <v>110</v>
      </c>
      <c r="F71" s="216"/>
      <c r="G71" s="216"/>
      <c r="H71" s="216"/>
      <c r="I71" s="216"/>
      <c r="J71" s="79"/>
      <c r="K71" s="216" t="s">
        <v>117</v>
      </c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23">
        <f>'B2Vod Ou'!J32</f>
        <v>26033.36</v>
      </c>
      <c r="AH71" s="224"/>
      <c r="AI71" s="224"/>
      <c r="AJ71" s="224"/>
      <c r="AK71" s="224"/>
      <c r="AL71" s="224"/>
      <c r="AM71" s="224"/>
      <c r="AN71" s="226">
        <f t="shared" si="0"/>
        <v>31500.370000000003</v>
      </c>
      <c r="AO71" s="227"/>
      <c r="AP71" s="227"/>
      <c r="AQ71" s="80" t="s">
        <v>82</v>
      </c>
      <c r="AR71" s="78"/>
      <c r="AS71" s="81">
        <v>0</v>
      </c>
      <c r="AT71" s="82">
        <f t="shared" si="1"/>
        <v>5467.01</v>
      </c>
      <c r="AU71" s="83">
        <f>'B2Vod Ou'!P88</f>
        <v>0</v>
      </c>
      <c r="AV71" s="82">
        <f>'B2Vod Ou'!J35</f>
        <v>5467.01</v>
      </c>
      <c r="AW71" s="82">
        <f>'B2Vod Ou'!J36</f>
        <v>0</v>
      </c>
      <c r="AX71" s="82">
        <f>'B2Vod Ou'!J37</f>
        <v>0</v>
      </c>
      <c r="AY71" s="82">
        <f>'B2Vod Ou'!J38</f>
        <v>0</v>
      </c>
      <c r="AZ71" s="82">
        <f>'B2Vod Ou'!F35</f>
        <v>26033.36</v>
      </c>
      <c r="BA71" s="82">
        <f>'B2Vod Ou'!F36</f>
        <v>0</v>
      </c>
      <c r="BB71" s="82">
        <f>'B2Vod Ou'!F37</f>
        <v>0</v>
      </c>
      <c r="BC71" s="82">
        <f>'B2Vod Ou'!F38</f>
        <v>0</v>
      </c>
      <c r="BD71" s="84">
        <f>'B2Vod Ou'!F39</f>
        <v>0</v>
      </c>
      <c r="BT71" s="86" t="s">
        <v>78</v>
      </c>
      <c r="BV71" s="86" t="s">
        <v>71</v>
      </c>
      <c r="BW71" s="86" t="s">
        <v>118</v>
      </c>
      <c r="BX71" s="86" t="s">
        <v>114</v>
      </c>
      <c r="CL71" s="86" t="s">
        <v>1</v>
      </c>
    </row>
    <row r="72" spans="2:91" s="67" customFormat="1" ht="16.5" customHeight="1">
      <c r="B72" s="68"/>
      <c r="C72" s="69"/>
      <c r="D72" s="215" t="s">
        <v>119</v>
      </c>
      <c r="E72" s="215"/>
      <c r="F72" s="215"/>
      <c r="G72" s="215"/>
      <c r="H72" s="215"/>
      <c r="I72" s="70"/>
      <c r="J72" s="215" t="s">
        <v>120</v>
      </c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25">
        <f>ROUND(SUM(AG73:AG75),2)</f>
        <v>6137279.76</v>
      </c>
      <c r="AH72" s="218"/>
      <c r="AI72" s="218"/>
      <c r="AJ72" s="218"/>
      <c r="AK72" s="218"/>
      <c r="AL72" s="218"/>
      <c r="AM72" s="218"/>
      <c r="AN72" s="217">
        <f t="shared" si="0"/>
        <v>7426108.51</v>
      </c>
      <c r="AO72" s="218"/>
      <c r="AP72" s="218"/>
      <c r="AQ72" s="71" t="s">
        <v>75</v>
      </c>
      <c r="AR72" s="68"/>
      <c r="AS72" s="72">
        <f>ROUND(SUM(AS73:AS75),2)</f>
        <v>0</v>
      </c>
      <c r="AT72" s="73">
        <f t="shared" si="1"/>
        <v>1288828.75</v>
      </c>
      <c r="AU72" s="74">
        <f>ROUND(SUM(AU73:AU75),5)</f>
        <v>0</v>
      </c>
      <c r="AV72" s="73">
        <f>ROUND(AZ72*L29,2)</f>
        <v>1288828.75</v>
      </c>
      <c r="AW72" s="73">
        <f>ROUND(BA72*L30,2)</f>
        <v>0</v>
      </c>
      <c r="AX72" s="73">
        <f>ROUND(BB72*L29,2)</f>
        <v>0</v>
      </c>
      <c r="AY72" s="73">
        <f>ROUND(BC72*L30,2)</f>
        <v>0</v>
      </c>
      <c r="AZ72" s="73">
        <f>ROUND(SUM(AZ73:AZ75),2)</f>
        <v>6137279.76</v>
      </c>
      <c r="BA72" s="73">
        <f>ROUND(SUM(BA73:BA75),2)</f>
        <v>0</v>
      </c>
      <c r="BB72" s="73">
        <f>ROUND(SUM(BB73:BB75),2)</f>
        <v>0</v>
      </c>
      <c r="BC72" s="73">
        <f>ROUND(SUM(BC73:BC75),2)</f>
        <v>0</v>
      </c>
      <c r="BD72" s="75">
        <f>ROUND(SUM(BD73:BD75),2)</f>
        <v>0</v>
      </c>
      <c r="BS72" s="76" t="s">
        <v>68</v>
      </c>
      <c r="BT72" s="76" t="s">
        <v>76</v>
      </c>
      <c r="BU72" s="76" t="s">
        <v>70</v>
      </c>
      <c r="BV72" s="76" t="s">
        <v>71</v>
      </c>
      <c r="BW72" s="76" t="s">
        <v>121</v>
      </c>
      <c r="BX72" s="76" t="s">
        <v>4</v>
      </c>
      <c r="CL72" s="76" t="s">
        <v>1</v>
      </c>
      <c r="CM72" s="76" t="s">
        <v>78</v>
      </c>
    </row>
    <row r="73" spans="1:90" s="85" customFormat="1" ht="25.5" customHeight="1">
      <c r="A73" s="77" t="s">
        <v>79</v>
      </c>
      <c r="B73" s="78"/>
      <c r="C73" s="79"/>
      <c r="D73" s="79"/>
      <c r="E73" s="216" t="s">
        <v>80</v>
      </c>
      <c r="F73" s="216"/>
      <c r="G73" s="216"/>
      <c r="H73" s="216"/>
      <c r="I73" s="216"/>
      <c r="J73" s="79"/>
      <c r="K73" s="216" t="s">
        <v>2657</v>
      </c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9">
        <f>'A Kan Kral'!J32</f>
        <v>3204524.88</v>
      </c>
      <c r="AH73" s="220"/>
      <c r="AI73" s="220"/>
      <c r="AJ73" s="220"/>
      <c r="AK73" s="220"/>
      <c r="AL73" s="220"/>
      <c r="AM73" s="220"/>
      <c r="AN73" s="226">
        <f t="shared" si="0"/>
        <v>3877475.0999999996</v>
      </c>
      <c r="AO73" s="227"/>
      <c r="AP73" s="227"/>
      <c r="AQ73" s="80" t="s">
        <v>82</v>
      </c>
      <c r="AR73" s="78"/>
      <c r="AS73" s="81">
        <v>0</v>
      </c>
      <c r="AT73" s="82">
        <f t="shared" si="1"/>
        <v>672950.22</v>
      </c>
      <c r="AU73" s="83">
        <f>'A Kan Kral'!P91</f>
        <v>0</v>
      </c>
      <c r="AV73" s="82">
        <f>'A Kan Kral'!J35</f>
        <v>672950.22</v>
      </c>
      <c r="AW73" s="82">
        <f>'A Kan Kral'!J36</f>
        <v>0</v>
      </c>
      <c r="AX73" s="82">
        <f>'A Kan Kral'!J37</f>
        <v>0</v>
      </c>
      <c r="AY73" s="82">
        <f>'A Kan Kral'!J38</f>
        <v>0</v>
      </c>
      <c r="AZ73" s="82">
        <f>'A Kan Kral'!F35</f>
        <v>3204524.88</v>
      </c>
      <c r="BA73" s="82">
        <f>'A Kan Kral'!F36</f>
        <v>0</v>
      </c>
      <c r="BB73" s="82">
        <f>'A Kan Kral'!F37</f>
        <v>0</v>
      </c>
      <c r="BC73" s="82">
        <f>'A Kan Kral'!F38</f>
        <v>0</v>
      </c>
      <c r="BD73" s="84">
        <f>'A Kan Kral'!F39</f>
        <v>0</v>
      </c>
      <c r="BT73" s="86" t="s">
        <v>78</v>
      </c>
      <c r="BV73" s="86" t="s">
        <v>71</v>
      </c>
      <c r="BW73" s="86" t="s">
        <v>122</v>
      </c>
      <c r="BX73" s="86" t="s">
        <v>121</v>
      </c>
      <c r="CL73" s="86" t="s">
        <v>1</v>
      </c>
    </row>
    <row r="74" spans="1:90" s="85" customFormat="1" ht="25.5" customHeight="1">
      <c r="A74" s="77" t="s">
        <v>79</v>
      </c>
      <c r="B74" s="78"/>
      <c r="C74" s="79"/>
      <c r="D74" s="79"/>
      <c r="E74" s="216" t="s">
        <v>107</v>
      </c>
      <c r="F74" s="216"/>
      <c r="G74" s="216"/>
      <c r="H74" s="216"/>
      <c r="I74" s="216"/>
      <c r="J74" s="79"/>
      <c r="K74" s="216" t="s">
        <v>2658</v>
      </c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21">
        <f>'B1 Kan Karl'!J32</f>
        <v>2060257</v>
      </c>
      <c r="AH74" s="222"/>
      <c r="AI74" s="222"/>
      <c r="AJ74" s="222"/>
      <c r="AK74" s="222"/>
      <c r="AL74" s="222"/>
      <c r="AM74" s="222"/>
      <c r="AN74" s="226">
        <f t="shared" si="0"/>
        <v>2492910.9699999997</v>
      </c>
      <c r="AO74" s="227"/>
      <c r="AP74" s="227"/>
      <c r="AQ74" s="80" t="s">
        <v>82</v>
      </c>
      <c r="AR74" s="78"/>
      <c r="AS74" s="81">
        <v>0</v>
      </c>
      <c r="AT74" s="82">
        <f t="shared" si="1"/>
        <v>432653.97</v>
      </c>
      <c r="AU74" s="83">
        <f>'B1 Kan Karl'!P91</f>
        <v>0</v>
      </c>
      <c r="AV74" s="82">
        <f>'B1 Kan Karl'!J35</f>
        <v>432653.97</v>
      </c>
      <c r="AW74" s="82">
        <f>'B1 Kan Karl'!J36</f>
        <v>0</v>
      </c>
      <c r="AX74" s="82">
        <f>'B1 Kan Karl'!J37</f>
        <v>0</v>
      </c>
      <c r="AY74" s="82">
        <f>'B1 Kan Karl'!J38</f>
        <v>0</v>
      </c>
      <c r="AZ74" s="82">
        <f>'B1 Kan Karl'!F35</f>
        <v>2060257</v>
      </c>
      <c r="BA74" s="82">
        <f>'B1 Kan Karl'!F36</f>
        <v>0</v>
      </c>
      <c r="BB74" s="82">
        <f>'B1 Kan Karl'!F37</f>
        <v>0</v>
      </c>
      <c r="BC74" s="82">
        <f>'B1 Kan Karl'!F38</f>
        <v>0</v>
      </c>
      <c r="BD74" s="84">
        <f>'B1 Kan Karl'!F39</f>
        <v>0</v>
      </c>
      <c r="BT74" s="86" t="s">
        <v>78</v>
      </c>
      <c r="BV74" s="86" t="s">
        <v>71</v>
      </c>
      <c r="BW74" s="86" t="s">
        <v>123</v>
      </c>
      <c r="BX74" s="86" t="s">
        <v>121</v>
      </c>
      <c r="CL74" s="86" t="s">
        <v>1</v>
      </c>
    </row>
    <row r="75" spans="1:90" s="85" customFormat="1" ht="25.5" customHeight="1">
      <c r="A75" s="77" t="s">
        <v>79</v>
      </c>
      <c r="B75" s="78"/>
      <c r="C75" s="79"/>
      <c r="D75" s="79"/>
      <c r="E75" s="216" t="s">
        <v>110</v>
      </c>
      <c r="F75" s="216"/>
      <c r="G75" s="216"/>
      <c r="H75" s="216"/>
      <c r="I75" s="216"/>
      <c r="J75" s="79"/>
      <c r="K75" s="216" t="s">
        <v>2659</v>
      </c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23">
        <f>'B2 Kan Karl'!J32</f>
        <v>872497.88</v>
      </c>
      <c r="AH75" s="224"/>
      <c r="AI75" s="224"/>
      <c r="AJ75" s="224"/>
      <c r="AK75" s="224"/>
      <c r="AL75" s="224"/>
      <c r="AM75" s="224"/>
      <c r="AN75" s="226">
        <f t="shared" si="0"/>
        <v>1055722.43</v>
      </c>
      <c r="AO75" s="227"/>
      <c r="AP75" s="227"/>
      <c r="AQ75" s="80" t="s">
        <v>82</v>
      </c>
      <c r="AR75" s="78"/>
      <c r="AS75" s="81">
        <v>0</v>
      </c>
      <c r="AT75" s="82">
        <f t="shared" si="1"/>
        <v>183224.55</v>
      </c>
      <c r="AU75" s="83">
        <f>'B2 Kan Karl'!P88</f>
        <v>0</v>
      </c>
      <c r="AV75" s="82">
        <f>'B2 Kan Karl'!J35</f>
        <v>183224.55</v>
      </c>
      <c r="AW75" s="82">
        <f>'B2 Kan Karl'!J36</f>
        <v>0</v>
      </c>
      <c r="AX75" s="82">
        <f>'B2 Kan Karl'!J37</f>
        <v>0</v>
      </c>
      <c r="AY75" s="82">
        <f>'B2 Kan Karl'!J38</f>
        <v>0</v>
      </c>
      <c r="AZ75" s="82">
        <f>'B2 Kan Karl'!F35</f>
        <v>872497.88</v>
      </c>
      <c r="BA75" s="82">
        <f>'B2 Kan Karl'!F36</f>
        <v>0</v>
      </c>
      <c r="BB75" s="82">
        <f>'B2 Kan Karl'!F37</f>
        <v>0</v>
      </c>
      <c r="BC75" s="82">
        <f>'B2 Kan Karl'!F38</f>
        <v>0</v>
      </c>
      <c r="BD75" s="84">
        <f>'B2 Kan Karl'!F39</f>
        <v>0</v>
      </c>
      <c r="BT75" s="86" t="s">
        <v>78</v>
      </c>
      <c r="BV75" s="86" t="s">
        <v>71</v>
      </c>
      <c r="BW75" s="86" t="s">
        <v>124</v>
      </c>
      <c r="BX75" s="86" t="s">
        <v>121</v>
      </c>
      <c r="CL75" s="86" t="s">
        <v>1</v>
      </c>
    </row>
    <row r="76" spans="2:91" s="67" customFormat="1" ht="16.5" customHeight="1">
      <c r="B76" s="68"/>
      <c r="C76" s="69"/>
      <c r="D76" s="215" t="s">
        <v>125</v>
      </c>
      <c r="E76" s="215"/>
      <c r="F76" s="215"/>
      <c r="G76" s="215"/>
      <c r="H76" s="215"/>
      <c r="I76" s="70"/>
      <c r="J76" s="215" t="s">
        <v>126</v>
      </c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25">
        <f>ROUND(SUM(AG77:AG79),2)</f>
        <v>1792746.23</v>
      </c>
      <c r="AH76" s="218"/>
      <c r="AI76" s="218"/>
      <c r="AJ76" s="218"/>
      <c r="AK76" s="218"/>
      <c r="AL76" s="218"/>
      <c r="AM76" s="218"/>
      <c r="AN76" s="217">
        <f t="shared" si="0"/>
        <v>2169222.94</v>
      </c>
      <c r="AO76" s="218"/>
      <c r="AP76" s="218"/>
      <c r="AQ76" s="71" t="s">
        <v>75</v>
      </c>
      <c r="AR76" s="68"/>
      <c r="AS76" s="72">
        <f>ROUND(SUM(AS77:AS79),2)</f>
        <v>0</v>
      </c>
      <c r="AT76" s="73">
        <f t="shared" si="1"/>
        <v>376476.71</v>
      </c>
      <c r="AU76" s="74">
        <f>ROUND(SUM(AU77:AU79),5)</f>
        <v>0</v>
      </c>
      <c r="AV76" s="73">
        <f>ROUND(AZ76*L29,2)</f>
        <v>376476.71</v>
      </c>
      <c r="AW76" s="73">
        <f>ROUND(BA76*L30,2)</f>
        <v>0</v>
      </c>
      <c r="AX76" s="73">
        <f>ROUND(BB76*L29,2)</f>
        <v>0</v>
      </c>
      <c r="AY76" s="73">
        <f>ROUND(BC76*L30,2)</f>
        <v>0</v>
      </c>
      <c r="AZ76" s="73">
        <f>ROUND(SUM(AZ77:AZ79),2)</f>
        <v>1792746.23</v>
      </c>
      <c r="BA76" s="73">
        <f>ROUND(SUM(BA77:BA79),2)</f>
        <v>0</v>
      </c>
      <c r="BB76" s="73">
        <f>ROUND(SUM(BB77:BB79),2)</f>
        <v>0</v>
      </c>
      <c r="BC76" s="73">
        <f>ROUND(SUM(BC77:BC79),2)</f>
        <v>0</v>
      </c>
      <c r="BD76" s="75">
        <f>ROUND(SUM(BD77:BD79),2)</f>
        <v>0</v>
      </c>
      <c r="BS76" s="76" t="s">
        <v>68</v>
      </c>
      <c r="BT76" s="76" t="s">
        <v>76</v>
      </c>
      <c r="BU76" s="76" t="s">
        <v>70</v>
      </c>
      <c r="BV76" s="76" t="s">
        <v>71</v>
      </c>
      <c r="BW76" s="76" t="s">
        <v>127</v>
      </c>
      <c r="BX76" s="76" t="s">
        <v>4</v>
      </c>
      <c r="CL76" s="76" t="s">
        <v>1</v>
      </c>
      <c r="CM76" s="76" t="s">
        <v>78</v>
      </c>
    </row>
    <row r="77" spans="1:90" s="85" customFormat="1" ht="25.5" customHeight="1">
      <c r="A77" s="77" t="s">
        <v>79</v>
      </c>
      <c r="B77" s="78"/>
      <c r="C77" s="79"/>
      <c r="D77" s="79"/>
      <c r="E77" s="216" t="s">
        <v>80</v>
      </c>
      <c r="F77" s="216"/>
      <c r="G77" s="216"/>
      <c r="H77" s="216"/>
      <c r="I77" s="216"/>
      <c r="J77" s="79"/>
      <c r="K77" s="216" t="s">
        <v>128</v>
      </c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9">
        <f>'AKan Ou'!J32</f>
        <v>980828.55</v>
      </c>
      <c r="AH77" s="220"/>
      <c r="AI77" s="220"/>
      <c r="AJ77" s="220"/>
      <c r="AK77" s="220"/>
      <c r="AL77" s="220"/>
      <c r="AM77" s="220"/>
      <c r="AN77" s="226">
        <f t="shared" si="0"/>
        <v>1186802.55</v>
      </c>
      <c r="AO77" s="227"/>
      <c r="AP77" s="227"/>
      <c r="AQ77" s="80" t="s">
        <v>82</v>
      </c>
      <c r="AR77" s="78"/>
      <c r="AS77" s="81">
        <v>0</v>
      </c>
      <c r="AT77" s="82">
        <f t="shared" si="1"/>
        <v>205974</v>
      </c>
      <c r="AU77" s="83">
        <f>'AKan Ou'!P91</f>
        <v>0</v>
      </c>
      <c r="AV77" s="82">
        <f>'AKan Ou'!J35</f>
        <v>205974</v>
      </c>
      <c r="AW77" s="82">
        <f>'AKan Ou'!J36</f>
        <v>0</v>
      </c>
      <c r="AX77" s="82">
        <f>'AKan Ou'!J37</f>
        <v>0</v>
      </c>
      <c r="AY77" s="82">
        <f>'AKan Ou'!J38</f>
        <v>0</v>
      </c>
      <c r="AZ77" s="82">
        <f>'AKan Ou'!F35</f>
        <v>980828.55</v>
      </c>
      <c r="BA77" s="82">
        <f>'AKan Ou'!F36</f>
        <v>0</v>
      </c>
      <c r="BB77" s="82">
        <f>'AKan Ou'!F37</f>
        <v>0</v>
      </c>
      <c r="BC77" s="82">
        <f>'AKan Ou'!F38</f>
        <v>0</v>
      </c>
      <c r="BD77" s="84">
        <f>'AKan Ou'!F39</f>
        <v>0</v>
      </c>
      <c r="BT77" s="86" t="s">
        <v>78</v>
      </c>
      <c r="BV77" s="86" t="s">
        <v>71</v>
      </c>
      <c r="BW77" s="86" t="s">
        <v>129</v>
      </c>
      <c r="BX77" s="86" t="s">
        <v>127</v>
      </c>
      <c r="CL77" s="86" t="s">
        <v>1</v>
      </c>
    </row>
    <row r="78" spans="1:90" s="85" customFormat="1" ht="25.5" customHeight="1">
      <c r="A78" s="77" t="s">
        <v>79</v>
      </c>
      <c r="B78" s="78"/>
      <c r="C78" s="79"/>
      <c r="D78" s="79"/>
      <c r="E78" s="216" t="s">
        <v>107</v>
      </c>
      <c r="F78" s="216"/>
      <c r="G78" s="216"/>
      <c r="H78" s="216"/>
      <c r="I78" s="216"/>
      <c r="J78" s="79"/>
      <c r="K78" s="216" t="s">
        <v>130</v>
      </c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21">
        <f>'B1Kan Ou'!J32</f>
        <v>647994.09</v>
      </c>
      <c r="AH78" s="222"/>
      <c r="AI78" s="222"/>
      <c r="AJ78" s="222"/>
      <c r="AK78" s="222"/>
      <c r="AL78" s="222"/>
      <c r="AM78" s="222"/>
      <c r="AN78" s="226">
        <f t="shared" si="0"/>
        <v>784072.85</v>
      </c>
      <c r="AO78" s="227"/>
      <c r="AP78" s="227"/>
      <c r="AQ78" s="80" t="s">
        <v>82</v>
      </c>
      <c r="AR78" s="78"/>
      <c r="AS78" s="81">
        <v>0</v>
      </c>
      <c r="AT78" s="82">
        <f t="shared" si="1"/>
        <v>136078.76</v>
      </c>
      <c r="AU78" s="83">
        <f>'B1Kan Ou'!P91</f>
        <v>0</v>
      </c>
      <c r="AV78" s="82">
        <f>'B1Kan Ou'!J35</f>
        <v>136078.76</v>
      </c>
      <c r="AW78" s="82">
        <f>'B1Kan Ou'!J36</f>
        <v>0</v>
      </c>
      <c r="AX78" s="82">
        <f>'B1Kan Ou'!J37</f>
        <v>0</v>
      </c>
      <c r="AY78" s="82">
        <f>'B1Kan Ou'!J38</f>
        <v>0</v>
      </c>
      <c r="AZ78" s="82">
        <f>'B1Kan Ou'!F35</f>
        <v>647994.09</v>
      </c>
      <c r="BA78" s="82">
        <f>'B1Kan Ou'!F36</f>
        <v>0</v>
      </c>
      <c r="BB78" s="82">
        <f>'B1Kan Ou'!F37</f>
        <v>0</v>
      </c>
      <c r="BC78" s="82">
        <f>'B1Kan Ou'!F38</f>
        <v>0</v>
      </c>
      <c r="BD78" s="84">
        <f>'B1Kan Ou'!F39</f>
        <v>0</v>
      </c>
      <c r="BT78" s="86" t="s">
        <v>78</v>
      </c>
      <c r="BV78" s="86" t="s">
        <v>71</v>
      </c>
      <c r="BW78" s="86" t="s">
        <v>131</v>
      </c>
      <c r="BX78" s="86" t="s">
        <v>127</v>
      </c>
      <c r="CL78" s="86" t="s">
        <v>1</v>
      </c>
    </row>
    <row r="79" spans="1:90" s="85" customFormat="1" ht="25.5" customHeight="1">
      <c r="A79" s="77" t="s">
        <v>79</v>
      </c>
      <c r="B79" s="78"/>
      <c r="C79" s="79"/>
      <c r="D79" s="79"/>
      <c r="E79" s="216" t="s">
        <v>110</v>
      </c>
      <c r="F79" s="216"/>
      <c r="G79" s="216"/>
      <c r="H79" s="216"/>
      <c r="I79" s="216"/>
      <c r="J79" s="79"/>
      <c r="K79" s="216" t="s">
        <v>132</v>
      </c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23">
        <f>'B2Kan Ou'!J32</f>
        <v>163923.59</v>
      </c>
      <c r="AH79" s="224"/>
      <c r="AI79" s="224"/>
      <c r="AJ79" s="224"/>
      <c r="AK79" s="224"/>
      <c r="AL79" s="224"/>
      <c r="AM79" s="224"/>
      <c r="AN79" s="226">
        <f t="shared" si="0"/>
        <v>198347.53999999998</v>
      </c>
      <c r="AO79" s="227"/>
      <c r="AP79" s="227"/>
      <c r="AQ79" s="80" t="s">
        <v>82</v>
      </c>
      <c r="AR79" s="78"/>
      <c r="AS79" s="81">
        <v>0</v>
      </c>
      <c r="AT79" s="82">
        <f t="shared" si="1"/>
        <v>34423.95</v>
      </c>
      <c r="AU79" s="83">
        <f>'B2Kan Ou'!P88</f>
        <v>0</v>
      </c>
      <c r="AV79" s="82">
        <f>'B2Kan Ou'!J35</f>
        <v>34423.95</v>
      </c>
      <c r="AW79" s="82">
        <f>'B2Kan Ou'!J36</f>
        <v>0</v>
      </c>
      <c r="AX79" s="82">
        <f>'B2Kan Ou'!J37</f>
        <v>0</v>
      </c>
      <c r="AY79" s="82">
        <f>'B2Kan Ou'!J38</f>
        <v>0</v>
      </c>
      <c r="AZ79" s="82">
        <f>'B2Kan Ou'!F35</f>
        <v>163923.59</v>
      </c>
      <c r="BA79" s="82">
        <f>'B2Kan Ou'!F36</f>
        <v>0</v>
      </c>
      <c r="BB79" s="82">
        <f>'B2Kan Ou'!F37</f>
        <v>0</v>
      </c>
      <c r="BC79" s="82">
        <f>'B2Kan Ou'!F38</f>
        <v>0</v>
      </c>
      <c r="BD79" s="84">
        <f>'B2Kan Ou'!F39</f>
        <v>0</v>
      </c>
      <c r="BT79" s="86" t="s">
        <v>78</v>
      </c>
      <c r="BV79" s="86" t="s">
        <v>71</v>
      </c>
      <c r="BW79" s="86" t="s">
        <v>133</v>
      </c>
      <c r="BX79" s="86" t="s">
        <v>127</v>
      </c>
      <c r="CL79" s="86" t="s">
        <v>1</v>
      </c>
    </row>
    <row r="80" spans="2:91" s="67" customFormat="1" ht="16.5" customHeight="1">
      <c r="B80" s="68"/>
      <c r="C80" s="69"/>
      <c r="D80" s="215" t="s">
        <v>134</v>
      </c>
      <c r="E80" s="215"/>
      <c r="F80" s="215"/>
      <c r="G80" s="215"/>
      <c r="H80" s="215"/>
      <c r="I80" s="70"/>
      <c r="J80" s="215" t="s">
        <v>135</v>
      </c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25">
        <f>ROUND(SUM(AG81:AG83),2)</f>
        <v>2034655.27</v>
      </c>
      <c r="AH80" s="218"/>
      <c r="AI80" s="218"/>
      <c r="AJ80" s="218"/>
      <c r="AK80" s="218"/>
      <c r="AL80" s="218"/>
      <c r="AM80" s="218"/>
      <c r="AN80" s="217">
        <f t="shared" si="0"/>
        <v>2461932.88</v>
      </c>
      <c r="AO80" s="218"/>
      <c r="AP80" s="218"/>
      <c r="AQ80" s="71" t="s">
        <v>75</v>
      </c>
      <c r="AR80" s="68"/>
      <c r="AS80" s="72">
        <f>ROUND(SUM(AS81:AS83),2)</f>
        <v>0</v>
      </c>
      <c r="AT80" s="73">
        <f t="shared" si="1"/>
        <v>427277.61</v>
      </c>
      <c r="AU80" s="74">
        <f>ROUND(SUM(AU81:AU83),5)</f>
        <v>0</v>
      </c>
      <c r="AV80" s="73">
        <f>ROUND(AZ80*L29,2)</f>
        <v>427277.61</v>
      </c>
      <c r="AW80" s="73">
        <f>ROUND(BA80*L30,2)</f>
        <v>0</v>
      </c>
      <c r="AX80" s="73">
        <f>ROUND(BB80*L29,2)</f>
        <v>0</v>
      </c>
      <c r="AY80" s="73">
        <f>ROUND(BC80*L30,2)</f>
        <v>0</v>
      </c>
      <c r="AZ80" s="73">
        <f>ROUND(SUM(AZ81:AZ83),2)</f>
        <v>2034655.27</v>
      </c>
      <c r="BA80" s="73">
        <f>ROUND(SUM(BA81:BA83),2)</f>
        <v>0</v>
      </c>
      <c r="BB80" s="73">
        <f>ROUND(SUM(BB81:BB83),2)</f>
        <v>0</v>
      </c>
      <c r="BC80" s="73">
        <f>ROUND(SUM(BC81:BC83),2)</f>
        <v>0</v>
      </c>
      <c r="BD80" s="75">
        <f>ROUND(SUM(BD81:BD83),2)</f>
        <v>0</v>
      </c>
      <c r="BS80" s="76" t="s">
        <v>68</v>
      </c>
      <c r="BT80" s="76" t="s">
        <v>76</v>
      </c>
      <c r="BU80" s="76" t="s">
        <v>70</v>
      </c>
      <c r="BV80" s="76" t="s">
        <v>71</v>
      </c>
      <c r="BW80" s="76" t="s">
        <v>136</v>
      </c>
      <c r="BX80" s="76" t="s">
        <v>4</v>
      </c>
      <c r="CL80" s="76" t="s">
        <v>1</v>
      </c>
      <c r="CM80" s="76" t="s">
        <v>78</v>
      </c>
    </row>
    <row r="81" spans="1:90" s="85" customFormat="1" ht="25.5" customHeight="1">
      <c r="A81" s="77" t="s">
        <v>79</v>
      </c>
      <c r="B81" s="78"/>
      <c r="C81" s="79"/>
      <c r="D81" s="79"/>
      <c r="E81" s="216" t="s">
        <v>80</v>
      </c>
      <c r="F81" s="216"/>
      <c r="G81" s="216"/>
      <c r="H81" s="216"/>
      <c r="I81" s="216"/>
      <c r="J81" s="79"/>
      <c r="K81" s="216" t="s">
        <v>137</v>
      </c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9">
        <f>'AKan Na D'!J32</f>
        <v>1233883.14</v>
      </c>
      <c r="AH81" s="220"/>
      <c r="AI81" s="220"/>
      <c r="AJ81" s="220"/>
      <c r="AK81" s="220"/>
      <c r="AL81" s="220"/>
      <c r="AM81" s="220"/>
      <c r="AN81" s="226">
        <f t="shared" si="0"/>
        <v>1492998.5999999999</v>
      </c>
      <c r="AO81" s="227"/>
      <c r="AP81" s="227"/>
      <c r="AQ81" s="80" t="s">
        <v>82</v>
      </c>
      <c r="AR81" s="78"/>
      <c r="AS81" s="81">
        <v>0</v>
      </c>
      <c r="AT81" s="82">
        <f t="shared" si="1"/>
        <v>259115.46</v>
      </c>
      <c r="AU81" s="83">
        <f>'AKan Na D'!P91</f>
        <v>0</v>
      </c>
      <c r="AV81" s="82">
        <f>'AKan Na D'!J35</f>
        <v>259115.46</v>
      </c>
      <c r="AW81" s="82">
        <f>'AKan Na D'!J36</f>
        <v>0</v>
      </c>
      <c r="AX81" s="82">
        <f>'AKan Na D'!J37</f>
        <v>0</v>
      </c>
      <c r="AY81" s="82">
        <f>'AKan Na D'!J38</f>
        <v>0</v>
      </c>
      <c r="AZ81" s="82">
        <f>'AKan Na D'!F35</f>
        <v>1233883.14</v>
      </c>
      <c r="BA81" s="82">
        <f>'AKan Na D'!F36</f>
        <v>0</v>
      </c>
      <c r="BB81" s="82">
        <f>'AKan Na D'!F37</f>
        <v>0</v>
      </c>
      <c r="BC81" s="82">
        <f>'AKan Na D'!F38</f>
        <v>0</v>
      </c>
      <c r="BD81" s="84">
        <f>'AKan Na D'!F39</f>
        <v>0</v>
      </c>
      <c r="BT81" s="86" t="s">
        <v>78</v>
      </c>
      <c r="BV81" s="86" t="s">
        <v>71</v>
      </c>
      <c r="BW81" s="86" t="s">
        <v>138</v>
      </c>
      <c r="BX81" s="86" t="s">
        <v>136</v>
      </c>
      <c r="CL81" s="86" t="s">
        <v>1</v>
      </c>
    </row>
    <row r="82" spans="1:90" s="85" customFormat="1" ht="25.5" customHeight="1">
      <c r="A82" s="77" t="s">
        <v>79</v>
      </c>
      <c r="B82" s="78"/>
      <c r="C82" s="79"/>
      <c r="D82" s="79"/>
      <c r="E82" s="216" t="s">
        <v>107</v>
      </c>
      <c r="F82" s="216"/>
      <c r="G82" s="216"/>
      <c r="H82" s="216"/>
      <c r="I82" s="216"/>
      <c r="J82" s="79"/>
      <c r="K82" s="216" t="s">
        <v>139</v>
      </c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21">
        <f>'B1Kan Na D'!J32</f>
        <v>752791.28</v>
      </c>
      <c r="AH82" s="222"/>
      <c r="AI82" s="222"/>
      <c r="AJ82" s="222"/>
      <c r="AK82" s="222"/>
      <c r="AL82" s="222"/>
      <c r="AM82" s="222"/>
      <c r="AN82" s="226">
        <f t="shared" si="0"/>
        <v>910877.4500000001</v>
      </c>
      <c r="AO82" s="227"/>
      <c r="AP82" s="227"/>
      <c r="AQ82" s="80" t="s">
        <v>82</v>
      </c>
      <c r="AR82" s="78"/>
      <c r="AS82" s="81">
        <v>0</v>
      </c>
      <c r="AT82" s="82">
        <f t="shared" si="1"/>
        <v>158086.17</v>
      </c>
      <c r="AU82" s="83">
        <f>'B1Kan Na D'!P91</f>
        <v>0</v>
      </c>
      <c r="AV82" s="82">
        <f>'B1Kan Na D'!J35</f>
        <v>158086.17</v>
      </c>
      <c r="AW82" s="82">
        <f>'B1Kan Na D'!J36</f>
        <v>0</v>
      </c>
      <c r="AX82" s="82">
        <f>'B1Kan Na D'!J37</f>
        <v>0</v>
      </c>
      <c r="AY82" s="82">
        <f>'B1Kan Na D'!J38</f>
        <v>0</v>
      </c>
      <c r="AZ82" s="82">
        <f>'B1Kan Na D'!F35</f>
        <v>752791.28</v>
      </c>
      <c r="BA82" s="82">
        <f>'B1Kan Na D'!F36</f>
        <v>0</v>
      </c>
      <c r="BB82" s="82">
        <f>'B1Kan Na D'!F37</f>
        <v>0</v>
      </c>
      <c r="BC82" s="82">
        <f>'B1Kan Na D'!F38</f>
        <v>0</v>
      </c>
      <c r="BD82" s="84">
        <f>'B1Kan Na D'!F39</f>
        <v>0</v>
      </c>
      <c r="BT82" s="86" t="s">
        <v>78</v>
      </c>
      <c r="BV82" s="86" t="s">
        <v>71</v>
      </c>
      <c r="BW82" s="86" t="s">
        <v>140</v>
      </c>
      <c r="BX82" s="86" t="s">
        <v>136</v>
      </c>
      <c r="CL82" s="86" t="s">
        <v>1</v>
      </c>
    </row>
    <row r="83" spans="1:90" s="85" customFormat="1" ht="25.5" customHeight="1">
      <c r="A83" s="77" t="s">
        <v>79</v>
      </c>
      <c r="B83" s="78"/>
      <c r="C83" s="79"/>
      <c r="D83" s="79"/>
      <c r="E83" s="216" t="s">
        <v>110</v>
      </c>
      <c r="F83" s="216"/>
      <c r="G83" s="216"/>
      <c r="H83" s="216"/>
      <c r="I83" s="216"/>
      <c r="J83" s="79"/>
      <c r="K83" s="216" t="s">
        <v>141</v>
      </c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23">
        <f>'B2Kan Na D'!J32</f>
        <v>47980.85</v>
      </c>
      <c r="AH83" s="224"/>
      <c r="AI83" s="224"/>
      <c r="AJ83" s="224"/>
      <c r="AK83" s="224"/>
      <c r="AL83" s="224"/>
      <c r="AM83" s="224"/>
      <c r="AN83" s="226">
        <f t="shared" si="0"/>
        <v>58056.83</v>
      </c>
      <c r="AO83" s="227"/>
      <c r="AP83" s="227"/>
      <c r="AQ83" s="80" t="s">
        <v>82</v>
      </c>
      <c r="AR83" s="78"/>
      <c r="AS83" s="81">
        <v>0</v>
      </c>
      <c r="AT83" s="82">
        <f t="shared" si="1"/>
        <v>10075.98</v>
      </c>
      <c r="AU83" s="83">
        <f>'B2Kan Na D'!P88</f>
        <v>0</v>
      </c>
      <c r="AV83" s="82">
        <f>'B2Kan Na D'!J35</f>
        <v>10075.98</v>
      </c>
      <c r="AW83" s="82">
        <f>'B2Kan Na D'!J36</f>
        <v>0</v>
      </c>
      <c r="AX83" s="82">
        <f>'B2Kan Na D'!J37</f>
        <v>0</v>
      </c>
      <c r="AY83" s="82">
        <f>'B2Kan Na D'!J38</f>
        <v>0</v>
      </c>
      <c r="AZ83" s="82">
        <f>'B2Kan Na D'!F35</f>
        <v>47980.85</v>
      </c>
      <c r="BA83" s="82">
        <f>'B2Kan Na D'!F36</f>
        <v>0</v>
      </c>
      <c r="BB83" s="82">
        <f>'B2Kan Na D'!F37</f>
        <v>0</v>
      </c>
      <c r="BC83" s="82">
        <f>'B2Kan Na D'!F38</f>
        <v>0</v>
      </c>
      <c r="BD83" s="84">
        <f>'B2Kan Na D'!F39</f>
        <v>0</v>
      </c>
      <c r="BT83" s="86" t="s">
        <v>78</v>
      </c>
      <c r="BV83" s="86" t="s">
        <v>71</v>
      </c>
      <c r="BW83" s="86" t="s">
        <v>142</v>
      </c>
      <c r="BX83" s="86" t="s">
        <v>136</v>
      </c>
      <c r="CL83" s="86" t="s">
        <v>1</v>
      </c>
    </row>
    <row r="84" spans="1:91" s="67" customFormat="1" ht="16.5" customHeight="1">
      <c r="A84" s="77" t="s">
        <v>79</v>
      </c>
      <c r="B84" s="68"/>
      <c r="C84" s="69"/>
      <c r="D84" s="215" t="s">
        <v>143</v>
      </c>
      <c r="E84" s="215"/>
      <c r="F84" s="215"/>
      <c r="G84" s="215"/>
      <c r="H84" s="215"/>
      <c r="I84" s="70"/>
      <c r="J84" s="215" t="s">
        <v>2660</v>
      </c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06">
        <f>VO!J30</f>
        <v>1850271.61</v>
      </c>
      <c r="AH84" s="205"/>
      <c r="AI84" s="205"/>
      <c r="AJ84" s="205"/>
      <c r="AK84" s="205"/>
      <c r="AL84" s="205"/>
      <c r="AM84" s="205"/>
      <c r="AN84" s="217">
        <f t="shared" si="0"/>
        <v>2238828.65</v>
      </c>
      <c r="AO84" s="218"/>
      <c r="AP84" s="218"/>
      <c r="AQ84" s="71" t="s">
        <v>75</v>
      </c>
      <c r="AR84" s="68"/>
      <c r="AS84" s="72">
        <v>0</v>
      </c>
      <c r="AT84" s="73">
        <f t="shared" si="1"/>
        <v>388557.04</v>
      </c>
      <c r="AU84" s="74">
        <f>VO!P81</f>
        <v>0</v>
      </c>
      <c r="AV84" s="73">
        <f>VO!J33</f>
        <v>388557.04</v>
      </c>
      <c r="AW84" s="73">
        <f>VO!J34</f>
        <v>0</v>
      </c>
      <c r="AX84" s="73">
        <f>VO!J35</f>
        <v>0</v>
      </c>
      <c r="AY84" s="73">
        <f>VO!J36</f>
        <v>0</v>
      </c>
      <c r="AZ84" s="73">
        <f>VO!F33</f>
        <v>1850271.61</v>
      </c>
      <c r="BA84" s="73">
        <f>VO!F34</f>
        <v>0</v>
      </c>
      <c r="BB84" s="73">
        <f>VO!F35</f>
        <v>0</v>
      </c>
      <c r="BC84" s="73">
        <f>VO!F36</f>
        <v>0</v>
      </c>
      <c r="BD84" s="75">
        <f>VO!F37</f>
        <v>0</v>
      </c>
      <c r="BT84" s="76" t="s">
        <v>76</v>
      </c>
      <c r="BV84" s="76" t="s">
        <v>71</v>
      </c>
      <c r="BW84" s="76" t="s">
        <v>144</v>
      </c>
      <c r="BX84" s="76" t="s">
        <v>4</v>
      </c>
      <c r="CL84" s="76" t="s">
        <v>1</v>
      </c>
      <c r="CM84" s="76" t="s">
        <v>78</v>
      </c>
    </row>
    <row r="85" spans="1:91" s="67" customFormat="1" ht="16.5" customHeight="1">
      <c r="A85" s="77" t="s">
        <v>79</v>
      </c>
      <c r="B85" s="68"/>
      <c r="C85" s="69"/>
      <c r="D85" s="215" t="s">
        <v>145</v>
      </c>
      <c r="E85" s="215"/>
      <c r="F85" s="215"/>
      <c r="G85" s="215"/>
      <c r="H85" s="215"/>
      <c r="I85" s="70"/>
      <c r="J85" s="215" t="s">
        <v>2661</v>
      </c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7">
        <f>VRN!J30</f>
        <v>488000</v>
      </c>
      <c r="AH85" s="218"/>
      <c r="AI85" s="218"/>
      <c r="AJ85" s="218"/>
      <c r="AK85" s="218"/>
      <c r="AL85" s="218"/>
      <c r="AM85" s="218"/>
      <c r="AN85" s="217">
        <f t="shared" si="0"/>
        <v>590480</v>
      </c>
      <c r="AO85" s="218"/>
      <c r="AP85" s="218"/>
      <c r="AQ85" s="71" t="s">
        <v>75</v>
      </c>
      <c r="AR85" s="68"/>
      <c r="AS85" s="87">
        <v>0</v>
      </c>
      <c r="AT85" s="88">
        <f t="shared" si="1"/>
        <v>102480</v>
      </c>
      <c r="AU85" s="89">
        <f>VRN!P84</f>
        <v>0</v>
      </c>
      <c r="AV85" s="88">
        <f>VRN!J33</f>
        <v>102480</v>
      </c>
      <c r="AW85" s="88">
        <f>VRN!J34</f>
        <v>0</v>
      </c>
      <c r="AX85" s="88">
        <f>VRN!J35</f>
        <v>0</v>
      </c>
      <c r="AY85" s="88">
        <f>VRN!J36</f>
        <v>0</v>
      </c>
      <c r="AZ85" s="88">
        <f>VRN!F33</f>
        <v>488000</v>
      </c>
      <c r="BA85" s="88">
        <f>VRN!F34</f>
        <v>0</v>
      </c>
      <c r="BB85" s="88">
        <f>VRN!F35</f>
        <v>0</v>
      </c>
      <c r="BC85" s="88">
        <f>VRN!F36</f>
        <v>0</v>
      </c>
      <c r="BD85" s="90">
        <f>VRN!F37</f>
        <v>0</v>
      </c>
      <c r="BT85" s="76" t="s">
        <v>76</v>
      </c>
      <c r="BV85" s="76" t="s">
        <v>71</v>
      </c>
      <c r="BW85" s="76" t="s">
        <v>146</v>
      </c>
      <c r="BX85" s="76" t="s">
        <v>4</v>
      </c>
      <c r="CL85" s="76" t="s">
        <v>1</v>
      </c>
      <c r="CM85" s="76" t="s">
        <v>78</v>
      </c>
    </row>
    <row r="86" spans="2:44" s="28" customFormat="1" ht="30" customHeight="1">
      <c r="B86" s="27"/>
      <c r="AR86" s="27"/>
    </row>
    <row r="87" spans="2:44" s="28" customFormat="1" ht="6.9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27"/>
    </row>
    <row r="88" spans="4:42" ht="27" customHeight="1">
      <c r="D88" s="211"/>
      <c r="E88" s="211"/>
      <c r="F88" s="211"/>
      <c r="G88" s="211"/>
      <c r="H88" s="211"/>
      <c r="I88" s="91"/>
      <c r="J88" s="211" t="s">
        <v>2647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2">
        <f>SUM(AG56+AG59+AG62+AG65+AG73+AG77+AG81+AG85*0.7)</f>
        <v>49131756.68</v>
      </c>
      <c r="AH88" s="213"/>
      <c r="AI88" s="213"/>
      <c r="AJ88" s="213"/>
      <c r="AK88" s="213"/>
      <c r="AL88" s="213"/>
      <c r="AM88" s="213"/>
      <c r="AN88" s="214">
        <f>SUM(AG88*1.21)</f>
        <v>59449425.5828</v>
      </c>
      <c r="AO88" s="213"/>
      <c r="AP88" s="213"/>
    </row>
    <row r="89" spans="4:42" ht="30.6" customHeight="1">
      <c r="D89" s="203"/>
      <c r="E89" s="203"/>
      <c r="F89" s="203"/>
      <c r="G89" s="203"/>
      <c r="H89" s="203"/>
      <c r="I89" s="92"/>
      <c r="J89" s="203" t="s">
        <v>2648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4">
        <f>SUM(AG57+AG60+AG63+AG64+AG67+AG70+AG74+AG78+AG82+AG84+AG85*0.3)</f>
        <v>18919405.970000003</v>
      </c>
      <c r="AH89" s="205"/>
      <c r="AI89" s="205"/>
      <c r="AJ89" s="205"/>
      <c r="AK89" s="205"/>
      <c r="AL89" s="205"/>
      <c r="AM89" s="205"/>
      <c r="AN89" s="206">
        <f>SUM(AG89*1.21)</f>
        <v>22892481.2237</v>
      </c>
      <c r="AO89" s="205"/>
      <c r="AP89" s="205"/>
    </row>
    <row r="90" spans="4:42" ht="28.9" customHeight="1">
      <c r="D90" s="203"/>
      <c r="E90" s="203"/>
      <c r="F90" s="203"/>
      <c r="G90" s="203"/>
      <c r="H90" s="203"/>
      <c r="I90" s="92"/>
      <c r="J90" s="207" t="s">
        <v>2649</v>
      </c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8">
        <f>SUM(AG68+AG71+AG75+AG79+AG83)</f>
        <v>1412200.4900000002</v>
      </c>
      <c r="AH90" s="209"/>
      <c r="AI90" s="209"/>
      <c r="AJ90" s="209"/>
      <c r="AK90" s="209"/>
      <c r="AL90" s="209"/>
      <c r="AM90" s="209"/>
      <c r="AN90" s="210">
        <f>SUM(AG90*1.21)</f>
        <v>1708762.5929000003</v>
      </c>
      <c r="AO90" s="209"/>
      <c r="AP90" s="209"/>
    </row>
    <row r="91" spans="37:41" ht="18.6" customHeight="1">
      <c r="AK91" s="93"/>
      <c r="AL91" s="94">
        <f>SUM(AG88+AG89+AG90)</f>
        <v>69463363.14</v>
      </c>
      <c r="AM91" s="93"/>
      <c r="AN91" s="93"/>
      <c r="AO91" s="94">
        <f>SUM(AN88+AN89+AN90)</f>
        <v>84050669.3994</v>
      </c>
    </row>
    <row r="92" spans="37:41" ht="12.75">
      <c r="AK92" s="93"/>
      <c r="AL92" s="93"/>
      <c r="AM92" s="93"/>
      <c r="AN92" s="93"/>
      <c r="AO92" s="93"/>
    </row>
  </sheetData>
  <sheetProtection algorithmName="SHA-512" hashValue="OHkv7ZrqbD4syYKHZuWtnbyZSy8a1nSuQhS0jZ8FDCWVFprQ8oa/DK/mxjaLNuubWNdOuwQTID2oS8C6+/WqNQ==" saltValue="lt7KawgcZylC/KVzDeVLwA==" spinCount="100000" sheet="1" objects="1" scenarios="1" selectLockedCells="1"/>
  <mergeCells count="174">
    <mergeCell ref="W32:AE32"/>
    <mergeCell ref="AK32:AO32"/>
    <mergeCell ref="W33:AE33"/>
    <mergeCell ref="AK33:AO33"/>
    <mergeCell ref="X35:AB35"/>
    <mergeCell ref="AK35:AO35"/>
    <mergeCell ref="AR2:BE2"/>
    <mergeCell ref="BE5:BE34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AK26:AO26"/>
    <mergeCell ref="W29:AE29"/>
    <mergeCell ref="AK29:AO29"/>
    <mergeCell ref="W30:AE30"/>
    <mergeCell ref="AK30:AO30"/>
    <mergeCell ref="AK31:AO31"/>
    <mergeCell ref="E79:I79"/>
    <mergeCell ref="E71:I71"/>
    <mergeCell ref="E70:I70"/>
    <mergeCell ref="D72:H72"/>
    <mergeCell ref="E73:I73"/>
    <mergeCell ref="E74:I74"/>
    <mergeCell ref="E75:I75"/>
    <mergeCell ref="D76:H76"/>
    <mergeCell ref="E77:I77"/>
    <mergeCell ref="AG60:AM60"/>
    <mergeCell ref="AG61:AM61"/>
    <mergeCell ref="AG62:AM62"/>
    <mergeCell ref="AG54:AM54"/>
    <mergeCell ref="AN54:AP54"/>
    <mergeCell ref="K62:AF62"/>
    <mergeCell ref="K63:AF63"/>
    <mergeCell ref="D80:H80"/>
    <mergeCell ref="E81:I81"/>
    <mergeCell ref="E82:I82"/>
    <mergeCell ref="E83:I83"/>
    <mergeCell ref="D84:H84"/>
    <mergeCell ref="D85:H85"/>
    <mergeCell ref="AG79:AM79"/>
    <mergeCell ref="AG78:AM78"/>
    <mergeCell ref="AG80:AM80"/>
    <mergeCell ref="AG81:AM81"/>
    <mergeCell ref="K82:AF82"/>
    <mergeCell ref="K83:AF83"/>
    <mergeCell ref="J84:AF84"/>
    <mergeCell ref="J85:AF85"/>
    <mergeCell ref="E78:I78"/>
    <mergeCell ref="AN82:AP82"/>
    <mergeCell ref="AN83:AP83"/>
    <mergeCell ref="AN74:AP74"/>
    <mergeCell ref="AN73:AP73"/>
    <mergeCell ref="AN75:AP75"/>
    <mergeCell ref="AN76:AP76"/>
    <mergeCell ref="AN77:AP77"/>
    <mergeCell ref="AN78:AP78"/>
    <mergeCell ref="AN79:AP79"/>
    <mergeCell ref="AN80:AP80"/>
    <mergeCell ref="AN81:AP81"/>
    <mergeCell ref="AN70:AP70"/>
    <mergeCell ref="AN71:AP71"/>
    <mergeCell ref="AN72:AP72"/>
    <mergeCell ref="AG64:AM64"/>
    <mergeCell ref="AG65:AM65"/>
    <mergeCell ref="AG66:AM6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67:AM67"/>
    <mergeCell ref="AG68:AM68"/>
    <mergeCell ref="AG69:AM69"/>
    <mergeCell ref="AG70:AM70"/>
    <mergeCell ref="AG71:AM71"/>
    <mergeCell ref="AG72:AM72"/>
    <mergeCell ref="C52:G52"/>
    <mergeCell ref="I52:AF52"/>
    <mergeCell ref="J55:AF55"/>
    <mergeCell ref="K56:AF56"/>
    <mergeCell ref="K57:AF57"/>
    <mergeCell ref="J58:AF58"/>
    <mergeCell ref="K59:AF59"/>
    <mergeCell ref="K60:AF60"/>
    <mergeCell ref="J61:AF61"/>
    <mergeCell ref="D55:H55"/>
    <mergeCell ref="E62:I62"/>
    <mergeCell ref="E56:I56"/>
    <mergeCell ref="E57:I57"/>
    <mergeCell ref="D58:H58"/>
    <mergeCell ref="E59:I59"/>
    <mergeCell ref="E60:I60"/>
    <mergeCell ref="D61:H61"/>
    <mergeCell ref="E63:I63"/>
    <mergeCell ref="E68:I68"/>
    <mergeCell ref="D69:H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J64:AF64"/>
    <mergeCell ref="J65:AF65"/>
    <mergeCell ref="J66:AF66"/>
    <mergeCell ref="K67:AF67"/>
    <mergeCell ref="D64:H64"/>
    <mergeCell ref="D65:H65"/>
    <mergeCell ref="D66:H66"/>
    <mergeCell ref="E67:I67"/>
    <mergeCell ref="K68:AF68"/>
    <mergeCell ref="AG59:AM59"/>
    <mergeCell ref="AG63:AM63"/>
    <mergeCell ref="J69:AF69"/>
    <mergeCell ref="K70:AF70"/>
    <mergeCell ref="K71:AF71"/>
    <mergeCell ref="J72:AF72"/>
    <mergeCell ref="AN84:AP84"/>
    <mergeCell ref="AN85:AP85"/>
    <mergeCell ref="K73:AF73"/>
    <mergeCell ref="K74:AF74"/>
    <mergeCell ref="K75:AF75"/>
    <mergeCell ref="J76:AF76"/>
    <mergeCell ref="K77:AF77"/>
    <mergeCell ref="K78:AF78"/>
    <mergeCell ref="K79:AF79"/>
    <mergeCell ref="J80:AF80"/>
    <mergeCell ref="K81:AF81"/>
    <mergeCell ref="AG73:AM73"/>
    <mergeCell ref="AG74:AM74"/>
    <mergeCell ref="AG75:AM75"/>
    <mergeCell ref="AG76:AM76"/>
    <mergeCell ref="AG77:AM77"/>
    <mergeCell ref="AG82:AM82"/>
    <mergeCell ref="AG83:AM83"/>
    <mergeCell ref="AG84:AM84"/>
    <mergeCell ref="AG85:AM85"/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D88:H88"/>
    <mergeCell ref="J88:AF88"/>
    <mergeCell ref="AG88:AM88"/>
    <mergeCell ref="AN88:AP88"/>
  </mergeCells>
  <hyperlinks>
    <hyperlink ref="A56" location="'A - ul. Kralovická - inve...'!C2" display="/"/>
    <hyperlink ref="A57" location="'B -  ul. Kralovicka- inve...'!C2" display="/"/>
    <hyperlink ref="A59" location="'A - ul. Na Drahách - inve...'!C2" display="/"/>
    <hyperlink ref="A60" location="'B - ul. Na Drahách - inve...'!C2" display="/"/>
    <hyperlink ref="A62" location="'A - ul. V Ouvoze - invest...'!C2" display="/"/>
    <hyperlink ref="A63" location="'B - ul. V Ouvoze -  inves...'!C2" display="/"/>
    <hyperlink ref="A64" location="'SO 104 - Parkoviště Truhl...'!C2" display="/"/>
    <hyperlink ref="A65" location="'SO 105 - Komunikace ul. P...'!C2" display="/"/>
    <hyperlink ref="A67" location="'B1 - Vodovodní řad ul. Kr...'!C2" display="/"/>
    <hyperlink ref="A68" location="'B2 - Vodovodní řad ul. Kr...'!C2" display="/"/>
    <hyperlink ref="A70" location="'B1 - Vodovodní řad ul. v ...'!C2" display="/"/>
    <hyperlink ref="A71" location="'B2 - Vodovodní řad ul. v ...'!C2" display="/"/>
    <hyperlink ref="A73" location="'A - Kanal stoka ul Karlov...'!C2" display="/"/>
    <hyperlink ref="A74" location="'B1 - Kanal stoka ul Karlo...'!C2" display="/"/>
    <hyperlink ref="A75" location="'B2 - Kanal stoka ul. Karl...'!C2" display="/"/>
    <hyperlink ref="A77" location="'A - Kanal. stoka ul.  V O...'!C2" display="/"/>
    <hyperlink ref="A78" location="'B1 - Kanal. stoka ul.  V ...'!C2" display="/"/>
    <hyperlink ref="A79" location="'B2 - Kanal.stoka ul. v Ou...'!C2" display="/"/>
    <hyperlink ref="A81" location="'A - Kanal. stoka ul. Na D...'!C2" display="/"/>
    <hyperlink ref="A82" location="'B1 - Kanal. stoka ul Na D...'!C2" display="/"/>
    <hyperlink ref="A83" location="'B2 - Kanal. stoka ul. Na ...'!C2" display="/"/>
    <hyperlink ref="A84" location="'SO 401 - Veřejné osvětlení'!C2" display="/"/>
    <hyperlink ref="A85" location="'SO 01 - SO 01 - VRN, OSTAT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M188"/>
  <sheetViews>
    <sheetView showGridLines="0" workbookViewId="0" topLeftCell="A155">
      <selection activeCell="I103" sqref="I103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109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1453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1454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823221.46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ROUND((SUM(BE91:BE187)),2)</f>
        <v>823221.46</v>
      </c>
      <c r="I35" s="104">
        <v>0.21</v>
      </c>
      <c r="J35" s="103">
        <f>ROUND(((SUM(BE91:BE187))*I35),2)</f>
        <v>172876.51</v>
      </c>
      <c r="L35" s="27"/>
    </row>
    <row r="36" spans="2:12" s="28" customFormat="1" ht="14.45" customHeight="1">
      <c r="B36" s="27"/>
      <c r="E36" s="24" t="s">
        <v>41</v>
      </c>
      <c r="F36" s="103">
        <f>ROUND((SUM(BF91:BF187)),2)</f>
        <v>0</v>
      </c>
      <c r="I36" s="104">
        <v>0.15</v>
      </c>
      <c r="J36" s="103">
        <f>ROUND(((SUM(BF91:BF187))*I36),2)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ROUND((SUM(BG91:BG187)),2)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ROUND((SUM(BH91:BH187)),2)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ROUND((SUM(BI91:BI187)),2)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996097.97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1453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B1 - Vodovodní řad ul. Kralovická - 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823221.4600000001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823221.4600000001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201685.42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J134</f>
        <v>26090.7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J138</f>
        <v>300832.54</v>
      </c>
      <c r="L67" s="120"/>
    </row>
    <row r="68" spans="2:12" s="79" customFormat="1" ht="19.9" customHeight="1">
      <c r="B68" s="120"/>
      <c r="D68" s="121" t="s">
        <v>1456</v>
      </c>
      <c r="E68" s="122"/>
      <c r="F68" s="122"/>
      <c r="G68" s="122"/>
      <c r="H68" s="122"/>
      <c r="I68" s="122"/>
      <c r="J68" s="123">
        <f>J174</f>
        <v>283314.24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J186</f>
        <v>11298.56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1453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B1 - Vodovodní řad ul. Kralovická - UZNATELNÉ NÁKLADY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823221.4600000001</v>
      </c>
      <c r="L91" s="27"/>
      <c r="M91" s="55"/>
      <c r="N91" s="46"/>
      <c r="O91" s="46"/>
      <c r="P91" s="131">
        <f>P92</f>
        <v>0</v>
      </c>
      <c r="Q91" s="46"/>
      <c r="R91" s="131">
        <f>R92</f>
        <v>191.5288132</v>
      </c>
      <c r="S91" s="46"/>
      <c r="T91" s="132">
        <f>T92</f>
        <v>0</v>
      </c>
      <c r="AT91" s="15" t="s">
        <v>68</v>
      </c>
      <c r="AU91" s="15" t="s">
        <v>157</v>
      </c>
      <c r="BK91" s="133">
        <f>BK92</f>
        <v>823221.4600000001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823221.4600000001</v>
      </c>
      <c r="L92" s="134"/>
      <c r="M92" s="139"/>
      <c r="N92" s="140"/>
      <c r="O92" s="140"/>
      <c r="P92" s="141">
        <f>P93+P134+P138+P174+P186</f>
        <v>0</v>
      </c>
      <c r="Q92" s="140"/>
      <c r="R92" s="141">
        <f>R93+R134+R138+R174+R186</f>
        <v>191.5288132</v>
      </c>
      <c r="S92" s="140"/>
      <c r="T92" s="142">
        <f>T93+T134+T138+T174+T186</f>
        <v>0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BK93+BK134+BK138+BK174+BK186</f>
        <v>823221.4600000001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201685.42</v>
      </c>
      <c r="L93" s="134"/>
      <c r="M93" s="139"/>
      <c r="N93" s="140"/>
      <c r="O93" s="140"/>
      <c r="P93" s="141">
        <f>SUM(P94:P133)</f>
        <v>0</v>
      </c>
      <c r="Q93" s="140"/>
      <c r="R93" s="141">
        <f>SUM(R94:R133)</f>
        <v>131.1775984</v>
      </c>
      <c r="S93" s="140"/>
      <c r="T93" s="142">
        <f>SUM(T94:T133)</f>
        <v>0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SUM(BK94:BK133)</f>
        <v>201685.42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1457</v>
      </c>
      <c r="F94" s="149" t="s">
        <v>1458</v>
      </c>
      <c r="G94" s="150" t="s">
        <v>194</v>
      </c>
      <c r="H94" s="151">
        <v>266.856</v>
      </c>
      <c r="I94" s="4">
        <v>265</v>
      </c>
      <c r="J94" s="95">
        <f>ROUND(I94*H94,2)</f>
        <v>70716.84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70716.84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70716.84</v>
      </c>
      <c r="BL94" s="15" t="s">
        <v>190</v>
      </c>
      <c r="BM94" s="15" t="s">
        <v>1459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1460</v>
      </c>
      <c r="H95" s="162">
        <v>63.936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1461</v>
      </c>
      <c r="H96" s="162">
        <v>99.264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1462</v>
      </c>
      <c r="H97" s="162">
        <v>82.128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58" customFormat="1" ht="12">
      <c r="B98" s="157"/>
      <c r="D98" s="159" t="s">
        <v>196</v>
      </c>
      <c r="E98" s="160" t="s">
        <v>1</v>
      </c>
      <c r="F98" s="161" t="s">
        <v>1463</v>
      </c>
      <c r="H98" s="162">
        <v>11.808</v>
      </c>
      <c r="I98" s="5"/>
      <c r="L98" s="157"/>
      <c r="M98" s="163"/>
      <c r="N98" s="164"/>
      <c r="O98" s="164"/>
      <c r="P98" s="164"/>
      <c r="Q98" s="164"/>
      <c r="R98" s="164"/>
      <c r="S98" s="164"/>
      <c r="T98" s="165"/>
      <c r="AT98" s="160" t="s">
        <v>196</v>
      </c>
      <c r="AU98" s="160" t="s">
        <v>78</v>
      </c>
      <c r="AV98" s="158" t="s">
        <v>78</v>
      </c>
      <c r="AW98" s="158" t="s">
        <v>31</v>
      </c>
      <c r="AX98" s="158" t="s">
        <v>69</v>
      </c>
      <c r="AY98" s="160" t="s">
        <v>183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1464</v>
      </c>
      <c r="H99" s="162">
        <v>9.72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69</v>
      </c>
      <c r="AY99" s="160" t="s">
        <v>183</v>
      </c>
    </row>
    <row r="100" spans="2:51" s="174" customFormat="1" ht="12">
      <c r="B100" s="173"/>
      <c r="D100" s="159" t="s">
        <v>196</v>
      </c>
      <c r="E100" s="175" t="s">
        <v>1</v>
      </c>
      <c r="F100" s="176" t="s">
        <v>211</v>
      </c>
      <c r="H100" s="177">
        <v>266.856</v>
      </c>
      <c r="I100" s="7"/>
      <c r="L100" s="173"/>
      <c r="M100" s="178"/>
      <c r="N100" s="179"/>
      <c r="O100" s="179"/>
      <c r="P100" s="179"/>
      <c r="Q100" s="179"/>
      <c r="R100" s="179"/>
      <c r="S100" s="179"/>
      <c r="T100" s="180"/>
      <c r="AT100" s="175" t="s">
        <v>196</v>
      </c>
      <c r="AU100" s="175" t="s">
        <v>78</v>
      </c>
      <c r="AV100" s="174" t="s">
        <v>190</v>
      </c>
      <c r="AW100" s="174" t="s">
        <v>31</v>
      </c>
      <c r="AX100" s="174" t="s">
        <v>76</v>
      </c>
      <c r="AY100" s="175" t="s">
        <v>183</v>
      </c>
    </row>
    <row r="101" spans="2:65" s="28" customFormat="1" ht="16.5" customHeight="1">
      <c r="B101" s="27"/>
      <c r="C101" s="147" t="s">
        <v>78</v>
      </c>
      <c r="D101" s="147" t="s">
        <v>185</v>
      </c>
      <c r="E101" s="148" t="s">
        <v>213</v>
      </c>
      <c r="F101" s="149" t="s">
        <v>214</v>
      </c>
      <c r="G101" s="150" t="s">
        <v>194</v>
      </c>
      <c r="H101" s="151">
        <v>88.952</v>
      </c>
      <c r="I101" s="4">
        <v>23.2</v>
      </c>
      <c r="J101" s="95">
        <f>ROUND(I101*H101,2)</f>
        <v>2063.69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2063.69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2063.69</v>
      </c>
      <c r="BL101" s="15" t="s">
        <v>190</v>
      </c>
      <c r="BM101" s="15" t="s">
        <v>1465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1466</v>
      </c>
      <c r="H102" s="162">
        <v>88.952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198</v>
      </c>
      <c r="D103" s="147" t="s">
        <v>185</v>
      </c>
      <c r="E103" s="148" t="s">
        <v>1467</v>
      </c>
      <c r="F103" s="149" t="s">
        <v>1468</v>
      </c>
      <c r="G103" s="150" t="s">
        <v>188</v>
      </c>
      <c r="H103" s="151">
        <v>444.76</v>
      </c>
      <c r="I103" s="4">
        <v>25</v>
      </c>
      <c r="J103" s="95">
        <f>ROUND(I103*H103,2)</f>
        <v>11119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0.00084</v>
      </c>
      <c r="R103" s="154">
        <f>Q103*H103</f>
        <v>0.3735984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11119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11119</v>
      </c>
      <c r="BL103" s="15" t="s">
        <v>190</v>
      </c>
      <c r="BM103" s="15" t="s">
        <v>1469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1470</v>
      </c>
      <c r="H104" s="162">
        <v>106.56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1471</v>
      </c>
      <c r="H105" s="162">
        <v>165.44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1472</v>
      </c>
      <c r="H106" s="162">
        <v>136.88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69</v>
      </c>
      <c r="AY106" s="160" t="s">
        <v>183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1473</v>
      </c>
      <c r="H107" s="162">
        <v>19.68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69</v>
      </c>
      <c r="AY107" s="160" t="s">
        <v>183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1474</v>
      </c>
      <c r="H108" s="162">
        <v>16.2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69</v>
      </c>
      <c r="AY108" s="160" t="s">
        <v>183</v>
      </c>
    </row>
    <row r="109" spans="2:51" s="174" customFormat="1" ht="12">
      <c r="B109" s="173"/>
      <c r="D109" s="159" t="s">
        <v>196</v>
      </c>
      <c r="E109" s="175" t="s">
        <v>1</v>
      </c>
      <c r="F109" s="176" t="s">
        <v>211</v>
      </c>
      <c r="H109" s="177">
        <v>444.76</v>
      </c>
      <c r="I109" s="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5" t="s">
        <v>196</v>
      </c>
      <c r="AU109" s="175" t="s">
        <v>78</v>
      </c>
      <c r="AV109" s="174" t="s">
        <v>190</v>
      </c>
      <c r="AW109" s="174" t="s">
        <v>31</v>
      </c>
      <c r="AX109" s="174" t="s">
        <v>76</v>
      </c>
      <c r="AY109" s="175" t="s">
        <v>183</v>
      </c>
    </row>
    <row r="110" spans="2:65" s="28" customFormat="1" ht="16.5" customHeight="1">
      <c r="B110" s="27"/>
      <c r="C110" s="147" t="s">
        <v>190</v>
      </c>
      <c r="D110" s="147" t="s">
        <v>185</v>
      </c>
      <c r="E110" s="148" t="s">
        <v>1475</v>
      </c>
      <c r="F110" s="149" t="s">
        <v>1476</v>
      </c>
      <c r="G110" s="150" t="s">
        <v>188</v>
      </c>
      <c r="H110" s="151">
        <v>444.76</v>
      </c>
      <c r="I110" s="4">
        <v>15</v>
      </c>
      <c r="J110" s="95">
        <f>ROUND(I110*H110,2)</f>
        <v>6671.4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6671.4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6671.4</v>
      </c>
      <c r="BL110" s="15" t="s">
        <v>190</v>
      </c>
      <c r="BM110" s="15" t="s">
        <v>1477</v>
      </c>
    </row>
    <row r="111" spans="2:65" s="28" customFormat="1" ht="16.5" customHeight="1">
      <c r="B111" s="27"/>
      <c r="C111" s="147" t="s">
        <v>212</v>
      </c>
      <c r="D111" s="147" t="s">
        <v>185</v>
      </c>
      <c r="E111" s="148" t="s">
        <v>1478</v>
      </c>
      <c r="F111" s="149" t="s">
        <v>1479</v>
      </c>
      <c r="G111" s="150" t="s">
        <v>194</v>
      </c>
      <c r="H111" s="151">
        <v>100.746</v>
      </c>
      <c r="I111" s="4">
        <v>35</v>
      </c>
      <c r="J111" s="95">
        <f>ROUND(I111*H111,2)</f>
        <v>3526.11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3526.11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3526.11</v>
      </c>
      <c r="BL111" s="15" t="s">
        <v>190</v>
      </c>
      <c r="BM111" s="15" t="s">
        <v>1480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1481</v>
      </c>
      <c r="H112" s="162">
        <v>23.976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69</v>
      </c>
      <c r="AY112" s="160" t="s">
        <v>183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1482</v>
      </c>
      <c r="H113" s="162">
        <v>37.224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69</v>
      </c>
      <c r="AY113" s="160" t="s">
        <v>183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1483</v>
      </c>
      <c r="H114" s="162">
        <v>30.798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69</v>
      </c>
      <c r="AY114" s="160" t="s">
        <v>183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1484</v>
      </c>
      <c r="H115" s="162">
        <v>4.428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69</v>
      </c>
      <c r="AY115" s="160" t="s">
        <v>183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1485</v>
      </c>
      <c r="H116" s="162">
        <v>4.32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69</v>
      </c>
      <c r="AY116" s="160" t="s">
        <v>183</v>
      </c>
    </row>
    <row r="117" spans="2:51" s="174" customFormat="1" ht="12">
      <c r="B117" s="173"/>
      <c r="D117" s="159" t="s">
        <v>196</v>
      </c>
      <c r="E117" s="175" t="s">
        <v>1</v>
      </c>
      <c r="F117" s="176" t="s">
        <v>211</v>
      </c>
      <c r="H117" s="177">
        <v>100.746</v>
      </c>
      <c r="I117" s="7"/>
      <c r="L117" s="173"/>
      <c r="M117" s="178"/>
      <c r="N117" s="179"/>
      <c r="O117" s="179"/>
      <c r="P117" s="179"/>
      <c r="Q117" s="179"/>
      <c r="R117" s="179"/>
      <c r="S117" s="179"/>
      <c r="T117" s="180"/>
      <c r="AT117" s="175" t="s">
        <v>196</v>
      </c>
      <c r="AU117" s="175" t="s">
        <v>78</v>
      </c>
      <c r="AV117" s="174" t="s">
        <v>190</v>
      </c>
      <c r="AW117" s="174" t="s">
        <v>31</v>
      </c>
      <c r="AX117" s="174" t="s">
        <v>76</v>
      </c>
      <c r="AY117" s="175" t="s">
        <v>183</v>
      </c>
    </row>
    <row r="118" spans="2:65" s="28" customFormat="1" ht="16.5" customHeight="1">
      <c r="B118" s="27"/>
      <c r="C118" s="147" t="s">
        <v>217</v>
      </c>
      <c r="D118" s="147" t="s">
        <v>185</v>
      </c>
      <c r="E118" s="148" t="s">
        <v>218</v>
      </c>
      <c r="F118" s="149" t="s">
        <v>219</v>
      </c>
      <c r="G118" s="150" t="s">
        <v>194</v>
      </c>
      <c r="H118" s="151">
        <v>91.682</v>
      </c>
      <c r="I118" s="4">
        <v>98</v>
      </c>
      <c r="J118" s="95">
        <f>ROUND(I118*H118,2)</f>
        <v>8984.84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8984.84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8984.84</v>
      </c>
      <c r="BL118" s="15" t="s">
        <v>190</v>
      </c>
      <c r="BM118" s="15" t="s">
        <v>1486</v>
      </c>
    </row>
    <row r="119" spans="2:65" s="28" customFormat="1" ht="16.5" customHeight="1">
      <c r="B119" s="27"/>
      <c r="C119" s="147" t="s">
        <v>222</v>
      </c>
      <c r="D119" s="147" t="s">
        <v>185</v>
      </c>
      <c r="E119" s="148" t="s">
        <v>223</v>
      </c>
      <c r="F119" s="149" t="s">
        <v>224</v>
      </c>
      <c r="G119" s="150" t="s">
        <v>194</v>
      </c>
      <c r="H119" s="151">
        <v>2842.142</v>
      </c>
      <c r="I119" s="4">
        <v>2.5</v>
      </c>
      <c r="J119" s="95">
        <f>ROUND(I119*H119,2)</f>
        <v>7105.36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7105.36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7105.36</v>
      </c>
      <c r="BL119" s="15" t="s">
        <v>190</v>
      </c>
      <c r="BM119" s="15" t="s">
        <v>1487</v>
      </c>
    </row>
    <row r="120" spans="2:51" s="158" customFormat="1" ht="12">
      <c r="B120" s="157"/>
      <c r="D120" s="159" t="s">
        <v>196</v>
      </c>
      <c r="E120" s="160" t="s">
        <v>1</v>
      </c>
      <c r="F120" s="161" t="s">
        <v>1488</v>
      </c>
      <c r="H120" s="162">
        <v>2842.142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31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227</v>
      </c>
      <c r="D121" s="147" t="s">
        <v>185</v>
      </c>
      <c r="E121" s="148" t="s">
        <v>1489</v>
      </c>
      <c r="F121" s="149" t="s">
        <v>1490</v>
      </c>
      <c r="G121" s="150" t="s">
        <v>194</v>
      </c>
      <c r="H121" s="151">
        <v>91.682</v>
      </c>
      <c r="I121" s="4">
        <v>19</v>
      </c>
      <c r="J121" s="95">
        <f>ROUND(I121*H121,2)</f>
        <v>1741.96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1741.96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1741.96</v>
      </c>
      <c r="BL121" s="15" t="s">
        <v>190</v>
      </c>
      <c r="BM121" s="15" t="s">
        <v>1491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1492</v>
      </c>
      <c r="H122" s="162">
        <v>91.682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232</v>
      </c>
      <c r="D123" s="147" t="s">
        <v>185</v>
      </c>
      <c r="E123" s="148" t="s">
        <v>233</v>
      </c>
      <c r="F123" s="149" t="s">
        <v>234</v>
      </c>
      <c r="G123" s="150" t="s">
        <v>194</v>
      </c>
      <c r="H123" s="151">
        <v>91.682</v>
      </c>
      <c r="I123" s="4">
        <v>11</v>
      </c>
      <c r="J123" s="95">
        <f>ROUND(I123*H123,2)</f>
        <v>1008.5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1008.5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1008.5</v>
      </c>
      <c r="BL123" s="15" t="s">
        <v>190</v>
      </c>
      <c r="BM123" s="15" t="s">
        <v>1493</v>
      </c>
    </row>
    <row r="124" spans="2:65" s="28" customFormat="1" ht="16.5" customHeight="1">
      <c r="B124" s="27"/>
      <c r="C124" s="147" t="s">
        <v>236</v>
      </c>
      <c r="D124" s="147" t="s">
        <v>185</v>
      </c>
      <c r="E124" s="148" t="s">
        <v>237</v>
      </c>
      <c r="F124" s="149" t="s">
        <v>238</v>
      </c>
      <c r="G124" s="150" t="s">
        <v>239</v>
      </c>
      <c r="H124" s="151">
        <v>146.691</v>
      </c>
      <c r="I124" s="4">
        <v>50</v>
      </c>
      <c r="J124" s="95">
        <f>ROUND(I124*H124,2)</f>
        <v>7334.55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7334.55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7334.55</v>
      </c>
      <c r="BL124" s="15" t="s">
        <v>190</v>
      </c>
      <c r="BM124" s="15" t="s">
        <v>1494</v>
      </c>
    </row>
    <row r="125" spans="2:51" s="158" customFormat="1" ht="12">
      <c r="B125" s="157"/>
      <c r="D125" s="159" t="s">
        <v>196</v>
      </c>
      <c r="F125" s="161" t="s">
        <v>1495</v>
      </c>
      <c r="H125" s="162">
        <v>146.691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</v>
      </c>
      <c r="AX125" s="158" t="s">
        <v>76</v>
      </c>
      <c r="AY125" s="160" t="s">
        <v>183</v>
      </c>
    </row>
    <row r="126" spans="2:65" s="28" customFormat="1" ht="16.5" customHeight="1">
      <c r="B126" s="27"/>
      <c r="C126" s="147" t="s">
        <v>242</v>
      </c>
      <c r="D126" s="147" t="s">
        <v>185</v>
      </c>
      <c r="E126" s="148" t="s">
        <v>243</v>
      </c>
      <c r="F126" s="149" t="s">
        <v>244</v>
      </c>
      <c r="G126" s="150" t="s">
        <v>194</v>
      </c>
      <c r="H126" s="151">
        <v>175.174</v>
      </c>
      <c r="I126" s="4">
        <v>182.5</v>
      </c>
      <c r="J126" s="95">
        <f>ROUND(I126*H126,2)</f>
        <v>31969.26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31969.26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31969.26</v>
      </c>
      <c r="BL126" s="15" t="s">
        <v>190</v>
      </c>
      <c r="BM126" s="15" t="s">
        <v>1496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1497</v>
      </c>
      <c r="H127" s="162">
        <v>175.174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248</v>
      </c>
      <c r="D128" s="147" t="s">
        <v>185</v>
      </c>
      <c r="E128" s="148" t="s">
        <v>1498</v>
      </c>
      <c r="F128" s="149" t="s">
        <v>1499</v>
      </c>
      <c r="G128" s="150" t="s">
        <v>194</v>
      </c>
      <c r="H128" s="151">
        <v>65.402</v>
      </c>
      <c r="I128" s="4">
        <v>306</v>
      </c>
      <c r="J128" s="95">
        <f>ROUND(I128*H128,2)</f>
        <v>20013.01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20013.01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20013.01</v>
      </c>
      <c r="BL128" s="15" t="s">
        <v>190</v>
      </c>
      <c r="BM128" s="15" t="s">
        <v>1500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1501</v>
      </c>
      <c r="H129" s="162">
        <v>60.672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69</v>
      </c>
      <c r="AY129" s="160" t="s">
        <v>183</v>
      </c>
    </row>
    <row r="130" spans="2:51" s="158" customFormat="1" ht="12">
      <c r="B130" s="157"/>
      <c r="D130" s="159" t="s">
        <v>196</v>
      </c>
      <c r="E130" s="160" t="s">
        <v>1</v>
      </c>
      <c r="F130" s="161" t="s">
        <v>1502</v>
      </c>
      <c r="H130" s="162">
        <v>4.73</v>
      </c>
      <c r="I130" s="5"/>
      <c r="L130" s="157"/>
      <c r="M130" s="163"/>
      <c r="N130" s="164"/>
      <c r="O130" s="164"/>
      <c r="P130" s="164"/>
      <c r="Q130" s="164"/>
      <c r="R130" s="164"/>
      <c r="S130" s="164"/>
      <c r="T130" s="165"/>
      <c r="AT130" s="160" t="s">
        <v>196</v>
      </c>
      <c r="AU130" s="160" t="s">
        <v>78</v>
      </c>
      <c r="AV130" s="158" t="s">
        <v>78</v>
      </c>
      <c r="AW130" s="158" t="s">
        <v>31</v>
      </c>
      <c r="AX130" s="158" t="s">
        <v>69</v>
      </c>
      <c r="AY130" s="160" t="s">
        <v>183</v>
      </c>
    </row>
    <row r="131" spans="2:51" s="174" customFormat="1" ht="12">
      <c r="B131" s="173"/>
      <c r="D131" s="159" t="s">
        <v>196</v>
      </c>
      <c r="E131" s="175" t="s">
        <v>1</v>
      </c>
      <c r="F131" s="176" t="s">
        <v>211</v>
      </c>
      <c r="H131" s="177">
        <v>65.402</v>
      </c>
      <c r="I131" s="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5" t="s">
        <v>196</v>
      </c>
      <c r="AU131" s="175" t="s">
        <v>78</v>
      </c>
      <c r="AV131" s="174" t="s">
        <v>190</v>
      </c>
      <c r="AW131" s="174" t="s">
        <v>31</v>
      </c>
      <c r="AX131" s="174" t="s">
        <v>76</v>
      </c>
      <c r="AY131" s="175" t="s">
        <v>183</v>
      </c>
    </row>
    <row r="132" spans="2:65" s="28" customFormat="1" ht="16.5" customHeight="1">
      <c r="B132" s="27"/>
      <c r="C132" s="181" t="s">
        <v>253</v>
      </c>
      <c r="D132" s="181" t="s">
        <v>265</v>
      </c>
      <c r="E132" s="182" t="s">
        <v>1503</v>
      </c>
      <c r="F132" s="183" t="s">
        <v>1504</v>
      </c>
      <c r="G132" s="184" t="s">
        <v>239</v>
      </c>
      <c r="H132" s="185">
        <v>130.804</v>
      </c>
      <c r="I132" s="8">
        <v>225</v>
      </c>
      <c r="J132" s="186">
        <f>ROUND(I132*H132,2)</f>
        <v>29430.9</v>
      </c>
      <c r="K132" s="183" t="s">
        <v>1</v>
      </c>
      <c r="L132" s="187"/>
      <c r="M132" s="188" t="s">
        <v>1</v>
      </c>
      <c r="N132" s="189" t="s">
        <v>40</v>
      </c>
      <c r="O132" s="48"/>
      <c r="P132" s="154">
        <f>O132*H132</f>
        <v>0</v>
      </c>
      <c r="Q132" s="154">
        <v>1</v>
      </c>
      <c r="R132" s="154">
        <f>Q132*H132</f>
        <v>130.804</v>
      </c>
      <c r="S132" s="154">
        <v>0</v>
      </c>
      <c r="T132" s="155">
        <f>S132*H132</f>
        <v>0</v>
      </c>
      <c r="AR132" s="15" t="s">
        <v>227</v>
      </c>
      <c r="AT132" s="15" t="s">
        <v>265</v>
      </c>
      <c r="AU132" s="15" t="s">
        <v>78</v>
      </c>
      <c r="AY132" s="15" t="s">
        <v>183</v>
      </c>
      <c r="BE132" s="156">
        <f>IF(N132="základní",J132,0)</f>
        <v>29430.9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5" t="s">
        <v>76</v>
      </c>
      <c r="BK132" s="156">
        <f>ROUND(I132*H132,2)</f>
        <v>29430.9</v>
      </c>
      <c r="BL132" s="15" t="s">
        <v>190</v>
      </c>
      <c r="BM132" s="15" t="s">
        <v>1505</v>
      </c>
    </row>
    <row r="133" spans="2:51" s="158" customFormat="1" ht="12">
      <c r="B133" s="157"/>
      <c r="D133" s="159" t="s">
        <v>196</v>
      </c>
      <c r="F133" s="161" t="s">
        <v>1506</v>
      </c>
      <c r="H133" s="162">
        <v>130.804</v>
      </c>
      <c r="I133" s="5"/>
      <c r="L133" s="157"/>
      <c r="M133" s="163"/>
      <c r="N133" s="164"/>
      <c r="O133" s="164"/>
      <c r="P133" s="164"/>
      <c r="Q133" s="164"/>
      <c r="R133" s="164"/>
      <c r="S133" s="164"/>
      <c r="T133" s="165"/>
      <c r="AT133" s="160" t="s">
        <v>196</v>
      </c>
      <c r="AU133" s="160" t="s">
        <v>78</v>
      </c>
      <c r="AV133" s="158" t="s">
        <v>78</v>
      </c>
      <c r="AW133" s="158" t="s">
        <v>3</v>
      </c>
      <c r="AX133" s="158" t="s">
        <v>76</v>
      </c>
      <c r="AY133" s="160" t="s">
        <v>183</v>
      </c>
    </row>
    <row r="134" spans="2:63" s="135" customFormat="1" ht="22.9" customHeight="1">
      <c r="B134" s="134"/>
      <c r="D134" s="136" t="s">
        <v>68</v>
      </c>
      <c r="E134" s="145" t="s">
        <v>190</v>
      </c>
      <c r="F134" s="145" t="s">
        <v>1507</v>
      </c>
      <c r="I134" s="3"/>
      <c r="J134" s="146">
        <f>BK134</f>
        <v>26090.7</v>
      </c>
      <c r="L134" s="134"/>
      <c r="M134" s="139"/>
      <c r="N134" s="140"/>
      <c r="O134" s="140"/>
      <c r="P134" s="141">
        <f>SUM(P135:P137)</f>
        <v>0</v>
      </c>
      <c r="Q134" s="140"/>
      <c r="R134" s="141">
        <f>SUM(R135:R137)</f>
        <v>53.0404356</v>
      </c>
      <c r="S134" s="140"/>
      <c r="T134" s="142">
        <f>SUM(T135:T137)</f>
        <v>0</v>
      </c>
      <c r="AR134" s="136" t="s">
        <v>76</v>
      </c>
      <c r="AT134" s="143" t="s">
        <v>68</v>
      </c>
      <c r="AU134" s="143" t="s">
        <v>76</v>
      </c>
      <c r="AY134" s="136" t="s">
        <v>183</v>
      </c>
      <c r="BK134" s="144">
        <f>SUM(BK135:BK137)</f>
        <v>26090.7</v>
      </c>
    </row>
    <row r="135" spans="2:65" s="28" customFormat="1" ht="16.5" customHeight="1">
      <c r="B135" s="27"/>
      <c r="C135" s="147" t="s">
        <v>257</v>
      </c>
      <c r="D135" s="147" t="s">
        <v>185</v>
      </c>
      <c r="E135" s="148" t="s">
        <v>1508</v>
      </c>
      <c r="F135" s="149" t="s">
        <v>1509</v>
      </c>
      <c r="G135" s="150" t="s">
        <v>194</v>
      </c>
      <c r="H135" s="151">
        <v>26.28</v>
      </c>
      <c r="I135" s="4">
        <v>815</v>
      </c>
      <c r="J135" s="95">
        <f>ROUND(I135*H135,2)</f>
        <v>21418.2</v>
      </c>
      <c r="K135" s="149" t="s">
        <v>189</v>
      </c>
      <c r="L135" s="27"/>
      <c r="M135" s="152" t="s">
        <v>1</v>
      </c>
      <c r="N135" s="153" t="s">
        <v>40</v>
      </c>
      <c r="O135" s="48"/>
      <c r="P135" s="154">
        <f>O135*H135</f>
        <v>0</v>
      </c>
      <c r="Q135" s="154">
        <v>1.89077</v>
      </c>
      <c r="R135" s="154">
        <f>Q135*H135</f>
        <v>49.6894356</v>
      </c>
      <c r="S135" s="154">
        <v>0</v>
      </c>
      <c r="T135" s="155">
        <f>S135*H135</f>
        <v>0</v>
      </c>
      <c r="AR135" s="15" t="s">
        <v>190</v>
      </c>
      <c r="AT135" s="15" t="s">
        <v>185</v>
      </c>
      <c r="AU135" s="15" t="s">
        <v>78</v>
      </c>
      <c r="AY135" s="15" t="s">
        <v>183</v>
      </c>
      <c r="BE135" s="156">
        <f>IF(N135="základní",J135,0)</f>
        <v>21418.2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76</v>
      </c>
      <c r="BK135" s="156">
        <f>ROUND(I135*H135,2)</f>
        <v>21418.2</v>
      </c>
      <c r="BL135" s="15" t="s">
        <v>190</v>
      </c>
      <c r="BM135" s="15" t="s">
        <v>1510</v>
      </c>
    </row>
    <row r="136" spans="2:51" s="158" customFormat="1" ht="12">
      <c r="B136" s="157"/>
      <c r="D136" s="159" t="s">
        <v>196</v>
      </c>
      <c r="E136" s="160" t="s">
        <v>1</v>
      </c>
      <c r="F136" s="161" t="s">
        <v>1511</v>
      </c>
      <c r="H136" s="162">
        <v>26.28</v>
      </c>
      <c r="I136" s="5"/>
      <c r="L136" s="157"/>
      <c r="M136" s="163"/>
      <c r="N136" s="164"/>
      <c r="O136" s="164"/>
      <c r="P136" s="164"/>
      <c r="Q136" s="164"/>
      <c r="R136" s="164"/>
      <c r="S136" s="164"/>
      <c r="T136" s="165"/>
      <c r="AT136" s="160" t="s">
        <v>196</v>
      </c>
      <c r="AU136" s="160" t="s">
        <v>78</v>
      </c>
      <c r="AV136" s="158" t="s">
        <v>78</v>
      </c>
      <c r="AW136" s="158" t="s">
        <v>31</v>
      </c>
      <c r="AX136" s="158" t="s">
        <v>76</v>
      </c>
      <c r="AY136" s="160" t="s">
        <v>183</v>
      </c>
    </row>
    <row r="137" spans="2:65" s="28" customFormat="1" ht="16.5" customHeight="1">
      <c r="B137" s="27"/>
      <c r="C137" s="147" t="s">
        <v>8</v>
      </c>
      <c r="D137" s="147" t="s">
        <v>185</v>
      </c>
      <c r="E137" s="148" t="s">
        <v>1512</v>
      </c>
      <c r="F137" s="149" t="s">
        <v>1513</v>
      </c>
      <c r="G137" s="150" t="s">
        <v>194</v>
      </c>
      <c r="H137" s="151">
        <v>1.5</v>
      </c>
      <c r="I137" s="4">
        <v>3115</v>
      </c>
      <c r="J137" s="95">
        <f>ROUND(I137*H137,2)</f>
        <v>4672.5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>O137*H137</f>
        <v>0</v>
      </c>
      <c r="Q137" s="154">
        <v>2.234</v>
      </c>
      <c r="R137" s="154">
        <f>Q137*H137</f>
        <v>3.351</v>
      </c>
      <c r="S137" s="154">
        <v>0</v>
      </c>
      <c r="T137" s="155">
        <f>S137*H137</f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>IF(N137="základní",J137,0)</f>
        <v>4672.5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4672.5</v>
      </c>
      <c r="BL137" s="15" t="s">
        <v>190</v>
      </c>
      <c r="BM137" s="15" t="s">
        <v>1514</v>
      </c>
    </row>
    <row r="138" spans="2:63" s="135" customFormat="1" ht="22.9" customHeight="1">
      <c r="B138" s="134"/>
      <c r="D138" s="136" t="s">
        <v>68</v>
      </c>
      <c r="E138" s="145" t="s">
        <v>227</v>
      </c>
      <c r="F138" s="145" t="s">
        <v>402</v>
      </c>
      <c r="I138" s="3"/>
      <c r="J138" s="146">
        <f>BK138</f>
        <v>300832.54</v>
      </c>
      <c r="L138" s="134"/>
      <c r="M138" s="139"/>
      <c r="N138" s="140"/>
      <c r="O138" s="140"/>
      <c r="P138" s="141">
        <f>SUM(P139:P173)</f>
        <v>0</v>
      </c>
      <c r="Q138" s="140"/>
      <c r="R138" s="141">
        <f>SUM(R139:R173)</f>
        <v>3.1271292</v>
      </c>
      <c r="S138" s="140"/>
      <c r="T138" s="142">
        <f>SUM(T139:T173)</f>
        <v>0</v>
      </c>
      <c r="AR138" s="136" t="s">
        <v>76</v>
      </c>
      <c r="AT138" s="143" t="s">
        <v>68</v>
      </c>
      <c r="AU138" s="143" t="s">
        <v>76</v>
      </c>
      <c r="AY138" s="136" t="s">
        <v>183</v>
      </c>
      <c r="BK138" s="144">
        <f>SUM(BK139:BK173)</f>
        <v>300832.54</v>
      </c>
    </row>
    <row r="139" spans="2:65" s="28" customFormat="1" ht="16.5" customHeight="1">
      <c r="B139" s="27"/>
      <c r="C139" s="147" t="s">
        <v>262</v>
      </c>
      <c r="D139" s="147" t="s">
        <v>185</v>
      </c>
      <c r="E139" s="148" t="s">
        <v>1515</v>
      </c>
      <c r="F139" s="149" t="s">
        <v>1516</v>
      </c>
      <c r="G139" s="150" t="s">
        <v>406</v>
      </c>
      <c r="H139" s="151">
        <v>7</v>
      </c>
      <c r="I139" s="4">
        <v>995</v>
      </c>
      <c r="J139" s="95">
        <f>ROUND(I139*H139,2)</f>
        <v>6965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262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6965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6965</v>
      </c>
      <c r="BL139" s="15" t="s">
        <v>262</v>
      </c>
      <c r="BM139" s="15" t="s">
        <v>1517</v>
      </c>
    </row>
    <row r="140" spans="2:65" s="28" customFormat="1" ht="16.5" customHeight="1">
      <c r="B140" s="27"/>
      <c r="C140" s="181" t="s">
        <v>264</v>
      </c>
      <c r="D140" s="181" t="s">
        <v>265</v>
      </c>
      <c r="E140" s="182" t="s">
        <v>1518</v>
      </c>
      <c r="F140" s="183" t="s">
        <v>1519</v>
      </c>
      <c r="G140" s="184" t="s">
        <v>406</v>
      </c>
      <c r="H140" s="185">
        <v>7</v>
      </c>
      <c r="I140" s="8">
        <v>1493.08</v>
      </c>
      <c r="J140" s="186">
        <f>ROUND(I140*H140,2)</f>
        <v>10451.56</v>
      </c>
      <c r="K140" s="183" t="s">
        <v>1</v>
      </c>
      <c r="L140" s="187"/>
      <c r="M140" s="188" t="s">
        <v>1</v>
      </c>
      <c r="N140" s="189" t="s">
        <v>40</v>
      </c>
      <c r="O140" s="48"/>
      <c r="P140" s="154">
        <f>O140*H140</f>
        <v>0</v>
      </c>
      <c r="Q140" s="154">
        <v>0.004</v>
      </c>
      <c r="R140" s="154">
        <f>Q140*H140</f>
        <v>0.028</v>
      </c>
      <c r="S140" s="154">
        <v>0</v>
      </c>
      <c r="T140" s="155">
        <f>S140*H140</f>
        <v>0</v>
      </c>
      <c r="AR140" s="15" t="s">
        <v>327</v>
      </c>
      <c r="AT140" s="15" t="s">
        <v>265</v>
      </c>
      <c r="AU140" s="15" t="s">
        <v>78</v>
      </c>
      <c r="AY140" s="15" t="s">
        <v>183</v>
      </c>
      <c r="BE140" s="156">
        <f>IF(N140="základní",J140,0)</f>
        <v>10451.56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10451.56</v>
      </c>
      <c r="BL140" s="15" t="s">
        <v>262</v>
      </c>
      <c r="BM140" s="15" t="s">
        <v>1520</v>
      </c>
    </row>
    <row r="141" spans="2:65" s="28" customFormat="1" ht="16.5" customHeight="1">
      <c r="B141" s="27"/>
      <c r="C141" s="147" t="s">
        <v>270</v>
      </c>
      <c r="D141" s="147" t="s">
        <v>185</v>
      </c>
      <c r="E141" s="148" t="s">
        <v>1521</v>
      </c>
      <c r="F141" s="149" t="s">
        <v>1522</v>
      </c>
      <c r="G141" s="150" t="s">
        <v>319</v>
      </c>
      <c r="H141" s="151">
        <v>21.2</v>
      </c>
      <c r="I141" s="4">
        <v>112</v>
      </c>
      <c r="J141" s="95">
        <f>ROUND(I141*H141,2)</f>
        <v>2374.4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2374.4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2374.4</v>
      </c>
      <c r="BL141" s="15" t="s">
        <v>190</v>
      </c>
      <c r="BM141" s="15" t="s">
        <v>1523</v>
      </c>
    </row>
    <row r="142" spans="2:65" s="28" customFormat="1" ht="16.5" customHeight="1">
      <c r="B142" s="27"/>
      <c r="C142" s="181" t="s">
        <v>274</v>
      </c>
      <c r="D142" s="181" t="s">
        <v>265</v>
      </c>
      <c r="E142" s="182" t="s">
        <v>1524</v>
      </c>
      <c r="F142" s="183" t="s">
        <v>1525</v>
      </c>
      <c r="G142" s="184" t="s">
        <v>319</v>
      </c>
      <c r="H142" s="185">
        <v>23.32</v>
      </c>
      <c r="I142" s="8">
        <v>135</v>
      </c>
      <c r="J142" s="186">
        <f>ROUND(I142*H142,2)</f>
        <v>3148.2</v>
      </c>
      <c r="K142" s="183" t="s">
        <v>1</v>
      </c>
      <c r="L142" s="187"/>
      <c r="M142" s="188" t="s">
        <v>1</v>
      </c>
      <c r="N142" s="189" t="s">
        <v>40</v>
      </c>
      <c r="O142" s="48"/>
      <c r="P142" s="154">
        <f>O142*H142</f>
        <v>0</v>
      </c>
      <c r="Q142" s="154">
        <v>0.00106</v>
      </c>
      <c r="R142" s="154">
        <f>Q142*H142</f>
        <v>0.0247192</v>
      </c>
      <c r="S142" s="154">
        <v>0</v>
      </c>
      <c r="T142" s="155">
        <f>S142*H142</f>
        <v>0</v>
      </c>
      <c r="AR142" s="15" t="s">
        <v>227</v>
      </c>
      <c r="AT142" s="15" t="s">
        <v>265</v>
      </c>
      <c r="AU142" s="15" t="s">
        <v>78</v>
      </c>
      <c r="AY142" s="15" t="s">
        <v>183</v>
      </c>
      <c r="BE142" s="156">
        <f>IF(N142="základní",J142,0)</f>
        <v>3148.2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5" t="s">
        <v>76</v>
      </c>
      <c r="BK142" s="156">
        <f>ROUND(I142*H142,2)</f>
        <v>3148.2</v>
      </c>
      <c r="BL142" s="15" t="s">
        <v>190</v>
      </c>
      <c r="BM142" s="15" t="s">
        <v>1526</v>
      </c>
    </row>
    <row r="143" spans="2:51" s="158" customFormat="1" ht="12">
      <c r="B143" s="157"/>
      <c r="D143" s="159" t="s">
        <v>196</v>
      </c>
      <c r="F143" s="161" t="s">
        <v>1527</v>
      </c>
      <c r="H143" s="162">
        <v>23.32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</v>
      </c>
      <c r="AX143" s="158" t="s">
        <v>76</v>
      </c>
      <c r="AY143" s="160" t="s">
        <v>183</v>
      </c>
    </row>
    <row r="144" spans="2:65" s="28" customFormat="1" ht="16.5" customHeight="1">
      <c r="B144" s="27"/>
      <c r="C144" s="147" t="s">
        <v>282</v>
      </c>
      <c r="D144" s="147" t="s">
        <v>185</v>
      </c>
      <c r="E144" s="148" t="s">
        <v>1528</v>
      </c>
      <c r="F144" s="149" t="s">
        <v>1529</v>
      </c>
      <c r="G144" s="150" t="s">
        <v>319</v>
      </c>
      <c r="H144" s="151">
        <v>270</v>
      </c>
      <c r="I144" s="4">
        <v>132</v>
      </c>
      <c r="J144" s="95">
        <f>ROUND(I144*H144,2)</f>
        <v>35640</v>
      </c>
      <c r="K144" s="149" t="s">
        <v>189</v>
      </c>
      <c r="L144" s="27"/>
      <c r="M144" s="152" t="s">
        <v>1</v>
      </c>
      <c r="N144" s="153" t="s">
        <v>40</v>
      </c>
      <c r="O144" s="48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AR144" s="15" t="s">
        <v>190</v>
      </c>
      <c r="AT144" s="15" t="s">
        <v>185</v>
      </c>
      <c r="AU144" s="15" t="s">
        <v>78</v>
      </c>
      <c r="AY144" s="15" t="s">
        <v>183</v>
      </c>
      <c r="BE144" s="156">
        <f>IF(N144="základní",J144,0)</f>
        <v>35640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35640</v>
      </c>
      <c r="BL144" s="15" t="s">
        <v>190</v>
      </c>
      <c r="BM144" s="15" t="s">
        <v>1530</v>
      </c>
    </row>
    <row r="145" spans="2:65" s="28" customFormat="1" ht="16.5" customHeight="1">
      <c r="B145" s="27"/>
      <c r="C145" s="181" t="s">
        <v>7</v>
      </c>
      <c r="D145" s="181" t="s">
        <v>265</v>
      </c>
      <c r="E145" s="182" t="s">
        <v>1531</v>
      </c>
      <c r="F145" s="183" t="s">
        <v>1532</v>
      </c>
      <c r="G145" s="184" t="s">
        <v>319</v>
      </c>
      <c r="H145" s="185">
        <v>297</v>
      </c>
      <c r="I145" s="8">
        <v>372.73</v>
      </c>
      <c r="J145" s="186">
        <f>ROUND(I145*H145,2)</f>
        <v>110700.81</v>
      </c>
      <c r="K145" s="183" t="s">
        <v>1</v>
      </c>
      <c r="L145" s="187"/>
      <c r="M145" s="188" t="s">
        <v>1</v>
      </c>
      <c r="N145" s="189" t="s">
        <v>40</v>
      </c>
      <c r="O145" s="48"/>
      <c r="P145" s="154">
        <f>O145*H145</f>
        <v>0</v>
      </c>
      <c r="Q145" s="154">
        <v>0.00318</v>
      </c>
      <c r="R145" s="154">
        <f>Q145*H145</f>
        <v>0.9444600000000001</v>
      </c>
      <c r="S145" s="154">
        <v>0</v>
      </c>
      <c r="T145" s="155">
        <f>S145*H145</f>
        <v>0</v>
      </c>
      <c r="AR145" s="15" t="s">
        <v>227</v>
      </c>
      <c r="AT145" s="15" t="s">
        <v>265</v>
      </c>
      <c r="AU145" s="15" t="s">
        <v>78</v>
      </c>
      <c r="AY145" s="15" t="s">
        <v>183</v>
      </c>
      <c r="BE145" s="156">
        <f>IF(N145="základní",J145,0)</f>
        <v>110700.81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76</v>
      </c>
      <c r="BK145" s="156">
        <f>ROUND(I145*H145,2)</f>
        <v>110700.81</v>
      </c>
      <c r="BL145" s="15" t="s">
        <v>190</v>
      </c>
      <c r="BM145" s="15" t="s">
        <v>1533</v>
      </c>
    </row>
    <row r="146" spans="2:51" s="158" customFormat="1" ht="12">
      <c r="B146" s="157"/>
      <c r="D146" s="159" t="s">
        <v>196</v>
      </c>
      <c r="F146" s="161" t="s">
        <v>1534</v>
      </c>
      <c r="H146" s="162">
        <v>297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</v>
      </c>
      <c r="AX146" s="158" t="s">
        <v>76</v>
      </c>
      <c r="AY146" s="160" t="s">
        <v>183</v>
      </c>
    </row>
    <row r="147" spans="2:65" s="28" customFormat="1" ht="16.5" customHeight="1">
      <c r="B147" s="27"/>
      <c r="C147" s="147" t="s">
        <v>287</v>
      </c>
      <c r="D147" s="147" t="s">
        <v>185</v>
      </c>
      <c r="E147" s="148" t="s">
        <v>1535</v>
      </c>
      <c r="F147" s="149" t="s">
        <v>1536</v>
      </c>
      <c r="G147" s="150" t="s">
        <v>406</v>
      </c>
      <c r="H147" s="151">
        <v>18</v>
      </c>
      <c r="I147" s="4">
        <v>325</v>
      </c>
      <c r="J147" s="95">
        <f aca="true" t="shared" si="0" ref="J147:J173">ROUND(I147*H147,2)</f>
        <v>5850</v>
      </c>
      <c r="K147" s="149" t="s">
        <v>1</v>
      </c>
      <c r="L147" s="27"/>
      <c r="M147" s="152" t="s">
        <v>1</v>
      </c>
      <c r="N147" s="153" t="s">
        <v>40</v>
      </c>
      <c r="O147" s="48"/>
      <c r="P147" s="154">
        <f aca="true" t="shared" si="1" ref="P147:P173">O147*H147</f>
        <v>0</v>
      </c>
      <c r="Q147" s="154">
        <v>0</v>
      </c>
      <c r="R147" s="154">
        <f aca="true" t="shared" si="2" ref="R147:R173">Q147*H147</f>
        <v>0</v>
      </c>
      <c r="S147" s="154">
        <v>0</v>
      </c>
      <c r="T147" s="155">
        <f aca="true" t="shared" si="3" ref="T147:T173"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 aca="true" t="shared" si="4" ref="BE147:BE173">IF(N147="základní",J147,0)</f>
        <v>5850</v>
      </c>
      <c r="BF147" s="156">
        <f aca="true" t="shared" si="5" ref="BF147:BF173">IF(N147="snížená",J147,0)</f>
        <v>0</v>
      </c>
      <c r="BG147" s="156">
        <f aca="true" t="shared" si="6" ref="BG147:BG173">IF(N147="zákl. přenesená",J147,0)</f>
        <v>0</v>
      </c>
      <c r="BH147" s="156">
        <f aca="true" t="shared" si="7" ref="BH147:BH173">IF(N147="sníž. přenesená",J147,0)</f>
        <v>0</v>
      </c>
      <c r="BI147" s="156">
        <f aca="true" t="shared" si="8" ref="BI147:BI173">IF(N147="nulová",J147,0)</f>
        <v>0</v>
      </c>
      <c r="BJ147" s="15" t="s">
        <v>76</v>
      </c>
      <c r="BK147" s="156">
        <f aca="true" t="shared" si="9" ref="BK147:BK173">ROUND(I147*H147,2)</f>
        <v>5850</v>
      </c>
      <c r="BL147" s="15" t="s">
        <v>190</v>
      </c>
      <c r="BM147" s="15" t="s">
        <v>1537</v>
      </c>
    </row>
    <row r="148" spans="2:65" s="28" customFormat="1" ht="16.5" customHeight="1">
      <c r="B148" s="27"/>
      <c r="C148" s="181" t="s">
        <v>292</v>
      </c>
      <c r="D148" s="181" t="s">
        <v>265</v>
      </c>
      <c r="E148" s="182" t="s">
        <v>1538</v>
      </c>
      <c r="F148" s="183" t="s">
        <v>1539</v>
      </c>
      <c r="G148" s="184" t="s">
        <v>406</v>
      </c>
      <c r="H148" s="185">
        <v>2</v>
      </c>
      <c r="I148" s="8">
        <v>1810.51</v>
      </c>
      <c r="J148" s="186">
        <f t="shared" si="0"/>
        <v>3621.02</v>
      </c>
      <c r="K148" s="183" t="s">
        <v>189</v>
      </c>
      <c r="L148" s="187"/>
      <c r="M148" s="188" t="s">
        <v>1</v>
      </c>
      <c r="N148" s="189" t="s">
        <v>40</v>
      </c>
      <c r="O148" s="48"/>
      <c r="P148" s="154">
        <f t="shared" si="1"/>
        <v>0</v>
      </c>
      <c r="Q148" s="154">
        <v>0.0178</v>
      </c>
      <c r="R148" s="154">
        <f t="shared" si="2"/>
        <v>0.0356</v>
      </c>
      <c r="S148" s="154">
        <v>0</v>
      </c>
      <c r="T148" s="155">
        <f t="shared" si="3"/>
        <v>0</v>
      </c>
      <c r="AR148" s="15" t="s">
        <v>227</v>
      </c>
      <c r="AT148" s="15" t="s">
        <v>265</v>
      </c>
      <c r="AU148" s="15" t="s">
        <v>78</v>
      </c>
      <c r="AY148" s="15" t="s">
        <v>183</v>
      </c>
      <c r="BE148" s="156">
        <f t="shared" si="4"/>
        <v>3621.02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5" t="s">
        <v>76</v>
      </c>
      <c r="BK148" s="156">
        <f t="shared" si="9"/>
        <v>3621.02</v>
      </c>
      <c r="BL148" s="15" t="s">
        <v>190</v>
      </c>
      <c r="BM148" s="15" t="s">
        <v>1540</v>
      </c>
    </row>
    <row r="149" spans="2:65" s="28" customFormat="1" ht="16.5" customHeight="1">
      <c r="B149" s="27"/>
      <c r="C149" s="181" t="s">
        <v>295</v>
      </c>
      <c r="D149" s="181" t="s">
        <v>265</v>
      </c>
      <c r="E149" s="182" t="s">
        <v>1541</v>
      </c>
      <c r="F149" s="183" t="s">
        <v>1542</v>
      </c>
      <c r="G149" s="184" t="s">
        <v>406</v>
      </c>
      <c r="H149" s="185">
        <v>2</v>
      </c>
      <c r="I149" s="8">
        <v>1733</v>
      </c>
      <c r="J149" s="186">
        <f t="shared" si="0"/>
        <v>3466</v>
      </c>
      <c r="K149" s="183" t="s">
        <v>189</v>
      </c>
      <c r="L149" s="187"/>
      <c r="M149" s="188" t="s">
        <v>1</v>
      </c>
      <c r="N149" s="189" t="s">
        <v>40</v>
      </c>
      <c r="O149" s="48"/>
      <c r="P149" s="154">
        <f t="shared" si="1"/>
        <v>0</v>
      </c>
      <c r="Q149" s="154">
        <v>0.0197</v>
      </c>
      <c r="R149" s="154">
        <f t="shared" si="2"/>
        <v>0.0394</v>
      </c>
      <c r="S149" s="154">
        <v>0</v>
      </c>
      <c r="T149" s="155">
        <f t="shared" si="3"/>
        <v>0</v>
      </c>
      <c r="AR149" s="15" t="s">
        <v>227</v>
      </c>
      <c r="AT149" s="15" t="s">
        <v>265</v>
      </c>
      <c r="AU149" s="15" t="s">
        <v>78</v>
      </c>
      <c r="AY149" s="15" t="s">
        <v>183</v>
      </c>
      <c r="BE149" s="156">
        <f t="shared" si="4"/>
        <v>3466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5" t="s">
        <v>76</v>
      </c>
      <c r="BK149" s="156">
        <f t="shared" si="9"/>
        <v>3466</v>
      </c>
      <c r="BL149" s="15" t="s">
        <v>190</v>
      </c>
      <c r="BM149" s="15" t="s">
        <v>1543</v>
      </c>
    </row>
    <row r="150" spans="2:65" s="28" customFormat="1" ht="16.5" customHeight="1">
      <c r="B150" s="27"/>
      <c r="C150" s="181" t="s">
        <v>299</v>
      </c>
      <c r="D150" s="181" t="s">
        <v>265</v>
      </c>
      <c r="E150" s="182" t="s">
        <v>1544</v>
      </c>
      <c r="F150" s="183" t="s">
        <v>1545</v>
      </c>
      <c r="G150" s="184" t="s">
        <v>406</v>
      </c>
      <c r="H150" s="185">
        <v>5</v>
      </c>
      <c r="I150" s="8">
        <v>499.82</v>
      </c>
      <c r="J150" s="186">
        <f t="shared" si="0"/>
        <v>2499.1</v>
      </c>
      <c r="K150" s="183" t="s">
        <v>1</v>
      </c>
      <c r="L150" s="187"/>
      <c r="M150" s="188" t="s">
        <v>1</v>
      </c>
      <c r="N150" s="189" t="s">
        <v>40</v>
      </c>
      <c r="O150" s="48"/>
      <c r="P150" s="154">
        <f t="shared" si="1"/>
        <v>0</v>
      </c>
      <c r="Q150" s="154">
        <v>0.0044</v>
      </c>
      <c r="R150" s="154">
        <f t="shared" si="2"/>
        <v>0.022000000000000002</v>
      </c>
      <c r="S150" s="154">
        <v>0</v>
      </c>
      <c r="T150" s="155">
        <f t="shared" si="3"/>
        <v>0</v>
      </c>
      <c r="AR150" s="15" t="s">
        <v>227</v>
      </c>
      <c r="AT150" s="15" t="s">
        <v>265</v>
      </c>
      <c r="AU150" s="15" t="s">
        <v>78</v>
      </c>
      <c r="AY150" s="15" t="s">
        <v>183</v>
      </c>
      <c r="BE150" s="156">
        <f t="shared" si="4"/>
        <v>2499.1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5" t="s">
        <v>76</v>
      </c>
      <c r="BK150" s="156">
        <f t="shared" si="9"/>
        <v>2499.1</v>
      </c>
      <c r="BL150" s="15" t="s">
        <v>190</v>
      </c>
      <c r="BM150" s="15" t="s">
        <v>1546</v>
      </c>
    </row>
    <row r="151" spans="2:65" s="28" customFormat="1" ht="16.5" customHeight="1">
      <c r="B151" s="27"/>
      <c r="C151" s="181" t="s">
        <v>301</v>
      </c>
      <c r="D151" s="181" t="s">
        <v>265</v>
      </c>
      <c r="E151" s="182" t="s">
        <v>1547</v>
      </c>
      <c r="F151" s="183" t="s">
        <v>1548</v>
      </c>
      <c r="G151" s="184" t="s">
        <v>406</v>
      </c>
      <c r="H151" s="185">
        <v>1</v>
      </c>
      <c r="I151" s="8">
        <v>476.44</v>
      </c>
      <c r="J151" s="186">
        <f t="shared" si="0"/>
        <v>476.44</v>
      </c>
      <c r="K151" s="183" t="s">
        <v>189</v>
      </c>
      <c r="L151" s="187"/>
      <c r="M151" s="188" t="s">
        <v>1</v>
      </c>
      <c r="N151" s="189" t="s">
        <v>40</v>
      </c>
      <c r="O151" s="48"/>
      <c r="P151" s="154">
        <f t="shared" si="1"/>
        <v>0</v>
      </c>
      <c r="Q151" s="154">
        <v>0.0049</v>
      </c>
      <c r="R151" s="154">
        <f t="shared" si="2"/>
        <v>0.0049</v>
      </c>
      <c r="S151" s="154">
        <v>0</v>
      </c>
      <c r="T151" s="155">
        <f t="shared" si="3"/>
        <v>0</v>
      </c>
      <c r="AR151" s="15" t="s">
        <v>227</v>
      </c>
      <c r="AT151" s="15" t="s">
        <v>265</v>
      </c>
      <c r="AU151" s="15" t="s">
        <v>78</v>
      </c>
      <c r="AY151" s="15" t="s">
        <v>183</v>
      </c>
      <c r="BE151" s="156">
        <f t="shared" si="4"/>
        <v>476.44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5" t="s">
        <v>76</v>
      </c>
      <c r="BK151" s="156">
        <f t="shared" si="9"/>
        <v>476.44</v>
      </c>
      <c r="BL151" s="15" t="s">
        <v>190</v>
      </c>
      <c r="BM151" s="15" t="s">
        <v>1549</v>
      </c>
    </row>
    <row r="152" spans="2:65" s="28" customFormat="1" ht="16.5" customHeight="1">
      <c r="B152" s="27"/>
      <c r="C152" s="181" t="s">
        <v>305</v>
      </c>
      <c r="D152" s="181" t="s">
        <v>265</v>
      </c>
      <c r="E152" s="182" t="s">
        <v>1550</v>
      </c>
      <c r="F152" s="183" t="s">
        <v>1551</v>
      </c>
      <c r="G152" s="184" t="s">
        <v>406</v>
      </c>
      <c r="H152" s="185">
        <v>2</v>
      </c>
      <c r="I152" s="8">
        <v>1057.54</v>
      </c>
      <c r="J152" s="186">
        <f t="shared" si="0"/>
        <v>2115.08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"/>
        <v>0</v>
      </c>
      <c r="Q152" s="154">
        <v>0.0077</v>
      </c>
      <c r="R152" s="154">
        <f t="shared" si="2"/>
        <v>0.0154</v>
      </c>
      <c r="S152" s="154">
        <v>0</v>
      </c>
      <c r="T152" s="155">
        <f t="shared" si="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4"/>
        <v>2115.08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5" t="s">
        <v>76</v>
      </c>
      <c r="BK152" s="156">
        <f t="shared" si="9"/>
        <v>2115.08</v>
      </c>
      <c r="BL152" s="15" t="s">
        <v>190</v>
      </c>
      <c r="BM152" s="15" t="s">
        <v>1552</v>
      </c>
    </row>
    <row r="153" spans="2:65" s="28" customFormat="1" ht="16.5" customHeight="1">
      <c r="B153" s="27"/>
      <c r="C153" s="181" t="s">
        <v>307</v>
      </c>
      <c r="D153" s="181" t="s">
        <v>265</v>
      </c>
      <c r="E153" s="182" t="s">
        <v>1553</v>
      </c>
      <c r="F153" s="183" t="s">
        <v>1554</v>
      </c>
      <c r="G153" s="184" t="s">
        <v>406</v>
      </c>
      <c r="H153" s="185">
        <v>1</v>
      </c>
      <c r="I153" s="8">
        <v>3718.22</v>
      </c>
      <c r="J153" s="186">
        <f t="shared" si="0"/>
        <v>3718.22</v>
      </c>
      <c r="K153" s="183" t="s">
        <v>1</v>
      </c>
      <c r="L153" s="187"/>
      <c r="M153" s="188" t="s">
        <v>1</v>
      </c>
      <c r="N153" s="189" t="s">
        <v>40</v>
      </c>
      <c r="O153" s="48"/>
      <c r="P153" s="154">
        <f t="shared" si="1"/>
        <v>0</v>
      </c>
      <c r="Q153" s="154">
        <v>0.0077</v>
      </c>
      <c r="R153" s="154">
        <f t="shared" si="2"/>
        <v>0.0077</v>
      </c>
      <c r="S153" s="154">
        <v>0</v>
      </c>
      <c r="T153" s="155">
        <f t="shared" si="3"/>
        <v>0</v>
      </c>
      <c r="AR153" s="15" t="s">
        <v>227</v>
      </c>
      <c r="AT153" s="15" t="s">
        <v>265</v>
      </c>
      <c r="AU153" s="15" t="s">
        <v>78</v>
      </c>
      <c r="AY153" s="15" t="s">
        <v>183</v>
      </c>
      <c r="BE153" s="156">
        <f t="shared" si="4"/>
        <v>3718.22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5" t="s">
        <v>76</v>
      </c>
      <c r="BK153" s="156">
        <f t="shared" si="9"/>
        <v>3718.22</v>
      </c>
      <c r="BL153" s="15" t="s">
        <v>190</v>
      </c>
      <c r="BM153" s="15" t="s">
        <v>1555</v>
      </c>
    </row>
    <row r="154" spans="2:65" s="28" customFormat="1" ht="16.5" customHeight="1">
      <c r="B154" s="27"/>
      <c r="C154" s="181" t="s">
        <v>312</v>
      </c>
      <c r="D154" s="181" t="s">
        <v>265</v>
      </c>
      <c r="E154" s="182" t="s">
        <v>1556</v>
      </c>
      <c r="F154" s="183" t="s">
        <v>1557</v>
      </c>
      <c r="G154" s="184" t="s">
        <v>406</v>
      </c>
      <c r="H154" s="185">
        <v>5</v>
      </c>
      <c r="I154" s="8">
        <v>243.59</v>
      </c>
      <c r="J154" s="186">
        <f t="shared" si="0"/>
        <v>1217.95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 t="shared" si="1"/>
        <v>0</v>
      </c>
      <c r="Q154" s="154">
        <v>0.0077</v>
      </c>
      <c r="R154" s="154">
        <f t="shared" si="2"/>
        <v>0.0385</v>
      </c>
      <c r="S154" s="154">
        <v>0</v>
      </c>
      <c r="T154" s="155">
        <f t="shared" si="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4"/>
        <v>1217.95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5" t="s">
        <v>76</v>
      </c>
      <c r="BK154" s="156">
        <f t="shared" si="9"/>
        <v>1217.95</v>
      </c>
      <c r="BL154" s="15" t="s">
        <v>190</v>
      </c>
      <c r="BM154" s="15" t="s">
        <v>1558</v>
      </c>
    </row>
    <row r="155" spans="2:65" s="28" customFormat="1" ht="16.5" customHeight="1">
      <c r="B155" s="27"/>
      <c r="C155" s="147" t="s">
        <v>316</v>
      </c>
      <c r="D155" s="147" t="s">
        <v>185</v>
      </c>
      <c r="E155" s="148" t="s">
        <v>1559</v>
      </c>
      <c r="F155" s="149" t="s">
        <v>1560</v>
      </c>
      <c r="G155" s="150" t="s">
        <v>406</v>
      </c>
      <c r="H155" s="151">
        <v>1</v>
      </c>
      <c r="I155" s="4">
        <v>1220</v>
      </c>
      <c r="J155" s="95">
        <f t="shared" si="0"/>
        <v>1220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 t="shared" si="1"/>
        <v>0</v>
      </c>
      <c r="Q155" s="154">
        <v>0.00072</v>
      </c>
      <c r="R155" s="154">
        <f t="shared" si="2"/>
        <v>0.00072</v>
      </c>
      <c r="S155" s="154">
        <v>0</v>
      </c>
      <c r="T155" s="155">
        <f t="shared" si="3"/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 t="shared" si="4"/>
        <v>1220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5" t="s">
        <v>76</v>
      </c>
      <c r="BK155" s="156">
        <f t="shared" si="9"/>
        <v>1220</v>
      </c>
      <c r="BL155" s="15" t="s">
        <v>190</v>
      </c>
      <c r="BM155" s="15" t="s">
        <v>1561</v>
      </c>
    </row>
    <row r="156" spans="2:65" s="28" customFormat="1" ht="16.5" customHeight="1">
      <c r="B156" s="27"/>
      <c r="C156" s="181" t="s">
        <v>321</v>
      </c>
      <c r="D156" s="181" t="s">
        <v>265</v>
      </c>
      <c r="E156" s="182" t="s">
        <v>1562</v>
      </c>
      <c r="F156" s="183" t="s">
        <v>1563</v>
      </c>
      <c r="G156" s="184" t="s">
        <v>406</v>
      </c>
      <c r="H156" s="185">
        <v>1</v>
      </c>
      <c r="I156" s="8">
        <v>3008.73</v>
      </c>
      <c r="J156" s="186">
        <f t="shared" si="0"/>
        <v>3008.73</v>
      </c>
      <c r="K156" s="183" t="s">
        <v>1</v>
      </c>
      <c r="L156" s="187"/>
      <c r="M156" s="188" t="s">
        <v>1</v>
      </c>
      <c r="N156" s="189" t="s">
        <v>40</v>
      </c>
      <c r="O156" s="48"/>
      <c r="P156" s="154">
        <f t="shared" si="1"/>
        <v>0</v>
      </c>
      <c r="Q156" s="154">
        <v>0.012</v>
      </c>
      <c r="R156" s="154">
        <f t="shared" si="2"/>
        <v>0.012</v>
      </c>
      <c r="S156" s="154">
        <v>0</v>
      </c>
      <c r="T156" s="155">
        <f t="shared" si="3"/>
        <v>0</v>
      </c>
      <c r="AR156" s="15" t="s">
        <v>227</v>
      </c>
      <c r="AT156" s="15" t="s">
        <v>265</v>
      </c>
      <c r="AU156" s="15" t="s">
        <v>78</v>
      </c>
      <c r="AY156" s="15" t="s">
        <v>183</v>
      </c>
      <c r="BE156" s="156">
        <f t="shared" si="4"/>
        <v>3008.73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5" t="s">
        <v>76</v>
      </c>
      <c r="BK156" s="156">
        <f t="shared" si="9"/>
        <v>3008.73</v>
      </c>
      <c r="BL156" s="15" t="s">
        <v>190</v>
      </c>
      <c r="BM156" s="15" t="s">
        <v>1564</v>
      </c>
    </row>
    <row r="157" spans="2:65" s="28" customFormat="1" ht="16.5" customHeight="1">
      <c r="B157" s="27"/>
      <c r="C157" s="147" t="s">
        <v>327</v>
      </c>
      <c r="D157" s="147" t="s">
        <v>185</v>
      </c>
      <c r="E157" s="148" t="s">
        <v>1565</v>
      </c>
      <c r="F157" s="149" t="s">
        <v>1566</v>
      </c>
      <c r="G157" s="150" t="s">
        <v>406</v>
      </c>
      <c r="H157" s="151">
        <v>2</v>
      </c>
      <c r="I157" s="4">
        <v>1250</v>
      </c>
      <c r="J157" s="95">
        <f t="shared" si="0"/>
        <v>2500</v>
      </c>
      <c r="K157" s="149" t="s">
        <v>189</v>
      </c>
      <c r="L157" s="27"/>
      <c r="M157" s="152" t="s">
        <v>1</v>
      </c>
      <c r="N157" s="153" t="s">
        <v>40</v>
      </c>
      <c r="O157" s="48"/>
      <c r="P157" s="154">
        <f t="shared" si="1"/>
        <v>0</v>
      </c>
      <c r="Q157" s="154">
        <v>0.00086</v>
      </c>
      <c r="R157" s="154">
        <f t="shared" si="2"/>
        <v>0.00172</v>
      </c>
      <c r="S157" s="154">
        <v>0</v>
      </c>
      <c r="T157" s="155">
        <f t="shared" si="3"/>
        <v>0</v>
      </c>
      <c r="AR157" s="15" t="s">
        <v>190</v>
      </c>
      <c r="AT157" s="15" t="s">
        <v>185</v>
      </c>
      <c r="AU157" s="15" t="s">
        <v>78</v>
      </c>
      <c r="AY157" s="15" t="s">
        <v>183</v>
      </c>
      <c r="BE157" s="156">
        <f t="shared" si="4"/>
        <v>2500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5" t="s">
        <v>76</v>
      </c>
      <c r="BK157" s="156">
        <f t="shared" si="9"/>
        <v>2500</v>
      </c>
      <c r="BL157" s="15" t="s">
        <v>190</v>
      </c>
      <c r="BM157" s="15" t="s">
        <v>1567</v>
      </c>
    </row>
    <row r="158" spans="2:65" s="28" customFormat="1" ht="16.5" customHeight="1">
      <c r="B158" s="27"/>
      <c r="C158" s="181" t="s">
        <v>332</v>
      </c>
      <c r="D158" s="181" t="s">
        <v>265</v>
      </c>
      <c r="E158" s="182" t="s">
        <v>1568</v>
      </c>
      <c r="F158" s="183" t="s">
        <v>1569</v>
      </c>
      <c r="G158" s="184" t="s">
        <v>406</v>
      </c>
      <c r="H158" s="185">
        <v>2</v>
      </c>
      <c r="I158" s="8">
        <v>3209.89</v>
      </c>
      <c r="J158" s="186">
        <f t="shared" si="0"/>
        <v>6419.78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 t="shared" si="1"/>
        <v>0</v>
      </c>
      <c r="Q158" s="154">
        <v>0.018</v>
      </c>
      <c r="R158" s="154">
        <f t="shared" si="2"/>
        <v>0.036</v>
      </c>
      <c r="S158" s="154">
        <v>0</v>
      </c>
      <c r="T158" s="155">
        <f t="shared" si="3"/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 t="shared" si="4"/>
        <v>6419.78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5" t="s">
        <v>76</v>
      </c>
      <c r="BK158" s="156">
        <f t="shared" si="9"/>
        <v>6419.78</v>
      </c>
      <c r="BL158" s="15" t="s">
        <v>190</v>
      </c>
      <c r="BM158" s="15" t="s">
        <v>1570</v>
      </c>
    </row>
    <row r="159" spans="2:65" s="28" customFormat="1" ht="16.5" customHeight="1">
      <c r="B159" s="27"/>
      <c r="C159" s="147" t="s">
        <v>340</v>
      </c>
      <c r="D159" s="147" t="s">
        <v>185</v>
      </c>
      <c r="E159" s="148" t="s">
        <v>1571</v>
      </c>
      <c r="F159" s="149" t="s">
        <v>1572</v>
      </c>
      <c r="G159" s="150" t="s">
        <v>406</v>
      </c>
      <c r="H159" s="151">
        <v>2</v>
      </c>
      <c r="I159" s="4">
        <v>1320</v>
      </c>
      <c r="J159" s="95">
        <f t="shared" si="0"/>
        <v>2640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 t="shared" si="1"/>
        <v>0</v>
      </c>
      <c r="Q159" s="154">
        <v>0.00034</v>
      </c>
      <c r="R159" s="154">
        <f t="shared" si="2"/>
        <v>0.00068</v>
      </c>
      <c r="S159" s="154">
        <v>0</v>
      </c>
      <c r="T159" s="155">
        <f t="shared" si="3"/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 t="shared" si="4"/>
        <v>2640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5" t="s">
        <v>76</v>
      </c>
      <c r="BK159" s="156">
        <f t="shared" si="9"/>
        <v>2640</v>
      </c>
      <c r="BL159" s="15" t="s">
        <v>190</v>
      </c>
      <c r="BM159" s="15" t="s">
        <v>1573</v>
      </c>
    </row>
    <row r="160" spans="2:65" s="28" customFormat="1" ht="16.5" customHeight="1">
      <c r="B160" s="27"/>
      <c r="C160" s="181" t="s">
        <v>346</v>
      </c>
      <c r="D160" s="181" t="s">
        <v>265</v>
      </c>
      <c r="E160" s="182" t="s">
        <v>1574</v>
      </c>
      <c r="F160" s="183" t="s">
        <v>1575</v>
      </c>
      <c r="G160" s="184" t="s">
        <v>406</v>
      </c>
      <c r="H160" s="185">
        <v>2</v>
      </c>
      <c r="I160" s="8">
        <v>9782.47</v>
      </c>
      <c r="J160" s="186">
        <f t="shared" si="0"/>
        <v>19564.94</v>
      </c>
      <c r="K160" s="183" t="s">
        <v>189</v>
      </c>
      <c r="L160" s="187"/>
      <c r="M160" s="188" t="s">
        <v>1</v>
      </c>
      <c r="N160" s="189" t="s">
        <v>40</v>
      </c>
      <c r="O160" s="48"/>
      <c r="P160" s="154">
        <f t="shared" si="1"/>
        <v>0</v>
      </c>
      <c r="Q160" s="154">
        <v>0.0325</v>
      </c>
      <c r="R160" s="154">
        <f t="shared" si="2"/>
        <v>0.065</v>
      </c>
      <c r="S160" s="154">
        <v>0</v>
      </c>
      <c r="T160" s="155">
        <f t="shared" si="3"/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 t="shared" si="4"/>
        <v>19564.94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5" t="s">
        <v>76</v>
      </c>
      <c r="BK160" s="156">
        <f t="shared" si="9"/>
        <v>19564.94</v>
      </c>
      <c r="BL160" s="15" t="s">
        <v>190</v>
      </c>
      <c r="BM160" s="15" t="s">
        <v>1576</v>
      </c>
    </row>
    <row r="161" spans="2:65" s="28" customFormat="1" ht="16.5" customHeight="1">
      <c r="B161" s="27"/>
      <c r="C161" s="147" t="s">
        <v>351</v>
      </c>
      <c r="D161" s="147" t="s">
        <v>185</v>
      </c>
      <c r="E161" s="148" t="s">
        <v>1577</v>
      </c>
      <c r="F161" s="149" t="s">
        <v>1578</v>
      </c>
      <c r="G161" s="150" t="s">
        <v>406</v>
      </c>
      <c r="H161" s="151">
        <v>4</v>
      </c>
      <c r="I161" s="4">
        <v>1270</v>
      </c>
      <c r="J161" s="95">
        <f t="shared" si="0"/>
        <v>5080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 t="shared" si="1"/>
        <v>0</v>
      </c>
      <c r="Q161" s="154">
        <v>0.00165</v>
      </c>
      <c r="R161" s="154">
        <f t="shared" si="2"/>
        <v>0.0066</v>
      </c>
      <c r="S161" s="154">
        <v>0</v>
      </c>
      <c r="T161" s="155">
        <f t="shared" si="3"/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 t="shared" si="4"/>
        <v>5080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5" t="s">
        <v>76</v>
      </c>
      <c r="BK161" s="156">
        <f t="shared" si="9"/>
        <v>5080</v>
      </c>
      <c r="BL161" s="15" t="s">
        <v>190</v>
      </c>
      <c r="BM161" s="15" t="s">
        <v>1579</v>
      </c>
    </row>
    <row r="162" spans="2:65" s="28" customFormat="1" ht="16.5" customHeight="1">
      <c r="B162" s="27"/>
      <c r="C162" s="181" t="s">
        <v>355</v>
      </c>
      <c r="D162" s="181" t="s">
        <v>265</v>
      </c>
      <c r="E162" s="182" t="s">
        <v>1580</v>
      </c>
      <c r="F162" s="183" t="s">
        <v>1581</v>
      </c>
      <c r="G162" s="184" t="s">
        <v>406</v>
      </c>
      <c r="H162" s="185">
        <v>4</v>
      </c>
      <c r="I162" s="8">
        <v>3668.65</v>
      </c>
      <c r="J162" s="186">
        <f t="shared" si="0"/>
        <v>14674.6</v>
      </c>
      <c r="K162" s="183" t="s">
        <v>1</v>
      </c>
      <c r="L162" s="187"/>
      <c r="M162" s="188" t="s">
        <v>1</v>
      </c>
      <c r="N162" s="189" t="s">
        <v>40</v>
      </c>
      <c r="O162" s="48"/>
      <c r="P162" s="154">
        <f t="shared" si="1"/>
        <v>0</v>
      </c>
      <c r="Q162" s="154">
        <v>0.023</v>
      </c>
      <c r="R162" s="154">
        <f t="shared" si="2"/>
        <v>0.092</v>
      </c>
      <c r="S162" s="154">
        <v>0</v>
      </c>
      <c r="T162" s="155">
        <f t="shared" si="3"/>
        <v>0</v>
      </c>
      <c r="AR162" s="15" t="s">
        <v>227</v>
      </c>
      <c r="AT162" s="15" t="s">
        <v>265</v>
      </c>
      <c r="AU162" s="15" t="s">
        <v>78</v>
      </c>
      <c r="AY162" s="15" t="s">
        <v>183</v>
      </c>
      <c r="BE162" s="156">
        <f t="shared" si="4"/>
        <v>14674.6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5" t="s">
        <v>76</v>
      </c>
      <c r="BK162" s="156">
        <f t="shared" si="9"/>
        <v>14674.6</v>
      </c>
      <c r="BL162" s="15" t="s">
        <v>190</v>
      </c>
      <c r="BM162" s="15" t="s">
        <v>1582</v>
      </c>
    </row>
    <row r="163" spans="2:65" s="28" customFormat="1" ht="16.5" customHeight="1">
      <c r="B163" s="27"/>
      <c r="C163" s="147" t="s">
        <v>359</v>
      </c>
      <c r="D163" s="147" t="s">
        <v>185</v>
      </c>
      <c r="E163" s="148" t="s">
        <v>1583</v>
      </c>
      <c r="F163" s="149" t="s">
        <v>1584</v>
      </c>
      <c r="G163" s="150" t="s">
        <v>406</v>
      </c>
      <c r="H163" s="151">
        <v>1</v>
      </c>
      <c r="I163" s="4">
        <v>1340</v>
      </c>
      <c r="J163" s="95">
        <f t="shared" si="0"/>
        <v>1340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 t="shared" si="1"/>
        <v>0</v>
      </c>
      <c r="Q163" s="154">
        <v>0</v>
      </c>
      <c r="R163" s="154">
        <f t="shared" si="2"/>
        <v>0</v>
      </c>
      <c r="S163" s="154">
        <v>0</v>
      </c>
      <c r="T163" s="155">
        <f t="shared" si="3"/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 t="shared" si="4"/>
        <v>1340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5" t="s">
        <v>76</v>
      </c>
      <c r="BK163" s="156">
        <f t="shared" si="9"/>
        <v>1340</v>
      </c>
      <c r="BL163" s="15" t="s">
        <v>190</v>
      </c>
      <c r="BM163" s="15" t="s">
        <v>1585</v>
      </c>
    </row>
    <row r="164" spans="2:65" s="28" customFormat="1" ht="16.5" customHeight="1">
      <c r="B164" s="27"/>
      <c r="C164" s="181" t="s">
        <v>363</v>
      </c>
      <c r="D164" s="181" t="s">
        <v>265</v>
      </c>
      <c r="E164" s="182" t="s">
        <v>1586</v>
      </c>
      <c r="F164" s="183" t="s">
        <v>1587</v>
      </c>
      <c r="G164" s="184" t="s">
        <v>406</v>
      </c>
      <c r="H164" s="185">
        <v>1</v>
      </c>
      <c r="I164" s="8">
        <v>1544.4</v>
      </c>
      <c r="J164" s="186">
        <f t="shared" si="0"/>
        <v>1544.4</v>
      </c>
      <c r="K164" s="183" t="s">
        <v>1</v>
      </c>
      <c r="L164" s="187"/>
      <c r="M164" s="188" t="s">
        <v>1</v>
      </c>
      <c r="N164" s="189" t="s">
        <v>40</v>
      </c>
      <c r="O164" s="48"/>
      <c r="P164" s="154">
        <f t="shared" si="1"/>
        <v>0</v>
      </c>
      <c r="Q164" s="154">
        <v>0.0019</v>
      </c>
      <c r="R164" s="154">
        <f t="shared" si="2"/>
        <v>0.0019</v>
      </c>
      <c r="S164" s="154">
        <v>0</v>
      </c>
      <c r="T164" s="155">
        <f t="shared" si="3"/>
        <v>0</v>
      </c>
      <c r="AR164" s="15" t="s">
        <v>227</v>
      </c>
      <c r="AT164" s="15" t="s">
        <v>265</v>
      </c>
      <c r="AU164" s="15" t="s">
        <v>78</v>
      </c>
      <c r="AY164" s="15" t="s">
        <v>183</v>
      </c>
      <c r="BE164" s="156">
        <f t="shared" si="4"/>
        <v>1544.4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5" t="s">
        <v>76</v>
      </c>
      <c r="BK164" s="156">
        <f t="shared" si="9"/>
        <v>1544.4</v>
      </c>
      <c r="BL164" s="15" t="s">
        <v>190</v>
      </c>
      <c r="BM164" s="15" t="s">
        <v>1588</v>
      </c>
    </row>
    <row r="165" spans="2:65" s="28" customFormat="1" ht="16.5" customHeight="1">
      <c r="B165" s="27"/>
      <c r="C165" s="147" t="s">
        <v>367</v>
      </c>
      <c r="D165" s="147" t="s">
        <v>185</v>
      </c>
      <c r="E165" s="148" t="s">
        <v>1589</v>
      </c>
      <c r="F165" s="149" t="s">
        <v>1590</v>
      </c>
      <c r="G165" s="150" t="s">
        <v>319</v>
      </c>
      <c r="H165" s="151">
        <v>21</v>
      </c>
      <c r="I165" s="4">
        <v>45</v>
      </c>
      <c r="J165" s="95">
        <f t="shared" si="0"/>
        <v>945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 t="shared" si="1"/>
        <v>0</v>
      </c>
      <c r="Q165" s="154">
        <v>0</v>
      </c>
      <c r="R165" s="154">
        <f t="shared" si="2"/>
        <v>0</v>
      </c>
      <c r="S165" s="154">
        <v>0</v>
      </c>
      <c r="T165" s="155">
        <f t="shared" si="3"/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 t="shared" si="4"/>
        <v>945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5" t="s">
        <v>76</v>
      </c>
      <c r="BK165" s="156">
        <f t="shared" si="9"/>
        <v>945</v>
      </c>
      <c r="BL165" s="15" t="s">
        <v>190</v>
      </c>
      <c r="BM165" s="15" t="s">
        <v>1591</v>
      </c>
    </row>
    <row r="166" spans="2:65" s="28" customFormat="1" ht="16.5" customHeight="1">
      <c r="B166" s="27"/>
      <c r="C166" s="147" t="s">
        <v>371</v>
      </c>
      <c r="D166" s="147" t="s">
        <v>185</v>
      </c>
      <c r="E166" s="148" t="s">
        <v>1592</v>
      </c>
      <c r="F166" s="149" t="s">
        <v>1593</v>
      </c>
      <c r="G166" s="150" t="s">
        <v>319</v>
      </c>
      <c r="H166" s="151">
        <v>270</v>
      </c>
      <c r="I166" s="4">
        <v>55</v>
      </c>
      <c r="J166" s="95">
        <f t="shared" si="0"/>
        <v>14850</v>
      </c>
      <c r="K166" s="149" t="s">
        <v>189</v>
      </c>
      <c r="L166" s="27"/>
      <c r="M166" s="152" t="s">
        <v>1</v>
      </c>
      <c r="N166" s="153" t="s">
        <v>40</v>
      </c>
      <c r="O166" s="48"/>
      <c r="P166" s="154">
        <f t="shared" si="1"/>
        <v>0</v>
      </c>
      <c r="Q166" s="154">
        <v>0</v>
      </c>
      <c r="R166" s="154">
        <f t="shared" si="2"/>
        <v>0</v>
      </c>
      <c r="S166" s="154">
        <v>0</v>
      </c>
      <c r="T166" s="155">
        <f t="shared" si="3"/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 t="shared" si="4"/>
        <v>14850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5" t="s">
        <v>76</v>
      </c>
      <c r="BK166" s="156">
        <f t="shared" si="9"/>
        <v>14850</v>
      </c>
      <c r="BL166" s="15" t="s">
        <v>190</v>
      </c>
      <c r="BM166" s="15" t="s">
        <v>1594</v>
      </c>
    </row>
    <row r="167" spans="2:65" s="28" customFormat="1" ht="16.5" customHeight="1">
      <c r="B167" s="27"/>
      <c r="C167" s="147" t="s">
        <v>375</v>
      </c>
      <c r="D167" s="147" t="s">
        <v>185</v>
      </c>
      <c r="E167" s="148" t="s">
        <v>1595</v>
      </c>
      <c r="F167" s="149" t="s">
        <v>1596</v>
      </c>
      <c r="G167" s="150" t="s">
        <v>1597</v>
      </c>
      <c r="H167" s="151">
        <v>1</v>
      </c>
      <c r="I167" s="4">
        <v>1500</v>
      </c>
      <c r="J167" s="95">
        <f t="shared" si="0"/>
        <v>1500</v>
      </c>
      <c r="K167" s="149" t="s">
        <v>1</v>
      </c>
      <c r="L167" s="27"/>
      <c r="M167" s="152" t="s">
        <v>1</v>
      </c>
      <c r="N167" s="153" t="s">
        <v>40</v>
      </c>
      <c r="O167" s="48"/>
      <c r="P167" s="154">
        <f t="shared" si="1"/>
        <v>0</v>
      </c>
      <c r="Q167" s="154">
        <v>0</v>
      </c>
      <c r="R167" s="154">
        <f t="shared" si="2"/>
        <v>0</v>
      </c>
      <c r="S167" s="154">
        <v>0</v>
      </c>
      <c r="T167" s="155">
        <f t="shared" si="3"/>
        <v>0</v>
      </c>
      <c r="AR167" s="15" t="s">
        <v>190</v>
      </c>
      <c r="AT167" s="15" t="s">
        <v>185</v>
      </c>
      <c r="AU167" s="15" t="s">
        <v>78</v>
      </c>
      <c r="AY167" s="15" t="s">
        <v>183</v>
      </c>
      <c r="BE167" s="156">
        <f t="shared" si="4"/>
        <v>1500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5" t="s">
        <v>76</v>
      </c>
      <c r="BK167" s="156">
        <f t="shared" si="9"/>
        <v>1500</v>
      </c>
      <c r="BL167" s="15" t="s">
        <v>190</v>
      </c>
      <c r="BM167" s="15" t="s">
        <v>1598</v>
      </c>
    </row>
    <row r="168" spans="2:65" s="28" customFormat="1" ht="16.5" customHeight="1">
      <c r="B168" s="27"/>
      <c r="C168" s="147" t="s">
        <v>379</v>
      </c>
      <c r="D168" s="147" t="s">
        <v>185</v>
      </c>
      <c r="E168" s="148" t="s">
        <v>1599</v>
      </c>
      <c r="F168" s="149" t="s">
        <v>1600</v>
      </c>
      <c r="G168" s="150" t="s">
        <v>406</v>
      </c>
      <c r="H168" s="151">
        <v>7</v>
      </c>
      <c r="I168" s="4">
        <v>345</v>
      </c>
      <c r="J168" s="95">
        <f t="shared" si="0"/>
        <v>2415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 t="shared" si="1"/>
        <v>0</v>
      </c>
      <c r="Q168" s="154">
        <v>0.12303</v>
      </c>
      <c r="R168" s="154">
        <f t="shared" si="2"/>
        <v>0.86121</v>
      </c>
      <c r="S168" s="154">
        <v>0</v>
      </c>
      <c r="T168" s="155">
        <f t="shared" si="3"/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 t="shared" si="4"/>
        <v>2415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76</v>
      </c>
      <c r="BK168" s="156">
        <f t="shared" si="9"/>
        <v>2415</v>
      </c>
      <c r="BL168" s="15" t="s">
        <v>190</v>
      </c>
      <c r="BM168" s="15" t="s">
        <v>1601</v>
      </c>
    </row>
    <row r="169" spans="2:65" s="28" customFormat="1" ht="16.5" customHeight="1">
      <c r="B169" s="27"/>
      <c r="C169" s="181" t="s">
        <v>383</v>
      </c>
      <c r="D169" s="181" t="s">
        <v>265</v>
      </c>
      <c r="E169" s="182" t="s">
        <v>1602</v>
      </c>
      <c r="F169" s="183" t="s">
        <v>1603</v>
      </c>
      <c r="G169" s="184" t="s">
        <v>406</v>
      </c>
      <c r="H169" s="185">
        <v>7</v>
      </c>
      <c r="I169" s="8">
        <v>546.91</v>
      </c>
      <c r="J169" s="186">
        <f t="shared" si="0"/>
        <v>3828.37</v>
      </c>
      <c r="K169" s="183" t="s">
        <v>189</v>
      </c>
      <c r="L169" s="187"/>
      <c r="M169" s="188" t="s">
        <v>1</v>
      </c>
      <c r="N169" s="189" t="s">
        <v>40</v>
      </c>
      <c r="O169" s="48"/>
      <c r="P169" s="154">
        <f t="shared" si="1"/>
        <v>0</v>
      </c>
      <c r="Q169" s="154">
        <v>0.0133</v>
      </c>
      <c r="R169" s="154">
        <f t="shared" si="2"/>
        <v>0.09309999999999999</v>
      </c>
      <c r="S169" s="154">
        <v>0</v>
      </c>
      <c r="T169" s="155">
        <f t="shared" si="3"/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 t="shared" si="4"/>
        <v>3828.37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76</v>
      </c>
      <c r="BK169" s="156">
        <f t="shared" si="9"/>
        <v>3828.37</v>
      </c>
      <c r="BL169" s="15" t="s">
        <v>190</v>
      </c>
      <c r="BM169" s="15" t="s">
        <v>1604</v>
      </c>
    </row>
    <row r="170" spans="2:65" s="28" customFormat="1" ht="16.5" customHeight="1">
      <c r="B170" s="27"/>
      <c r="C170" s="147" t="s">
        <v>387</v>
      </c>
      <c r="D170" s="147" t="s">
        <v>185</v>
      </c>
      <c r="E170" s="148" t="s">
        <v>1605</v>
      </c>
      <c r="F170" s="149" t="s">
        <v>1606</v>
      </c>
      <c r="G170" s="150" t="s">
        <v>406</v>
      </c>
      <c r="H170" s="151">
        <v>2</v>
      </c>
      <c r="I170" s="4">
        <v>511</v>
      </c>
      <c r="J170" s="95">
        <f t="shared" si="0"/>
        <v>1022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 t="shared" si="1"/>
        <v>0</v>
      </c>
      <c r="Q170" s="154">
        <v>0.32906</v>
      </c>
      <c r="R170" s="154">
        <f t="shared" si="2"/>
        <v>0.65812</v>
      </c>
      <c r="S170" s="154">
        <v>0</v>
      </c>
      <c r="T170" s="155">
        <f t="shared" si="3"/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 t="shared" si="4"/>
        <v>1022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76</v>
      </c>
      <c r="BK170" s="156">
        <f t="shared" si="9"/>
        <v>1022</v>
      </c>
      <c r="BL170" s="15" t="s">
        <v>190</v>
      </c>
      <c r="BM170" s="15" t="s">
        <v>1607</v>
      </c>
    </row>
    <row r="171" spans="2:65" s="28" customFormat="1" ht="16.5" customHeight="1">
      <c r="B171" s="27"/>
      <c r="C171" s="181" t="s">
        <v>391</v>
      </c>
      <c r="D171" s="181" t="s">
        <v>265</v>
      </c>
      <c r="E171" s="182" t="s">
        <v>1608</v>
      </c>
      <c r="F171" s="183" t="s">
        <v>1609</v>
      </c>
      <c r="G171" s="184" t="s">
        <v>406</v>
      </c>
      <c r="H171" s="185">
        <v>2</v>
      </c>
      <c r="I171" s="8">
        <v>1327.97</v>
      </c>
      <c r="J171" s="186">
        <f t="shared" si="0"/>
        <v>2655.94</v>
      </c>
      <c r="K171" s="183" t="s">
        <v>189</v>
      </c>
      <c r="L171" s="187"/>
      <c r="M171" s="188" t="s">
        <v>1</v>
      </c>
      <c r="N171" s="189" t="s">
        <v>40</v>
      </c>
      <c r="O171" s="48"/>
      <c r="P171" s="154">
        <f t="shared" si="1"/>
        <v>0</v>
      </c>
      <c r="Q171" s="154">
        <v>0.0295</v>
      </c>
      <c r="R171" s="154">
        <f t="shared" si="2"/>
        <v>0.059</v>
      </c>
      <c r="S171" s="154">
        <v>0</v>
      </c>
      <c r="T171" s="155">
        <f t="shared" si="3"/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 t="shared" si="4"/>
        <v>2655.94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76</v>
      </c>
      <c r="BK171" s="156">
        <f t="shared" si="9"/>
        <v>2655.94</v>
      </c>
      <c r="BL171" s="15" t="s">
        <v>190</v>
      </c>
      <c r="BM171" s="15" t="s">
        <v>1610</v>
      </c>
    </row>
    <row r="172" spans="2:65" s="28" customFormat="1" ht="16.5" customHeight="1">
      <c r="B172" s="27"/>
      <c r="C172" s="147" t="s">
        <v>396</v>
      </c>
      <c r="D172" s="147" t="s">
        <v>185</v>
      </c>
      <c r="E172" s="148" t="s">
        <v>1611</v>
      </c>
      <c r="F172" s="149" t="s">
        <v>1612</v>
      </c>
      <c r="G172" s="150" t="s">
        <v>319</v>
      </c>
      <c r="H172" s="151">
        <v>280</v>
      </c>
      <c r="I172" s="4">
        <v>45</v>
      </c>
      <c r="J172" s="95">
        <f t="shared" si="0"/>
        <v>12600</v>
      </c>
      <c r="K172" s="149" t="s">
        <v>189</v>
      </c>
      <c r="L172" s="27"/>
      <c r="M172" s="152" t="s">
        <v>1</v>
      </c>
      <c r="N172" s="153" t="s">
        <v>40</v>
      </c>
      <c r="O172" s="48"/>
      <c r="P172" s="154">
        <f t="shared" si="1"/>
        <v>0</v>
      </c>
      <c r="Q172" s="154">
        <v>0.00019</v>
      </c>
      <c r="R172" s="154">
        <f t="shared" si="2"/>
        <v>0.053200000000000004</v>
      </c>
      <c r="S172" s="154">
        <v>0</v>
      </c>
      <c r="T172" s="155">
        <f t="shared" si="3"/>
        <v>0</v>
      </c>
      <c r="AR172" s="15" t="s">
        <v>190</v>
      </c>
      <c r="AT172" s="15" t="s">
        <v>185</v>
      </c>
      <c r="AU172" s="15" t="s">
        <v>78</v>
      </c>
      <c r="AY172" s="15" t="s">
        <v>183</v>
      </c>
      <c r="BE172" s="156">
        <f t="shared" si="4"/>
        <v>12600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76</v>
      </c>
      <c r="BK172" s="156">
        <f t="shared" si="9"/>
        <v>12600</v>
      </c>
      <c r="BL172" s="15" t="s">
        <v>190</v>
      </c>
      <c r="BM172" s="15" t="s">
        <v>1613</v>
      </c>
    </row>
    <row r="173" spans="2:65" s="28" customFormat="1" ht="16.5" customHeight="1">
      <c r="B173" s="27"/>
      <c r="C173" s="147" t="s">
        <v>403</v>
      </c>
      <c r="D173" s="147" t="s">
        <v>185</v>
      </c>
      <c r="E173" s="148" t="s">
        <v>1614</v>
      </c>
      <c r="F173" s="149" t="s">
        <v>1615</v>
      </c>
      <c r="G173" s="150" t="s">
        <v>319</v>
      </c>
      <c r="H173" s="151">
        <v>280</v>
      </c>
      <c r="I173" s="4">
        <v>38.5</v>
      </c>
      <c r="J173" s="95">
        <f t="shared" si="0"/>
        <v>10780</v>
      </c>
      <c r="K173" s="149" t="s">
        <v>189</v>
      </c>
      <c r="L173" s="27"/>
      <c r="M173" s="152" t="s">
        <v>1</v>
      </c>
      <c r="N173" s="153" t="s">
        <v>40</v>
      </c>
      <c r="O173" s="48"/>
      <c r="P173" s="154">
        <f t="shared" si="1"/>
        <v>0</v>
      </c>
      <c r="Q173" s="154">
        <v>9E-05</v>
      </c>
      <c r="R173" s="154">
        <f t="shared" si="2"/>
        <v>0.0252</v>
      </c>
      <c r="S173" s="154">
        <v>0</v>
      </c>
      <c r="T173" s="155">
        <f t="shared" si="3"/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 t="shared" si="4"/>
        <v>10780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76</v>
      </c>
      <c r="BK173" s="156">
        <f t="shared" si="9"/>
        <v>10780</v>
      </c>
      <c r="BL173" s="15" t="s">
        <v>190</v>
      </c>
      <c r="BM173" s="15" t="s">
        <v>1616</v>
      </c>
    </row>
    <row r="174" spans="2:63" s="135" customFormat="1" ht="22.9" customHeight="1">
      <c r="B174" s="134"/>
      <c r="D174" s="136" t="s">
        <v>68</v>
      </c>
      <c r="E174" s="145" t="s">
        <v>1617</v>
      </c>
      <c r="F174" s="145" t="s">
        <v>1618</v>
      </c>
      <c r="I174" s="3"/>
      <c r="J174" s="146">
        <f>BK174</f>
        <v>283314.24</v>
      </c>
      <c r="L174" s="134"/>
      <c r="M174" s="139"/>
      <c r="N174" s="140"/>
      <c r="O174" s="140"/>
      <c r="P174" s="141">
        <f>SUM(P175:P185)</f>
        <v>0</v>
      </c>
      <c r="Q174" s="140"/>
      <c r="R174" s="141">
        <f>SUM(R175:R185)</f>
        <v>4.18365</v>
      </c>
      <c r="S174" s="140"/>
      <c r="T174" s="142">
        <f>SUM(T175:T185)</f>
        <v>0</v>
      </c>
      <c r="AR174" s="136" t="s">
        <v>76</v>
      </c>
      <c r="AT174" s="143" t="s">
        <v>68</v>
      </c>
      <c r="AU174" s="143" t="s">
        <v>76</v>
      </c>
      <c r="AY174" s="136" t="s">
        <v>183</v>
      </c>
      <c r="BK174" s="144">
        <f>SUM(BK175:BK185)</f>
        <v>283314.24</v>
      </c>
    </row>
    <row r="175" spans="2:65" s="28" customFormat="1" ht="16.5" customHeight="1">
      <c r="B175" s="27"/>
      <c r="C175" s="147" t="s">
        <v>409</v>
      </c>
      <c r="D175" s="147" t="s">
        <v>185</v>
      </c>
      <c r="E175" s="148" t="s">
        <v>1583</v>
      </c>
      <c r="F175" s="149" t="s">
        <v>1584</v>
      </c>
      <c r="G175" s="150" t="s">
        <v>406</v>
      </c>
      <c r="H175" s="151">
        <v>27</v>
      </c>
      <c r="I175" s="4">
        <v>1340</v>
      </c>
      <c r="J175" s="95">
        <f aca="true" t="shared" si="10" ref="J175:J185">ROUND(I175*H175,2)</f>
        <v>36180</v>
      </c>
      <c r="K175" s="149" t="s">
        <v>189</v>
      </c>
      <c r="L175" s="27"/>
      <c r="M175" s="152" t="s">
        <v>1</v>
      </c>
      <c r="N175" s="153" t="s">
        <v>40</v>
      </c>
      <c r="O175" s="48"/>
      <c r="P175" s="154">
        <f aca="true" t="shared" si="11" ref="P175:P185">O175*H175</f>
        <v>0</v>
      </c>
      <c r="Q175" s="154">
        <v>0</v>
      </c>
      <c r="R175" s="154">
        <f aca="true" t="shared" si="12" ref="R175:R185">Q175*H175</f>
        <v>0</v>
      </c>
      <c r="S175" s="154">
        <v>0</v>
      </c>
      <c r="T175" s="155">
        <f aca="true" t="shared" si="13" ref="T175:T185">S175*H175</f>
        <v>0</v>
      </c>
      <c r="AR175" s="15" t="s">
        <v>190</v>
      </c>
      <c r="AT175" s="15" t="s">
        <v>185</v>
      </c>
      <c r="AU175" s="15" t="s">
        <v>78</v>
      </c>
      <c r="AY175" s="15" t="s">
        <v>183</v>
      </c>
      <c r="BE175" s="156">
        <f aca="true" t="shared" si="14" ref="BE175:BE185">IF(N175="základní",J175,0)</f>
        <v>36180</v>
      </c>
      <c r="BF175" s="156">
        <f aca="true" t="shared" si="15" ref="BF175:BF185">IF(N175="snížená",J175,0)</f>
        <v>0</v>
      </c>
      <c r="BG175" s="156">
        <f aca="true" t="shared" si="16" ref="BG175:BG185">IF(N175="zákl. přenesená",J175,0)</f>
        <v>0</v>
      </c>
      <c r="BH175" s="156">
        <f aca="true" t="shared" si="17" ref="BH175:BH185">IF(N175="sníž. přenesená",J175,0)</f>
        <v>0</v>
      </c>
      <c r="BI175" s="156">
        <f aca="true" t="shared" si="18" ref="BI175:BI185">IF(N175="nulová",J175,0)</f>
        <v>0</v>
      </c>
      <c r="BJ175" s="15" t="s">
        <v>76</v>
      </c>
      <c r="BK175" s="156">
        <f aca="true" t="shared" si="19" ref="BK175:BK185">ROUND(I175*H175,2)</f>
        <v>36180</v>
      </c>
      <c r="BL175" s="15" t="s">
        <v>190</v>
      </c>
      <c r="BM175" s="15" t="s">
        <v>1619</v>
      </c>
    </row>
    <row r="176" spans="2:65" s="28" customFormat="1" ht="16.5" customHeight="1">
      <c r="B176" s="27"/>
      <c r="C176" s="181" t="s">
        <v>413</v>
      </c>
      <c r="D176" s="181" t="s">
        <v>265</v>
      </c>
      <c r="E176" s="182" t="s">
        <v>1586</v>
      </c>
      <c r="F176" s="183" t="s">
        <v>1587</v>
      </c>
      <c r="G176" s="184" t="s">
        <v>406</v>
      </c>
      <c r="H176" s="185">
        <v>1</v>
      </c>
      <c r="I176" s="8">
        <v>1544.4</v>
      </c>
      <c r="J176" s="186">
        <f t="shared" si="10"/>
        <v>1544.4</v>
      </c>
      <c r="K176" s="183" t="s">
        <v>1</v>
      </c>
      <c r="L176" s="187"/>
      <c r="M176" s="188" t="s">
        <v>1</v>
      </c>
      <c r="N176" s="189" t="s">
        <v>40</v>
      </c>
      <c r="O176" s="48"/>
      <c r="P176" s="154">
        <f t="shared" si="11"/>
        <v>0</v>
      </c>
      <c r="Q176" s="154">
        <v>0.0019</v>
      </c>
      <c r="R176" s="154">
        <f t="shared" si="12"/>
        <v>0.0019</v>
      </c>
      <c r="S176" s="154">
        <v>0</v>
      </c>
      <c r="T176" s="155">
        <f t="shared" si="13"/>
        <v>0</v>
      </c>
      <c r="AR176" s="15" t="s">
        <v>227</v>
      </c>
      <c r="AT176" s="15" t="s">
        <v>265</v>
      </c>
      <c r="AU176" s="15" t="s">
        <v>78</v>
      </c>
      <c r="AY176" s="15" t="s">
        <v>183</v>
      </c>
      <c r="BE176" s="156">
        <f t="shared" si="14"/>
        <v>1544.4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5" t="s">
        <v>76</v>
      </c>
      <c r="BK176" s="156">
        <f t="shared" si="19"/>
        <v>1544.4</v>
      </c>
      <c r="BL176" s="15" t="s">
        <v>190</v>
      </c>
      <c r="BM176" s="15" t="s">
        <v>1620</v>
      </c>
    </row>
    <row r="177" spans="2:65" s="28" customFormat="1" ht="16.5" customHeight="1">
      <c r="B177" s="27"/>
      <c r="C177" s="181" t="s">
        <v>417</v>
      </c>
      <c r="D177" s="181" t="s">
        <v>265</v>
      </c>
      <c r="E177" s="182" t="s">
        <v>1621</v>
      </c>
      <c r="F177" s="183" t="s">
        <v>1622</v>
      </c>
      <c r="G177" s="184" t="s">
        <v>406</v>
      </c>
      <c r="H177" s="185">
        <v>26</v>
      </c>
      <c r="I177" s="8">
        <v>1544.4</v>
      </c>
      <c r="J177" s="186">
        <f t="shared" si="10"/>
        <v>40154.4</v>
      </c>
      <c r="K177" s="183" t="s">
        <v>1</v>
      </c>
      <c r="L177" s="187"/>
      <c r="M177" s="188" t="s">
        <v>1</v>
      </c>
      <c r="N177" s="189" t="s">
        <v>40</v>
      </c>
      <c r="O177" s="48"/>
      <c r="P177" s="154">
        <f t="shared" si="11"/>
        <v>0</v>
      </c>
      <c r="Q177" s="154">
        <v>0.0019</v>
      </c>
      <c r="R177" s="154">
        <f t="shared" si="12"/>
        <v>0.0494</v>
      </c>
      <c r="S177" s="154">
        <v>0</v>
      </c>
      <c r="T177" s="155">
        <f t="shared" si="13"/>
        <v>0</v>
      </c>
      <c r="AR177" s="15" t="s">
        <v>227</v>
      </c>
      <c r="AT177" s="15" t="s">
        <v>265</v>
      </c>
      <c r="AU177" s="15" t="s">
        <v>78</v>
      </c>
      <c r="AY177" s="15" t="s">
        <v>183</v>
      </c>
      <c r="BE177" s="156">
        <f t="shared" si="14"/>
        <v>40154.4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5" t="s">
        <v>76</v>
      </c>
      <c r="BK177" s="156">
        <f t="shared" si="19"/>
        <v>40154.4</v>
      </c>
      <c r="BL177" s="15" t="s">
        <v>190</v>
      </c>
      <c r="BM177" s="15" t="s">
        <v>1623</v>
      </c>
    </row>
    <row r="178" spans="2:65" s="28" customFormat="1" ht="16.5" customHeight="1">
      <c r="B178" s="27"/>
      <c r="C178" s="147" t="s">
        <v>421</v>
      </c>
      <c r="D178" s="147" t="s">
        <v>185</v>
      </c>
      <c r="E178" s="148" t="s">
        <v>1599</v>
      </c>
      <c r="F178" s="149" t="s">
        <v>1600</v>
      </c>
      <c r="G178" s="150" t="s">
        <v>406</v>
      </c>
      <c r="H178" s="151">
        <v>27</v>
      </c>
      <c r="I178" s="4">
        <v>345</v>
      </c>
      <c r="J178" s="95">
        <f t="shared" si="10"/>
        <v>9315</v>
      </c>
      <c r="K178" s="149" t="s">
        <v>189</v>
      </c>
      <c r="L178" s="27"/>
      <c r="M178" s="152" t="s">
        <v>1</v>
      </c>
      <c r="N178" s="153" t="s">
        <v>40</v>
      </c>
      <c r="O178" s="48"/>
      <c r="P178" s="154">
        <f t="shared" si="11"/>
        <v>0</v>
      </c>
      <c r="Q178" s="154">
        <v>0.12303</v>
      </c>
      <c r="R178" s="154">
        <f t="shared" si="12"/>
        <v>3.32181</v>
      </c>
      <c r="S178" s="154">
        <v>0</v>
      </c>
      <c r="T178" s="155">
        <f t="shared" si="13"/>
        <v>0</v>
      </c>
      <c r="AR178" s="15" t="s">
        <v>190</v>
      </c>
      <c r="AT178" s="15" t="s">
        <v>185</v>
      </c>
      <c r="AU178" s="15" t="s">
        <v>78</v>
      </c>
      <c r="AY178" s="15" t="s">
        <v>183</v>
      </c>
      <c r="BE178" s="156">
        <f t="shared" si="14"/>
        <v>9315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5" t="s">
        <v>76</v>
      </c>
      <c r="BK178" s="156">
        <f t="shared" si="19"/>
        <v>9315</v>
      </c>
      <c r="BL178" s="15" t="s">
        <v>190</v>
      </c>
      <c r="BM178" s="15" t="s">
        <v>1624</v>
      </c>
    </row>
    <row r="179" spans="2:65" s="28" customFormat="1" ht="16.5" customHeight="1">
      <c r="B179" s="27"/>
      <c r="C179" s="181" t="s">
        <v>425</v>
      </c>
      <c r="D179" s="181" t="s">
        <v>265</v>
      </c>
      <c r="E179" s="182" t="s">
        <v>1602</v>
      </c>
      <c r="F179" s="183" t="s">
        <v>1603</v>
      </c>
      <c r="G179" s="184" t="s">
        <v>406</v>
      </c>
      <c r="H179" s="185">
        <v>27</v>
      </c>
      <c r="I179" s="8">
        <v>546.91</v>
      </c>
      <c r="J179" s="186">
        <f t="shared" si="10"/>
        <v>14766.57</v>
      </c>
      <c r="K179" s="183" t="s">
        <v>189</v>
      </c>
      <c r="L179" s="187"/>
      <c r="M179" s="188" t="s">
        <v>1</v>
      </c>
      <c r="N179" s="189" t="s">
        <v>40</v>
      </c>
      <c r="O179" s="48"/>
      <c r="P179" s="154">
        <f t="shared" si="11"/>
        <v>0</v>
      </c>
      <c r="Q179" s="154">
        <v>0.0133</v>
      </c>
      <c r="R179" s="154">
        <f t="shared" si="12"/>
        <v>0.3591</v>
      </c>
      <c r="S179" s="154">
        <v>0</v>
      </c>
      <c r="T179" s="155">
        <f t="shared" si="13"/>
        <v>0</v>
      </c>
      <c r="AR179" s="15" t="s">
        <v>227</v>
      </c>
      <c r="AT179" s="15" t="s">
        <v>265</v>
      </c>
      <c r="AU179" s="15" t="s">
        <v>78</v>
      </c>
      <c r="AY179" s="15" t="s">
        <v>183</v>
      </c>
      <c r="BE179" s="156">
        <f t="shared" si="14"/>
        <v>14766.57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5" t="s">
        <v>76</v>
      </c>
      <c r="BK179" s="156">
        <f t="shared" si="19"/>
        <v>14766.57</v>
      </c>
      <c r="BL179" s="15" t="s">
        <v>190</v>
      </c>
      <c r="BM179" s="15" t="s">
        <v>1625</v>
      </c>
    </row>
    <row r="180" spans="2:65" s="28" customFormat="1" ht="16.5" customHeight="1">
      <c r="B180" s="27"/>
      <c r="C180" s="147" t="s">
        <v>429</v>
      </c>
      <c r="D180" s="147" t="s">
        <v>185</v>
      </c>
      <c r="E180" s="148" t="s">
        <v>1515</v>
      </c>
      <c r="F180" s="149" t="s">
        <v>1516</v>
      </c>
      <c r="G180" s="150" t="s">
        <v>406</v>
      </c>
      <c r="H180" s="151">
        <v>27</v>
      </c>
      <c r="I180" s="4">
        <v>995</v>
      </c>
      <c r="J180" s="95">
        <f t="shared" si="10"/>
        <v>26865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 t="shared" si="14"/>
        <v>26865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5" t="s">
        <v>76</v>
      </c>
      <c r="BK180" s="156">
        <f t="shared" si="19"/>
        <v>26865</v>
      </c>
      <c r="BL180" s="15" t="s">
        <v>190</v>
      </c>
      <c r="BM180" s="15" t="s">
        <v>1626</v>
      </c>
    </row>
    <row r="181" spans="2:65" s="28" customFormat="1" ht="16.5" customHeight="1">
      <c r="B181" s="27"/>
      <c r="C181" s="181" t="s">
        <v>433</v>
      </c>
      <c r="D181" s="181" t="s">
        <v>265</v>
      </c>
      <c r="E181" s="182" t="s">
        <v>1518</v>
      </c>
      <c r="F181" s="183" t="s">
        <v>1519</v>
      </c>
      <c r="G181" s="184" t="s">
        <v>406</v>
      </c>
      <c r="H181" s="185">
        <v>27</v>
      </c>
      <c r="I181" s="8">
        <v>1493.08</v>
      </c>
      <c r="J181" s="186">
        <f t="shared" si="10"/>
        <v>40313.16</v>
      </c>
      <c r="K181" s="183" t="s">
        <v>1</v>
      </c>
      <c r="L181" s="187"/>
      <c r="M181" s="188" t="s">
        <v>1</v>
      </c>
      <c r="N181" s="189" t="s">
        <v>40</v>
      </c>
      <c r="O181" s="48"/>
      <c r="P181" s="154">
        <f t="shared" si="11"/>
        <v>0</v>
      </c>
      <c r="Q181" s="154">
        <v>0.004</v>
      </c>
      <c r="R181" s="154">
        <f t="shared" si="12"/>
        <v>0.108</v>
      </c>
      <c r="S181" s="154">
        <v>0</v>
      </c>
      <c r="T181" s="155">
        <f t="shared" si="13"/>
        <v>0</v>
      </c>
      <c r="AR181" s="15" t="s">
        <v>227</v>
      </c>
      <c r="AT181" s="15" t="s">
        <v>265</v>
      </c>
      <c r="AU181" s="15" t="s">
        <v>78</v>
      </c>
      <c r="AY181" s="15" t="s">
        <v>183</v>
      </c>
      <c r="BE181" s="156">
        <f t="shared" si="14"/>
        <v>40313.16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5" t="s">
        <v>76</v>
      </c>
      <c r="BK181" s="156">
        <f t="shared" si="19"/>
        <v>40313.16</v>
      </c>
      <c r="BL181" s="15" t="s">
        <v>190</v>
      </c>
      <c r="BM181" s="15" t="s">
        <v>1627</v>
      </c>
    </row>
    <row r="182" spans="2:65" s="28" customFormat="1" ht="16.5" customHeight="1">
      <c r="B182" s="27"/>
      <c r="C182" s="147" t="s">
        <v>437</v>
      </c>
      <c r="D182" s="147" t="s">
        <v>185</v>
      </c>
      <c r="E182" s="148" t="s">
        <v>1628</v>
      </c>
      <c r="F182" s="149" t="s">
        <v>1629</v>
      </c>
      <c r="G182" s="150" t="s">
        <v>406</v>
      </c>
      <c r="H182" s="151">
        <v>26</v>
      </c>
      <c r="I182" s="4">
        <v>1220</v>
      </c>
      <c r="J182" s="95">
        <f t="shared" si="10"/>
        <v>31720</v>
      </c>
      <c r="K182" s="149" t="s">
        <v>1</v>
      </c>
      <c r="L182" s="27"/>
      <c r="M182" s="152" t="s">
        <v>1</v>
      </c>
      <c r="N182" s="153" t="s">
        <v>40</v>
      </c>
      <c r="O182" s="48"/>
      <c r="P182" s="154">
        <f t="shared" si="11"/>
        <v>0</v>
      </c>
      <c r="Q182" s="154">
        <v>0.00072</v>
      </c>
      <c r="R182" s="154">
        <f t="shared" si="12"/>
        <v>0.01872</v>
      </c>
      <c r="S182" s="154">
        <v>0</v>
      </c>
      <c r="T182" s="155">
        <f t="shared" si="13"/>
        <v>0</v>
      </c>
      <c r="AR182" s="15" t="s">
        <v>190</v>
      </c>
      <c r="AT182" s="15" t="s">
        <v>185</v>
      </c>
      <c r="AU182" s="15" t="s">
        <v>78</v>
      </c>
      <c r="AY182" s="15" t="s">
        <v>183</v>
      </c>
      <c r="BE182" s="156">
        <f t="shared" si="14"/>
        <v>31720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5" t="s">
        <v>76</v>
      </c>
      <c r="BK182" s="156">
        <f t="shared" si="19"/>
        <v>31720</v>
      </c>
      <c r="BL182" s="15" t="s">
        <v>190</v>
      </c>
      <c r="BM182" s="15" t="s">
        <v>1630</v>
      </c>
    </row>
    <row r="183" spans="2:65" s="28" customFormat="1" ht="16.5" customHeight="1">
      <c r="B183" s="27"/>
      <c r="C183" s="181" t="s">
        <v>441</v>
      </c>
      <c r="D183" s="181" t="s">
        <v>265</v>
      </c>
      <c r="E183" s="182" t="s">
        <v>1631</v>
      </c>
      <c r="F183" s="183" t="s">
        <v>1632</v>
      </c>
      <c r="G183" s="184" t="s">
        <v>406</v>
      </c>
      <c r="H183" s="185">
        <v>26</v>
      </c>
      <c r="I183" s="8">
        <v>3008.73</v>
      </c>
      <c r="J183" s="186">
        <f t="shared" si="10"/>
        <v>78226.98</v>
      </c>
      <c r="K183" s="183" t="s">
        <v>1</v>
      </c>
      <c r="L183" s="187"/>
      <c r="M183" s="188" t="s">
        <v>1</v>
      </c>
      <c r="N183" s="189" t="s">
        <v>40</v>
      </c>
      <c r="O183" s="48"/>
      <c r="P183" s="154">
        <f t="shared" si="11"/>
        <v>0</v>
      </c>
      <c r="Q183" s="154">
        <v>0.012</v>
      </c>
      <c r="R183" s="154">
        <f t="shared" si="12"/>
        <v>0.312</v>
      </c>
      <c r="S183" s="154">
        <v>0</v>
      </c>
      <c r="T183" s="155">
        <f t="shared" si="13"/>
        <v>0</v>
      </c>
      <c r="AR183" s="15" t="s">
        <v>227</v>
      </c>
      <c r="AT183" s="15" t="s">
        <v>265</v>
      </c>
      <c r="AU183" s="15" t="s">
        <v>78</v>
      </c>
      <c r="AY183" s="15" t="s">
        <v>183</v>
      </c>
      <c r="BE183" s="156">
        <f t="shared" si="14"/>
        <v>78226.98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5" t="s">
        <v>76</v>
      </c>
      <c r="BK183" s="156">
        <f t="shared" si="19"/>
        <v>78226.98</v>
      </c>
      <c r="BL183" s="15" t="s">
        <v>190</v>
      </c>
      <c r="BM183" s="15" t="s">
        <v>1633</v>
      </c>
    </row>
    <row r="184" spans="2:65" s="28" customFormat="1" ht="16.5" customHeight="1">
      <c r="B184" s="27"/>
      <c r="C184" s="147" t="s">
        <v>445</v>
      </c>
      <c r="D184" s="147" t="s">
        <v>185</v>
      </c>
      <c r="E184" s="148" t="s">
        <v>1559</v>
      </c>
      <c r="F184" s="149" t="s">
        <v>1560</v>
      </c>
      <c r="G184" s="150" t="s">
        <v>406</v>
      </c>
      <c r="H184" s="151">
        <v>1</v>
      </c>
      <c r="I184" s="4">
        <v>1220</v>
      </c>
      <c r="J184" s="95">
        <f t="shared" si="10"/>
        <v>1220</v>
      </c>
      <c r="K184" s="149" t="s">
        <v>189</v>
      </c>
      <c r="L184" s="27"/>
      <c r="M184" s="152" t="s">
        <v>1</v>
      </c>
      <c r="N184" s="153" t="s">
        <v>40</v>
      </c>
      <c r="O184" s="48"/>
      <c r="P184" s="154">
        <f t="shared" si="11"/>
        <v>0</v>
      </c>
      <c r="Q184" s="154">
        <v>0.00072</v>
      </c>
      <c r="R184" s="154">
        <f t="shared" si="12"/>
        <v>0.00072</v>
      </c>
      <c r="S184" s="154">
        <v>0</v>
      </c>
      <c r="T184" s="155">
        <f t="shared" si="13"/>
        <v>0</v>
      </c>
      <c r="AR184" s="15" t="s">
        <v>190</v>
      </c>
      <c r="AT184" s="15" t="s">
        <v>185</v>
      </c>
      <c r="AU184" s="15" t="s">
        <v>78</v>
      </c>
      <c r="AY184" s="15" t="s">
        <v>183</v>
      </c>
      <c r="BE184" s="156">
        <f t="shared" si="14"/>
        <v>1220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5" t="s">
        <v>76</v>
      </c>
      <c r="BK184" s="156">
        <f t="shared" si="19"/>
        <v>1220</v>
      </c>
      <c r="BL184" s="15" t="s">
        <v>190</v>
      </c>
      <c r="BM184" s="15" t="s">
        <v>1634</v>
      </c>
    </row>
    <row r="185" spans="2:65" s="28" customFormat="1" ht="16.5" customHeight="1">
      <c r="B185" s="27"/>
      <c r="C185" s="181" t="s">
        <v>449</v>
      </c>
      <c r="D185" s="181" t="s">
        <v>265</v>
      </c>
      <c r="E185" s="182" t="s">
        <v>1562</v>
      </c>
      <c r="F185" s="183" t="s">
        <v>1563</v>
      </c>
      <c r="G185" s="184" t="s">
        <v>406</v>
      </c>
      <c r="H185" s="185">
        <v>1</v>
      </c>
      <c r="I185" s="8">
        <v>3008.73</v>
      </c>
      <c r="J185" s="186">
        <f t="shared" si="10"/>
        <v>3008.73</v>
      </c>
      <c r="K185" s="183" t="s">
        <v>1</v>
      </c>
      <c r="L185" s="187"/>
      <c r="M185" s="188" t="s">
        <v>1</v>
      </c>
      <c r="N185" s="189" t="s">
        <v>40</v>
      </c>
      <c r="O185" s="48"/>
      <c r="P185" s="154">
        <f t="shared" si="11"/>
        <v>0</v>
      </c>
      <c r="Q185" s="154">
        <v>0.012</v>
      </c>
      <c r="R185" s="154">
        <f t="shared" si="12"/>
        <v>0.012</v>
      </c>
      <c r="S185" s="154">
        <v>0</v>
      </c>
      <c r="T185" s="155">
        <f t="shared" si="13"/>
        <v>0</v>
      </c>
      <c r="AR185" s="15" t="s">
        <v>227</v>
      </c>
      <c r="AT185" s="15" t="s">
        <v>265</v>
      </c>
      <c r="AU185" s="15" t="s">
        <v>78</v>
      </c>
      <c r="AY185" s="15" t="s">
        <v>183</v>
      </c>
      <c r="BE185" s="156">
        <f t="shared" si="14"/>
        <v>3008.73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5" t="s">
        <v>76</v>
      </c>
      <c r="BK185" s="156">
        <f t="shared" si="19"/>
        <v>3008.73</v>
      </c>
      <c r="BL185" s="15" t="s">
        <v>190</v>
      </c>
      <c r="BM185" s="15" t="s">
        <v>1635</v>
      </c>
    </row>
    <row r="186" spans="2:63" s="135" customFormat="1" ht="22.9" customHeight="1">
      <c r="B186" s="134"/>
      <c r="D186" s="136" t="s">
        <v>68</v>
      </c>
      <c r="E186" s="145" t="s">
        <v>592</v>
      </c>
      <c r="F186" s="145" t="s">
        <v>593</v>
      </c>
      <c r="I186" s="3"/>
      <c r="J186" s="146">
        <f>BK186</f>
        <v>11298.56</v>
      </c>
      <c r="L186" s="134"/>
      <c r="M186" s="139"/>
      <c r="N186" s="140"/>
      <c r="O186" s="140"/>
      <c r="P186" s="141">
        <f>P187</f>
        <v>0</v>
      </c>
      <c r="Q186" s="140"/>
      <c r="R186" s="141">
        <f>R187</f>
        <v>0</v>
      </c>
      <c r="S186" s="140"/>
      <c r="T186" s="142">
        <f>T187</f>
        <v>0</v>
      </c>
      <c r="AR186" s="136" t="s">
        <v>76</v>
      </c>
      <c r="AT186" s="143" t="s">
        <v>68</v>
      </c>
      <c r="AU186" s="143" t="s">
        <v>76</v>
      </c>
      <c r="AY186" s="136" t="s">
        <v>183</v>
      </c>
      <c r="BK186" s="144">
        <f>BK187</f>
        <v>11298.56</v>
      </c>
    </row>
    <row r="187" spans="2:65" s="28" customFormat="1" ht="16.5" customHeight="1">
      <c r="B187" s="27"/>
      <c r="C187" s="147" t="s">
        <v>453</v>
      </c>
      <c r="D187" s="147" t="s">
        <v>185</v>
      </c>
      <c r="E187" s="148" t="s">
        <v>1636</v>
      </c>
      <c r="F187" s="149" t="s">
        <v>1637</v>
      </c>
      <c r="G187" s="150" t="s">
        <v>239</v>
      </c>
      <c r="H187" s="151">
        <v>191.501</v>
      </c>
      <c r="I187" s="4">
        <v>59</v>
      </c>
      <c r="J187" s="95">
        <f>ROUND(I187*H187,2)</f>
        <v>11298.56</v>
      </c>
      <c r="K187" s="149" t="s">
        <v>189</v>
      </c>
      <c r="L187" s="27"/>
      <c r="M187" s="190" t="s">
        <v>1</v>
      </c>
      <c r="N187" s="191" t="s">
        <v>40</v>
      </c>
      <c r="O187" s="192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AR187" s="15" t="s">
        <v>190</v>
      </c>
      <c r="AT187" s="15" t="s">
        <v>185</v>
      </c>
      <c r="AU187" s="15" t="s">
        <v>78</v>
      </c>
      <c r="AY187" s="15" t="s">
        <v>183</v>
      </c>
      <c r="BE187" s="156">
        <f>IF(N187="základní",J187,0)</f>
        <v>11298.56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5" t="s">
        <v>76</v>
      </c>
      <c r="BK187" s="156">
        <f>ROUND(I187*H187,2)</f>
        <v>11298.56</v>
      </c>
      <c r="BL187" s="15" t="s">
        <v>190</v>
      </c>
      <c r="BM187" s="15" t="s">
        <v>1638</v>
      </c>
    </row>
    <row r="188" spans="2:12" s="28" customFormat="1" ht="6.95" customHeight="1">
      <c r="B188" s="37"/>
      <c r="C188" s="38"/>
      <c r="D188" s="38"/>
      <c r="E188" s="38"/>
      <c r="F188" s="38"/>
      <c r="G188" s="38"/>
      <c r="H188" s="38"/>
      <c r="I188" s="2"/>
      <c r="J188" s="38"/>
      <c r="K188" s="38"/>
      <c r="L188" s="27"/>
    </row>
  </sheetData>
  <sheetProtection algorithmName="SHA-512" hashValue="uNhljJ7j7TqVWGn60GZFgpbJSq8a1T5ANBkfVJ3m+Pa4miQefudJdMFeuHoZfMmhu5Q12UmXU/l/+ZMn9eW3ow==" saltValue="c0S+QE82fJeQtpleqp+DJA==" spinCount="100000" sheet="1" objects="1" scenarios="1" selectLockedCells="1"/>
  <autoFilter ref="C90:K187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B1:BM128"/>
  <sheetViews>
    <sheetView showGridLines="0" workbookViewId="0" topLeftCell="A89">
      <selection activeCell="I101" sqref="I101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112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1453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1639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301764.81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ROUND((SUM(BE88:BE127)),2)</f>
        <v>301764.81</v>
      </c>
      <c r="I35" s="104">
        <v>0.21</v>
      </c>
      <c r="J35" s="103">
        <f>ROUND(((SUM(BE88:BE127))*I35),2)</f>
        <v>63370.61</v>
      </c>
      <c r="L35" s="27"/>
    </row>
    <row r="36" spans="2:12" s="28" customFormat="1" ht="14.45" customHeight="1">
      <c r="B36" s="27"/>
      <c r="E36" s="24" t="s">
        <v>41</v>
      </c>
      <c r="F36" s="103">
        <f>ROUND((SUM(BF88:BF127)),2)</f>
        <v>0</v>
      </c>
      <c r="I36" s="104">
        <v>0.15</v>
      </c>
      <c r="J36" s="103">
        <f>ROUND(((SUM(BF88:BF127))*I36),2)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ROUND((SUM(BG88:BG127)),2)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ROUND((SUM(BH88:BH127)),2)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ROUND((SUM(BI88:BI127)),2)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365135.42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1453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B2 - Vodovodní řad ul. Kralovická - NEUZNATELNÉ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301764.81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301764.81</v>
      </c>
      <c r="L64" s="115"/>
    </row>
    <row r="65" spans="2:12" s="79" customFormat="1" ht="19.9" customHeight="1">
      <c r="B65" s="120"/>
      <c r="D65" s="121" t="s">
        <v>1456</v>
      </c>
      <c r="E65" s="122"/>
      <c r="F65" s="122"/>
      <c r="G65" s="122"/>
      <c r="H65" s="122"/>
      <c r="I65" s="122"/>
      <c r="J65" s="123">
        <f>J90</f>
        <v>291835.23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J126</f>
        <v>9929.58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1453</v>
      </c>
      <c r="F78" s="253"/>
      <c r="G78" s="253"/>
      <c r="H78" s="253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54" t="str">
        <f>E11</f>
        <v>B2 - Vodovodní řad ul. Kralovická - NEUZNATELNÉ NÁKLADY</v>
      </c>
      <c r="F80" s="253"/>
      <c r="G80" s="253"/>
      <c r="H80" s="253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>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301764.81</v>
      </c>
      <c r="L88" s="27"/>
      <c r="M88" s="55"/>
      <c r="N88" s="46"/>
      <c r="O88" s="46"/>
      <c r="P88" s="131">
        <f>P89</f>
        <v>0</v>
      </c>
      <c r="Q88" s="46"/>
      <c r="R88" s="131">
        <f>R89</f>
        <v>168.29776935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301764.81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301764.81</v>
      </c>
      <c r="L89" s="134"/>
      <c r="M89" s="139"/>
      <c r="N89" s="140"/>
      <c r="O89" s="140"/>
      <c r="P89" s="141">
        <f>P90+P126</f>
        <v>0</v>
      </c>
      <c r="Q89" s="140"/>
      <c r="R89" s="141">
        <f>R90+R126</f>
        <v>168.29776935</v>
      </c>
      <c r="S89" s="140"/>
      <c r="T89" s="142">
        <f>T90+T126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BK90+BK126</f>
        <v>301764.81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1618</v>
      </c>
      <c r="I90" s="3"/>
      <c r="J90" s="146">
        <f>BK90</f>
        <v>291835.23</v>
      </c>
      <c r="L90" s="134"/>
      <c r="M90" s="139"/>
      <c r="N90" s="140"/>
      <c r="O90" s="140"/>
      <c r="P90" s="141">
        <f>SUM(P91:P125)</f>
        <v>0</v>
      </c>
      <c r="Q90" s="140"/>
      <c r="R90" s="141">
        <f>SUM(R91:R125)</f>
        <v>168.29776935</v>
      </c>
      <c r="S90" s="140"/>
      <c r="T90" s="142">
        <f>SUM(T91:T125)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SUM(BK91:BK125)</f>
        <v>291835.23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203</v>
      </c>
      <c r="F91" s="149" t="s">
        <v>204</v>
      </c>
      <c r="G91" s="150" t="s">
        <v>194</v>
      </c>
      <c r="H91" s="151">
        <v>234.45</v>
      </c>
      <c r="I91" s="4">
        <v>265</v>
      </c>
      <c r="J91" s="95">
        <f>ROUND(I91*H91,2)</f>
        <v>62129.25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62129.25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62129.25</v>
      </c>
      <c r="BL91" s="15" t="s">
        <v>190</v>
      </c>
      <c r="BM91" s="15" t="s">
        <v>1640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1641</v>
      </c>
      <c r="H92" s="162">
        <v>234.45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213</v>
      </c>
      <c r="F93" s="149" t="s">
        <v>214</v>
      </c>
      <c r="G93" s="150" t="s">
        <v>194</v>
      </c>
      <c r="H93" s="151">
        <v>78.15</v>
      </c>
      <c r="I93" s="4">
        <v>23.2</v>
      </c>
      <c r="J93" s="95">
        <f>ROUND(I93*H93,2)</f>
        <v>1813.08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1813.08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1813.08</v>
      </c>
      <c r="BL93" s="15" t="s">
        <v>190</v>
      </c>
      <c r="BM93" s="15" t="s">
        <v>1642</v>
      </c>
    </row>
    <row r="94" spans="2:51" s="158" customFormat="1" ht="12">
      <c r="B94" s="157"/>
      <c r="D94" s="159" t="s">
        <v>196</v>
      </c>
      <c r="E94" s="160" t="s">
        <v>1</v>
      </c>
      <c r="F94" s="161" t="s">
        <v>1643</v>
      </c>
      <c r="H94" s="162">
        <v>78.15</v>
      </c>
      <c r="I94" s="5"/>
      <c r="L94" s="157"/>
      <c r="M94" s="163"/>
      <c r="N94" s="164"/>
      <c r="O94" s="164"/>
      <c r="P94" s="164"/>
      <c r="Q94" s="164"/>
      <c r="R94" s="164"/>
      <c r="S94" s="164"/>
      <c r="T94" s="165"/>
      <c r="AT94" s="160" t="s">
        <v>196</v>
      </c>
      <c r="AU94" s="160" t="s">
        <v>78</v>
      </c>
      <c r="AV94" s="158" t="s">
        <v>78</v>
      </c>
      <c r="AW94" s="158" t="s">
        <v>31</v>
      </c>
      <c r="AX94" s="158" t="s">
        <v>76</v>
      </c>
      <c r="AY94" s="160" t="s">
        <v>183</v>
      </c>
    </row>
    <row r="95" spans="2:65" s="28" customFormat="1" ht="16.5" customHeight="1">
      <c r="B95" s="27"/>
      <c r="C95" s="147" t="s">
        <v>198</v>
      </c>
      <c r="D95" s="147" t="s">
        <v>185</v>
      </c>
      <c r="E95" s="148" t="s">
        <v>1467</v>
      </c>
      <c r="F95" s="149" t="s">
        <v>1468</v>
      </c>
      <c r="G95" s="150" t="s">
        <v>188</v>
      </c>
      <c r="H95" s="151">
        <v>390.75</v>
      </c>
      <c r="I95" s="4">
        <v>25</v>
      </c>
      <c r="J95" s="95">
        <f>ROUND(I95*H95,2)</f>
        <v>9768.75</v>
      </c>
      <c r="K95" s="149" t="s">
        <v>189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0.00084</v>
      </c>
      <c r="R95" s="154">
        <f>Q95*H95</f>
        <v>0.32823</v>
      </c>
      <c r="S95" s="154">
        <v>0</v>
      </c>
      <c r="T95" s="155">
        <f>S95*H95</f>
        <v>0</v>
      </c>
      <c r="AR95" s="15" t="s">
        <v>190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9768.75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9768.75</v>
      </c>
      <c r="BL95" s="15" t="s">
        <v>190</v>
      </c>
      <c r="BM95" s="15" t="s">
        <v>1644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1645</v>
      </c>
      <c r="H96" s="162">
        <v>390.75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76</v>
      </c>
      <c r="AY96" s="160" t="s">
        <v>183</v>
      </c>
    </row>
    <row r="97" spans="2:65" s="28" customFormat="1" ht="16.5" customHeight="1">
      <c r="B97" s="27"/>
      <c r="C97" s="147" t="s">
        <v>190</v>
      </c>
      <c r="D97" s="147" t="s">
        <v>185</v>
      </c>
      <c r="E97" s="148" t="s">
        <v>1475</v>
      </c>
      <c r="F97" s="149" t="s">
        <v>1476</v>
      </c>
      <c r="G97" s="150" t="s">
        <v>188</v>
      </c>
      <c r="H97" s="151">
        <v>390.75</v>
      </c>
      <c r="I97" s="4">
        <v>15</v>
      </c>
      <c r="J97" s="95">
        <f>ROUND(I97*H97,2)</f>
        <v>5861.25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5861.25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5861.25</v>
      </c>
      <c r="BL97" s="15" t="s">
        <v>190</v>
      </c>
      <c r="BM97" s="15" t="s">
        <v>1646</v>
      </c>
    </row>
    <row r="98" spans="2:65" s="28" customFormat="1" ht="16.5" customHeight="1">
      <c r="B98" s="27"/>
      <c r="C98" s="147" t="s">
        <v>212</v>
      </c>
      <c r="D98" s="147" t="s">
        <v>185</v>
      </c>
      <c r="E98" s="148" t="s">
        <v>1478</v>
      </c>
      <c r="F98" s="149" t="s">
        <v>1479</v>
      </c>
      <c r="G98" s="150" t="s">
        <v>194</v>
      </c>
      <c r="H98" s="151">
        <v>78.15</v>
      </c>
      <c r="I98" s="4">
        <v>35</v>
      </c>
      <c r="J98" s="95">
        <f>ROUND(I98*H98,2)</f>
        <v>2735.25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2735.25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2735.25</v>
      </c>
      <c r="BL98" s="15" t="s">
        <v>190</v>
      </c>
      <c r="BM98" s="15" t="s">
        <v>1647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1648</v>
      </c>
      <c r="H99" s="162">
        <v>78.15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217</v>
      </c>
      <c r="D100" s="147" t="s">
        <v>185</v>
      </c>
      <c r="E100" s="148" t="s">
        <v>218</v>
      </c>
      <c r="F100" s="149" t="s">
        <v>219</v>
      </c>
      <c r="G100" s="150" t="s">
        <v>194</v>
      </c>
      <c r="H100" s="151">
        <v>85.184</v>
      </c>
      <c r="I100" s="4">
        <v>98</v>
      </c>
      <c r="J100" s="95">
        <f>ROUND(I100*H100,2)</f>
        <v>8348.03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8348.03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8348.03</v>
      </c>
      <c r="BL100" s="15" t="s">
        <v>190</v>
      </c>
      <c r="BM100" s="15" t="s">
        <v>1649</v>
      </c>
    </row>
    <row r="101" spans="2:65" s="28" customFormat="1" ht="16.5" customHeight="1">
      <c r="B101" s="27"/>
      <c r="C101" s="147" t="s">
        <v>222</v>
      </c>
      <c r="D101" s="147" t="s">
        <v>185</v>
      </c>
      <c r="E101" s="148" t="s">
        <v>223</v>
      </c>
      <c r="F101" s="149" t="s">
        <v>224</v>
      </c>
      <c r="G101" s="150" t="s">
        <v>194</v>
      </c>
      <c r="H101" s="151">
        <v>2640.704</v>
      </c>
      <c r="I101" s="4">
        <v>2.5</v>
      </c>
      <c r="J101" s="95">
        <f>ROUND(I101*H101,2)</f>
        <v>6601.76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6601.76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6601.76</v>
      </c>
      <c r="BL101" s="15" t="s">
        <v>190</v>
      </c>
      <c r="BM101" s="15" t="s">
        <v>1650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1651</v>
      </c>
      <c r="H102" s="162">
        <v>2640.704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227</v>
      </c>
      <c r="D103" s="147" t="s">
        <v>185</v>
      </c>
      <c r="E103" s="148" t="s">
        <v>1489</v>
      </c>
      <c r="F103" s="149" t="s">
        <v>1490</v>
      </c>
      <c r="G103" s="150" t="s">
        <v>194</v>
      </c>
      <c r="H103" s="151">
        <v>85.184</v>
      </c>
      <c r="I103" s="4">
        <v>19</v>
      </c>
      <c r="J103" s="95">
        <f>ROUND(I103*H103,2)</f>
        <v>1618.5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1618.5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1618.5</v>
      </c>
      <c r="BL103" s="15" t="s">
        <v>190</v>
      </c>
      <c r="BM103" s="15" t="s">
        <v>1652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1653</v>
      </c>
      <c r="H104" s="162">
        <v>85.184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232</v>
      </c>
      <c r="D105" s="147" t="s">
        <v>185</v>
      </c>
      <c r="E105" s="148" t="s">
        <v>233</v>
      </c>
      <c r="F105" s="149" t="s">
        <v>234</v>
      </c>
      <c r="G105" s="150" t="s">
        <v>194</v>
      </c>
      <c r="H105" s="151">
        <v>85.184</v>
      </c>
      <c r="I105" s="4">
        <v>11</v>
      </c>
      <c r="J105" s="95">
        <f>ROUND(I105*H105,2)</f>
        <v>937.02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937.02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937.02</v>
      </c>
      <c r="BL105" s="15" t="s">
        <v>190</v>
      </c>
      <c r="BM105" s="15" t="s">
        <v>1654</v>
      </c>
    </row>
    <row r="106" spans="2:65" s="28" customFormat="1" ht="16.5" customHeight="1">
      <c r="B106" s="27"/>
      <c r="C106" s="147" t="s">
        <v>236</v>
      </c>
      <c r="D106" s="147" t="s">
        <v>185</v>
      </c>
      <c r="E106" s="148" t="s">
        <v>237</v>
      </c>
      <c r="F106" s="149" t="s">
        <v>238</v>
      </c>
      <c r="G106" s="150" t="s">
        <v>239</v>
      </c>
      <c r="H106" s="151">
        <v>136.294</v>
      </c>
      <c r="I106" s="4">
        <v>50</v>
      </c>
      <c r="J106" s="95">
        <f>ROUND(I106*H106,2)</f>
        <v>6814.7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6814.7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6814.7</v>
      </c>
      <c r="BL106" s="15" t="s">
        <v>190</v>
      </c>
      <c r="BM106" s="15" t="s">
        <v>1655</v>
      </c>
    </row>
    <row r="107" spans="2:51" s="158" customFormat="1" ht="12">
      <c r="B107" s="157"/>
      <c r="D107" s="159" t="s">
        <v>196</v>
      </c>
      <c r="F107" s="161" t="s">
        <v>1656</v>
      </c>
      <c r="H107" s="162">
        <v>136.294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242</v>
      </c>
      <c r="D108" s="147" t="s">
        <v>185</v>
      </c>
      <c r="E108" s="148" t="s">
        <v>243</v>
      </c>
      <c r="F108" s="149" t="s">
        <v>244</v>
      </c>
      <c r="G108" s="150" t="s">
        <v>194</v>
      </c>
      <c r="H108" s="151">
        <v>149.266</v>
      </c>
      <c r="I108" s="4">
        <v>182.5</v>
      </c>
      <c r="J108" s="95">
        <f>ROUND(I108*H108,2)</f>
        <v>27241.05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27241.05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27241.05</v>
      </c>
      <c r="BL108" s="15" t="s">
        <v>190</v>
      </c>
      <c r="BM108" s="15" t="s">
        <v>1657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1658</v>
      </c>
      <c r="H109" s="162">
        <v>149.266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248</v>
      </c>
      <c r="D110" s="147" t="s">
        <v>185</v>
      </c>
      <c r="E110" s="148" t="s">
        <v>1498</v>
      </c>
      <c r="F110" s="149" t="s">
        <v>1499</v>
      </c>
      <c r="G110" s="150" t="s">
        <v>194</v>
      </c>
      <c r="H110" s="151">
        <v>61.739</v>
      </c>
      <c r="I110" s="4">
        <v>306</v>
      </c>
      <c r="J110" s="95">
        <f>ROUND(I110*H110,2)</f>
        <v>18892.13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18892.13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18892.13</v>
      </c>
      <c r="BL110" s="15" t="s">
        <v>190</v>
      </c>
      <c r="BM110" s="15" t="s">
        <v>1659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1660</v>
      </c>
      <c r="H111" s="162">
        <v>61.739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81" t="s">
        <v>253</v>
      </c>
      <c r="D112" s="181" t="s">
        <v>265</v>
      </c>
      <c r="E112" s="182" t="s">
        <v>1503</v>
      </c>
      <c r="F112" s="183" t="s">
        <v>1504</v>
      </c>
      <c r="G112" s="184" t="s">
        <v>239</v>
      </c>
      <c r="H112" s="185">
        <v>123.478</v>
      </c>
      <c r="I112" s="8">
        <v>225</v>
      </c>
      <c r="J112" s="186">
        <f>ROUND(I112*H112,2)</f>
        <v>27782.55</v>
      </c>
      <c r="K112" s="183" t="s">
        <v>1</v>
      </c>
      <c r="L112" s="187"/>
      <c r="M112" s="188" t="s">
        <v>1</v>
      </c>
      <c r="N112" s="189" t="s">
        <v>40</v>
      </c>
      <c r="O112" s="48"/>
      <c r="P112" s="154">
        <f>O112*H112</f>
        <v>0</v>
      </c>
      <c r="Q112" s="154">
        <v>1</v>
      </c>
      <c r="R112" s="154">
        <f>Q112*H112</f>
        <v>123.478</v>
      </c>
      <c r="S112" s="154">
        <v>0</v>
      </c>
      <c r="T112" s="155">
        <f>S112*H112</f>
        <v>0</v>
      </c>
      <c r="AR112" s="15" t="s">
        <v>227</v>
      </c>
      <c r="AT112" s="15" t="s">
        <v>265</v>
      </c>
      <c r="AU112" s="15" t="s">
        <v>78</v>
      </c>
      <c r="AY112" s="15" t="s">
        <v>183</v>
      </c>
      <c r="BE112" s="156">
        <f>IF(N112="základní",J112,0)</f>
        <v>27782.55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27782.55</v>
      </c>
      <c r="BL112" s="15" t="s">
        <v>190</v>
      </c>
      <c r="BM112" s="15" t="s">
        <v>1661</v>
      </c>
    </row>
    <row r="113" spans="2:51" s="158" customFormat="1" ht="12">
      <c r="B113" s="157"/>
      <c r="D113" s="159" t="s">
        <v>196</v>
      </c>
      <c r="F113" s="161" t="s">
        <v>1662</v>
      </c>
      <c r="H113" s="162">
        <v>123.478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257</v>
      </c>
      <c r="D114" s="147" t="s">
        <v>185</v>
      </c>
      <c r="E114" s="148" t="s">
        <v>1508</v>
      </c>
      <c r="F114" s="149" t="s">
        <v>1509</v>
      </c>
      <c r="G114" s="150" t="s">
        <v>194</v>
      </c>
      <c r="H114" s="151">
        <v>23.445</v>
      </c>
      <c r="I114" s="4">
        <v>815</v>
      </c>
      <c r="J114" s="95">
        <f>ROUND(I114*H114,2)</f>
        <v>19107.68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1.89077</v>
      </c>
      <c r="R114" s="154">
        <f>Q114*H114</f>
        <v>44.32910265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19107.68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19107.68</v>
      </c>
      <c r="BL114" s="15" t="s">
        <v>190</v>
      </c>
      <c r="BM114" s="15" t="s">
        <v>1663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1664</v>
      </c>
      <c r="H115" s="162">
        <v>23.445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8</v>
      </c>
      <c r="D116" s="147" t="s">
        <v>185</v>
      </c>
      <c r="E116" s="148" t="s">
        <v>1665</v>
      </c>
      <c r="F116" s="149" t="s">
        <v>1666</v>
      </c>
      <c r="G116" s="150" t="s">
        <v>319</v>
      </c>
      <c r="H116" s="151">
        <v>256</v>
      </c>
      <c r="I116" s="4">
        <v>108</v>
      </c>
      <c r="J116" s="95">
        <f>ROUND(I116*H116,2)</f>
        <v>27648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27648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27648</v>
      </c>
      <c r="BL116" s="15" t="s">
        <v>190</v>
      </c>
      <c r="BM116" s="15" t="s">
        <v>1667</v>
      </c>
    </row>
    <row r="117" spans="2:65" s="28" customFormat="1" ht="16.5" customHeight="1">
      <c r="B117" s="27"/>
      <c r="C117" s="181" t="s">
        <v>262</v>
      </c>
      <c r="D117" s="181" t="s">
        <v>265</v>
      </c>
      <c r="E117" s="182" t="s">
        <v>1668</v>
      </c>
      <c r="F117" s="183" t="s">
        <v>1669</v>
      </c>
      <c r="G117" s="184" t="s">
        <v>319</v>
      </c>
      <c r="H117" s="185">
        <v>281.6</v>
      </c>
      <c r="I117" s="8">
        <v>95</v>
      </c>
      <c r="J117" s="186">
        <f>ROUND(I117*H117,2)</f>
        <v>26752</v>
      </c>
      <c r="K117" s="183" t="s">
        <v>1</v>
      </c>
      <c r="L117" s="187"/>
      <c r="M117" s="188" t="s">
        <v>1</v>
      </c>
      <c r="N117" s="189" t="s">
        <v>40</v>
      </c>
      <c r="O117" s="48"/>
      <c r="P117" s="154">
        <f>O117*H117</f>
        <v>0</v>
      </c>
      <c r="Q117" s="154">
        <v>0.00028</v>
      </c>
      <c r="R117" s="154">
        <f>Q117*H117</f>
        <v>0.078848</v>
      </c>
      <c r="S117" s="154">
        <v>0</v>
      </c>
      <c r="T117" s="155">
        <f>S117*H117</f>
        <v>0</v>
      </c>
      <c r="AR117" s="15" t="s">
        <v>227</v>
      </c>
      <c r="AT117" s="15" t="s">
        <v>265</v>
      </c>
      <c r="AU117" s="15" t="s">
        <v>78</v>
      </c>
      <c r="AY117" s="15" t="s">
        <v>183</v>
      </c>
      <c r="BE117" s="156">
        <f>IF(N117="základní",J117,0)</f>
        <v>26752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26752</v>
      </c>
      <c r="BL117" s="15" t="s">
        <v>190</v>
      </c>
      <c r="BM117" s="15" t="s">
        <v>1670</v>
      </c>
    </row>
    <row r="118" spans="2:51" s="158" customFormat="1" ht="12">
      <c r="B118" s="157"/>
      <c r="D118" s="159" t="s">
        <v>196</v>
      </c>
      <c r="F118" s="161" t="s">
        <v>1671</v>
      </c>
      <c r="H118" s="162">
        <v>281.6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</v>
      </c>
      <c r="AX118" s="158" t="s">
        <v>76</v>
      </c>
      <c r="AY118" s="160" t="s">
        <v>183</v>
      </c>
    </row>
    <row r="119" spans="2:65" s="28" customFormat="1" ht="16.5" customHeight="1">
      <c r="B119" s="27"/>
      <c r="C119" s="147" t="s">
        <v>264</v>
      </c>
      <c r="D119" s="147" t="s">
        <v>185</v>
      </c>
      <c r="E119" s="148" t="s">
        <v>1521</v>
      </c>
      <c r="F119" s="149" t="s">
        <v>1522</v>
      </c>
      <c r="G119" s="150" t="s">
        <v>319</v>
      </c>
      <c r="H119" s="151">
        <v>4.45</v>
      </c>
      <c r="I119" s="4">
        <v>112</v>
      </c>
      <c r="J119" s="95">
        <f>ROUND(I119*H119,2)</f>
        <v>498.4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498.4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498.4</v>
      </c>
      <c r="BL119" s="15" t="s">
        <v>190</v>
      </c>
      <c r="BM119" s="15" t="s">
        <v>1672</v>
      </c>
    </row>
    <row r="120" spans="2:65" s="28" customFormat="1" ht="16.5" customHeight="1">
      <c r="B120" s="27"/>
      <c r="C120" s="181" t="s">
        <v>270</v>
      </c>
      <c r="D120" s="181" t="s">
        <v>265</v>
      </c>
      <c r="E120" s="182" t="s">
        <v>1524</v>
      </c>
      <c r="F120" s="183" t="s">
        <v>1525</v>
      </c>
      <c r="G120" s="184" t="s">
        <v>319</v>
      </c>
      <c r="H120" s="185">
        <v>4.895</v>
      </c>
      <c r="I120" s="8">
        <v>135</v>
      </c>
      <c r="J120" s="186">
        <f>ROUND(I120*H120,2)</f>
        <v>660.83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>O120*H120</f>
        <v>0</v>
      </c>
      <c r="Q120" s="154">
        <v>0.00106</v>
      </c>
      <c r="R120" s="154">
        <f>Q120*H120</f>
        <v>0.005188699999999999</v>
      </c>
      <c r="S120" s="154">
        <v>0</v>
      </c>
      <c r="T120" s="155">
        <f>S120*H120</f>
        <v>0</v>
      </c>
      <c r="AR120" s="15" t="s">
        <v>227</v>
      </c>
      <c r="AT120" s="15" t="s">
        <v>265</v>
      </c>
      <c r="AU120" s="15" t="s">
        <v>78</v>
      </c>
      <c r="AY120" s="15" t="s">
        <v>183</v>
      </c>
      <c r="BE120" s="156">
        <f>IF(N120="základní",J120,0)</f>
        <v>660.83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660.83</v>
      </c>
      <c r="BL120" s="15" t="s">
        <v>190</v>
      </c>
      <c r="BM120" s="15" t="s">
        <v>1673</v>
      </c>
    </row>
    <row r="121" spans="2:51" s="158" customFormat="1" ht="12">
      <c r="B121" s="157"/>
      <c r="D121" s="159" t="s">
        <v>196</v>
      </c>
      <c r="F121" s="161" t="s">
        <v>1674</v>
      </c>
      <c r="H121" s="162">
        <v>4.895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274</v>
      </c>
      <c r="D122" s="147" t="s">
        <v>185</v>
      </c>
      <c r="E122" s="148" t="s">
        <v>1589</v>
      </c>
      <c r="F122" s="149" t="s">
        <v>1590</v>
      </c>
      <c r="G122" s="150" t="s">
        <v>319</v>
      </c>
      <c r="H122" s="151">
        <v>261</v>
      </c>
      <c r="I122" s="4">
        <v>45</v>
      </c>
      <c r="J122" s="95">
        <f>ROUND(I122*H122,2)</f>
        <v>11745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11745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11745</v>
      </c>
      <c r="BL122" s="15" t="s">
        <v>190</v>
      </c>
      <c r="BM122" s="15" t="s">
        <v>1675</v>
      </c>
    </row>
    <row r="123" spans="2:65" s="28" customFormat="1" ht="16.5" customHeight="1">
      <c r="B123" s="27"/>
      <c r="C123" s="147" t="s">
        <v>282</v>
      </c>
      <c r="D123" s="147" t="s">
        <v>185</v>
      </c>
      <c r="E123" s="148" t="s">
        <v>1595</v>
      </c>
      <c r="F123" s="149" t="s">
        <v>1596</v>
      </c>
      <c r="G123" s="150" t="s">
        <v>1597</v>
      </c>
      <c r="H123" s="151">
        <v>1</v>
      </c>
      <c r="I123" s="4">
        <v>1500</v>
      </c>
      <c r="J123" s="95">
        <f>ROUND(I123*H123,2)</f>
        <v>1500</v>
      </c>
      <c r="K123" s="149" t="s">
        <v>1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1500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1500</v>
      </c>
      <c r="BL123" s="15" t="s">
        <v>190</v>
      </c>
      <c r="BM123" s="15" t="s">
        <v>1676</v>
      </c>
    </row>
    <row r="124" spans="2:65" s="28" customFormat="1" ht="16.5" customHeight="1">
      <c r="B124" s="27"/>
      <c r="C124" s="147" t="s">
        <v>7</v>
      </c>
      <c r="D124" s="147" t="s">
        <v>185</v>
      </c>
      <c r="E124" s="148" t="s">
        <v>1611</v>
      </c>
      <c r="F124" s="149" t="s">
        <v>1612</v>
      </c>
      <c r="G124" s="150" t="s">
        <v>319</v>
      </c>
      <c r="H124" s="151">
        <v>280</v>
      </c>
      <c r="I124" s="4">
        <v>45</v>
      </c>
      <c r="J124" s="95">
        <f>ROUND(I124*H124,2)</f>
        <v>12600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0.00019</v>
      </c>
      <c r="R124" s="154">
        <f>Q124*H124</f>
        <v>0.053200000000000004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12600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12600</v>
      </c>
      <c r="BL124" s="15" t="s">
        <v>190</v>
      </c>
      <c r="BM124" s="15" t="s">
        <v>1677</v>
      </c>
    </row>
    <row r="125" spans="2:65" s="28" customFormat="1" ht="16.5" customHeight="1">
      <c r="B125" s="27"/>
      <c r="C125" s="147" t="s">
        <v>287</v>
      </c>
      <c r="D125" s="147" t="s">
        <v>185</v>
      </c>
      <c r="E125" s="148" t="s">
        <v>1614</v>
      </c>
      <c r="F125" s="149" t="s">
        <v>1615</v>
      </c>
      <c r="G125" s="150" t="s">
        <v>319</v>
      </c>
      <c r="H125" s="151">
        <v>280</v>
      </c>
      <c r="I125" s="4">
        <v>38.5</v>
      </c>
      <c r="J125" s="95">
        <f>ROUND(I125*H125,2)</f>
        <v>10780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9E-05</v>
      </c>
      <c r="R125" s="154">
        <f>Q125*H125</f>
        <v>0.0252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10780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10780</v>
      </c>
      <c r="BL125" s="15" t="s">
        <v>190</v>
      </c>
      <c r="BM125" s="15" t="s">
        <v>1678</v>
      </c>
    </row>
    <row r="126" spans="2:63" s="135" customFormat="1" ht="22.9" customHeight="1">
      <c r="B126" s="134"/>
      <c r="D126" s="136" t="s">
        <v>68</v>
      </c>
      <c r="E126" s="145" t="s">
        <v>592</v>
      </c>
      <c r="F126" s="145" t="s">
        <v>593</v>
      </c>
      <c r="I126" s="3"/>
      <c r="J126" s="146">
        <f>BK126</f>
        <v>9929.58</v>
      </c>
      <c r="L126" s="134"/>
      <c r="M126" s="139"/>
      <c r="N126" s="140"/>
      <c r="O126" s="140"/>
      <c r="P126" s="141">
        <f>P127</f>
        <v>0</v>
      </c>
      <c r="Q126" s="140"/>
      <c r="R126" s="141">
        <f>R127</f>
        <v>0</v>
      </c>
      <c r="S126" s="140"/>
      <c r="T126" s="142">
        <f>T127</f>
        <v>0</v>
      </c>
      <c r="AR126" s="136" t="s">
        <v>76</v>
      </c>
      <c r="AT126" s="143" t="s">
        <v>68</v>
      </c>
      <c r="AU126" s="143" t="s">
        <v>76</v>
      </c>
      <c r="AY126" s="136" t="s">
        <v>183</v>
      </c>
      <c r="BK126" s="144">
        <f>BK127</f>
        <v>9929.58</v>
      </c>
    </row>
    <row r="127" spans="2:65" s="28" customFormat="1" ht="16.5" customHeight="1">
      <c r="B127" s="27"/>
      <c r="C127" s="147" t="s">
        <v>292</v>
      </c>
      <c r="D127" s="147" t="s">
        <v>185</v>
      </c>
      <c r="E127" s="148" t="s">
        <v>1636</v>
      </c>
      <c r="F127" s="149" t="s">
        <v>1637</v>
      </c>
      <c r="G127" s="150" t="s">
        <v>239</v>
      </c>
      <c r="H127" s="151">
        <v>168.298</v>
      </c>
      <c r="I127" s="4">
        <v>59</v>
      </c>
      <c r="J127" s="95">
        <f>ROUND(I127*H127,2)</f>
        <v>9929.58</v>
      </c>
      <c r="K127" s="149" t="s">
        <v>189</v>
      </c>
      <c r="L127" s="27"/>
      <c r="M127" s="190" t="s">
        <v>1</v>
      </c>
      <c r="N127" s="191" t="s">
        <v>40</v>
      </c>
      <c r="O127" s="192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AR127" s="15" t="s">
        <v>190</v>
      </c>
      <c r="AT127" s="15" t="s">
        <v>185</v>
      </c>
      <c r="AU127" s="15" t="s">
        <v>78</v>
      </c>
      <c r="AY127" s="15" t="s">
        <v>183</v>
      </c>
      <c r="BE127" s="156">
        <f>IF(N127="základní",J127,0)</f>
        <v>9929.58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9929.58</v>
      </c>
      <c r="BL127" s="15" t="s">
        <v>190</v>
      </c>
      <c r="BM127" s="15" t="s">
        <v>1679</v>
      </c>
    </row>
    <row r="128" spans="2:12" s="28" customFormat="1" ht="6.95" customHeight="1">
      <c r="B128" s="37"/>
      <c r="C128" s="38"/>
      <c r="D128" s="38"/>
      <c r="E128" s="38"/>
      <c r="F128" s="38"/>
      <c r="G128" s="38"/>
      <c r="H128" s="38"/>
      <c r="I128" s="2"/>
      <c r="J128" s="38"/>
      <c r="K128" s="38"/>
      <c r="L128" s="27"/>
    </row>
  </sheetData>
  <sheetProtection algorithmName="SHA-512" hashValue="LzMgRHhMdVJZ1kM5LOXrki4yM22t7Tb6fAaeLgMTK+CK03Qt44ByTB8Nav2l2by0UqN5UoF2yQgI5F58QPR2BQ==" saltValue="WSyioWJHnvs4Xd+9IuxA4w==" spinCount="100000" sheet="1" objects="1" scenarios="1" selectLockedCells="1"/>
  <autoFilter ref="C87:K12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B1:BM161"/>
  <sheetViews>
    <sheetView showGridLines="0" workbookViewId="0" topLeftCell="A74">
      <selection activeCell="I100" sqref="I100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116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1680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1681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413054.73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ROUND((SUM(BE91:BE160)),2)</f>
        <v>413054.73</v>
      </c>
      <c r="I35" s="104">
        <v>0.21</v>
      </c>
      <c r="J35" s="103">
        <f>ROUND(((SUM(BE91:BE160))*I35),2)</f>
        <v>86741.49</v>
      </c>
      <c r="L35" s="27"/>
    </row>
    <row r="36" spans="2:12" s="28" customFormat="1" ht="14.45" customHeight="1">
      <c r="B36" s="27"/>
      <c r="E36" s="24" t="s">
        <v>41</v>
      </c>
      <c r="F36" s="103">
        <f>ROUND((SUM(BF91:BF160)),2)</f>
        <v>0</v>
      </c>
      <c r="I36" s="104">
        <v>0.15</v>
      </c>
      <c r="J36" s="103">
        <f>ROUND(((SUM(BF91:BF160))*I36),2)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ROUND((SUM(BG91:BG160)),2)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ROUND((SUM(BH91:BH160)),2)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ROUND((SUM(BI91:BI160)),2)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499796.22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1680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B1 - Vodovodní řad ul. v Ouvoze - 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413054.7299999999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413054.7299999999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145829.36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J118</f>
        <v>17068.65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J122</f>
        <v>173453.43</v>
      </c>
      <c r="L67" s="120"/>
    </row>
    <row r="68" spans="2:12" s="79" customFormat="1" ht="19.9" customHeight="1">
      <c r="B68" s="120"/>
      <c r="D68" s="121" t="s">
        <v>1456</v>
      </c>
      <c r="E68" s="122"/>
      <c r="F68" s="122"/>
      <c r="G68" s="122"/>
      <c r="H68" s="122"/>
      <c r="I68" s="122"/>
      <c r="J68" s="123">
        <f>J150</f>
        <v>70155.12000000001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J159</f>
        <v>6548.17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1680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B1 - Vodovodní řad ul. v Ouvoze - UZNATELNÉ NÁKLADY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413054.7299999999</v>
      </c>
      <c r="L91" s="27"/>
      <c r="M91" s="55"/>
      <c r="N91" s="46"/>
      <c r="O91" s="46"/>
      <c r="P91" s="131">
        <f>P92</f>
        <v>0</v>
      </c>
      <c r="Q91" s="46"/>
      <c r="R91" s="131">
        <f>R92</f>
        <v>110.9980297</v>
      </c>
      <c r="S91" s="46"/>
      <c r="T91" s="132">
        <f>T92</f>
        <v>0</v>
      </c>
      <c r="AT91" s="15" t="s">
        <v>68</v>
      </c>
      <c r="AU91" s="15" t="s">
        <v>157</v>
      </c>
      <c r="BK91" s="133">
        <f>BK92</f>
        <v>413054.7299999999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413054.7299999999</v>
      </c>
      <c r="L92" s="134"/>
      <c r="M92" s="139"/>
      <c r="N92" s="140"/>
      <c r="O92" s="140"/>
      <c r="P92" s="141">
        <f>P93+P118+P122+P150+P159</f>
        <v>0</v>
      </c>
      <c r="Q92" s="140"/>
      <c r="R92" s="141">
        <f>R93+R118+R122+R150+R159</f>
        <v>110.9980297</v>
      </c>
      <c r="S92" s="140"/>
      <c r="T92" s="142">
        <f>T93+T118+T122+T150+T159</f>
        <v>0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BK93+BK118+BK122+BK150+BK159</f>
        <v>413054.7299999999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145829.36</v>
      </c>
      <c r="L93" s="134"/>
      <c r="M93" s="139"/>
      <c r="N93" s="140"/>
      <c r="O93" s="140"/>
      <c r="P93" s="141">
        <f>SUM(P94:P117)</f>
        <v>0</v>
      </c>
      <c r="Q93" s="140"/>
      <c r="R93" s="141">
        <f>SUM(R94:R117)</f>
        <v>79.669056</v>
      </c>
      <c r="S93" s="140"/>
      <c r="T93" s="142">
        <f>SUM(T94:T117)</f>
        <v>0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SUM(BK94:BK117)</f>
        <v>145829.36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1457</v>
      </c>
      <c r="F94" s="149" t="s">
        <v>1458</v>
      </c>
      <c r="G94" s="150" t="s">
        <v>194</v>
      </c>
      <c r="H94" s="151">
        <v>182.52</v>
      </c>
      <c r="I94" s="4">
        <v>265</v>
      </c>
      <c r="J94" s="95">
        <f>ROUND(I94*H94,2)</f>
        <v>48367.8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48367.8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48367.8</v>
      </c>
      <c r="BL94" s="15" t="s">
        <v>190</v>
      </c>
      <c r="BM94" s="15" t="s">
        <v>1682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1683</v>
      </c>
      <c r="H95" s="162">
        <v>182.52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78</v>
      </c>
      <c r="D96" s="147" t="s">
        <v>185</v>
      </c>
      <c r="E96" s="148" t="s">
        <v>213</v>
      </c>
      <c r="F96" s="149" t="s">
        <v>214</v>
      </c>
      <c r="G96" s="150" t="s">
        <v>194</v>
      </c>
      <c r="H96" s="151">
        <v>60.84</v>
      </c>
      <c r="I96" s="4">
        <v>23.2</v>
      </c>
      <c r="J96" s="95">
        <f>ROUND(I96*H96,2)</f>
        <v>1411.49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1411.49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1411.49</v>
      </c>
      <c r="BL96" s="15" t="s">
        <v>190</v>
      </c>
      <c r="BM96" s="15" t="s">
        <v>1684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1685</v>
      </c>
      <c r="H97" s="162">
        <v>60.84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76</v>
      </c>
      <c r="AY97" s="160" t="s">
        <v>183</v>
      </c>
    </row>
    <row r="98" spans="2:65" s="28" customFormat="1" ht="16.5" customHeight="1">
      <c r="B98" s="27"/>
      <c r="C98" s="147" t="s">
        <v>198</v>
      </c>
      <c r="D98" s="147" t="s">
        <v>185</v>
      </c>
      <c r="E98" s="148" t="s">
        <v>1467</v>
      </c>
      <c r="F98" s="149" t="s">
        <v>1468</v>
      </c>
      <c r="G98" s="150" t="s">
        <v>188</v>
      </c>
      <c r="H98" s="151">
        <v>608.4</v>
      </c>
      <c r="I98" s="4">
        <v>25</v>
      </c>
      <c r="J98" s="95">
        <f>ROUND(I98*H98,2)</f>
        <v>15210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0.00084</v>
      </c>
      <c r="R98" s="154">
        <f>Q98*H98</f>
        <v>0.511056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15210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15210</v>
      </c>
      <c r="BL98" s="15" t="s">
        <v>190</v>
      </c>
      <c r="BM98" s="15" t="s">
        <v>1686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1687</v>
      </c>
      <c r="H99" s="162">
        <v>608.4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190</v>
      </c>
      <c r="D100" s="147" t="s">
        <v>185</v>
      </c>
      <c r="E100" s="148" t="s">
        <v>1475</v>
      </c>
      <c r="F100" s="149" t="s">
        <v>1476</v>
      </c>
      <c r="G100" s="150" t="s">
        <v>188</v>
      </c>
      <c r="H100" s="151">
        <v>608.4</v>
      </c>
      <c r="I100" s="4">
        <v>15</v>
      </c>
      <c r="J100" s="95">
        <f>ROUND(I100*H100,2)</f>
        <v>9126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9126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9126</v>
      </c>
      <c r="BL100" s="15" t="s">
        <v>190</v>
      </c>
      <c r="BM100" s="15" t="s">
        <v>1688</v>
      </c>
    </row>
    <row r="101" spans="2:65" s="28" customFormat="1" ht="16.5" customHeight="1">
      <c r="B101" s="27"/>
      <c r="C101" s="147" t="s">
        <v>212</v>
      </c>
      <c r="D101" s="147" t="s">
        <v>185</v>
      </c>
      <c r="E101" s="148" t="s">
        <v>1478</v>
      </c>
      <c r="F101" s="149" t="s">
        <v>1479</v>
      </c>
      <c r="G101" s="150" t="s">
        <v>194</v>
      </c>
      <c r="H101" s="151">
        <v>81.12</v>
      </c>
      <c r="I101" s="4">
        <v>35</v>
      </c>
      <c r="J101" s="95">
        <f>ROUND(I101*H101,2)</f>
        <v>2839.2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2839.2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2839.2</v>
      </c>
      <c r="BL101" s="15" t="s">
        <v>190</v>
      </c>
      <c r="BM101" s="15" t="s">
        <v>1689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1690</v>
      </c>
      <c r="H102" s="162">
        <v>81.12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217</v>
      </c>
      <c r="D103" s="147" t="s">
        <v>185</v>
      </c>
      <c r="E103" s="148" t="s">
        <v>218</v>
      </c>
      <c r="F103" s="149" t="s">
        <v>219</v>
      </c>
      <c r="G103" s="150" t="s">
        <v>194</v>
      </c>
      <c r="H103" s="151">
        <v>54.789</v>
      </c>
      <c r="I103" s="4">
        <v>98</v>
      </c>
      <c r="J103" s="95">
        <f>ROUND(I103*H103,2)</f>
        <v>5369.32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5369.32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5369.32</v>
      </c>
      <c r="BL103" s="15" t="s">
        <v>190</v>
      </c>
      <c r="BM103" s="15" t="s">
        <v>1691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1692</v>
      </c>
      <c r="H104" s="162">
        <v>54.789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222</v>
      </c>
      <c r="D105" s="147" t="s">
        <v>185</v>
      </c>
      <c r="E105" s="148" t="s">
        <v>223</v>
      </c>
      <c r="F105" s="149" t="s">
        <v>224</v>
      </c>
      <c r="G105" s="150" t="s">
        <v>194</v>
      </c>
      <c r="H105" s="151">
        <v>1698.459</v>
      </c>
      <c r="I105" s="4">
        <v>2.5</v>
      </c>
      <c r="J105" s="95">
        <f>ROUND(I105*H105,2)</f>
        <v>4246.15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4246.15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4246.15</v>
      </c>
      <c r="BL105" s="15" t="s">
        <v>190</v>
      </c>
      <c r="BM105" s="15" t="s">
        <v>1693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1694</v>
      </c>
      <c r="H106" s="162">
        <v>1698.459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76</v>
      </c>
      <c r="AY106" s="160" t="s">
        <v>183</v>
      </c>
    </row>
    <row r="107" spans="2:65" s="28" customFormat="1" ht="16.5" customHeight="1">
      <c r="B107" s="27"/>
      <c r="C107" s="147" t="s">
        <v>227</v>
      </c>
      <c r="D107" s="147" t="s">
        <v>185</v>
      </c>
      <c r="E107" s="148" t="s">
        <v>1489</v>
      </c>
      <c r="F107" s="149" t="s">
        <v>1490</v>
      </c>
      <c r="G107" s="150" t="s">
        <v>194</v>
      </c>
      <c r="H107" s="151">
        <v>54.789</v>
      </c>
      <c r="I107" s="4">
        <v>19</v>
      </c>
      <c r="J107" s="95">
        <f>ROUND(I107*H107,2)</f>
        <v>1040.99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1040.99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1040.99</v>
      </c>
      <c r="BL107" s="15" t="s">
        <v>190</v>
      </c>
      <c r="BM107" s="15" t="s">
        <v>1695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1696</v>
      </c>
      <c r="H108" s="162">
        <v>54.789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232</v>
      </c>
      <c r="D109" s="147" t="s">
        <v>185</v>
      </c>
      <c r="E109" s="148" t="s">
        <v>233</v>
      </c>
      <c r="F109" s="149" t="s">
        <v>234</v>
      </c>
      <c r="G109" s="150" t="s">
        <v>194</v>
      </c>
      <c r="H109" s="151">
        <v>54.789</v>
      </c>
      <c r="I109" s="4">
        <v>11</v>
      </c>
      <c r="J109" s="95">
        <f>ROUND(I109*H109,2)</f>
        <v>602.68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602.68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602.68</v>
      </c>
      <c r="BL109" s="15" t="s">
        <v>190</v>
      </c>
      <c r="BM109" s="15" t="s">
        <v>1697</v>
      </c>
    </row>
    <row r="110" spans="2:65" s="28" customFormat="1" ht="16.5" customHeight="1">
      <c r="B110" s="27"/>
      <c r="C110" s="147" t="s">
        <v>236</v>
      </c>
      <c r="D110" s="147" t="s">
        <v>185</v>
      </c>
      <c r="E110" s="148" t="s">
        <v>237</v>
      </c>
      <c r="F110" s="149" t="s">
        <v>238</v>
      </c>
      <c r="G110" s="150" t="s">
        <v>239</v>
      </c>
      <c r="H110" s="151">
        <v>87.662</v>
      </c>
      <c r="I110" s="4">
        <v>50</v>
      </c>
      <c r="J110" s="95">
        <f>ROUND(I110*H110,2)</f>
        <v>4383.1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4383.1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4383.1</v>
      </c>
      <c r="BL110" s="15" t="s">
        <v>190</v>
      </c>
      <c r="BM110" s="15" t="s">
        <v>1698</v>
      </c>
    </row>
    <row r="111" spans="2:51" s="158" customFormat="1" ht="12">
      <c r="B111" s="157"/>
      <c r="D111" s="159" t="s">
        <v>196</v>
      </c>
      <c r="F111" s="161" t="s">
        <v>1699</v>
      </c>
      <c r="H111" s="162">
        <v>87.662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47" t="s">
        <v>242</v>
      </c>
      <c r="D112" s="147" t="s">
        <v>185</v>
      </c>
      <c r="E112" s="148" t="s">
        <v>243</v>
      </c>
      <c r="F112" s="149" t="s">
        <v>244</v>
      </c>
      <c r="G112" s="150" t="s">
        <v>194</v>
      </c>
      <c r="H112" s="151">
        <v>127.731</v>
      </c>
      <c r="I112" s="4">
        <v>182.5</v>
      </c>
      <c r="J112" s="95">
        <f>ROUND(I112*H112,2)</f>
        <v>23310.91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23310.91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23310.91</v>
      </c>
      <c r="BL112" s="15" t="s">
        <v>190</v>
      </c>
      <c r="BM112" s="15" t="s">
        <v>1700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1701</v>
      </c>
      <c r="H113" s="162">
        <v>127.731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248</v>
      </c>
      <c r="D114" s="147" t="s">
        <v>185</v>
      </c>
      <c r="E114" s="148" t="s">
        <v>1498</v>
      </c>
      <c r="F114" s="149" t="s">
        <v>1499</v>
      </c>
      <c r="G114" s="150" t="s">
        <v>194</v>
      </c>
      <c r="H114" s="151">
        <v>39.579</v>
      </c>
      <c r="I114" s="4">
        <v>306</v>
      </c>
      <c r="J114" s="95">
        <f>ROUND(I114*H114,2)</f>
        <v>12111.17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12111.17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12111.17</v>
      </c>
      <c r="BL114" s="15" t="s">
        <v>190</v>
      </c>
      <c r="BM114" s="15" t="s">
        <v>1702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1703</v>
      </c>
      <c r="H115" s="162">
        <v>39.579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81" t="s">
        <v>253</v>
      </c>
      <c r="D116" s="181" t="s">
        <v>265</v>
      </c>
      <c r="E116" s="182" t="s">
        <v>1503</v>
      </c>
      <c r="F116" s="183" t="s">
        <v>1504</v>
      </c>
      <c r="G116" s="184" t="s">
        <v>239</v>
      </c>
      <c r="H116" s="185">
        <v>79.158</v>
      </c>
      <c r="I116" s="8">
        <v>225</v>
      </c>
      <c r="J116" s="186">
        <f>ROUND(I116*H116,2)</f>
        <v>17810.55</v>
      </c>
      <c r="K116" s="183" t="s">
        <v>1</v>
      </c>
      <c r="L116" s="187"/>
      <c r="M116" s="188" t="s">
        <v>1</v>
      </c>
      <c r="N116" s="189" t="s">
        <v>40</v>
      </c>
      <c r="O116" s="48"/>
      <c r="P116" s="154">
        <f>O116*H116</f>
        <v>0</v>
      </c>
      <c r="Q116" s="154">
        <v>1</v>
      </c>
      <c r="R116" s="154">
        <f>Q116*H116</f>
        <v>79.158</v>
      </c>
      <c r="S116" s="154">
        <v>0</v>
      </c>
      <c r="T116" s="155">
        <f>S116*H116</f>
        <v>0</v>
      </c>
      <c r="AR116" s="15" t="s">
        <v>227</v>
      </c>
      <c r="AT116" s="15" t="s">
        <v>265</v>
      </c>
      <c r="AU116" s="15" t="s">
        <v>78</v>
      </c>
      <c r="AY116" s="15" t="s">
        <v>183</v>
      </c>
      <c r="BE116" s="156">
        <f>IF(N116="základní",J116,0)</f>
        <v>17810.55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17810.55</v>
      </c>
      <c r="BL116" s="15" t="s">
        <v>190</v>
      </c>
      <c r="BM116" s="15" t="s">
        <v>1704</v>
      </c>
    </row>
    <row r="117" spans="2:51" s="158" customFormat="1" ht="12">
      <c r="B117" s="157"/>
      <c r="D117" s="159" t="s">
        <v>196</v>
      </c>
      <c r="F117" s="161" t="s">
        <v>1705</v>
      </c>
      <c r="H117" s="162">
        <v>79.158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</v>
      </c>
      <c r="AX117" s="158" t="s">
        <v>76</v>
      </c>
      <c r="AY117" s="160" t="s">
        <v>183</v>
      </c>
    </row>
    <row r="118" spans="2:63" s="135" customFormat="1" ht="22.9" customHeight="1">
      <c r="B118" s="134"/>
      <c r="D118" s="136" t="s">
        <v>68</v>
      </c>
      <c r="E118" s="145" t="s">
        <v>190</v>
      </c>
      <c r="F118" s="145" t="s">
        <v>1507</v>
      </c>
      <c r="I118" s="3"/>
      <c r="J118" s="146">
        <f>BK118</f>
        <v>17068.65</v>
      </c>
      <c r="L118" s="134"/>
      <c r="M118" s="139"/>
      <c r="N118" s="140"/>
      <c r="O118" s="140"/>
      <c r="P118" s="141">
        <f>SUM(P119:P121)</f>
        <v>0</v>
      </c>
      <c r="Q118" s="140"/>
      <c r="R118" s="141">
        <f>SUM(R119:R121)</f>
        <v>28.758611700000003</v>
      </c>
      <c r="S118" s="140"/>
      <c r="T118" s="142">
        <f>SUM(T119:T121)</f>
        <v>0</v>
      </c>
      <c r="AR118" s="136" t="s">
        <v>76</v>
      </c>
      <c r="AT118" s="143" t="s">
        <v>68</v>
      </c>
      <c r="AU118" s="143" t="s">
        <v>76</v>
      </c>
      <c r="AY118" s="136" t="s">
        <v>183</v>
      </c>
      <c r="BK118" s="144">
        <f>SUM(BK119:BK121)</f>
        <v>17068.65</v>
      </c>
    </row>
    <row r="119" spans="2:65" s="28" customFormat="1" ht="16.5" customHeight="1">
      <c r="B119" s="27"/>
      <c r="C119" s="147" t="s">
        <v>257</v>
      </c>
      <c r="D119" s="147" t="s">
        <v>185</v>
      </c>
      <c r="E119" s="148" t="s">
        <v>1508</v>
      </c>
      <c r="F119" s="149" t="s">
        <v>1509</v>
      </c>
      <c r="G119" s="150" t="s">
        <v>194</v>
      </c>
      <c r="H119" s="151">
        <v>15.21</v>
      </c>
      <c r="I119" s="4">
        <v>815</v>
      </c>
      <c r="J119" s="95">
        <f>ROUND(I119*H119,2)</f>
        <v>12396.15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1.89077</v>
      </c>
      <c r="R119" s="154">
        <f>Q119*H119</f>
        <v>28.758611700000003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12396.15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12396.15</v>
      </c>
      <c r="BL119" s="15" t="s">
        <v>190</v>
      </c>
      <c r="BM119" s="15" t="s">
        <v>1706</v>
      </c>
    </row>
    <row r="120" spans="2:51" s="158" customFormat="1" ht="12">
      <c r="B120" s="157"/>
      <c r="D120" s="159" t="s">
        <v>196</v>
      </c>
      <c r="E120" s="160" t="s">
        <v>1</v>
      </c>
      <c r="F120" s="161" t="s">
        <v>1707</v>
      </c>
      <c r="H120" s="162">
        <v>15.21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31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8</v>
      </c>
      <c r="D121" s="147" t="s">
        <v>185</v>
      </c>
      <c r="E121" s="148" t="s">
        <v>1512</v>
      </c>
      <c r="F121" s="149" t="s">
        <v>1513</v>
      </c>
      <c r="G121" s="150" t="s">
        <v>194</v>
      </c>
      <c r="H121" s="151">
        <v>1.5</v>
      </c>
      <c r="I121" s="4">
        <v>3115</v>
      </c>
      <c r="J121" s="95">
        <f>ROUND(I121*H121,2)</f>
        <v>4672.5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4672.5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4672.5</v>
      </c>
      <c r="BL121" s="15" t="s">
        <v>190</v>
      </c>
      <c r="BM121" s="15" t="s">
        <v>1708</v>
      </c>
    </row>
    <row r="122" spans="2:63" s="135" customFormat="1" ht="22.9" customHeight="1">
      <c r="B122" s="134"/>
      <c r="D122" s="136" t="s">
        <v>68</v>
      </c>
      <c r="E122" s="145" t="s">
        <v>227</v>
      </c>
      <c r="F122" s="145" t="s">
        <v>402</v>
      </c>
      <c r="I122" s="3"/>
      <c r="J122" s="146">
        <f>BK122</f>
        <v>173453.43</v>
      </c>
      <c r="L122" s="134"/>
      <c r="M122" s="139"/>
      <c r="N122" s="140"/>
      <c r="O122" s="140"/>
      <c r="P122" s="141">
        <f>SUM(P123:P149)</f>
        <v>0</v>
      </c>
      <c r="Q122" s="140"/>
      <c r="R122" s="141">
        <f>SUM(R123:R149)</f>
        <v>1.6406620000000003</v>
      </c>
      <c r="S122" s="140"/>
      <c r="T122" s="142">
        <f>SUM(T123:T149)</f>
        <v>0</v>
      </c>
      <c r="AR122" s="136" t="s">
        <v>76</v>
      </c>
      <c r="AT122" s="143" t="s">
        <v>68</v>
      </c>
      <c r="AU122" s="143" t="s">
        <v>76</v>
      </c>
      <c r="AY122" s="136" t="s">
        <v>183</v>
      </c>
      <c r="BK122" s="144">
        <f>SUM(BK123:BK149)</f>
        <v>173453.43</v>
      </c>
    </row>
    <row r="123" spans="2:65" s="28" customFormat="1" ht="16.5" customHeight="1">
      <c r="B123" s="27"/>
      <c r="C123" s="147" t="s">
        <v>262</v>
      </c>
      <c r="D123" s="147" t="s">
        <v>185</v>
      </c>
      <c r="E123" s="148" t="s">
        <v>1515</v>
      </c>
      <c r="F123" s="149" t="s">
        <v>1516</v>
      </c>
      <c r="G123" s="150" t="s">
        <v>406</v>
      </c>
      <c r="H123" s="151">
        <v>3</v>
      </c>
      <c r="I123" s="4">
        <v>995</v>
      </c>
      <c r="J123" s="95">
        <f>ROUND(I123*H123,2)</f>
        <v>2985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262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2985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2985</v>
      </c>
      <c r="BL123" s="15" t="s">
        <v>262</v>
      </c>
      <c r="BM123" s="15" t="s">
        <v>1709</v>
      </c>
    </row>
    <row r="124" spans="2:65" s="28" customFormat="1" ht="16.5" customHeight="1">
      <c r="B124" s="27"/>
      <c r="C124" s="181" t="s">
        <v>264</v>
      </c>
      <c r="D124" s="181" t="s">
        <v>265</v>
      </c>
      <c r="E124" s="182" t="s">
        <v>1518</v>
      </c>
      <c r="F124" s="183" t="s">
        <v>1519</v>
      </c>
      <c r="G124" s="184" t="s">
        <v>406</v>
      </c>
      <c r="H124" s="185">
        <v>3</v>
      </c>
      <c r="I124" s="8">
        <v>1493.08</v>
      </c>
      <c r="J124" s="186">
        <f>ROUND(I124*H124,2)</f>
        <v>4479.24</v>
      </c>
      <c r="K124" s="183" t="s">
        <v>1</v>
      </c>
      <c r="L124" s="187"/>
      <c r="M124" s="188" t="s">
        <v>1</v>
      </c>
      <c r="N124" s="189" t="s">
        <v>40</v>
      </c>
      <c r="O124" s="48"/>
      <c r="P124" s="154">
        <f>O124*H124</f>
        <v>0</v>
      </c>
      <c r="Q124" s="154">
        <v>0.004</v>
      </c>
      <c r="R124" s="154">
        <f>Q124*H124</f>
        <v>0.012</v>
      </c>
      <c r="S124" s="154">
        <v>0</v>
      </c>
      <c r="T124" s="155">
        <f>S124*H124</f>
        <v>0</v>
      </c>
      <c r="AR124" s="15" t="s">
        <v>327</v>
      </c>
      <c r="AT124" s="15" t="s">
        <v>265</v>
      </c>
      <c r="AU124" s="15" t="s">
        <v>78</v>
      </c>
      <c r="AY124" s="15" t="s">
        <v>183</v>
      </c>
      <c r="BE124" s="156">
        <f>IF(N124="základní",J124,0)</f>
        <v>4479.24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4479.24</v>
      </c>
      <c r="BL124" s="15" t="s">
        <v>262</v>
      </c>
      <c r="BM124" s="15" t="s">
        <v>1710</v>
      </c>
    </row>
    <row r="125" spans="2:65" s="28" customFormat="1" ht="16.5" customHeight="1">
      <c r="B125" s="27"/>
      <c r="C125" s="147" t="s">
        <v>270</v>
      </c>
      <c r="D125" s="147" t="s">
        <v>185</v>
      </c>
      <c r="E125" s="148" t="s">
        <v>1528</v>
      </c>
      <c r="F125" s="149" t="s">
        <v>1529</v>
      </c>
      <c r="G125" s="150" t="s">
        <v>319</v>
      </c>
      <c r="H125" s="151">
        <v>169</v>
      </c>
      <c r="I125" s="4">
        <v>132</v>
      </c>
      <c r="J125" s="95">
        <f>ROUND(I125*H125,2)</f>
        <v>22308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22308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22308</v>
      </c>
      <c r="BL125" s="15" t="s">
        <v>190</v>
      </c>
      <c r="BM125" s="15" t="s">
        <v>1711</v>
      </c>
    </row>
    <row r="126" spans="2:65" s="28" customFormat="1" ht="16.5" customHeight="1">
      <c r="B126" s="27"/>
      <c r="C126" s="181" t="s">
        <v>274</v>
      </c>
      <c r="D126" s="181" t="s">
        <v>265</v>
      </c>
      <c r="E126" s="182" t="s">
        <v>1531</v>
      </c>
      <c r="F126" s="183" t="s">
        <v>1532</v>
      </c>
      <c r="G126" s="184" t="s">
        <v>319</v>
      </c>
      <c r="H126" s="185">
        <v>185.9</v>
      </c>
      <c r="I126" s="8">
        <v>372.73</v>
      </c>
      <c r="J126" s="186">
        <f>ROUND(I126*H126,2)</f>
        <v>69290.51</v>
      </c>
      <c r="K126" s="183" t="s">
        <v>1</v>
      </c>
      <c r="L126" s="187"/>
      <c r="M126" s="188" t="s">
        <v>1</v>
      </c>
      <c r="N126" s="189" t="s">
        <v>40</v>
      </c>
      <c r="O126" s="48"/>
      <c r="P126" s="154">
        <f>O126*H126</f>
        <v>0</v>
      </c>
      <c r="Q126" s="154">
        <v>0.00318</v>
      </c>
      <c r="R126" s="154">
        <f>Q126*H126</f>
        <v>0.5911620000000001</v>
      </c>
      <c r="S126" s="154">
        <v>0</v>
      </c>
      <c r="T126" s="155">
        <f>S126*H126</f>
        <v>0</v>
      </c>
      <c r="AR126" s="15" t="s">
        <v>227</v>
      </c>
      <c r="AT126" s="15" t="s">
        <v>265</v>
      </c>
      <c r="AU126" s="15" t="s">
        <v>78</v>
      </c>
      <c r="AY126" s="15" t="s">
        <v>183</v>
      </c>
      <c r="BE126" s="156">
        <f>IF(N126="základní",J126,0)</f>
        <v>69290.51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69290.51</v>
      </c>
      <c r="BL126" s="15" t="s">
        <v>190</v>
      </c>
      <c r="BM126" s="15" t="s">
        <v>1712</v>
      </c>
    </row>
    <row r="127" spans="2:51" s="158" customFormat="1" ht="12">
      <c r="B127" s="157"/>
      <c r="D127" s="159" t="s">
        <v>196</v>
      </c>
      <c r="F127" s="161" t="s">
        <v>1713</v>
      </c>
      <c r="H127" s="162">
        <v>185.9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282</v>
      </c>
      <c r="D128" s="147" t="s">
        <v>185</v>
      </c>
      <c r="E128" s="148" t="s">
        <v>1535</v>
      </c>
      <c r="F128" s="149" t="s">
        <v>1536</v>
      </c>
      <c r="G128" s="150" t="s">
        <v>406</v>
      </c>
      <c r="H128" s="151">
        <v>14</v>
      </c>
      <c r="I128" s="4">
        <v>325</v>
      </c>
      <c r="J128" s="95">
        <f aca="true" t="shared" si="0" ref="J128:J149">ROUND(I128*H128,2)</f>
        <v>4550</v>
      </c>
      <c r="K128" s="149" t="s">
        <v>1</v>
      </c>
      <c r="L128" s="27"/>
      <c r="M128" s="152" t="s">
        <v>1</v>
      </c>
      <c r="N128" s="153" t="s">
        <v>40</v>
      </c>
      <c r="O128" s="48"/>
      <c r="P128" s="154">
        <f aca="true" t="shared" si="1" ref="P128:P149">O128*H128</f>
        <v>0</v>
      </c>
      <c r="Q128" s="154">
        <v>0</v>
      </c>
      <c r="R128" s="154">
        <f aca="true" t="shared" si="2" ref="R128:R149">Q128*H128</f>
        <v>0</v>
      </c>
      <c r="S128" s="154">
        <v>0</v>
      </c>
      <c r="T128" s="155">
        <f aca="true" t="shared" si="3" ref="T128:T149"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 aca="true" t="shared" si="4" ref="BE128:BE149">IF(N128="základní",J128,0)</f>
        <v>4550</v>
      </c>
      <c r="BF128" s="156">
        <f aca="true" t="shared" si="5" ref="BF128:BF149">IF(N128="snížená",J128,0)</f>
        <v>0</v>
      </c>
      <c r="BG128" s="156">
        <f aca="true" t="shared" si="6" ref="BG128:BG149">IF(N128="zákl. přenesená",J128,0)</f>
        <v>0</v>
      </c>
      <c r="BH128" s="156">
        <f aca="true" t="shared" si="7" ref="BH128:BH149">IF(N128="sníž. přenesená",J128,0)</f>
        <v>0</v>
      </c>
      <c r="BI128" s="156">
        <f aca="true" t="shared" si="8" ref="BI128:BI149">IF(N128="nulová",J128,0)</f>
        <v>0</v>
      </c>
      <c r="BJ128" s="15" t="s">
        <v>76</v>
      </c>
      <c r="BK128" s="156">
        <f aca="true" t="shared" si="9" ref="BK128:BK149">ROUND(I128*H128,2)</f>
        <v>4550</v>
      </c>
      <c r="BL128" s="15" t="s">
        <v>190</v>
      </c>
      <c r="BM128" s="15" t="s">
        <v>1714</v>
      </c>
    </row>
    <row r="129" spans="2:65" s="28" customFormat="1" ht="16.5" customHeight="1">
      <c r="B129" s="27"/>
      <c r="C129" s="181" t="s">
        <v>7</v>
      </c>
      <c r="D129" s="181" t="s">
        <v>265</v>
      </c>
      <c r="E129" s="182" t="s">
        <v>1538</v>
      </c>
      <c r="F129" s="183" t="s">
        <v>1539</v>
      </c>
      <c r="G129" s="184" t="s">
        <v>406</v>
      </c>
      <c r="H129" s="185">
        <v>1</v>
      </c>
      <c r="I129" s="8">
        <v>1810.51</v>
      </c>
      <c r="J129" s="186">
        <f t="shared" si="0"/>
        <v>1810.51</v>
      </c>
      <c r="K129" s="183" t="s">
        <v>189</v>
      </c>
      <c r="L129" s="187"/>
      <c r="M129" s="188" t="s">
        <v>1</v>
      </c>
      <c r="N129" s="189" t="s">
        <v>40</v>
      </c>
      <c r="O129" s="48"/>
      <c r="P129" s="154">
        <f t="shared" si="1"/>
        <v>0</v>
      </c>
      <c r="Q129" s="154">
        <v>0.0178</v>
      </c>
      <c r="R129" s="154">
        <f t="shared" si="2"/>
        <v>0.0178</v>
      </c>
      <c r="S129" s="154">
        <v>0</v>
      </c>
      <c r="T129" s="155">
        <f t="shared" si="3"/>
        <v>0</v>
      </c>
      <c r="AR129" s="15" t="s">
        <v>227</v>
      </c>
      <c r="AT129" s="15" t="s">
        <v>265</v>
      </c>
      <c r="AU129" s="15" t="s">
        <v>78</v>
      </c>
      <c r="AY129" s="15" t="s">
        <v>183</v>
      </c>
      <c r="BE129" s="156">
        <f t="shared" si="4"/>
        <v>1810.51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5" t="s">
        <v>76</v>
      </c>
      <c r="BK129" s="156">
        <f t="shared" si="9"/>
        <v>1810.51</v>
      </c>
      <c r="BL129" s="15" t="s">
        <v>190</v>
      </c>
      <c r="BM129" s="15" t="s">
        <v>1715</v>
      </c>
    </row>
    <row r="130" spans="2:65" s="28" customFormat="1" ht="16.5" customHeight="1">
      <c r="B130" s="27"/>
      <c r="C130" s="181" t="s">
        <v>287</v>
      </c>
      <c r="D130" s="181" t="s">
        <v>265</v>
      </c>
      <c r="E130" s="182" t="s">
        <v>1541</v>
      </c>
      <c r="F130" s="183" t="s">
        <v>1542</v>
      </c>
      <c r="G130" s="184" t="s">
        <v>406</v>
      </c>
      <c r="H130" s="185">
        <v>1</v>
      </c>
      <c r="I130" s="8">
        <v>1733</v>
      </c>
      <c r="J130" s="186">
        <f t="shared" si="0"/>
        <v>1733</v>
      </c>
      <c r="K130" s="183" t="s">
        <v>189</v>
      </c>
      <c r="L130" s="187"/>
      <c r="M130" s="188" t="s">
        <v>1</v>
      </c>
      <c r="N130" s="189" t="s">
        <v>40</v>
      </c>
      <c r="O130" s="48"/>
      <c r="P130" s="154">
        <f t="shared" si="1"/>
        <v>0</v>
      </c>
      <c r="Q130" s="154">
        <v>0.0197</v>
      </c>
      <c r="R130" s="154">
        <f t="shared" si="2"/>
        <v>0.0197</v>
      </c>
      <c r="S130" s="154">
        <v>0</v>
      </c>
      <c r="T130" s="155">
        <f t="shared" si="3"/>
        <v>0</v>
      </c>
      <c r="AR130" s="15" t="s">
        <v>227</v>
      </c>
      <c r="AT130" s="15" t="s">
        <v>265</v>
      </c>
      <c r="AU130" s="15" t="s">
        <v>78</v>
      </c>
      <c r="AY130" s="15" t="s">
        <v>183</v>
      </c>
      <c r="BE130" s="156">
        <f t="shared" si="4"/>
        <v>1733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5" t="s">
        <v>76</v>
      </c>
      <c r="BK130" s="156">
        <f t="shared" si="9"/>
        <v>1733</v>
      </c>
      <c r="BL130" s="15" t="s">
        <v>190</v>
      </c>
      <c r="BM130" s="15" t="s">
        <v>1716</v>
      </c>
    </row>
    <row r="131" spans="2:65" s="28" customFormat="1" ht="16.5" customHeight="1">
      <c r="B131" s="27"/>
      <c r="C131" s="181" t="s">
        <v>292</v>
      </c>
      <c r="D131" s="181" t="s">
        <v>265</v>
      </c>
      <c r="E131" s="182" t="s">
        <v>1544</v>
      </c>
      <c r="F131" s="183" t="s">
        <v>1545</v>
      </c>
      <c r="G131" s="184" t="s">
        <v>406</v>
      </c>
      <c r="H131" s="185">
        <v>4</v>
      </c>
      <c r="I131" s="8">
        <v>499.82</v>
      </c>
      <c r="J131" s="186">
        <f t="shared" si="0"/>
        <v>1999.28</v>
      </c>
      <c r="K131" s="183" t="s">
        <v>1</v>
      </c>
      <c r="L131" s="187"/>
      <c r="M131" s="188" t="s">
        <v>1</v>
      </c>
      <c r="N131" s="189" t="s">
        <v>40</v>
      </c>
      <c r="O131" s="48"/>
      <c r="P131" s="154">
        <f t="shared" si="1"/>
        <v>0</v>
      </c>
      <c r="Q131" s="154">
        <v>0.0044</v>
      </c>
      <c r="R131" s="154">
        <f t="shared" si="2"/>
        <v>0.0176</v>
      </c>
      <c r="S131" s="154">
        <v>0</v>
      </c>
      <c r="T131" s="155">
        <f t="shared" si="3"/>
        <v>0</v>
      </c>
      <c r="AR131" s="15" t="s">
        <v>227</v>
      </c>
      <c r="AT131" s="15" t="s">
        <v>265</v>
      </c>
      <c r="AU131" s="15" t="s">
        <v>78</v>
      </c>
      <c r="AY131" s="15" t="s">
        <v>183</v>
      </c>
      <c r="BE131" s="156">
        <f t="shared" si="4"/>
        <v>1999.28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5" t="s">
        <v>76</v>
      </c>
      <c r="BK131" s="156">
        <f t="shared" si="9"/>
        <v>1999.28</v>
      </c>
      <c r="BL131" s="15" t="s">
        <v>190</v>
      </c>
      <c r="BM131" s="15" t="s">
        <v>1717</v>
      </c>
    </row>
    <row r="132" spans="2:65" s="28" customFormat="1" ht="16.5" customHeight="1">
      <c r="B132" s="27"/>
      <c r="C132" s="181" t="s">
        <v>295</v>
      </c>
      <c r="D132" s="181" t="s">
        <v>265</v>
      </c>
      <c r="E132" s="182" t="s">
        <v>1550</v>
      </c>
      <c r="F132" s="183" t="s">
        <v>1551</v>
      </c>
      <c r="G132" s="184" t="s">
        <v>406</v>
      </c>
      <c r="H132" s="185">
        <v>2</v>
      </c>
      <c r="I132" s="8">
        <v>1057.54</v>
      </c>
      <c r="J132" s="186">
        <f t="shared" si="0"/>
        <v>2115.08</v>
      </c>
      <c r="K132" s="183" t="s">
        <v>1</v>
      </c>
      <c r="L132" s="187"/>
      <c r="M132" s="188" t="s">
        <v>1</v>
      </c>
      <c r="N132" s="189" t="s">
        <v>40</v>
      </c>
      <c r="O132" s="48"/>
      <c r="P132" s="154">
        <f t="shared" si="1"/>
        <v>0</v>
      </c>
      <c r="Q132" s="154">
        <v>0.0077</v>
      </c>
      <c r="R132" s="154">
        <f t="shared" si="2"/>
        <v>0.0154</v>
      </c>
      <c r="S132" s="154">
        <v>0</v>
      </c>
      <c r="T132" s="155">
        <f t="shared" si="3"/>
        <v>0</v>
      </c>
      <c r="AR132" s="15" t="s">
        <v>227</v>
      </c>
      <c r="AT132" s="15" t="s">
        <v>265</v>
      </c>
      <c r="AU132" s="15" t="s">
        <v>78</v>
      </c>
      <c r="AY132" s="15" t="s">
        <v>183</v>
      </c>
      <c r="BE132" s="156">
        <f t="shared" si="4"/>
        <v>2115.08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76</v>
      </c>
      <c r="BK132" s="156">
        <f t="shared" si="9"/>
        <v>2115.08</v>
      </c>
      <c r="BL132" s="15" t="s">
        <v>190</v>
      </c>
      <c r="BM132" s="15" t="s">
        <v>1718</v>
      </c>
    </row>
    <row r="133" spans="2:65" s="28" customFormat="1" ht="16.5" customHeight="1">
      <c r="B133" s="27"/>
      <c r="C133" s="181" t="s">
        <v>299</v>
      </c>
      <c r="D133" s="181" t="s">
        <v>265</v>
      </c>
      <c r="E133" s="182" t="s">
        <v>1553</v>
      </c>
      <c r="F133" s="183" t="s">
        <v>1554</v>
      </c>
      <c r="G133" s="184" t="s">
        <v>406</v>
      </c>
      <c r="H133" s="185">
        <v>1</v>
      </c>
      <c r="I133" s="8">
        <v>3718.22</v>
      </c>
      <c r="J133" s="186">
        <f t="shared" si="0"/>
        <v>3718.22</v>
      </c>
      <c r="K133" s="183" t="s">
        <v>1</v>
      </c>
      <c r="L133" s="187"/>
      <c r="M133" s="188" t="s">
        <v>1</v>
      </c>
      <c r="N133" s="189" t="s">
        <v>40</v>
      </c>
      <c r="O133" s="48"/>
      <c r="P133" s="154">
        <f t="shared" si="1"/>
        <v>0</v>
      </c>
      <c r="Q133" s="154">
        <v>0.0077</v>
      </c>
      <c r="R133" s="154">
        <f t="shared" si="2"/>
        <v>0.0077</v>
      </c>
      <c r="S133" s="154">
        <v>0</v>
      </c>
      <c r="T133" s="155">
        <f t="shared" si="3"/>
        <v>0</v>
      </c>
      <c r="AR133" s="15" t="s">
        <v>227</v>
      </c>
      <c r="AT133" s="15" t="s">
        <v>265</v>
      </c>
      <c r="AU133" s="15" t="s">
        <v>78</v>
      </c>
      <c r="AY133" s="15" t="s">
        <v>183</v>
      </c>
      <c r="BE133" s="156">
        <f t="shared" si="4"/>
        <v>3718.22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76</v>
      </c>
      <c r="BK133" s="156">
        <f t="shared" si="9"/>
        <v>3718.22</v>
      </c>
      <c r="BL133" s="15" t="s">
        <v>190</v>
      </c>
      <c r="BM133" s="15" t="s">
        <v>1719</v>
      </c>
    </row>
    <row r="134" spans="2:65" s="28" customFormat="1" ht="16.5" customHeight="1">
      <c r="B134" s="27"/>
      <c r="C134" s="181" t="s">
        <v>301</v>
      </c>
      <c r="D134" s="181" t="s">
        <v>265</v>
      </c>
      <c r="E134" s="182" t="s">
        <v>1556</v>
      </c>
      <c r="F134" s="183" t="s">
        <v>1720</v>
      </c>
      <c r="G134" s="184" t="s">
        <v>406</v>
      </c>
      <c r="H134" s="185">
        <v>1</v>
      </c>
      <c r="I134" s="8">
        <v>1045.87</v>
      </c>
      <c r="J134" s="186">
        <f t="shared" si="0"/>
        <v>1045.87</v>
      </c>
      <c r="K134" s="183" t="s">
        <v>1</v>
      </c>
      <c r="L134" s="187"/>
      <c r="M134" s="188" t="s">
        <v>1</v>
      </c>
      <c r="N134" s="189" t="s">
        <v>40</v>
      </c>
      <c r="O134" s="48"/>
      <c r="P134" s="154">
        <f t="shared" si="1"/>
        <v>0</v>
      </c>
      <c r="Q134" s="154">
        <v>0.0077</v>
      </c>
      <c r="R134" s="154">
        <f t="shared" si="2"/>
        <v>0.0077</v>
      </c>
      <c r="S134" s="154">
        <v>0</v>
      </c>
      <c r="T134" s="155">
        <f t="shared" si="3"/>
        <v>0</v>
      </c>
      <c r="AR134" s="15" t="s">
        <v>227</v>
      </c>
      <c r="AT134" s="15" t="s">
        <v>265</v>
      </c>
      <c r="AU134" s="15" t="s">
        <v>78</v>
      </c>
      <c r="AY134" s="15" t="s">
        <v>183</v>
      </c>
      <c r="BE134" s="156">
        <f t="shared" si="4"/>
        <v>1045.87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5" t="s">
        <v>76</v>
      </c>
      <c r="BK134" s="156">
        <f t="shared" si="9"/>
        <v>1045.87</v>
      </c>
      <c r="BL134" s="15" t="s">
        <v>190</v>
      </c>
      <c r="BM134" s="15" t="s">
        <v>1721</v>
      </c>
    </row>
    <row r="135" spans="2:65" s="28" customFormat="1" ht="16.5" customHeight="1">
      <c r="B135" s="27"/>
      <c r="C135" s="181" t="s">
        <v>305</v>
      </c>
      <c r="D135" s="181" t="s">
        <v>265</v>
      </c>
      <c r="E135" s="182" t="s">
        <v>1722</v>
      </c>
      <c r="F135" s="183" t="s">
        <v>1723</v>
      </c>
      <c r="G135" s="184" t="s">
        <v>406</v>
      </c>
      <c r="H135" s="185">
        <v>4</v>
      </c>
      <c r="I135" s="8">
        <v>243.59</v>
      </c>
      <c r="J135" s="186">
        <f t="shared" si="0"/>
        <v>974.36</v>
      </c>
      <c r="K135" s="183" t="s">
        <v>1</v>
      </c>
      <c r="L135" s="187"/>
      <c r="M135" s="188" t="s">
        <v>1</v>
      </c>
      <c r="N135" s="189" t="s">
        <v>40</v>
      </c>
      <c r="O135" s="48"/>
      <c r="P135" s="154">
        <f t="shared" si="1"/>
        <v>0</v>
      </c>
      <c r="Q135" s="154">
        <v>0.0077</v>
      </c>
      <c r="R135" s="154">
        <f t="shared" si="2"/>
        <v>0.0308</v>
      </c>
      <c r="S135" s="154">
        <v>0</v>
      </c>
      <c r="T135" s="155">
        <f t="shared" si="3"/>
        <v>0</v>
      </c>
      <c r="AR135" s="15" t="s">
        <v>227</v>
      </c>
      <c r="AT135" s="15" t="s">
        <v>265</v>
      </c>
      <c r="AU135" s="15" t="s">
        <v>78</v>
      </c>
      <c r="AY135" s="15" t="s">
        <v>183</v>
      </c>
      <c r="BE135" s="156">
        <f t="shared" si="4"/>
        <v>974.36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5" t="s">
        <v>76</v>
      </c>
      <c r="BK135" s="156">
        <f t="shared" si="9"/>
        <v>974.36</v>
      </c>
      <c r="BL135" s="15" t="s">
        <v>190</v>
      </c>
      <c r="BM135" s="15" t="s">
        <v>1724</v>
      </c>
    </row>
    <row r="136" spans="2:65" s="28" customFormat="1" ht="16.5" customHeight="1">
      <c r="B136" s="27"/>
      <c r="C136" s="147" t="s">
        <v>307</v>
      </c>
      <c r="D136" s="147" t="s">
        <v>185</v>
      </c>
      <c r="E136" s="148" t="s">
        <v>1565</v>
      </c>
      <c r="F136" s="149" t="s">
        <v>1566</v>
      </c>
      <c r="G136" s="150" t="s">
        <v>406</v>
      </c>
      <c r="H136" s="151">
        <v>1</v>
      </c>
      <c r="I136" s="4">
        <v>1250</v>
      </c>
      <c r="J136" s="95">
        <f t="shared" si="0"/>
        <v>1250</v>
      </c>
      <c r="K136" s="149" t="s">
        <v>189</v>
      </c>
      <c r="L136" s="27"/>
      <c r="M136" s="152" t="s">
        <v>1</v>
      </c>
      <c r="N136" s="153" t="s">
        <v>40</v>
      </c>
      <c r="O136" s="48"/>
      <c r="P136" s="154">
        <f t="shared" si="1"/>
        <v>0</v>
      </c>
      <c r="Q136" s="154">
        <v>0.00086</v>
      </c>
      <c r="R136" s="154">
        <f t="shared" si="2"/>
        <v>0.00086</v>
      </c>
      <c r="S136" s="154">
        <v>0</v>
      </c>
      <c r="T136" s="155">
        <f t="shared" si="3"/>
        <v>0</v>
      </c>
      <c r="AR136" s="15" t="s">
        <v>190</v>
      </c>
      <c r="AT136" s="15" t="s">
        <v>185</v>
      </c>
      <c r="AU136" s="15" t="s">
        <v>78</v>
      </c>
      <c r="AY136" s="15" t="s">
        <v>183</v>
      </c>
      <c r="BE136" s="156">
        <f t="shared" si="4"/>
        <v>1250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5" t="s">
        <v>76</v>
      </c>
      <c r="BK136" s="156">
        <f t="shared" si="9"/>
        <v>1250</v>
      </c>
      <c r="BL136" s="15" t="s">
        <v>190</v>
      </c>
      <c r="BM136" s="15" t="s">
        <v>1725</v>
      </c>
    </row>
    <row r="137" spans="2:65" s="28" customFormat="1" ht="16.5" customHeight="1">
      <c r="B137" s="27"/>
      <c r="C137" s="181" t="s">
        <v>312</v>
      </c>
      <c r="D137" s="181" t="s">
        <v>265</v>
      </c>
      <c r="E137" s="182" t="s">
        <v>1568</v>
      </c>
      <c r="F137" s="183" t="s">
        <v>1569</v>
      </c>
      <c r="G137" s="184" t="s">
        <v>406</v>
      </c>
      <c r="H137" s="185">
        <v>1</v>
      </c>
      <c r="I137" s="8">
        <v>3209.89</v>
      </c>
      <c r="J137" s="186">
        <f t="shared" si="0"/>
        <v>3209.89</v>
      </c>
      <c r="K137" s="183" t="s">
        <v>1</v>
      </c>
      <c r="L137" s="187"/>
      <c r="M137" s="188" t="s">
        <v>1</v>
      </c>
      <c r="N137" s="189" t="s">
        <v>40</v>
      </c>
      <c r="O137" s="48"/>
      <c r="P137" s="154">
        <f t="shared" si="1"/>
        <v>0</v>
      </c>
      <c r="Q137" s="154">
        <v>0.018</v>
      </c>
      <c r="R137" s="154">
        <f t="shared" si="2"/>
        <v>0.018</v>
      </c>
      <c r="S137" s="154">
        <v>0</v>
      </c>
      <c r="T137" s="155">
        <f t="shared" si="3"/>
        <v>0</v>
      </c>
      <c r="AR137" s="15" t="s">
        <v>227</v>
      </c>
      <c r="AT137" s="15" t="s">
        <v>265</v>
      </c>
      <c r="AU137" s="15" t="s">
        <v>78</v>
      </c>
      <c r="AY137" s="15" t="s">
        <v>183</v>
      </c>
      <c r="BE137" s="156">
        <f t="shared" si="4"/>
        <v>3209.89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5" t="s">
        <v>76</v>
      </c>
      <c r="BK137" s="156">
        <f t="shared" si="9"/>
        <v>3209.89</v>
      </c>
      <c r="BL137" s="15" t="s">
        <v>190</v>
      </c>
      <c r="BM137" s="15" t="s">
        <v>1726</v>
      </c>
    </row>
    <row r="138" spans="2:65" s="28" customFormat="1" ht="16.5" customHeight="1">
      <c r="B138" s="27"/>
      <c r="C138" s="147" t="s">
        <v>316</v>
      </c>
      <c r="D138" s="147" t="s">
        <v>185</v>
      </c>
      <c r="E138" s="148" t="s">
        <v>1571</v>
      </c>
      <c r="F138" s="149" t="s">
        <v>1572</v>
      </c>
      <c r="G138" s="150" t="s">
        <v>406</v>
      </c>
      <c r="H138" s="151">
        <v>1</v>
      </c>
      <c r="I138" s="4">
        <v>1320</v>
      </c>
      <c r="J138" s="95">
        <f t="shared" si="0"/>
        <v>1320</v>
      </c>
      <c r="K138" s="149" t="s">
        <v>189</v>
      </c>
      <c r="L138" s="27"/>
      <c r="M138" s="152" t="s">
        <v>1</v>
      </c>
      <c r="N138" s="153" t="s">
        <v>40</v>
      </c>
      <c r="O138" s="48"/>
      <c r="P138" s="154">
        <f t="shared" si="1"/>
        <v>0</v>
      </c>
      <c r="Q138" s="154">
        <v>0.00034</v>
      </c>
      <c r="R138" s="154">
        <f t="shared" si="2"/>
        <v>0.00034</v>
      </c>
      <c r="S138" s="154">
        <v>0</v>
      </c>
      <c r="T138" s="155">
        <f t="shared" si="3"/>
        <v>0</v>
      </c>
      <c r="AR138" s="15" t="s">
        <v>190</v>
      </c>
      <c r="AT138" s="15" t="s">
        <v>185</v>
      </c>
      <c r="AU138" s="15" t="s">
        <v>78</v>
      </c>
      <c r="AY138" s="15" t="s">
        <v>183</v>
      </c>
      <c r="BE138" s="156">
        <f t="shared" si="4"/>
        <v>1320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5" t="s">
        <v>76</v>
      </c>
      <c r="BK138" s="156">
        <f t="shared" si="9"/>
        <v>1320</v>
      </c>
      <c r="BL138" s="15" t="s">
        <v>190</v>
      </c>
      <c r="BM138" s="15" t="s">
        <v>1727</v>
      </c>
    </row>
    <row r="139" spans="2:65" s="28" customFormat="1" ht="16.5" customHeight="1">
      <c r="B139" s="27"/>
      <c r="C139" s="181" t="s">
        <v>321</v>
      </c>
      <c r="D139" s="181" t="s">
        <v>265</v>
      </c>
      <c r="E139" s="182" t="s">
        <v>1574</v>
      </c>
      <c r="F139" s="183" t="s">
        <v>1575</v>
      </c>
      <c r="G139" s="184" t="s">
        <v>406</v>
      </c>
      <c r="H139" s="185">
        <v>1</v>
      </c>
      <c r="I139" s="8">
        <v>9782.47</v>
      </c>
      <c r="J139" s="186">
        <f t="shared" si="0"/>
        <v>9782.47</v>
      </c>
      <c r="K139" s="183" t="s">
        <v>189</v>
      </c>
      <c r="L139" s="187"/>
      <c r="M139" s="188" t="s">
        <v>1</v>
      </c>
      <c r="N139" s="189" t="s">
        <v>40</v>
      </c>
      <c r="O139" s="48"/>
      <c r="P139" s="154">
        <f t="shared" si="1"/>
        <v>0</v>
      </c>
      <c r="Q139" s="154">
        <v>0.0325</v>
      </c>
      <c r="R139" s="154">
        <f t="shared" si="2"/>
        <v>0.0325</v>
      </c>
      <c r="S139" s="154">
        <v>0</v>
      </c>
      <c r="T139" s="155">
        <f t="shared" si="3"/>
        <v>0</v>
      </c>
      <c r="AR139" s="15" t="s">
        <v>227</v>
      </c>
      <c r="AT139" s="15" t="s">
        <v>265</v>
      </c>
      <c r="AU139" s="15" t="s">
        <v>78</v>
      </c>
      <c r="AY139" s="15" t="s">
        <v>183</v>
      </c>
      <c r="BE139" s="156">
        <f t="shared" si="4"/>
        <v>9782.47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5" t="s">
        <v>76</v>
      </c>
      <c r="BK139" s="156">
        <f t="shared" si="9"/>
        <v>9782.47</v>
      </c>
      <c r="BL139" s="15" t="s">
        <v>190</v>
      </c>
      <c r="BM139" s="15" t="s">
        <v>1728</v>
      </c>
    </row>
    <row r="140" spans="2:65" s="28" customFormat="1" ht="16.5" customHeight="1">
      <c r="B140" s="27"/>
      <c r="C140" s="147" t="s">
        <v>327</v>
      </c>
      <c r="D140" s="147" t="s">
        <v>185</v>
      </c>
      <c r="E140" s="148" t="s">
        <v>1577</v>
      </c>
      <c r="F140" s="149" t="s">
        <v>1578</v>
      </c>
      <c r="G140" s="150" t="s">
        <v>406</v>
      </c>
      <c r="H140" s="151">
        <v>2</v>
      </c>
      <c r="I140" s="4">
        <v>1270</v>
      </c>
      <c r="J140" s="95">
        <f t="shared" si="0"/>
        <v>2540</v>
      </c>
      <c r="K140" s="149" t="s">
        <v>189</v>
      </c>
      <c r="L140" s="27"/>
      <c r="M140" s="152" t="s">
        <v>1</v>
      </c>
      <c r="N140" s="153" t="s">
        <v>40</v>
      </c>
      <c r="O140" s="48"/>
      <c r="P140" s="154">
        <f t="shared" si="1"/>
        <v>0</v>
      </c>
      <c r="Q140" s="154">
        <v>0.00165</v>
      </c>
      <c r="R140" s="154">
        <f t="shared" si="2"/>
        <v>0.0033</v>
      </c>
      <c r="S140" s="154">
        <v>0</v>
      </c>
      <c r="T140" s="155">
        <f t="shared" si="3"/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 t="shared" si="4"/>
        <v>2540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5" t="s">
        <v>76</v>
      </c>
      <c r="BK140" s="156">
        <f t="shared" si="9"/>
        <v>2540</v>
      </c>
      <c r="BL140" s="15" t="s">
        <v>190</v>
      </c>
      <c r="BM140" s="15" t="s">
        <v>1729</v>
      </c>
    </row>
    <row r="141" spans="2:65" s="28" customFormat="1" ht="16.5" customHeight="1">
      <c r="B141" s="27"/>
      <c r="C141" s="181" t="s">
        <v>332</v>
      </c>
      <c r="D141" s="181" t="s">
        <v>265</v>
      </c>
      <c r="E141" s="182" t="s">
        <v>1580</v>
      </c>
      <c r="F141" s="183" t="s">
        <v>1581</v>
      </c>
      <c r="G141" s="184" t="s">
        <v>406</v>
      </c>
      <c r="H141" s="185">
        <v>2</v>
      </c>
      <c r="I141" s="8">
        <v>3668.65</v>
      </c>
      <c r="J141" s="186">
        <f t="shared" si="0"/>
        <v>7337.3</v>
      </c>
      <c r="K141" s="183" t="s">
        <v>1</v>
      </c>
      <c r="L141" s="187"/>
      <c r="M141" s="188" t="s">
        <v>1</v>
      </c>
      <c r="N141" s="189" t="s">
        <v>40</v>
      </c>
      <c r="O141" s="48"/>
      <c r="P141" s="154">
        <f t="shared" si="1"/>
        <v>0</v>
      </c>
      <c r="Q141" s="154">
        <v>0.023</v>
      </c>
      <c r="R141" s="154">
        <f t="shared" si="2"/>
        <v>0.046</v>
      </c>
      <c r="S141" s="154">
        <v>0</v>
      </c>
      <c r="T141" s="155">
        <f t="shared" si="3"/>
        <v>0</v>
      </c>
      <c r="AR141" s="15" t="s">
        <v>227</v>
      </c>
      <c r="AT141" s="15" t="s">
        <v>265</v>
      </c>
      <c r="AU141" s="15" t="s">
        <v>78</v>
      </c>
      <c r="AY141" s="15" t="s">
        <v>183</v>
      </c>
      <c r="BE141" s="156">
        <f t="shared" si="4"/>
        <v>7337.3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5" t="s">
        <v>76</v>
      </c>
      <c r="BK141" s="156">
        <f t="shared" si="9"/>
        <v>7337.3</v>
      </c>
      <c r="BL141" s="15" t="s">
        <v>190</v>
      </c>
      <c r="BM141" s="15" t="s">
        <v>1730</v>
      </c>
    </row>
    <row r="142" spans="2:65" s="28" customFormat="1" ht="16.5" customHeight="1">
      <c r="B142" s="27"/>
      <c r="C142" s="147" t="s">
        <v>340</v>
      </c>
      <c r="D142" s="147" t="s">
        <v>185</v>
      </c>
      <c r="E142" s="148" t="s">
        <v>1592</v>
      </c>
      <c r="F142" s="149" t="s">
        <v>1593</v>
      </c>
      <c r="G142" s="150" t="s">
        <v>319</v>
      </c>
      <c r="H142" s="151">
        <v>170</v>
      </c>
      <c r="I142" s="4">
        <v>55</v>
      </c>
      <c r="J142" s="95">
        <f t="shared" si="0"/>
        <v>9350</v>
      </c>
      <c r="K142" s="149" t="s">
        <v>189</v>
      </c>
      <c r="L142" s="27"/>
      <c r="M142" s="152" t="s">
        <v>1</v>
      </c>
      <c r="N142" s="153" t="s">
        <v>40</v>
      </c>
      <c r="O142" s="48"/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AR142" s="15" t="s">
        <v>190</v>
      </c>
      <c r="AT142" s="15" t="s">
        <v>185</v>
      </c>
      <c r="AU142" s="15" t="s">
        <v>78</v>
      </c>
      <c r="AY142" s="15" t="s">
        <v>183</v>
      </c>
      <c r="BE142" s="156">
        <f t="shared" si="4"/>
        <v>9350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5" t="s">
        <v>76</v>
      </c>
      <c r="BK142" s="156">
        <f t="shared" si="9"/>
        <v>9350</v>
      </c>
      <c r="BL142" s="15" t="s">
        <v>190</v>
      </c>
      <c r="BM142" s="15" t="s">
        <v>1731</v>
      </c>
    </row>
    <row r="143" spans="2:65" s="28" customFormat="1" ht="16.5" customHeight="1">
      <c r="B143" s="27"/>
      <c r="C143" s="147" t="s">
        <v>346</v>
      </c>
      <c r="D143" s="147" t="s">
        <v>185</v>
      </c>
      <c r="E143" s="148" t="s">
        <v>1595</v>
      </c>
      <c r="F143" s="149" t="s">
        <v>1596</v>
      </c>
      <c r="G143" s="150" t="s">
        <v>1597</v>
      </c>
      <c r="H143" s="151">
        <v>1</v>
      </c>
      <c r="I143" s="4">
        <v>1500</v>
      </c>
      <c r="J143" s="95">
        <f t="shared" si="0"/>
        <v>1500</v>
      </c>
      <c r="K143" s="149" t="s">
        <v>1</v>
      </c>
      <c r="L143" s="27"/>
      <c r="M143" s="152" t="s">
        <v>1</v>
      </c>
      <c r="N143" s="153" t="s">
        <v>40</v>
      </c>
      <c r="O143" s="48"/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 t="shared" si="4"/>
        <v>1500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5" t="s">
        <v>76</v>
      </c>
      <c r="BK143" s="156">
        <f t="shared" si="9"/>
        <v>1500</v>
      </c>
      <c r="BL143" s="15" t="s">
        <v>190</v>
      </c>
      <c r="BM143" s="15" t="s">
        <v>1732</v>
      </c>
    </row>
    <row r="144" spans="2:65" s="28" customFormat="1" ht="16.5" customHeight="1">
      <c r="B144" s="27"/>
      <c r="C144" s="147" t="s">
        <v>351</v>
      </c>
      <c r="D144" s="147" t="s">
        <v>185</v>
      </c>
      <c r="E144" s="148" t="s">
        <v>1599</v>
      </c>
      <c r="F144" s="149" t="s">
        <v>1600</v>
      </c>
      <c r="G144" s="150" t="s">
        <v>406</v>
      </c>
      <c r="H144" s="151">
        <v>3</v>
      </c>
      <c r="I144" s="4">
        <v>345</v>
      </c>
      <c r="J144" s="95">
        <f t="shared" si="0"/>
        <v>1035</v>
      </c>
      <c r="K144" s="149" t="s">
        <v>189</v>
      </c>
      <c r="L144" s="27"/>
      <c r="M144" s="152" t="s">
        <v>1</v>
      </c>
      <c r="N144" s="153" t="s">
        <v>40</v>
      </c>
      <c r="O144" s="48"/>
      <c r="P144" s="154">
        <f t="shared" si="1"/>
        <v>0</v>
      </c>
      <c r="Q144" s="154">
        <v>0.12303</v>
      </c>
      <c r="R144" s="154">
        <f t="shared" si="2"/>
        <v>0.36909000000000003</v>
      </c>
      <c r="S144" s="154">
        <v>0</v>
      </c>
      <c r="T144" s="155">
        <f t="shared" si="3"/>
        <v>0</v>
      </c>
      <c r="AR144" s="15" t="s">
        <v>190</v>
      </c>
      <c r="AT144" s="15" t="s">
        <v>185</v>
      </c>
      <c r="AU144" s="15" t="s">
        <v>78</v>
      </c>
      <c r="AY144" s="15" t="s">
        <v>183</v>
      </c>
      <c r="BE144" s="156">
        <f t="shared" si="4"/>
        <v>1035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76</v>
      </c>
      <c r="BK144" s="156">
        <f t="shared" si="9"/>
        <v>1035</v>
      </c>
      <c r="BL144" s="15" t="s">
        <v>190</v>
      </c>
      <c r="BM144" s="15" t="s">
        <v>1733</v>
      </c>
    </row>
    <row r="145" spans="2:65" s="28" customFormat="1" ht="16.5" customHeight="1">
      <c r="B145" s="27"/>
      <c r="C145" s="181" t="s">
        <v>355</v>
      </c>
      <c r="D145" s="181" t="s">
        <v>265</v>
      </c>
      <c r="E145" s="182" t="s">
        <v>1602</v>
      </c>
      <c r="F145" s="183" t="s">
        <v>1603</v>
      </c>
      <c r="G145" s="184" t="s">
        <v>406</v>
      </c>
      <c r="H145" s="185">
        <v>3</v>
      </c>
      <c r="I145" s="8">
        <v>546.91</v>
      </c>
      <c r="J145" s="186">
        <f t="shared" si="0"/>
        <v>1640.73</v>
      </c>
      <c r="K145" s="183" t="s">
        <v>189</v>
      </c>
      <c r="L145" s="187"/>
      <c r="M145" s="188" t="s">
        <v>1</v>
      </c>
      <c r="N145" s="189" t="s">
        <v>40</v>
      </c>
      <c r="O145" s="48"/>
      <c r="P145" s="154">
        <f t="shared" si="1"/>
        <v>0</v>
      </c>
      <c r="Q145" s="154">
        <v>0.0133</v>
      </c>
      <c r="R145" s="154">
        <f t="shared" si="2"/>
        <v>0.0399</v>
      </c>
      <c r="S145" s="154">
        <v>0</v>
      </c>
      <c r="T145" s="155">
        <f t="shared" si="3"/>
        <v>0</v>
      </c>
      <c r="AR145" s="15" t="s">
        <v>227</v>
      </c>
      <c r="AT145" s="15" t="s">
        <v>265</v>
      </c>
      <c r="AU145" s="15" t="s">
        <v>78</v>
      </c>
      <c r="AY145" s="15" t="s">
        <v>183</v>
      </c>
      <c r="BE145" s="156">
        <f t="shared" si="4"/>
        <v>1640.73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76</v>
      </c>
      <c r="BK145" s="156">
        <f t="shared" si="9"/>
        <v>1640.73</v>
      </c>
      <c r="BL145" s="15" t="s">
        <v>190</v>
      </c>
      <c r="BM145" s="15" t="s">
        <v>1734</v>
      </c>
    </row>
    <row r="146" spans="2:65" s="28" customFormat="1" ht="16.5" customHeight="1">
      <c r="B146" s="27"/>
      <c r="C146" s="147" t="s">
        <v>359</v>
      </c>
      <c r="D146" s="147" t="s">
        <v>185</v>
      </c>
      <c r="E146" s="148" t="s">
        <v>1605</v>
      </c>
      <c r="F146" s="149" t="s">
        <v>1606</v>
      </c>
      <c r="G146" s="150" t="s">
        <v>406</v>
      </c>
      <c r="H146" s="151">
        <v>1</v>
      </c>
      <c r="I146" s="4">
        <v>511</v>
      </c>
      <c r="J146" s="95">
        <f t="shared" si="0"/>
        <v>511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 t="shared" si="1"/>
        <v>0</v>
      </c>
      <c r="Q146" s="154">
        <v>0.32906</v>
      </c>
      <c r="R146" s="154">
        <f t="shared" si="2"/>
        <v>0.32906</v>
      </c>
      <c r="S146" s="154">
        <v>0</v>
      </c>
      <c r="T146" s="155">
        <f t="shared" si="3"/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 t="shared" si="4"/>
        <v>511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5" t="s">
        <v>76</v>
      </c>
      <c r="BK146" s="156">
        <f t="shared" si="9"/>
        <v>511</v>
      </c>
      <c r="BL146" s="15" t="s">
        <v>190</v>
      </c>
      <c r="BM146" s="15" t="s">
        <v>1735</v>
      </c>
    </row>
    <row r="147" spans="2:65" s="28" customFormat="1" ht="16.5" customHeight="1">
      <c r="B147" s="27"/>
      <c r="C147" s="181" t="s">
        <v>363</v>
      </c>
      <c r="D147" s="181" t="s">
        <v>265</v>
      </c>
      <c r="E147" s="182" t="s">
        <v>1608</v>
      </c>
      <c r="F147" s="183" t="s">
        <v>1609</v>
      </c>
      <c r="G147" s="184" t="s">
        <v>406</v>
      </c>
      <c r="H147" s="185">
        <v>1</v>
      </c>
      <c r="I147" s="8">
        <v>1327.97</v>
      </c>
      <c r="J147" s="186">
        <f t="shared" si="0"/>
        <v>1327.97</v>
      </c>
      <c r="K147" s="183" t="s">
        <v>189</v>
      </c>
      <c r="L147" s="187"/>
      <c r="M147" s="188" t="s">
        <v>1</v>
      </c>
      <c r="N147" s="189" t="s">
        <v>40</v>
      </c>
      <c r="O147" s="48"/>
      <c r="P147" s="154">
        <f t="shared" si="1"/>
        <v>0</v>
      </c>
      <c r="Q147" s="154">
        <v>0.0295</v>
      </c>
      <c r="R147" s="154">
        <f t="shared" si="2"/>
        <v>0.0295</v>
      </c>
      <c r="S147" s="154">
        <v>0</v>
      </c>
      <c r="T147" s="155">
        <f t="shared" si="3"/>
        <v>0</v>
      </c>
      <c r="AR147" s="15" t="s">
        <v>227</v>
      </c>
      <c r="AT147" s="15" t="s">
        <v>265</v>
      </c>
      <c r="AU147" s="15" t="s">
        <v>78</v>
      </c>
      <c r="AY147" s="15" t="s">
        <v>183</v>
      </c>
      <c r="BE147" s="156">
        <f t="shared" si="4"/>
        <v>1327.97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5" t="s">
        <v>76</v>
      </c>
      <c r="BK147" s="156">
        <f t="shared" si="9"/>
        <v>1327.97</v>
      </c>
      <c r="BL147" s="15" t="s">
        <v>190</v>
      </c>
      <c r="BM147" s="15" t="s">
        <v>1736</v>
      </c>
    </row>
    <row r="148" spans="2:65" s="28" customFormat="1" ht="16.5" customHeight="1">
      <c r="B148" s="27"/>
      <c r="C148" s="147" t="s">
        <v>367</v>
      </c>
      <c r="D148" s="147" t="s">
        <v>185</v>
      </c>
      <c r="E148" s="148" t="s">
        <v>1611</v>
      </c>
      <c r="F148" s="149" t="s">
        <v>1612</v>
      </c>
      <c r="G148" s="150" t="s">
        <v>319</v>
      </c>
      <c r="H148" s="151">
        <v>185</v>
      </c>
      <c r="I148" s="4">
        <v>45</v>
      </c>
      <c r="J148" s="95">
        <f t="shared" si="0"/>
        <v>8325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 t="shared" si="1"/>
        <v>0</v>
      </c>
      <c r="Q148" s="154">
        <v>0.00019</v>
      </c>
      <c r="R148" s="154">
        <f t="shared" si="2"/>
        <v>0.03515</v>
      </c>
      <c r="S148" s="154">
        <v>0</v>
      </c>
      <c r="T148" s="155">
        <f t="shared" si="3"/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 t="shared" si="4"/>
        <v>8325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5" t="s">
        <v>76</v>
      </c>
      <c r="BK148" s="156">
        <f t="shared" si="9"/>
        <v>8325</v>
      </c>
      <c r="BL148" s="15" t="s">
        <v>190</v>
      </c>
      <c r="BM148" s="15" t="s">
        <v>1737</v>
      </c>
    </row>
    <row r="149" spans="2:65" s="28" customFormat="1" ht="16.5" customHeight="1">
      <c r="B149" s="27"/>
      <c r="C149" s="147" t="s">
        <v>371</v>
      </c>
      <c r="D149" s="147" t="s">
        <v>185</v>
      </c>
      <c r="E149" s="148" t="s">
        <v>1614</v>
      </c>
      <c r="F149" s="149" t="s">
        <v>1615</v>
      </c>
      <c r="G149" s="150" t="s">
        <v>319</v>
      </c>
      <c r="H149" s="151">
        <v>190</v>
      </c>
      <c r="I149" s="4">
        <v>38.5</v>
      </c>
      <c r="J149" s="95">
        <f t="shared" si="0"/>
        <v>7315</v>
      </c>
      <c r="K149" s="149" t="s">
        <v>189</v>
      </c>
      <c r="L149" s="27"/>
      <c r="M149" s="152" t="s">
        <v>1</v>
      </c>
      <c r="N149" s="153" t="s">
        <v>40</v>
      </c>
      <c r="O149" s="48"/>
      <c r="P149" s="154">
        <f t="shared" si="1"/>
        <v>0</v>
      </c>
      <c r="Q149" s="154">
        <v>9E-05</v>
      </c>
      <c r="R149" s="154">
        <f t="shared" si="2"/>
        <v>0.0171</v>
      </c>
      <c r="S149" s="154">
        <v>0</v>
      </c>
      <c r="T149" s="155">
        <f t="shared" si="3"/>
        <v>0</v>
      </c>
      <c r="AR149" s="15" t="s">
        <v>190</v>
      </c>
      <c r="AT149" s="15" t="s">
        <v>185</v>
      </c>
      <c r="AU149" s="15" t="s">
        <v>78</v>
      </c>
      <c r="AY149" s="15" t="s">
        <v>183</v>
      </c>
      <c r="BE149" s="156">
        <f t="shared" si="4"/>
        <v>7315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5" t="s">
        <v>76</v>
      </c>
      <c r="BK149" s="156">
        <f t="shared" si="9"/>
        <v>7315</v>
      </c>
      <c r="BL149" s="15" t="s">
        <v>190</v>
      </c>
      <c r="BM149" s="15" t="s">
        <v>1738</v>
      </c>
    </row>
    <row r="150" spans="2:63" s="135" customFormat="1" ht="22.9" customHeight="1">
      <c r="B150" s="134"/>
      <c r="D150" s="136" t="s">
        <v>68</v>
      </c>
      <c r="E150" s="145" t="s">
        <v>1617</v>
      </c>
      <c r="F150" s="145" t="s">
        <v>1618</v>
      </c>
      <c r="I150" s="3"/>
      <c r="J150" s="146">
        <f>BK150</f>
        <v>70155.12000000001</v>
      </c>
      <c r="L150" s="134"/>
      <c r="M150" s="139"/>
      <c r="N150" s="140"/>
      <c r="O150" s="140"/>
      <c r="P150" s="141">
        <f>SUM(P151:P158)</f>
        <v>0</v>
      </c>
      <c r="Q150" s="140"/>
      <c r="R150" s="141">
        <f>SUM(R151:R158)</f>
        <v>0.9297</v>
      </c>
      <c r="S150" s="140"/>
      <c r="T150" s="142">
        <f>SUM(T151:T158)</f>
        <v>0</v>
      </c>
      <c r="AR150" s="136" t="s">
        <v>76</v>
      </c>
      <c r="AT150" s="143" t="s">
        <v>68</v>
      </c>
      <c r="AU150" s="143" t="s">
        <v>76</v>
      </c>
      <c r="AY150" s="136" t="s">
        <v>183</v>
      </c>
      <c r="BK150" s="144">
        <f>SUM(BK151:BK158)</f>
        <v>70155.12000000001</v>
      </c>
    </row>
    <row r="151" spans="2:65" s="28" customFormat="1" ht="16.5" customHeight="1">
      <c r="B151" s="27"/>
      <c r="C151" s="147" t="s">
        <v>375</v>
      </c>
      <c r="D151" s="147" t="s">
        <v>185</v>
      </c>
      <c r="E151" s="148" t="s">
        <v>1583</v>
      </c>
      <c r="F151" s="149" t="s">
        <v>1584</v>
      </c>
      <c r="G151" s="150" t="s">
        <v>406</v>
      </c>
      <c r="H151" s="151">
        <v>6</v>
      </c>
      <c r="I151" s="4">
        <v>1340</v>
      </c>
      <c r="J151" s="95">
        <f aca="true" t="shared" si="10" ref="J151:J158">ROUND(I151*H151,2)</f>
        <v>8040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 aca="true" t="shared" si="11" ref="P151:P158">O151*H151</f>
        <v>0</v>
      </c>
      <c r="Q151" s="154">
        <v>0</v>
      </c>
      <c r="R151" s="154">
        <f aca="true" t="shared" si="12" ref="R151:R158">Q151*H151</f>
        <v>0</v>
      </c>
      <c r="S151" s="154">
        <v>0</v>
      </c>
      <c r="T151" s="155">
        <f aca="true" t="shared" si="13" ref="T151:T158">S151*H151</f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 aca="true" t="shared" si="14" ref="BE151:BE158">IF(N151="základní",J151,0)</f>
        <v>8040</v>
      </c>
      <c r="BF151" s="156">
        <f aca="true" t="shared" si="15" ref="BF151:BF158">IF(N151="snížená",J151,0)</f>
        <v>0</v>
      </c>
      <c r="BG151" s="156">
        <f aca="true" t="shared" si="16" ref="BG151:BG158">IF(N151="zákl. přenesená",J151,0)</f>
        <v>0</v>
      </c>
      <c r="BH151" s="156">
        <f aca="true" t="shared" si="17" ref="BH151:BH158">IF(N151="sníž. přenesená",J151,0)</f>
        <v>0</v>
      </c>
      <c r="BI151" s="156">
        <f aca="true" t="shared" si="18" ref="BI151:BI158">IF(N151="nulová",J151,0)</f>
        <v>0</v>
      </c>
      <c r="BJ151" s="15" t="s">
        <v>76</v>
      </c>
      <c r="BK151" s="156">
        <f aca="true" t="shared" si="19" ref="BK151:BK158">ROUND(I151*H151,2)</f>
        <v>8040</v>
      </c>
      <c r="BL151" s="15" t="s">
        <v>190</v>
      </c>
      <c r="BM151" s="15" t="s">
        <v>1739</v>
      </c>
    </row>
    <row r="152" spans="2:65" s="28" customFormat="1" ht="16.5" customHeight="1">
      <c r="B152" s="27"/>
      <c r="C152" s="181" t="s">
        <v>379</v>
      </c>
      <c r="D152" s="181" t="s">
        <v>265</v>
      </c>
      <c r="E152" s="182" t="s">
        <v>1621</v>
      </c>
      <c r="F152" s="183" t="s">
        <v>1622</v>
      </c>
      <c r="G152" s="184" t="s">
        <v>406</v>
      </c>
      <c r="H152" s="185">
        <v>6</v>
      </c>
      <c r="I152" s="8">
        <v>1544.4</v>
      </c>
      <c r="J152" s="186">
        <f t="shared" si="10"/>
        <v>9266.4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1"/>
        <v>0</v>
      </c>
      <c r="Q152" s="154">
        <v>0.0019</v>
      </c>
      <c r="R152" s="154">
        <f t="shared" si="12"/>
        <v>0.0114</v>
      </c>
      <c r="S152" s="154">
        <v>0</v>
      </c>
      <c r="T152" s="155">
        <f t="shared" si="1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14"/>
        <v>9266.4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5" t="s">
        <v>76</v>
      </c>
      <c r="BK152" s="156">
        <f t="shared" si="19"/>
        <v>9266.4</v>
      </c>
      <c r="BL152" s="15" t="s">
        <v>190</v>
      </c>
      <c r="BM152" s="15" t="s">
        <v>1740</v>
      </c>
    </row>
    <row r="153" spans="2:65" s="28" customFormat="1" ht="16.5" customHeight="1">
      <c r="B153" s="27"/>
      <c r="C153" s="147" t="s">
        <v>383</v>
      </c>
      <c r="D153" s="147" t="s">
        <v>185</v>
      </c>
      <c r="E153" s="148" t="s">
        <v>1599</v>
      </c>
      <c r="F153" s="149" t="s">
        <v>1600</v>
      </c>
      <c r="G153" s="150" t="s">
        <v>406</v>
      </c>
      <c r="H153" s="151">
        <v>6</v>
      </c>
      <c r="I153" s="4">
        <v>1544.4</v>
      </c>
      <c r="J153" s="95">
        <f t="shared" si="10"/>
        <v>9266.4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 t="shared" si="11"/>
        <v>0</v>
      </c>
      <c r="Q153" s="154">
        <v>0.12303</v>
      </c>
      <c r="R153" s="154">
        <f t="shared" si="12"/>
        <v>0.7381800000000001</v>
      </c>
      <c r="S153" s="154">
        <v>0</v>
      </c>
      <c r="T153" s="155">
        <f t="shared" si="13"/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 t="shared" si="14"/>
        <v>9266.4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5" t="s">
        <v>76</v>
      </c>
      <c r="BK153" s="156">
        <f t="shared" si="19"/>
        <v>9266.4</v>
      </c>
      <c r="BL153" s="15" t="s">
        <v>190</v>
      </c>
      <c r="BM153" s="15" t="s">
        <v>1741</v>
      </c>
    </row>
    <row r="154" spans="2:65" s="28" customFormat="1" ht="16.5" customHeight="1">
      <c r="B154" s="27"/>
      <c r="C154" s="181" t="s">
        <v>387</v>
      </c>
      <c r="D154" s="181" t="s">
        <v>265</v>
      </c>
      <c r="E154" s="182" t="s">
        <v>1602</v>
      </c>
      <c r="F154" s="183" t="s">
        <v>1603</v>
      </c>
      <c r="G154" s="184" t="s">
        <v>406</v>
      </c>
      <c r="H154" s="185">
        <v>6</v>
      </c>
      <c r="I154" s="8">
        <v>546.91</v>
      </c>
      <c r="J154" s="186">
        <f t="shared" si="10"/>
        <v>3281.46</v>
      </c>
      <c r="K154" s="183" t="s">
        <v>189</v>
      </c>
      <c r="L154" s="187"/>
      <c r="M154" s="188" t="s">
        <v>1</v>
      </c>
      <c r="N154" s="189" t="s">
        <v>40</v>
      </c>
      <c r="O154" s="48"/>
      <c r="P154" s="154">
        <f t="shared" si="11"/>
        <v>0</v>
      </c>
      <c r="Q154" s="154">
        <v>0.0133</v>
      </c>
      <c r="R154" s="154">
        <f t="shared" si="12"/>
        <v>0.0798</v>
      </c>
      <c r="S154" s="154">
        <v>0</v>
      </c>
      <c r="T154" s="155">
        <f t="shared" si="1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14"/>
        <v>3281.46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5" t="s">
        <v>76</v>
      </c>
      <c r="BK154" s="156">
        <f t="shared" si="19"/>
        <v>3281.46</v>
      </c>
      <c r="BL154" s="15" t="s">
        <v>190</v>
      </c>
      <c r="BM154" s="15" t="s">
        <v>1742</v>
      </c>
    </row>
    <row r="155" spans="2:65" s="28" customFormat="1" ht="16.5" customHeight="1">
      <c r="B155" s="27"/>
      <c r="C155" s="147" t="s">
        <v>391</v>
      </c>
      <c r="D155" s="147" t="s">
        <v>185</v>
      </c>
      <c r="E155" s="148" t="s">
        <v>1515</v>
      </c>
      <c r="F155" s="149" t="s">
        <v>1516</v>
      </c>
      <c r="G155" s="150" t="s">
        <v>406</v>
      </c>
      <c r="H155" s="151">
        <v>6</v>
      </c>
      <c r="I155" s="4">
        <v>995</v>
      </c>
      <c r="J155" s="95">
        <f t="shared" si="10"/>
        <v>5970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 t="shared" si="14"/>
        <v>5970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5" t="s">
        <v>76</v>
      </c>
      <c r="BK155" s="156">
        <f t="shared" si="19"/>
        <v>5970</v>
      </c>
      <c r="BL155" s="15" t="s">
        <v>190</v>
      </c>
      <c r="BM155" s="15" t="s">
        <v>1743</v>
      </c>
    </row>
    <row r="156" spans="2:65" s="28" customFormat="1" ht="16.5" customHeight="1">
      <c r="B156" s="27"/>
      <c r="C156" s="181" t="s">
        <v>396</v>
      </c>
      <c r="D156" s="181" t="s">
        <v>265</v>
      </c>
      <c r="E156" s="182" t="s">
        <v>1518</v>
      </c>
      <c r="F156" s="183" t="s">
        <v>1519</v>
      </c>
      <c r="G156" s="184" t="s">
        <v>406</v>
      </c>
      <c r="H156" s="185">
        <v>6</v>
      </c>
      <c r="I156" s="8">
        <v>1493.08</v>
      </c>
      <c r="J156" s="186">
        <f t="shared" si="10"/>
        <v>8958.48</v>
      </c>
      <c r="K156" s="183" t="s">
        <v>1</v>
      </c>
      <c r="L156" s="187"/>
      <c r="M156" s="188" t="s">
        <v>1</v>
      </c>
      <c r="N156" s="189" t="s">
        <v>40</v>
      </c>
      <c r="O156" s="48"/>
      <c r="P156" s="154">
        <f t="shared" si="11"/>
        <v>0</v>
      </c>
      <c r="Q156" s="154">
        <v>0.004</v>
      </c>
      <c r="R156" s="154">
        <f t="shared" si="12"/>
        <v>0.024</v>
      </c>
      <c r="S156" s="154">
        <v>0</v>
      </c>
      <c r="T156" s="155">
        <f t="shared" si="13"/>
        <v>0</v>
      </c>
      <c r="AR156" s="15" t="s">
        <v>227</v>
      </c>
      <c r="AT156" s="15" t="s">
        <v>265</v>
      </c>
      <c r="AU156" s="15" t="s">
        <v>78</v>
      </c>
      <c r="AY156" s="15" t="s">
        <v>183</v>
      </c>
      <c r="BE156" s="156">
        <f t="shared" si="14"/>
        <v>8958.48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5" t="s">
        <v>76</v>
      </c>
      <c r="BK156" s="156">
        <f t="shared" si="19"/>
        <v>8958.48</v>
      </c>
      <c r="BL156" s="15" t="s">
        <v>190</v>
      </c>
      <c r="BM156" s="15" t="s">
        <v>1744</v>
      </c>
    </row>
    <row r="157" spans="2:65" s="28" customFormat="1" ht="16.5" customHeight="1">
      <c r="B157" s="27"/>
      <c r="C157" s="147" t="s">
        <v>403</v>
      </c>
      <c r="D157" s="147" t="s">
        <v>185</v>
      </c>
      <c r="E157" s="148" t="s">
        <v>1628</v>
      </c>
      <c r="F157" s="149" t="s">
        <v>1629</v>
      </c>
      <c r="G157" s="150" t="s">
        <v>406</v>
      </c>
      <c r="H157" s="151">
        <v>6</v>
      </c>
      <c r="I157" s="4">
        <v>1220</v>
      </c>
      <c r="J157" s="95">
        <f t="shared" si="10"/>
        <v>7320</v>
      </c>
      <c r="K157" s="149" t="s">
        <v>1</v>
      </c>
      <c r="L157" s="27"/>
      <c r="M157" s="152" t="s">
        <v>1</v>
      </c>
      <c r="N157" s="153" t="s">
        <v>40</v>
      </c>
      <c r="O157" s="48"/>
      <c r="P157" s="154">
        <f t="shared" si="11"/>
        <v>0</v>
      </c>
      <c r="Q157" s="154">
        <v>0.00072</v>
      </c>
      <c r="R157" s="154">
        <f t="shared" si="12"/>
        <v>0.00432</v>
      </c>
      <c r="S157" s="154">
        <v>0</v>
      </c>
      <c r="T157" s="155">
        <f t="shared" si="13"/>
        <v>0</v>
      </c>
      <c r="AR157" s="15" t="s">
        <v>190</v>
      </c>
      <c r="AT157" s="15" t="s">
        <v>185</v>
      </c>
      <c r="AU157" s="15" t="s">
        <v>78</v>
      </c>
      <c r="AY157" s="15" t="s">
        <v>183</v>
      </c>
      <c r="BE157" s="156">
        <f t="shared" si="14"/>
        <v>7320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5" t="s">
        <v>76</v>
      </c>
      <c r="BK157" s="156">
        <f t="shared" si="19"/>
        <v>7320</v>
      </c>
      <c r="BL157" s="15" t="s">
        <v>190</v>
      </c>
      <c r="BM157" s="15" t="s">
        <v>1745</v>
      </c>
    </row>
    <row r="158" spans="2:65" s="28" customFormat="1" ht="16.5" customHeight="1">
      <c r="B158" s="27"/>
      <c r="C158" s="181" t="s">
        <v>409</v>
      </c>
      <c r="D158" s="181" t="s">
        <v>265</v>
      </c>
      <c r="E158" s="182" t="s">
        <v>1631</v>
      </c>
      <c r="F158" s="183" t="s">
        <v>1632</v>
      </c>
      <c r="G158" s="184" t="s">
        <v>406</v>
      </c>
      <c r="H158" s="185">
        <v>6</v>
      </c>
      <c r="I158" s="8">
        <v>3008.73</v>
      </c>
      <c r="J158" s="186">
        <f t="shared" si="10"/>
        <v>18052.38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 t="shared" si="11"/>
        <v>0</v>
      </c>
      <c r="Q158" s="154">
        <v>0.012</v>
      </c>
      <c r="R158" s="154">
        <f t="shared" si="12"/>
        <v>0.07200000000000001</v>
      </c>
      <c r="S158" s="154">
        <v>0</v>
      </c>
      <c r="T158" s="155">
        <f t="shared" si="13"/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 t="shared" si="14"/>
        <v>18052.38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5" t="s">
        <v>76</v>
      </c>
      <c r="BK158" s="156">
        <f t="shared" si="19"/>
        <v>18052.38</v>
      </c>
      <c r="BL158" s="15" t="s">
        <v>190</v>
      </c>
      <c r="BM158" s="15" t="s">
        <v>1746</v>
      </c>
    </row>
    <row r="159" spans="2:63" s="135" customFormat="1" ht="22.9" customHeight="1">
      <c r="B159" s="134"/>
      <c r="D159" s="136" t="s">
        <v>68</v>
      </c>
      <c r="E159" s="145" t="s">
        <v>592</v>
      </c>
      <c r="F159" s="145" t="s">
        <v>593</v>
      </c>
      <c r="I159" s="3"/>
      <c r="J159" s="146">
        <f>BK159</f>
        <v>6548.17</v>
      </c>
      <c r="L159" s="134"/>
      <c r="M159" s="139"/>
      <c r="N159" s="140"/>
      <c r="O159" s="140"/>
      <c r="P159" s="141">
        <f>P160</f>
        <v>0</v>
      </c>
      <c r="Q159" s="140"/>
      <c r="R159" s="141">
        <f>R160</f>
        <v>0</v>
      </c>
      <c r="S159" s="140"/>
      <c r="T159" s="142">
        <f>T160</f>
        <v>0</v>
      </c>
      <c r="AR159" s="136" t="s">
        <v>76</v>
      </c>
      <c r="AT159" s="143" t="s">
        <v>68</v>
      </c>
      <c r="AU159" s="143" t="s">
        <v>76</v>
      </c>
      <c r="AY159" s="136" t="s">
        <v>183</v>
      </c>
      <c r="BK159" s="144">
        <f>BK160</f>
        <v>6548.17</v>
      </c>
    </row>
    <row r="160" spans="2:65" s="28" customFormat="1" ht="16.5" customHeight="1">
      <c r="B160" s="27"/>
      <c r="C160" s="147" t="s">
        <v>413</v>
      </c>
      <c r="D160" s="147" t="s">
        <v>185</v>
      </c>
      <c r="E160" s="148" t="s">
        <v>1636</v>
      </c>
      <c r="F160" s="149" t="s">
        <v>1637</v>
      </c>
      <c r="G160" s="150" t="s">
        <v>239</v>
      </c>
      <c r="H160" s="151">
        <v>110.986</v>
      </c>
      <c r="I160" s="4">
        <v>59</v>
      </c>
      <c r="J160" s="95">
        <f>ROUND(I160*H160,2)</f>
        <v>6548.17</v>
      </c>
      <c r="K160" s="149" t="s">
        <v>189</v>
      </c>
      <c r="L160" s="27"/>
      <c r="M160" s="190" t="s">
        <v>1</v>
      </c>
      <c r="N160" s="191" t="s">
        <v>40</v>
      </c>
      <c r="O160" s="192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6548.17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6548.17</v>
      </c>
      <c r="BL160" s="15" t="s">
        <v>190</v>
      </c>
      <c r="BM160" s="15" t="s">
        <v>1747</v>
      </c>
    </row>
    <row r="161" spans="2:12" s="28" customFormat="1" ht="6.95" customHeight="1">
      <c r="B161" s="37"/>
      <c r="C161" s="38"/>
      <c r="D161" s="38"/>
      <c r="E161" s="38"/>
      <c r="F161" s="38"/>
      <c r="G161" s="38"/>
      <c r="H161" s="38"/>
      <c r="I161" s="2"/>
      <c r="J161" s="38"/>
      <c r="K161" s="38"/>
      <c r="L161" s="27"/>
    </row>
  </sheetData>
  <sheetProtection algorithmName="SHA-512" hashValue="RImSSE9YjCsO6xKXWUbV+hiK+64YVuf/wtiruBk/9GvES3th4Ju2zHh+sPisGGWXENK/HpzxleUWJ0jh7iXYXg==" saltValue="+QdiifZOzzK1FZcXVLbK3A==" spinCount="100000" sheet="1" objects="1" scenarios="1" selectLockedCells="1"/>
  <autoFilter ref="C90:K16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B1:BM126"/>
  <sheetViews>
    <sheetView showGridLines="0" workbookViewId="0" topLeftCell="A88">
      <selection activeCell="I104" sqref="I10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118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1680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1748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26033.36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ROUND((SUM(BE88:BE125)),2)</f>
        <v>26033.36</v>
      </c>
      <c r="I35" s="104">
        <v>0.21</v>
      </c>
      <c r="J35" s="103">
        <f>ROUND(((SUM(BE88:BE125))*I35),2)</f>
        <v>5467.01</v>
      </c>
      <c r="L35" s="27"/>
    </row>
    <row r="36" spans="2:12" s="28" customFormat="1" ht="14.45" customHeight="1">
      <c r="B36" s="27"/>
      <c r="E36" s="24" t="s">
        <v>41</v>
      </c>
      <c r="F36" s="103">
        <f>ROUND((SUM(BF88:BF125)),2)</f>
        <v>0</v>
      </c>
      <c r="I36" s="104">
        <v>0.15</v>
      </c>
      <c r="J36" s="103">
        <f>ROUND(((SUM(BF88:BF125))*I36),2)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ROUND((SUM(BG88:BG125)),2)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ROUND((SUM(BH88:BH125)),2)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ROUND((SUM(BI88:BI125)),2)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31500.370000000003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1680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B2 - Vodovodní řad ul. v Ouvoze - NEUZNATELNÉ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26033.36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26033.36</v>
      </c>
      <c r="L64" s="115"/>
    </row>
    <row r="65" spans="2:12" s="79" customFormat="1" ht="19.9" customHeight="1">
      <c r="B65" s="120"/>
      <c r="D65" s="121" t="s">
        <v>1456</v>
      </c>
      <c r="E65" s="122"/>
      <c r="F65" s="122"/>
      <c r="G65" s="122"/>
      <c r="H65" s="122"/>
      <c r="I65" s="122"/>
      <c r="J65" s="123">
        <f>J90</f>
        <v>25627.5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J124</f>
        <v>405.86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1680</v>
      </c>
      <c r="F78" s="253"/>
      <c r="G78" s="253"/>
      <c r="H78" s="253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54" t="str">
        <f>E11</f>
        <v>B2 - Vodovodní řad ul. v Ouvoze - NEUZNATELNÉ NÁKLADY</v>
      </c>
      <c r="F80" s="253"/>
      <c r="G80" s="253"/>
      <c r="H80" s="253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>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26033.36</v>
      </c>
      <c r="L88" s="27"/>
      <c r="M88" s="55"/>
      <c r="N88" s="46"/>
      <c r="O88" s="46"/>
      <c r="P88" s="131">
        <f>P89</f>
        <v>0</v>
      </c>
      <c r="Q88" s="46"/>
      <c r="R88" s="131">
        <f>R89</f>
        <v>6.8794476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26033.36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26033.36</v>
      </c>
      <c r="L89" s="134"/>
      <c r="M89" s="139"/>
      <c r="N89" s="140"/>
      <c r="O89" s="140"/>
      <c r="P89" s="141">
        <f>P90+P124</f>
        <v>0</v>
      </c>
      <c r="Q89" s="140"/>
      <c r="R89" s="141">
        <f>R90+R124</f>
        <v>6.8794476</v>
      </c>
      <c r="S89" s="140"/>
      <c r="T89" s="142">
        <f>T90+T124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BK90+BK124</f>
        <v>26033.36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1618</v>
      </c>
      <c r="J90" s="146">
        <f>BK90</f>
        <v>25627.5</v>
      </c>
      <c r="L90" s="134"/>
      <c r="M90" s="139"/>
      <c r="N90" s="140"/>
      <c r="O90" s="140"/>
      <c r="P90" s="141">
        <f>SUM(P91:P123)</f>
        <v>0</v>
      </c>
      <c r="Q90" s="140"/>
      <c r="R90" s="141">
        <f>SUM(R91:R123)</f>
        <v>6.8794476</v>
      </c>
      <c r="S90" s="140"/>
      <c r="T90" s="142">
        <f>SUM(T91:T123)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SUM(BK91:BK123)</f>
        <v>25627.5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1457</v>
      </c>
      <c r="F91" s="149" t="s">
        <v>1458</v>
      </c>
      <c r="G91" s="150" t="s">
        <v>194</v>
      </c>
      <c r="H91" s="151">
        <v>10.8</v>
      </c>
      <c r="I91" s="4">
        <v>265</v>
      </c>
      <c r="J91" s="95">
        <f>ROUND(I91*H91,2)</f>
        <v>2862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2862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2862</v>
      </c>
      <c r="BL91" s="15" t="s">
        <v>190</v>
      </c>
      <c r="BM91" s="15" t="s">
        <v>1749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1750</v>
      </c>
      <c r="H92" s="162">
        <v>10.8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213</v>
      </c>
      <c r="F93" s="149" t="s">
        <v>214</v>
      </c>
      <c r="G93" s="150" t="s">
        <v>194</v>
      </c>
      <c r="H93" s="151">
        <v>10.8</v>
      </c>
      <c r="I93" s="4">
        <v>23.2</v>
      </c>
      <c r="J93" s="95">
        <f>ROUND(I93*H93,2)</f>
        <v>250.56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250.56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250.56</v>
      </c>
      <c r="BL93" s="15" t="s">
        <v>190</v>
      </c>
      <c r="BM93" s="15" t="s">
        <v>1751</v>
      </c>
    </row>
    <row r="94" spans="2:51" s="158" customFormat="1" ht="12">
      <c r="B94" s="157"/>
      <c r="D94" s="159" t="s">
        <v>196</v>
      </c>
      <c r="E94" s="160" t="s">
        <v>1</v>
      </c>
      <c r="F94" s="161" t="s">
        <v>1752</v>
      </c>
      <c r="H94" s="162">
        <v>10.8</v>
      </c>
      <c r="I94" s="5"/>
      <c r="L94" s="157"/>
      <c r="M94" s="163"/>
      <c r="N94" s="164"/>
      <c r="O94" s="164"/>
      <c r="P94" s="164"/>
      <c r="Q94" s="164"/>
      <c r="R94" s="164"/>
      <c r="S94" s="164"/>
      <c r="T94" s="165"/>
      <c r="AT94" s="160" t="s">
        <v>196</v>
      </c>
      <c r="AU94" s="160" t="s">
        <v>78</v>
      </c>
      <c r="AV94" s="158" t="s">
        <v>78</v>
      </c>
      <c r="AW94" s="158" t="s">
        <v>31</v>
      </c>
      <c r="AX94" s="158" t="s">
        <v>76</v>
      </c>
      <c r="AY94" s="160" t="s">
        <v>183</v>
      </c>
    </row>
    <row r="95" spans="2:65" s="28" customFormat="1" ht="16.5" customHeight="1">
      <c r="B95" s="27"/>
      <c r="C95" s="147" t="s">
        <v>198</v>
      </c>
      <c r="D95" s="147" t="s">
        <v>185</v>
      </c>
      <c r="E95" s="148" t="s">
        <v>1467</v>
      </c>
      <c r="F95" s="149" t="s">
        <v>1468</v>
      </c>
      <c r="G95" s="150" t="s">
        <v>188</v>
      </c>
      <c r="H95" s="151">
        <v>36</v>
      </c>
      <c r="I95" s="4">
        <v>25</v>
      </c>
      <c r="J95" s="95">
        <f>ROUND(I95*H95,2)</f>
        <v>900</v>
      </c>
      <c r="K95" s="149" t="s">
        <v>189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0.00084</v>
      </c>
      <c r="R95" s="154">
        <f>Q95*H95</f>
        <v>0.030240000000000003</v>
      </c>
      <c r="S95" s="154">
        <v>0</v>
      </c>
      <c r="T95" s="155">
        <f>S95*H95</f>
        <v>0</v>
      </c>
      <c r="AR95" s="15" t="s">
        <v>190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900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900</v>
      </c>
      <c r="BL95" s="15" t="s">
        <v>190</v>
      </c>
      <c r="BM95" s="15" t="s">
        <v>1753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1754</v>
      </c>
      <c r="H96" s="162">
        <v>36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76</v>
      </c>
      <c r="AY96" s="160" t="s">
        <v>183</v>
      </c>
    </row>
    <row r="97" spans="2:65" s="28" customFormat="1" ht="16.5" customHeight="1">
      <c r="B97" s="27"/>
      <c r="C97" s="147" t="s">
        <v>190</v>
      </c>
      <c r="D97" s="147" t="s">
        <v>185</v>
      </c>
      <c r="E97" s="148" t="s">
        <v>1475</v>
      </c>
      <c r="F97" s="149" t="s">
        <v>1476</v>
      </c>
      <c r="G97" s="150" t="s">
        <v>188</v>
      </c>
      <c r="H97" s="151">
        <v>36</v>
      </c>
      <c r="I97" s="4">
        <v>15</v>
      </c>
      <c r="J97" s="95">
        <f>ROUND(I97*H97,2)</f>
        <v>540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540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540</v>
      </c>
      <c r="BL97" s="15" t="s">
        <v>190</v>
      </c>
      <c r="BM97" s="15" t="s">
        <v>1755</v>
      </c>
    </row>
    <row r="98" spans="2:65" s="28" customFormat="1" ht="16.5" customHeight="1">
      <c r="B98" s="27"/>
      <c r="C98" s="147" t="s">
        <v>212</v>
      </c>
      <c r="D98" s="147" t="s">
        <v>185</v>
      </c>
      <c r="E98" s="148" t="s">
        <v>1478</v>
      </c>
      <c r="F98" s="149" t="s">
        <v>1479</v>
      </c>
      <c r="G98" s="150" t="s">
        <v>194</v>
      </c>
      <c r="H98" s="151">
        <v>4.32</v>
      </c>
      <c r="I98" s="4">
        <v>35</v>
      </c>
      <c r="J98" s="95">
        <f>ROUND(I98*H98,2)</f>
        <v>151.2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151.2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151.2</v>
      </c>
      <c r="BL98" s="15" t="s">
        <v>190</v>
      </c>
      <c r="BM98" s="15" t="s">
        <v>1756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1757</v>
      </c>
      <c r="H99" s="162">
        <v>4.32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217</v>
      </c>
      <c r="D100" s="147" t="s">
        <v>185</v>
      </c>
      <c r="E100" s="148" t="s">
        <v>218</v>
      </c>
      <c r="F100" s="149" t="s">
        <v>219</v>
      </c>
      <c r="G100" s="150" t="s">
        <v>194</v>
      </c>
      <c r="H100" s="151">
        <v>3.468</v>
      </c>
      <c r="I100" s="4">
        <v>98</v>
      </c>
      <c r="J100" s="95">
        <f>ROUND(I100*H100,2)</f>
        <v>339.86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339.86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339.86</v>
      </c>
      <c r="BL100" s="15" t="s">
        <v>190</v>
      </c>
      <c r="BM100" s="15" t="s">
        <v>1758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1759</v>
      </c>
      <c r="H101" s="162">
        <v>3.468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222</v>
      </c>
      <c r="D102" s="147" t="s">
        <v>185</v>
      </c>
      <c r="E102" s="148" t="s">
        <v>223</v>
      </c>
      <c r="F102" s="149" t="s">
        <v>224</v>
      </c>
      <c r="G102" s="150" t="s">
        <v>194</v>
      </c>
      <c r="H102" s="151">
        <v>107.508</v>
      </c>
      <c r="I102" s="4">
        <v>2.5</v>
      </c>
      <c r="J102" s="95">
        <f>ROUND(I102*H102,2)</f>
        <v>268.77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268.77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268.77</v>
      </c>
      <c r="BL102" s="15" t="s">
        <v>190</v>
      </c>
      <c r="BM102" s="15" t="s">
        <v>1760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1761</v>
      </c>
      <c r="H103" s="162">
        <v>107.508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76</v>
      </c>
      <c r="AY103" s="160" t="s">
        <v>183</v>
      </c>
    </row>
    <row r="104" spans="2:65" s="28" customFormat="1" ht="16.5" customHeight="1">
      <c r="B104" s="27"/>
      <c r="C104" s="147" t="s">
        <v>227</v>
      </c>
      <c r="D104" s="147" t="s">
        <v>185</v>
      </c>
      <c r="E104" s="148" t="s">
        <v>1489</v>
      </c>
      <c r="F104" s="149" t="s">
        <v>1490</v>
      </c>
      <c r="G104" s="150" t="s">
        <v>194</v>
      </c>
      <c r="H104" s="151">
        <v>3.468</v>
      </c>
      <c r="I104" s="4">
        <v>19</v>
      </c>
      <c r="J104" s="95">
        <f>ROUND(I104*H104,2)</f>
        <v>65.89</v>
      </c>
      <c r="K104" s="149" t="s">
        <v>189</v>
      </c>
      <c r="L104" s="27"/>
      <c r="M104" s="152" t="s">
        <v>1</v>
      </c>
      <c r="N104" s="153" t="s">
        <v>40</v>
      </c>
      <c r="O104" s="48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AR104" s="15" t="s">
        <v>190</v>
      </c>
      <c r="AT104" s="15" t="s">
        <v>185</v>
      </c>
      <c r="AU104" s="15" t="s">
        <v>78</v>
      </c>
      <c r="AY104" s="15" t="s">
        <v>183</v>
      </c>
      <c r="BE104" s="156">
        <f>IF(N104="základní",J104,0)</f>
        <v>65.89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15" t="s">
        <v>76</v>
      </c>
      <c r="BK104" s="156">
        <f>ROUND(I104*H104,2)</f>
        <v>65.89</v>
      </c>
      <c r="BL104" s="15" t="s">
        <v>190</v>
      </c>
      <c r="BM104" s="15" t="s">
        <v>1762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1763</v>
      </c>
      <c r="H105" s="162">
        <v>3.468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76</v>
      </c>
      <c r="AY105" s="160" t="s">
        <v>183</v>
      </c>
    </row>
    <row r="106" spans="2:65" s="28" customFormat="1" ht="16.5" customHeight="1">
      <c r="B106" s="27"/>
      <c r="C106" s="147" t="s">
        <v>232</v>
      </c>
      <c r="D106" s="147" t="s">
        <v>185</v>
      </c>
      <c r="E106" s="148" t="s">
        <v>233</v>
      </c>
      <c r="F106" s="149" t="s">
        <v>234</v>
      </c>
      <c r="G106" s="150" t="s">
        <v>194</v>
      </c>
      <c r="H106" s="151">
        <v>3.468</v>
      </c>
      <c r="I106" s="4">
        <v>11</v>
      </c>
      <c r="J106" s="95">
        <f>ROUND(I106*H106,2)</f>
        <v>38.15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38.15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38.15</v>
      </c>
      <c r="BL106" s="15" t="s">
        <v>190</v>
      </c>
      <c r="BM106" s="15" t="s">
        <v>1764</v>
      </c>
    </row>
    <row r="107" spans="2:65" s="28" customFormat="1" ht="16.5" customHeight="1">
      <c r="B107" s="27"/>
      <c r="C107" s="147" t="s">
        <v>236</v>
      </c>
      <c r="D107" s="147" t="s">
        <v>185</v>
      </c>
      <c r="E107" s="148" t="s">
        <v>237</v>
      </c>
      <c r="F107" s="149" t="s">
        <v>238</v>
      </c>
      <c r="G107" s="150" t="s">
        <v>239</v>
      </c>
      <c r="H107" s="151">
        <v>5.549</v>
      </c>
      <c r="I107" s="4">
        <v>50</v>
      </c>
      <c r="J107" s="95">
        <f>ROUND(I107*H107,2)</f>
        <v>277.45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277.45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277.45</v>
      </c>
      <c r="BL107" s="15" t="s">
        <v>190</v>
      </c>
      <c r="BM107" s="15" t="s">
        <v>1765</v>
      </c>
    </row>
    <row r="108" spans="2:51" s="158" customFormat="1" ht="12">
      <c r="B108" s="157"/>
      <c r="D108" s="159" t="s">
        <v>196</v>
      </c>
      <c r="F108" s="161" t="s">
        <v>1766</v>
      </c>
      <c r="H108" s="162">
        <v>5.549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242</v>
      </c>
      <c r="D109" s="147" t="s">
        <v>185</v>
      </c>
      <c r="E109" s="148" t="s">
        <v>243</v>
      </c>
      <c r="F109" s="149" t="s">
        <v>244</v>
      </c>
      <c r="G109" s="150" t="s">
        <v>194</v>
      </c>
      <c r="H109" s="151">
        <v>7.332</v>
      </c>
      <c r="I109" s="4">
        <v>182.5</v>
      </c>
      <c r="J109" s="95">
        <f>ROUND(I109*H109,2)</f>
        <v>1338.09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1338.09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1338.09</v>
      </c>
      <c r="BL109" s="15" t="s">
        <v>190</v>
      </c>
      <c r="BM109" s="15" t="s">
        <v>1767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1768</v>
      </c>
      <c r="H110" s="162">
        <v>7.332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248</v>
      </c>
      <c r="D111" s="147" t="s">
        <v>185</v>
      </c>
      <c r="E111" s="148" t="s">
        <v>1498</v>
      </c>
      <c r="F111" s="149" t="s">
        <v>1499</v>
      </c>
      <c r="G111" s="150" t="s">
        <v>194</v>
      </c>
      <c r="H111" s="151">
        <v>2.388</v>
      </c>
      <c r="I111" s="4">
        <v>306</v>
      </c>
      <c r="J111" s="95">
        <f>ROUND(I111*H111,2)</f>
        <v>730.73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730.73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730.73</v>
      </c>
      <c r="BL111" s="15" t="s">
        <v>190</v>
      </c>
      <c r="BM111" s="15" t="s">
        <v>1769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1770</v>
      </c>
      <c r="H112" s="162">
        <v>2.388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81" t="s">
        <v>253</v>
      </c>
      <c r="D113" s="181" t="s">
        <v>265</v>
      </c>
      <c r="E113" s="182" t="s">
        <v>1503</v>
      </c>
      <c r="F113" s="183" t="s">
        <v>1504</v>
      </c>
      <c r="G113" s="184" t="s">
        <v>239</v>
      </c>
      <c r="H113" s="185">
        <v>4.776</v>
      </c>
      <c r="I113" s="8">
        <v>225</v>
      </c>
      <c r="J113" s="186">
        <f>ROUND(I113*H113,2)</f>
        <v>1074.6</v>
      </c>
      <c r="K113" s="183" t="s">
        <v>1</v>
      </c>
      <c r="L113" s="187"/>
      <c r="M113" s="188" t="s">
        <v>1</v>
      </c>
      <c r="N113" s="189" t="s">
        <v>40</v>
      </c>
      <c r="O113" s="48"/>
      <c r="P113" s="154">
        <f>O113*H113</f>
        <v>0</v>
      </c>
      <c r="Q113" s="154">
        <v>1</v>
      </c>
      <c r="R113" s="154">
        <f>Q113*H113</f>
        <v>4.776</v>
      </c>
      <c r="S113" s="154">
        <v>0</v>
      </c>
      <c r="T113" s="155">
        <f>S113*H113</f>
        <v>0</v>
      </c>
      <c r="AR113" s="15" t="s">
        <v>227</v>
      </c>
      <c r="AT113" s="15" t="s">
        <v>265</v>
      </c>
      <c r="AU113" s="15" t="s">
        <v>78</v>
      </c>
      <c r="AY113" s="15" t="s">
        <v>183</v>
      </c>
      <c r="BE113" s="156">
        <f>IF(N113="základní",J113,0)</f>
        <v>1074.6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1074.6</v>
      </c>
      <c r="BL113" s="15" t="s">
        <v>190</v>
      </c>
      <c r="BM113" s="15" t="s">
        <v>1771</v>
      </c>
    </row>
    <row r="114" spans="2:51" s="158" customFormat="1" ht="12">
      <c r="B114" s="157"/>
      <c r="D114" s="159" t="s">
        <v>196</v>
      </c>
      <c r="F114" s="161" t="s">
        <v>1772</v>
      </c>
      <c r="H114" s="162">
        <v>4.776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257</v>
      </c>
      <c r="D115" s="147" t="s">
        <v>185</v>
      </c>
      <c r="E115" s="148" t="s">
        <v>1508</v>
      </c>
      <c r="F115" s="149" t="s">
        <v>1509</v>
      </c>
      <c r="G115" s="150" t="s">
        <v>194</v>
      </c>
      <c r="H115" s="151">
        <v>1.08</v>
      </c>
      <c r="I115" s="4">
        <v>815</v>
      </c>
      <c r="J115" s="95">
        <f>ROUND(I115*H115,2)</f>
        <v>880.2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1.89077</v>
      </c>
      <c r="R115" s="154">
        <f>Q115*H115</f>
        <v>2.0420316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880.2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880.2</v>
      </c>
      <c r="BL115" s="15" t="s">
        <v>190</v>
      </c>
      <c r="BM115" s="15" t="s">
        <v>1773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1774</v>
      </c>
      <c r="H116" s="162">
        <v>1.08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8</v>
      </c>
      <c r="D117" s="147" t="s">
        <v>185</v>
      </c>
      <c r="E117" s="148" t="s">
        <v>1665</v>
      </c>
      <c r="F117" s="149" t="s">
        <v>1666</v>
      </c>
      <c r="G117" s="150" t="s">
        <v>319</v>
      </c>
      <c r="H117" s="151">
        <v>12</v>
      </c>
      <c r="I117" s="4">
        <v>108</v>
      </c>
      <c r="J117" s="95">
        <f>ROUND(I117*H117,2)</f>
        <v>1296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1296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1296</v>
      </c>
      <c r="BL117" s="15" t="s">
        <v>190</v>
      </c>
      <c r="BM117" s="15" t="s">
        <v>1775</v>
      </c>
    </row>
    <row r="118" spans="2:65" s="28" customFormat="1" ht="16.5" customHeight="1">
      <c r="B118" s="27"/>
      <c r="C118" s="181" t="s">
        <v>262</v>
      </c>
      <c r="D118" s="181" t="s">
        <v>265</v>
      </c>
      <c r="E118" s="182" t="s">
        <v>1668</v>
      </c>
      <c r="F118" s="183" t="s">
        <v>1669</v>
      </c>
      <c r="G118" s="184" t="s">
        <v>319</v>
      </c>
      <c r="H118" s="185">
        <v>13.2</v>
      </c>
      <c r="I118" s="8">
        <v>95</v>
      </c>
      <c r="J118" s="186">
        <f>ROUND(I118*H118,2)</f>
        <v>1254</v>
      </c>
      <c r="K118" s="183" t="s">
        <v>1</v>
      </c>
      <c r="L118" s="187"/>
      <c r="M118" s="188" t="s">
        <v>1</v>
      </c>
      <c r="N118" s="189" t="s">
        <v>40</v>
      </c>
      <c r="O118" s="48"/>
      <c r="P118" s="154">
        <f>O118*H118</f>
        <v>0</v>
      </c>
      <c r="Q118" s="154">
        <v>0.00028</v>
      </c>
      <c r="R118" s="154">
        <f>Q118*H118</f>
        <v>0.0036959999999999996</v>
      </c>
      <c r="S118" s="154">
        <v>0</v>
      </c>
      <c r="T118" s="155">
        <f>S118*H118</f>
        <v>0</v>
      </c>
      <c r="AR118" s="15" t="s">
        <v>227</v>
      </c>
      <c r="AT118" s="15" t="s">
        <v>265</v>
      </c>
      <c r="AU118" s="15" t="s">
        <v>78</v>
      </c>
      <c r="AY118" s="15" t="s">
        <v>183</v>
      </c>
      <c r="BE118" s="156">
        <f>IF(N118="základní",J118,0)</f>
        <v>1254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1254</v>
      </c>
      <c r="BL118" s="15" t="s">
        <v>190</v>
      </c>
      <c r="BM118" s="15" t="s">
        <v>1776</v>
      </c>
    </row>
    <row r="119" spans="2:51" s="158" customFormat="1" ht="12">
      <c r="B119" s="157"/>
      <c r="D119" s="159" t="s">
        <v>196</v>
      </c>
      <c r="F119" s="161" t="s">
        <v>1777</v>
      </c>
      <c r="H119" s="162">
        <v>13.2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264</v>
      </c>
      <c r="D120" s="147" t="s">
        <v>185</v>
      </c>
      <c r="E120" s="148" t="s">
        <v>1589</v>
      </c>
      <c r="F120" s="149" t="s">
        <v>1590</v>
      </c>
      <c r="G120" s="150" t="s">
        <v>319</v>
      </c>
      <c r="H120" s="151">
        <v>12</v>
      </c>
      <c r="I120" s="4">
        <v>45</v>
      </c>
      <c r="J120" s="95">
        <f>ROUND(I120*H120,2)</f>
        <v>540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540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540</v>
      </c>
      <c r="BL120" s="15" t="s">
        <v>190</v>
      </c>
      <c r="BM120" s="15" t="s">
        <v>1778</v>
      </c>
    </row>
    <row r="121" spans="2:65" s="28" customFormat="1" ht="16.5" customHeight="1">
      <c r="B121" s="27"/>
      <c r="C121" s="147" t="s">
        <v>270</v>
      </c>
      <c r="D121" s="147" t="s">
        <v>185</v>
      </c>
      <c r="E121" s="148" t="s">
        <v>1595</v>
      </c>
      <c r="F121" s="149" t="s">
        <v>1596</v>
      </c>
      <c r="G121" s="150" t="s">
        <v>1597</v>
      </c>
      <c r="H121" s="151">
        <v>1</v>
      </c>
      <c r="I121" s="4">
        <v>1500</v>
      </c>
      <c r="J121" s="95">
        <f>ROUND(I121*H121,2)</f>
        <v>1500</v>
      </c>
      <c r="K121" s="149" t="s">
        <v>1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1500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1500</v>
      </c>
      <c r="BL121" s="15" t="s">
        <v>190</v>
      </c>
      <c r="BM121" s="15" t="s">
        <v>1779</v>
      </c>
    </row>
    <row r="122" spans="2:65" s="28" customFormat="1" ht="16.5" customHeight="1">
      <c r="B122" s="27"/>
      <c r="C122" s="147" t="s">
        <v>274</v>
      </c>
      <c r="D122" s="147" t="s">
        <v>185</v>
      </c>
      <c r="E122" s="148" t="s">
        <v>1611</v>
      </c>
      <c r="F122" s="149" t="s">
        <v>1612</v>
      </c>
      <c r="G122" s="150" t="s">
        <v>319</v>
      </c>
      <c r="H122" s="151">
        <v>12</v>
      </c>
      <c r="I122" s="4">
        <v>45</v>
      </c>
      <c r="J122" s="95">
        <f>ROUND(I122*H122,2)</f>
        <v>540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0.00019</v>
      </c>
      <c r="R122" s="154">
        <f>Q122*H122</f>
        <v>0.00228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540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540</v>
      </c>
      <c r="BL122" s="15" t="s">
        <v>190</v>
      </c>
      <c r="BM122" s="15" t="s">
        <v>1780</v>
      </c>
    </row>
    <row r="123" spans="2:65" s="28" customFormat="1" ht="16.5" customHeight="1">
      <c r="B123" s="27"/>
      <c r="C123" s="147" t="s">
        <v>282</v>
      </c>
      <c r="D123" s="147" t="s">
        <v>185</v>
      </c>
      <c r="E123" s="148" t="s">
        <v>1614</v>
      </c>
      <c r="F123" s="149" t="s">
        <v>1615</v>
      </c>
      <c r="G123" s="150" t="s">
        <v>319</v>
      </c>
      <c r="H123" s="151">
        <v>280</v>
      </c>
      <c r="I123" s="4">
        <v>38.5</v>
      </c>
      <c r="J123" s="95">
        <f>ROUND(I123*H123,2)</f>
        <v>10780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9E-05</v>
      </c>
      <c r="R123" s="154">
        <f>Q123*H123</f>
        <v>0.0252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10780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10780</v>
      </c>
      <c r="BL123" s="15" t="s">
        <v>190</v>
      </c>
      <c r="BM123" s="15" t="s">
        <v>1781</v>
      </c>
    </row>
    <row r="124" spans="2:63" s="135" customFormat="1" ht="22.9" customHeight="1">
      <c r="B124" s="134"/>
      <c r="D124" s="136" t="s">
        <v>68</v>
      </c>
      <c r="E124" s="145" t="s">
        <v>592</v>
      </c>
      <c r="F124" s="145" t="s">
        <v>593</v>
      </c>
      <c r="I124" s="3"/>
      <c r="J124" s="146">
        <f>BK124</f>
        <v>405.86</v>
      </c>
      <c r="L124" s="134"/>
      <c r="M124" s="139"/>
      <c r="N124" s="140"/>
      <c r="O124" s="140"/>
      <c r="P124" s="141">
        <f>P125</f>
        <v>0</v>
      </c>
      <c r="Q124" s="140"/>
      <c r="R124" s="141">
        <f>R125</f>
        <v>0</v>
      </c>
      <c r="S124" s="140"/>
      <c r="T124" s="142">
        <f>T125</f>
        <v>0</v>
      </c>
      <c r="AR124" s="136" t="s">
        <v>76</v>
      </c>
      <c r="AT124" s="143" t="s">
        <v>68</v>
      </c>
      <c r="AU124" s="143" t="s">
        <v>76</v>
      </c>
      <c r="AY124" s="136" t="s">
        <v>183</v>
      </c>
      <c r="BK124" s="144">
        <f>BK125</f>
        <v>405.86</v>
      </c>
    </row>
    <row r="125" spans="2:65" s="28" customFormat="1" ht="16.5" customHeight="1">
      <c r="B125" s="27"/>
      <c r="C125" s="147" t="s">
        <v>7</v>
      </c>
      <c r="D125" s="147" t="s">
        <v>185</v>
      </c>
      <c r="E125" s="148" t="s">
        <v>1636</v>
      </c>
      <c r="F125" s="149" t="s">
        <v>1637</v>
      </c>
      <c r="G125" s="150" t="s">
        <v>239</v>
      </c>
      <c r="H125" s="151">
        <v>6.879</v>
      </c>
      <c r="I125" s="4">
        <v>59</v>
      </c>
      <c r="J125" s="95">
        <f>ROUND(I125*H125,2)</f>
        <v>405.86</v>
      </c>
      <c r="K125" s="149" t="s">
        <v>189</v>
      </c>
      <c r="L125" s="27"/>
      <c r="M125" s="190" t="s">
        <v>1</v>
      </c>
      <c r="N125" s="191" t="s">
        <v>40</v>
      </c>
      <c r="O125" s="192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405.86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405.86</v>
      </c>
      <c r="BL125" s="15" t="s">
        <v>190</v>
      </c>
      <c r="BM125" s="15" t="s">
        <v>1782</v>
      </c>
    </row>
    <row r="126" spans="2:12" s="28" customFormat="1" ht="6.95" customHeight="1">
      <c r="B126" s="37"/>
      <c r="C126" s="38"/>
      <c r="D126" s="38"/>
      <c r="E126" s="38"/>
      <c r="F126" s="38"/>
      <c r="G126" s="38"/>
      <c r="H126" s="38"/>
      <c r="I126" s="2"/>
      <c r="J126" s="38"/>
      <c r="K126" s="38"/>
      <c r="L126" s="27"/>
    </row>
  </sheetData>
  <sheetProtection algorithmName="SHA-512" hashValue="p4vthTpLDbhGQWhjNp3uZSpuOFRCN8jHm74j0x1zxMnWjRvZxavXgvbkYkqw35TcCy0TjHB0WZ/4olnOoYybeA==" saltValue="ph8WrHmawn7ojRIJ6yCklA==" spinCount="100000" sheet="1" objects="1" scenarios="1" selectLockedCells="1"/>
  <autoFilter ref="C87:K12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BM209"/>
  <sheetViews>
    <sheetView showGridLines="0" workbookViewId="0" topLeftCell="A190">
      <selection activeCell="I200" sqref="I200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122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1783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1784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1785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3204524.88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ROUND((SUM(BE91:BE208)),2)</f>
        <v>3204524.88</v>
      </c>
      <c r="I35" s="104">
        <v>0.21</v>
      </c>
      <c r="J35" s="103">
        <f>ROUND(((SUM(BE91:BE208))*I35),2)</f>
        <v>672950.22</v>
      </c>
      <c r="L35" s="27"/>
    </row>
    <row r="36" spans="2:12" s="28" customFormat="1" ht="14.45" customHeight="1">
      <c r="B36" s="27"/>
      <c r="E36" s="24" t="s">
        <v>41</v>
      </c>
      <c r="F36" s="103">
        <f>ROUND((SUM(BF91:BF208)),2)</f>
        <v>0</v>
      </c>
      <c r="I36" s="104">
        <v>0.15</v>
      </c>
      <c r="J36" s="103">
        <f>ROUND(((SUM(BF91:BF208))*I36),2)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ROUND((SUM(BG91:BG208)),2)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ROUND((SUM(BH91:BH208)),2)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ROUND((SUM(BI91:BI208)),2)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3877475.0999999996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1783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A - Kanal stoka ul Karlovická - investor Správa a údržba silnic Plzeňského kraje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3204524.88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3204524.88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1026451.3099999998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J140</f>
        <v>52408.05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J149</f>
        <v>2006007.6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J202</f>
        <v>27563.370000000003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J207</f>
        <v>92094.55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1783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A - Kanal stoka ul Karlovická - investor Správa a údržba silnic Plzeňského kraje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 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3204524.88</v>
      </c>
      <c r="L91" s="27"/>
      <c r="M91" s="55"/>
      <c r="N91" s="46"/>
      <c r="O91" s="46"/>
      <c r="P91" s="131">
        <f>P92</f>
        <v>0</v>
      </c>
      <c r="Q91" s="46"/>
      <c r="R91" s="131">
        <f>R92</f>
        <v>579.21092535</v>
      </c>
      <c r="S91" s="46"/>
      <c r="T91" s="132">
        <f>T92</f>
        <v>43.1964</v>
      </c>
      <c r="AT91" s="15" t="s">
        <v>68</v>
      </c>
      <c r="AU91" s="15" t="s">
        <v>157</v>
      </c>
      <c r="BK91" s="133">
        <f>BK92</f>
        <v>3204524.88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3204524.88</v>
      </c>
      <c r="L92" s="134"/>
      <c r="M92" s="139"/>
      <c r="N92" s="140"/>
      <c r="O92" s="140"/>
      <c r="P92" s="141">
        <f>P93+P140+P149+P202+P207</f>
        <v>0</v>
      </c>
      <c r="Q92" s="140"/>
      <c r="R92" s="141">
        <f>R93+R140+R149+R202+R207</f>
        <v>579.21092535</v>
      </c>
      <c r="S92" s="140"/>
      <c r="T92" s="142">
        <f>T93+T140+T149+T202+T207</f>
        <v>43.1964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BK93+BK140+BK149+BK202+BK207</f>
        <v>3204524.88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I93" s="3"/>
      <c r="J93" s="146">
        <f>BK93</f>
        <v>1026451.3099999998</v>
      </c>
      <c r="L93" s="134"/>
      <c r="M93" s="139"/>
      <c r="N93" s="140"/>
      <c r="O93" s="140"/>
      <c r="P93" s="141">
        <f>SUM(P94:P139)</f>
        <v>0</v>
      </c>
      <c r="Q93" s="140"/>
      <c r="R93" s="141">
        <f>SUM(R94:R139)</f>
        <v>418.701856</v>
      </c>
      <c r="S93" s="140"/>
      <c r="T93" s="142">
        <f>SUM(T94:T139)</f>
        <v>43.1964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SUM(BK94:BK139)</f>
        <v>1026451.3099999998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1786</v>
      </c>
      <c r="F94" s="149" t="s">
        <v>1787</v>
      </c>
      <c r="G94" s="150" t="s">
        <v>194</v>
      </c>
      <c r="H94" s="151">
        <v>964.76</v>
      </c>
      <c r="I94" s="4">
        <v>285</v>
      </c>
      <c r="J94" s="95">
        <f>ROUND(I94*H94,2)</f>
        <v>274956.6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274956.6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274956.6</v>
      </c>
      <c r="BL94" s="15" t="s">
        <v>190</v>
      </c>
      <c r="BM94" s="15" t="s">
        <v>1788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1789</v>
      </c>
      <c r="H95" s="162">
        <v>744.8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1790</v>
      </c>
      <c r="H96" s="162">
        <v>57.96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96" customFormat="1" ht="12">
      <c r="B97" s="195"/>
      <c r="D97" s="159" t="s">
        <v>196</v>
      </c>
      <c r="E97" s="197" t="s">
        <v>1</v>
      </c>
      <c r="F97" s="198" t="s">
        <v>1791</v>
      </c>
      <c r="H97" s="199">
        <v>802.76</v>
      </c>
      <c r="I97" s="9"/>
      <c r="L97" s="195"/>
      <c r="M97" s="200"/>
      <c r="N97" s="201"/>
      <c r="O97" s="201"/>
      <c r="P97" s="201"/>
      <c r="Q97" s="201"/>
      <c r="R97" s="201"/>
      <c r="S97" s="201"/>
      <c r="T97" s="202"/>
      <c r="AT97" s="197" t="s">
        <v>196</v>
      </c>
      <c r="AU97" s="197" t="s">
        <v>78</v>
      </c>
      <c r="AV97" s="196" t="s">
        <v>198</v>
      </c>
      <c r="AW97" s="196" t="s">
        <v>31</v>
      </c>
      <c r="AX97" s="196" t="s">
        <v>69</v>
      </c>
      <c r="AY97" s="197" t="s">
        <v>183</v>
      </c>
    </row>
    <row r="98" spans="2:51" s="167" customFormat="1" ht="12">
      <c r="B98" s="166"/>
      <c r="D98" s="159" t="s">
        <v>196</v>
      </c>
      <c r="E98" s="168" t="s">
        <v>1</v>
      </c>
      <c r="F98" s="169" t="s">
        <v>1792</v>
      </c>
      <c r="H98" s="168" t="s">
        <v>1</v>
      </c>
      <c r="I98" s="6"/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196</v>
      </c>
      <c r="AU98" s="168" t="s">
        <v>78</v>
      </c>
      <c r="AV98" s="167" t="s">
        <v>76</v>
      </c>
      <c r="AW98" s="167" t="s">
        <v>31</v>
      </c>
      <c r="AX98" s="167" t="s">
        <v>69</v>
      </c>
      <c r="AY98" s="168" t="s">
        <v>183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1793</v>
      </c>
      <c r="H99" s="162">
        <v>162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69</v>
      </c>
      <c r="AY99" s="160" t="s">
        <v>183</v>
      </c>
    </row>
    <row r="100" spans="2:51" s="174" customFormat="1" ht="12">
      <c r="B100" s="173"/>
      <c r="D100" s="159" t="s">
        <v>196</v>
      </c>
      <c r="E100" s="175" t="s">
        <v>1</v>
      </c>
      <c r="F100" s="176" t="s">
        <v>211</v>
      </c>
      <c r="H100" s="177">
        <v>964.76</v>
      </c>
      <c r="I100" s="7"/>
      <c r="L100" s="173"/>
      <c r="M100" s="178"/>
      <c r="N100" s="179"/>
      <c r="O100" s="179"/>
      <c r="P100" s="179"/>
      <c r="Q100" s="179"/>
      <c r="R100" s="179"/>
      <c r="S100" s="179"/>
      <c r="T100" s="180"/>
      <c r="AT100" s="175" t="s">
        <v>196</v>
      </c>
      <c r="AU100" s="175" t="s">
        <v>78</v>
      </c>
      <c r="AV100" s="174" t="s">
        <v>190</v>
      </c>
      <c r="AW100" s="174" t="s">
        <v>31</v>
      </c>
      <c r="AX100" s="174" t="s">
        <v>76</v>
      </c>
      <c r="AY100" s="175" t="s">
        <v>183</v>
      </c>
    </row>
    <row r="101" spans="2:65" s="28" customFormat="1" ht="16.5" customHeight="1">
      <c r="B101" s="27"/>
      <c r="C101" s="147" t="s">
        <v>78</v>
      </c>
      <c r="D101" s="147" t="s">
        <v>185</v>
      </c>
      <c r="E101" s="148" t="s">
        <v>1794</v>
      </c>
      <c r="F101" s="149" t="s">
        <v>1795</v>
      </c>
      <c r="G101" s="150" t="s">
        <v>194</v>
      </c>
      <c r="H101" s="151">
        <v>321.587</v>
      </c>
      <c r="I101" s="4">
        <v>23.1</v>
      </c>
      <c r="J101" s="95">
        <f>ROUND(I101*H101,2)</f>
        <v>7428.66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7428.66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7428.66</v>
      </c>
      <c r="BL101" s="15" t="s">
        <v>190</v>
      </c>
      <c r="BM101" s="15" t="s">
        <v>1796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1797</v>
      </c>
      <c r="H102" s="162">
        <v>321.587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198</v>
      </c>
      <c r="D103" s="147" t="s">
        <v>185</v>
      </c>
      <c r="E103" s="148" t="s">
        <v>643</v>
      </c>
      <c r="F103" s="149" t="s">
        <v>644</v>
      </c>
      <c r="G103" s="150" t="s">
        <v>194</v>
      </c>
      <c r="H103" s="151">
        <v>67.5</v>
      </c>
      <c r="I103" s="4">
        <v>651</v>
      </c>
      <c r="J103" s="95">
        <f>ROUND(I103*H103,2)</f>
        <v>43942.5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43942.5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43942.5</v>
      </c>
      <c r="BL103" s="15" t="s">
        <v>190</v>
      </c>
      <c r="BM103" s="15" t="s">
        <v>1798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1799</v>
      </c>
      <c r="H104" s="162">
        <v>67.5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190</v>
      </c>
      <c r="D105" s="147" t="s">
        <v>185</v>
      </c>
      <c r="E105" s="148" t="s">
        <v>646</v>
      </c>
      <c r="F105" s="149" t="s">
        <v>647</v>
      </c>
      <c r="G105" s="150" t="s">
        <v>194</v>
      </c>
      <c r="H105" s="151">
        <v>67.5</v>
      </c>
      <c r="I105" s="4">
        <v>51.2</v>
      </c>
      <c r="J105" s="95">
        <f>ROUND(I105*H105,2)</f>
        <v>3456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3456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3456</v>
      </c>
      <c r="BL105" s="15" t="s">
        <v>190</v>
      </c>
      <c r="BM105" s="15" t="s">
        <v>1800</v>
      </c>
    </row>
    <row r="106" spans="2:65" s="28" customFormat="1" ht="16.5" customHeight="1">
      <c r="B106" s="27"/>
      <c r="C106" s="147" t="s">
        <v>212</v>
      </c>
      <c r="D106" s="147" t="s">
        <v>185</v>
      </c>
      <c r="E106" s="148" t="s">
        <v>1467</v>
      </c>
      <c r="F106" s="149" t="s">
        <v>1468</v>
      </c>
      <c r="G106" s="150" t="s">
        <v>188</v>
      </c>
      <c r="H106" s="151">
        <v>1978.4</v>
      </c>
      <c r="I106" s="4">
        <v>45</v>
      </c>
      <c r="J106" s="95">
        <f>ROUND(I106*H106,2)</f>
        <v>89028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0.00084</v>
      </c>
      <c r="R106" s="154">
        <f>Q106*H106</f>
        <v>1.6618560000000002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89028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89028</v>
      </c>
      <c r="BL106" s="15" t="s">
        <v>190</v>
      </c>
      <c r="BM106" s="15" t="s">
        <v>1801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1802</v>
      </c>
      <c r="H107" s="162">
        <v>1489.6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69</v>
      </c>
      <c r="AY107" s="160" t="s">
        <v>183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1803</v>
      </c>
      <c r="H108" s="162">
        <v>128.8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69</v>
      </c>
      <c r="AY108" s="160" t="s">
        <v>183</v>
      </c>
    </row>
    <row r="109" spans="2:51" s="196" customFormat="1" ht="12">
      <c r="B109" s="195"/>
      <c r="D109" s="159" t="s">
        <v>196</v>
      </c>
      <c r="E109" s="197" t="s">
        <v>1</v>
      </c>
      <c r="F109" s="198" t="s">
        <v>1791</v>
      </c>
      <c r="H109" s="199">
        <v>1618.4</v>
      </c>
      <c r="I109" s="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7" t="s">
        <v>196</v>
      </c>
      <c r="AU109" s="197" t="s">
        <v>78</v>
      </c>
      <c r="AV109" s="196" t="s">
        <v>198</v>
      </c>
      <c r="AW109" s="196" t="s">
        <v>31</v>
      </c>
      <c r="AX109" s="196" t="s">
        <v>69</v>
      </c>
      <c r="AY109" s="197" t="s">
        <v>183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1804</v>
      </c>
      <c r="H110" s="162">
        <v>360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74" customFormat="1" ht="12">
      <c r="B111" s="173"/>
      <c r="D111" s="159" t="s">
        <v>196</v>
      </c>
      <c r="E111" s="175" t="s">
        <v>1</v>
      </c>
      <c r="F111" s="176" t="s">
        <v>211</v>
      </c>
      <c r="H111" s="177">
        <v>1978.4</v>
      </c>
      <c r="I111" s="7"/>
      <c r="L111" s="173"/>
      <c r="M111" s="178"/>
      <c r="N111" s="179"/>
      <c r="O111" s="179"/>
      <c r="P111" s="179"/>
      <c r="Q111" s="179"/>
      <c r="R111" s="179"/>
      <c r="S111" s="179"/>
      <c r="T111" s="180"/>
      <c r="AT111" s="175" t="s">
        <v>196</v>
      </c>
      <c r="AU111" s="175" t="s">
        <v>78</v>
      </c>
      <c r="AV111" s="174" t="s">
        <v>190</v>
      </c>
      <c r="AW111" s="174" t="s">
        <v>31</v>
      </c>
      <c r="AX111" s="174" t="s">
        <v>76</v>
      </c>
      <c r="AY111" s="175" t="s">
        <v>183</v>
      </c>
    </row>
    <row r="112" spans="2:65" s="28" customFormat="1" ht="16.5" customHeight="1">
      <c r="B112" s="27"/>
      <c r="C112" s="147" t="s">
        <v>217</v>
      </c>
      <c r="D112" s="147" t="s">
        <v>185</v>
      </c>
      <c r="E112" s="148" t="s">
        <v>1475</v>
      </c>
      <c r="F112" s="149" t="s">
        <v>1476</v>
      </c>
      <c r="G112" s="150" t="s">
        <v>188</v>
      </c>
      <c r="H112" s="151">
        <v>1978.4</v>
      </c>
      <c r="I112" s="4">
        <v>22</v>
      </c>
      <c r="J112" s="95">
        <f>ROUND(I112*H112,2)</f>
        <v>43524.8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43524.8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43524.8</v>
      </c>
      <c r="BL112" s="15" t="s">
        <v>190</v>
      </c>
      <c r="BM112" s="15" t="s">
        <v>1805</v>
      </c>
    </row>
    <row r="113" spans="2:65" s="28" customFormat="1" ht="16.5" customHeight="1">
      <c r="B113" s="27"/>
      <c r="C113" s="147" t="s">
        <v>222</v>
      </c>
      <c r="D113" s="147" t="s">
        <v>185</v>
      </c>
      <c r="E113" s="148" t="s">
        <v>1478</v>
      </c>
      <c r="F113" s="149" t="s">
        <v>1479</v>
      </c>
      <c r="G113" s="150" t="s">
        <v>194</v>
      </c>
      <c r="H113" s="151">
        <v>597.06</v>
      </c>
      <c r="I113" s="4">
        <v>35</v>
      </c>
      <c r="J113" s="95">
        <f>ROUND(I113*H113,2)</f>
        <v>20897.1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20897.1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20897.1</v>
      </c>
      <c r="BL113" s="15" t="s">
        <v>190</v>
      </c>
      <c r="BM113" s="15" t="s">
        <v>1806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1807</v>
      </c>
      <c r="H114" s="162">
        <v>478.8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69</v>
      </c>
      <c r="AY114" s="160" t="s">
        <v>183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1808</v>
      </c>
      <c r="H115" s="162">
        <v>37.26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69</v>
      </c>
      <c r="AY115" s="160" t="s">
        <v>183</v>
      </c>
    </row>
    <row r="116" spans="2:51" s="196" customFormat="1" ht="12">
      <c r="B116" s="195"/>
      <c r="D116" s="159" t="s">
        <v>196</v>
      </c>
      <c r="E116" s="197" t="s">
        <v>1</v>
      </c>
      <c r="F116" s="198" t="s">
        <v>1791</v>
      </c>
      <c r="H116" s="199">
        <v>516.06</v>
      </c>
      <c r="I116" s="9"/>
      <c r="L116" s="195"/>
      <c r="M116" s="200"/>
      <c r="N116" s="201"/>
      <c r="O116" s="201"/>
      <c r="P116" s="201"/>
      <c r="Q116" s="201"/>
      <c r="R116" s="201"/>
      <c r="S116" s="201"/>
      <c r="T116" s="202"/>
      <c r="AT116" s="197" t="s">
        <v>196</v>
      </c>
      <c r="AU116" s="197" t="s">
        <v>78</v>
      </c>
      <c r="AV116" s="196" t="s">
        <v>198</v>
      </c>
      <c r="AW116" s="196" t="s">
        <v>31</v>
      </c>
      <c r="AX116" s="196" t="s">
        <v>69</v>
      </c>
      <c r="AY116" s="197" t="s">
        <v>183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1809</v>
      </c>
      <c r="H117" s="162">
        <v>81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69</v>
      </c>
      <c r="AY117" s="160" t="s">
        <v>183</v>
      </c>
    </row>
    <row r="118" spans="2:51" s="174" customFormat="1" ht="12">
      <c r="B118" s="173"/>
      <c r="D118" s="159" t="s">
        <v>196</v>
      </c>
      <c r="E118" s="175" t="s">
        <v>1</v>
      </c>
      <c r="F118" s="176" t="s">
        <v>211</v>
      </c>
      <c r="H118" s="177">
        <v>597.06</v>
      </c>
      <c r="I118" s="7"/>
      <c r="L118" s="173"/>
      <c r="M118" s="178"/>
      <c r="N118" s="179"/>
      <c r="O118" s="179"/>
      <c r="P118" s="179"/>
      <c r="Q118" s="179"/>
      <c r="R118" s="179"/>
      <c r="S118" s="179"/>
      <c r="T118" s="180"/>
      <c r="AT118" s="175" t="s">
        <v>196</v>
      </c>
      <c r="AU118" s="175" t="s">
        <v>78</v>
      </c>
      <c r="AV118" s="174" t="s">
        <v>190</v>
      </c>
      <c r="AW118" s="174" t="s">
        <v>31</v>
      </c>
      <c r="AX118" s="174" t="s">
        <v>76</v>
      </c>
      <c r="AY118" s="175" t="s">
        <v>183</v>
      </c>
    </row>
    <row r="119" spans="2:65" s="28" customFormat="1" ht="16.5" customHeight="1">
      <c r="B119" s="27"/>
      <c r="C119" s="147" t="s">
        <v>227</v>
      </c>
      <c r="D119" s="147" t="s">
        <v>185</v>
      </c>
      <c r="E119" s="148" t="s">
        <v>218</v>
      </c>
      <c r="F119" s="149" t="s">
        <v>219</v>
      </c>
      <c r="G119" s="150" t="s">
        <v>194</v>
      </c>
      <c r="H119" s="151">
        <v>731.175</v>
      </c>
      <c r="I119" s="4">
        <v>122.5</v>
      </c>
      <c r="J119" s="95">
        <f>ROUND(I119*H119,2)</f>
        <v>89568.94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89568.94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89568.94</v>
      </c>
      <c r="BL119" s="15" t="s">
        <v>190</v>
      </c>
      <c r="BM119" s="15" t="s">
        <v>1810</v>
      </c>
    </row>
    <row r="120" spans="2:51" s="158" customFormat="1" ht="12">
      <c r="B120" s="157"/>
      <c r="D120" s="159" t="s">
        <v>196</v>
      </c>
      <c r="E120" s="160" t="s">
        <v>1</v>
      </c>
      <c r="F120" s="161" t="s">
        <v>1811</v>
      </c>
      <c r="H120" s="162">
        <v>731.175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31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232</v>
      </c>
      <c r="D121" s="147" t="s">
        <v>185</v>
      </c>
      <c r="E121" s="148" t="s">
        <v>223</v>
      </c>
      <c r="F121" s="149" t="s">
        <v>224</v>
      </c>
      <c r="G121" s="150" t="s">
        <v>194</v>
      </c>
      <c r="H121" s="151">
        <v>22666.425</v>
      </c>
      <c r="I121" s="4">
        <v>2</v>
      </c>
      <c r="J121" s="95">
        <f>ROUND(I121*H121,2)</f>
        <v>45332.85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45332.85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45332.85</v>
      </c>
      <c r="BL121" s="15" t="s">
        <v>190</v>
      </c>
      <c r="BM121" s="15" t="s">
        <v>1812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1813</v>
      </c>
      <c r="H122" s="162">
        <v>22666.425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236</v>
      </c>
      <c r="D123" s="147" t="s">
        <v>185</v>
      </c>
      <c r="E123" s="148" t="s">
        <v>228</v>
      </c>
      <c r="F123" s="149" t="s">
        <v>229</v>
      </c>
      <c r="G123" s="150" t="s">
        <v>194</v>
      </c>
      <c r="H123" s="151">
        <v>731.175</v>
      </c>
      <c r="I123" s="4">
        <v>19</v>
      </c>
      <c r="J123" s="95">
        <f>ROUND(I123*H123,2)</f>
        <v>13892.33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13892.33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13892.33</v>
      </c>
      <c r="BL123" s="15" t="s">
        <v>190</v>
      </c>
      <c r="BM123" s="15" t="s">
        <v>1814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1815</v>
      </c>
      <c r="H124" s="162">
        <v>731.175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242</v>
      </c>
      <c r="D125" s="147" t="s">
        <v>185</v>
      </c>
      <c r="E125" s="148" t="s">
        <v>233</v>
      </c>
      <c r="F125" s="149" t="s">
        <v>234</v>
      </c>
      <c r="G125" s="150" t="s">
        <v>194</v>
      </c>
      <c r="H125" s="151">
        <v>731.175</v>
      </c>
      <c r="I125" s="4">
        <v>11</v>
      </c>
      <c r="J125" s="95">
        <f>ROUND(I125*H125,2)</f>
        <v>8042.93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8042.93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8042.93</v>
      </c>
      <c r="BL125" s="15" t="s">
        <v>190</v>
      </c>
      <c r="BM125" s="15" t="s">
        <v>1816</v>
      </c>
    </row>
    <row r="126" spans="2:65" s="28" customFormat="1" ht="16.5" customHeight="1">
      <c r="B126" s="27"/>
      <c r="C126" s="147" t="s">
        <v>248</v>
      </c>
      <c r="D126" s="147" t="s">
        <v>185</v>
      </c>
      <c r="E126" s="148" t="s">
        <v>237</v>
      </c>
      <c r="F126" s="149" t="s">
        <v>238</v>
      </c>
      <c r="G126" s="150" t="s">
        <v>239</v>
      </c>
      <c r="H126" s="151">
        <v>1169.88</v>
      </c>
      <c r="I126" s="4">
        <v>50</v>
      </c>
      <c r="J126" s="95">
        <f>ROUND(I126*H126,2)</f>
        <v>58494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58494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58494</v>
      </c>
      <c r="BL126" s="15" t="s">
        <v>190</v>
      </c>
      <c r="BM126" s="15" t="s">
        <v>1817</v>
      </c>
    </row>
    <row r="127" spans="2:51" s="158" customFormat="1" ht="12">
      <c r="B127" s="157"/>
      <c r="D127" s="159" t="s">
        <v>196</v>
      </c>
      <c r="F127" s="161" t="s">
        <v>1818</v>
      </c>
      <c r="H127" s="162">
        <v>1169.88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253</v>
      </c>
      <c r="D128" s="147" t="s">
        <v>185</v>
      </c>
      <c r="E128" s="148" t="s">
        <v>243</v>
      </c>
      <c r="F128" s="149" t="s">
        <v>244</v>
      </c>
      <c r="G128" s="150" t="s">
        <v>194</v>
      </c>
      <c r="H128" s="151">
        <v>701.085</v>
      </c>
      <c r="I128" s="4">
        <v>181.2</v>
      </c>
      <c r="J128" s="95">
        <f>ROUND(I128*H128,2)</f>
        <v>127036.6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127036.6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127036.6</v>
      </c>
      <c r="BL128" s="15" t="s">
        <v>190</v>
      </c>
      <c r="BM128" s="15" t="s">
        <v>1819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1820</v>
      </c>
      <c r="H129" s="162">
        <v>701.085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257</v>
      </c>
      <c r="D130" s="147" t="s">
        <v>185</v>
      </c>
      <c r="E130" s="148" t="s">
        <v>1498</v>
      </c>
      <c r="F130" s="149" t="s">
        <v>1499</v>
      </c>
      <c r="G130" s="150" t="s">
        <v>194</v>
      </c>
      <c r="H130" s="151">
        <v>208.52</v>
      </c>
      <c r="I130" s="4">
        <v>304</v>
      </c>
      <c r="J130" s="95">
        <f>ROUND(I130*H130,2)</f>
        <v>63390.08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63390.08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63390.08</v>
      </c>
      <c r="BL130" s="15" t="s">
        <v>190</v>
      </c>
      <c r="BM130" s="15" t="s">
        <v>1821</v>
      </c>
    </row>
    <row r="131" spans="2:51" s="158" customFormat="1" ht="12">
      <c r="B131" s="157"/>
      <c r="D131" s="159" t="s">
        <v>196</v>
      </c>
      <c r="E131" s="160" t="s">
        <v>1</v>
      </c>
      <c r="F131" s="161" t="s">
        <v>1822</v>
      </c>
      <c r="H131" s="162">
        <v>11.04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31</v>
      </c>
      <c r="AX131" s="158" t="s">
        <v>69</v>
      </c>
      <c r="AY131" s="160" t="s">
        <v>183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1823</v>
      </c>
      <c r="H132" s="162">
        <v>154.28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69</v>
      </c>
      <c r="AY132" s="160" t="s">
        <v>183</v>
      </c>
    </row>
    <row r="133" spans="2:51" s="196" customFormat="1" ht="12">
      <c r="B133" s="195"/>
      <c r="D133" s="159" t="s">
        <v>196</v>
      </c>
      <c r="E133" s="197" t="s">
        <v>1</v>
      </c>
      <c r="F133" s="198" t="s">
        <v>1791</v>
      </c>
      <c r="H133" s="199">
        <v>165.32</v>
      </c>
      <c r="I133" s="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7" t="s">
        <v>196</v>
      </c>
      <c r="AU133" s="197" t="s">
        <v>78</v>
      </c>
      <c r="AV133" s="196" t="s">
        <v>198</v>
      </c>
      <c r="AW133" s="196" t="s">
        <v>31</v>
      </c>
      <c r="AX133" s="196" t="s">
        <v>69</v>
      </c>
      <c r="AY133" s="197" t="s">
        <v>183</v>
      </c>
    </row>
    <row r="134" spans="2:51" s="167" customFormat="1" ht="12">
      <c r="B134" s="166"/>
      <c r="D134" s="159" t="s">
        <v>196</v>
      </c>
      <c r="E134" s="168" t="s">
        <v>1</v>
      </c>
      <c r="F134" s="169" t="s">
        <v>1792</v>
      </c>
      <c r="H134" s="168" t="s">
        <v>1</v>
      </c>
      <c r="I134" s="6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196</v>
      </c>
      <c r="AU134" s="168" t="s">
        <v>78</v>
      </c>
      <c r="AV134" s="167" t="s">
        <v>76</v>
      </c>
      <c r="AW134" s="167" t="s">
        <v>31</v>
      </c>
      <c r="AX134" s="167" t="s">
        <v>69</v>
      </c>
      <c r="AY134" s="168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1824</v>
      </c>
      <c r="H135" s="162">
        <v>43.2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69</v>
      </c>
      <c r="AY135" s="160" t="s">
        <v>183</v>
      </c>
    </row>
    <row r="136" spans="2:51" s="174" customFormat="1" ht="12">
      <c r="B136" s="173"/>
      <c r="D136" s="159" t="s">
        <v>196</v>
      </c>
      <c r="E136" s="175" t="s">
        <v>1</v>
      </c>
      <c r="F136" s="176" t="s">
        <v>211</v>
      </c>
      <c r="H136" s="177">
        <v>208.52</v>
      </c>
      <c r="I136" s="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5" t="s">
        <v>196</v>
      </c>
      <c r="AU136" s="175" t="s">
        <v>78</v>
      </c>
      <c r="AV136" s="174" t="s">
        <v>190</v>
      </c>
      <c r="AW136" s="174" t="s">
        <v>31</v>
      </c>
      <c r="AX136" s="174" t="s">
        <v>76</v>
      </c>
      <c r="AY136" s="175" t="s">
        <v>183</v>
      </c>
    </row>
    <row r="137" spans="2:65" s="28" customFormat="1" ht="16.5" customHeight="1">
      <c r="B137" s="27"/>
      <c r="C137" s="181" t="s">
        <v>8</v>
      </c>
      <c r="D137" s="181" t="s">
        <v>265</v>
      </c>
      <c r="E137" s="182" t="s">
        <v>1503</v>
      </c>
      <c r="F137" s="183" t="s">
        <v>1504</v>
      </c>
      <c r="G137" s="184" t="s">
        <v>239</v>
      </c>
      <c r="H137" s="185">
        <v>417.04</v>
      </c>
      <c r="I137" s="8">
        <v>223</v>
      </c>
      <c r="J137" s="186">
        <f>ROUND(I137*H137,2)</f>
        <v>92999.92</v>
      </c>
      <c r="K137" s="183" t="s">
        <v>1</v>
      </c>
      <c r="L137" s="187"/>
      <c r="M137" s="188" t="s">
        <v>1</v>
      </c>
      <c r="N137" s="189" t="s">
        <v>40</v>
      </c>
      <c r="O137" s="48"/>
      <c r="P137" s="154">
        <f>O137*H137</f>
        <v>0</v>
      </c>
      <c r="Q137" s="154">
        <v>1</v>
      </c>
      <c r="R137" s="154">
        <f>Q137*H137</f>
        <v>417.04</v>
      </c>
      <c r="S137" s="154">
        <v>0</v>
      </c>
      <c r="T137" s="155">
        <f>S137*H137</f>
        <v>0</v>
      </c>
      <c r="AR137" s="15" t="s">
        <v>227</v>
      </c>
      <c r="AT137" s="15" t="s">
        <v>265</v>
      </c>
      <c r="AU137" s="15" t="s">
        <v>78</v>
      </c>
      <c r="AY137" s="15" t="s">
        <v>183</v>
      </c>
      <c r="BE137" s="156">
        <f>IF(N137="základní",J137,0)</f>
        <v>92999.92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92999.92</v>
      </c>
      <c r="BL137" s="15" t="s">
        <v>190</v>
      </c>
      <c r="BM137" s="15" t="s">
        <v>1825</v>
      </c>
    </row>
    <row r="138" spans="2:51" s="158" customFormat="1" ht="12">
      <c r="B138" s="157"/>
      <c r="D138" s="159" t="s">
        <v>196</v>
      </c>
      <c r="F138" s="161" t="s">
        <v>1826</v>
      </c>
      <c r="H138" s="162">
        <v>417.04</v>
      </c>
      <c r="I138" s="5"/>
      <c r="L138" s="157"/>
      <c r="M138" s="163"/>
      <c r="N138" s="164"/>
      <c r="O138" s="164"/>
      <c r="P138" s="164"/>
      <c r="Q138" s="164"/>
      <c r="R138" s="164"/>
      <c r="S138" s="164"/>
      <c r="T138" s="165"/>
      <c r="AT138" s="160" t="s">
        <v>196</v>
      </c>
      <c r="AU138" s="160" t="s">
        <v>78</v>
      </c>
      <c r="AV138" s="158" t="s">
        <v>78</v>
      </c>
      <c r="AW138" s="158" t="s">
        <v>3</v>
      </c>
      <c r="AX138" s="158" t="s">
        <v>76</v>
      </c>
      <c r="AY138" s="160" t="s">
        <v>183</v>
      </c>
    </row>
    <row r="139" spans="2:65" s="28" customFormat="1" ht="16.5" customHeight="1">
      <c r="B139" s="27"/>
      <c r="C139" s="147" t="s">
        <v>262</v>
      </c>
      <c r="D139" s="147" t="s">
        <v>185</v>
      </c>
      <c r="E139" s="148" t="s">
        <v>1827</v>
      </c>
      <c r="F139" s="149" t="s">
        <v>1828</v>
      </c>
      <c r="G139" s="150" t="s">
        <v>319</v>
      </c>
      <c r="H139" s="151">
        <v>468</v>
      </c>
      <c r="I139" s="4">
        <v>95</v>
      </c>
      <c r="J139" s="95">
        <f>ROUND(I139*H139,2)</f>
        <v>44460</v>
      </c>
      <c r="K139" s="149" t="s">
        <v>1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0.0923</v>
      </c>
      <c r="T139" s="155">
        <f>S139*H139</f>
        <v>43.1964</v>
      </c>
      <c r="AR139" s="15" t="s">
        <v>262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44460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44460</v>
      </c>
      <c r="BL139" s="15" t="s">
        <v>262</v>
      </c>
      <c r="BM139" s="15" t="s">
        <v>1829</v>
      </c>
    </row>
    <row r="140" spans="2:63" s="135" customFormat="1" ht="22.9" customHeight="1">
      <c r="B140" s="134"/>
      <c r="D140" s="136" t="s">
        <v>68</v>
      </c>
      <c r="E140" s="145" t="s">
        <v>190</v>
      </c>
      <c r="F140" s="145" t="s">
        <v>1507</v>
      </c>
      <c r="I140" s="3"/>
      <c r="J140" s="146">
        <f>BK140</f>
        <v>52408.05</v>
      </c>
      <c r="L140" s="134"/>
      <c r="M140" s="139"/>
      <c r="N140" s="140"/>
      <c r="O140" s="140"/>
      <c r="P140" s="141">
        <f>SUM(P141:P148)</f>
        <v>0</v>
      </c>
      <c r="Q140" s="140"/>
      <c r="R140" s="141">
        <f>SUM(R141:R148)</f>
        <v>109.87041935</v>
      </c>
      <c r="S140" s="140"/>
      <c r="T140" s="142">
        <f>SUM(T141:T148)</f>
        <v>0</v>
      </c>
      <c r="AR140" s="136" t="s">
        <v>76</v>
      </c>
      <c r="AT140" s="143" t="s">
        <v>68</v>
      </c>
      <c r="AU140" s="143" t="s">
        <v>76</v>
      </c>
      <c r="AY140" s="136" t="s">
        <v>183</v>
      </c>
      <c r="BK140" s="144">
        <f>SUM(BK141:BK148)</f>
        <v>52408.05</v>
      </c>
    </row>
    <row r="141" spans="2:65" s="28" customFormat="1" ht="16.5" customHeight="1">
      <c r="B141" s="27"/>
      <c r="C141" s="147" t="s">
        <v>264</v>
      </c>
      <c r="D141" s="147" t="s">
        <v>185</v>
      </c>
      <c r="E141" s="148" t="s">
        <v>1508</v>
      </c>
      <c r="F141" s="149" t="s">
        <v>1509</v>
      </c>
      <c r="G141" s="150" t="s">
        <v>194</v>
      </c>
      <c r="H141" s="151">
        <v>55.155</v>
      </c>
      <c r="I141" s="4">
        <v>810</v>
      </c>
      <c r="J141" s="95">
        <f>ROUND(I141*H141,2)</f>
        <v>44675.55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1.89077</v>
      </c>
      <c r="R141" s="154">
        <f>Q141*H141</f>
        <v>104.28541935000001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44675.55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44675.55</v>
      </c>
      <c r="BL141" s="15" t="s">
        <v>190</v>
      </c>
      <c r="BM141" s="15" t="s">
        <v>1830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1831</v>
      </c>
      <c r="H142" s="162">
        <v>3.105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69</v>
      </c>
      <c r="AY142" s="160" t="s">
        <v>183</v>
      </c>
    </row>
    <row r="143" spans="2:51" s="158" customFormat="1" ht="12">
      <c r="B143" s="157"/>
      <c r="D143" s="159" t="s">
        <v>196</v>
      </c>
      <c r="E143" s="160" t="s">
        <v>1</v>
      </c>
      <c r="F143" s="161" t="s">
        <v>1832</v>
      </c>
      <c r="H143" s="162">
        <v>39.9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31</v>
      </c>
      <c r="AX143" s="158" t="s">
        <v>69</v>
      </c>
      <c r="AY143" s="160" t="s">
        <v>183</v>
      </c>
    </row>
    <row r="144" spans="2:51" s="196" customFormat="1" ht="12">
      <c r="B144" s="195"/>
      <c r="D144" s="159" t="s">
        <v>196</v>
      </c>
      <c r="E144" s="197" t="s">
        <v>1</v>
      </c>
      <c r="F144" s="198" t="s">
        <v>1791</v>
      </c>
      <c r="H144" s="199">
        <v>43.005</v>
      </c>
      <c r="I144" s="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7" t="s">
        <v>196</v>
      </c>
      <c r="AU144" s="197" t="s">
        <v>78</v>
      </c>
      <c r="AV144" s="196" t="s">
        <v>198</v>
      </c>
      <c r="AW144" s="196" t="s">
        <v>31</v>
      </c>
      <c r="AX144" s="196" t="s">
        <v>69</v>
      </c>
      <c r="AY144" s="197" t="s">
        <v>183</v>
      </c>
    </row>
    <row r="145" spans="2:51" s="167" customFormat="1" ht="12">
      <c r="B145" s="166"/>
      <c r="D145" s="159" t="s">
        <v>196</v>
      </c>
      <c r="E145" s="168" t="s">
        <v>1</v>
      </c>
      <c r="F145" s="169" t="s">
        <v>1792</v>
      </c>
      <c r="H145" s="168" t="s">
        <v>1</v>
      </c>
      <c r="I145" s="6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8" t="s">
        <v>196</v>
      </c>
      <c r="AU145" s="168" t="s">
        <v>78</v>
      </c>
      <c r="AV145" s="167" t="s">
        <v>76</v>
      </c>
      <c r="AW145" s="167" t="s">
        <v>31</v>
      </c>
      <c r="AX145" s="167" t="s">
        <v>69</v>
      </c>
      <c r="AY145" s="168" t="s">
        <v>183</v>
      </c>
    </row>
    <row r="146" spans="2:51" s="158" customFormat="1" ht="12">
      <c r="B146" s="157"/>
      <c r="D146" s="159" t="s">
        <v>196</v>
      </c>
      <c r="E146" s="160" t="s">
        <v>1</v>
      </c>
      <c r="F146" s="161" t="s">
        <v>1833</v>
      </c>
      <c r="H146" s="162">
        <v>12.15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31</v>
      </c>
      <c r="AX146" s="158" t="s">
        <v>69</v>
      </c>
      <c r="AY146" s="160" t="s">
        <v>183</v>
      </c>
    </row>
    <row r="147" spans="2:51" s="174" customFormat="1" ht="12">
      <c r="B147" s="173"/>
      <c r="D147" s="159" t="s">
        <v>196</v>
      </c>
      <c r="E147" s="175" t="s">
        <v>1</v>
      </c>
      <c r="F147" s="176" t="s">
        <v>211</v>
      </c>
      <c r="H147" s="177">
        <v>55.155</v>
      </c>
      <c r="I147" s="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5" t="s">
        <v>196</v>
      </c>
      <c r="AU147" s="175" t="s">
        <v>78</v>
      </c>
      <c r="AV147" s="174" t="s">
        <v>190</v>
      </c>
      <c r="AW147" s="174" t="s">
        <v>31</v>
      </c>
      <c r="AX147" s="174" t="s">
        <v>76</v>
      </c>
      <c r="AY147" s="175" t="s">
        <v>183</v>
      </c>
    </row>
    <row r="148" spans="2:65" s="28" customFormat="1" ht="16.5" customHeight="1">
      <c r="B148" s="27"/>
      <c r="C148" s="147" t="s">
        <v>270</v>
      </c>
      <c r="D148" s="147" t="s">
        <v>185</v>
      </c>
      <c r="E148" s="148" t="s">
        <v>1834</v>
      </c>
      <c r="F148" s="149" t="s">
        <v>1835</v>
      </c>
      <c r="G148" s="150" t="s">
        <v>194</v>
      </c>
      <c r="H148" s="151">
        <v>2.5</v>
      </c>
      <c r="I148" s="4">
        <v>3093</v>
      </c>
      <c r="J148" s="95">
        <f>ROUND(I148*H148,2)</f>
        <v>7732.5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2.234</v>
      </c>
      <c r="R148" s="154">
        <f>Q148*H148</f>
        <v>5.585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7732.5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7732.5</v>
      </c>
      <c r="BL148" s="15" t="s">
        <v>190</v>
      </c>
      <c r="BM148" s="15" t="s">
        <v>1836</v>
      </c>
    </row>
    <row r="149" spans="2:63" s="135" customFormat="1" ht="22.9" customHeight="1">
      <c r="B149" s="134"/>
      <c r="D149" s="136" t="s">
        <v>68</v>
      </c>
      <c r="E149" s="145" t="s">
        <v>227</v>
      </c>
      <c r="F149" s="145" t="s">
        <v>402</v>
      </c>
      <c r="I149" s="3"/>
      <c r="J149" s="146">
        <f>BK149</f>
        <v>2006007.6</v>
      </c>
      <c r="L149" s="134"/>
      <c r="M149" s="139"/>
      <c r="N149" s="140"/>
      <c r="O149" s="140"/>
      <c r="P149" s="141">
        <f>SUM(P150:P201)</f>
        <v>0</v>
      </c>
      <c r="Q149" s="140"/>
      <c r="R149" s="141">
        <f>SUM(R150:R201)</f>
        <v>50.63865000000001</v>
      </c>
      <c r="S149" s="140"/>
      <c r="T149" s="142">
        <f>SUM(T150:T201)</f>
        <v>0</v>
      </c>
      <c r="AR149" s="136" t="s">
        <v>76</v>
      </c>
      <c r="AT149" s="143" t="s">
        <v>68</v>
      </c>
      <c r="AU149" s="143" t="s">
        <v>76</v>
      </c>
      <c r="AY149" s="136" t="s">
        <v>183</v>
      </c>
      <c r="BK149" s="144">
        <f>SUM(BK150:BK201)</f>
        <v>2006007.6</v>
      </c>
    </row>
    <row r="150" spans="2:65" s="28" customFormat="1" ht="16.5" customHeight="1">
      <c r="B150" s="27"/>
      <c r="C150" s="147" t="s">
        <v>274</v>
      </c>
      <c r="D150" s="147" t="s">
        <v>185</v>
      </c>
      <c r="E150" s="148" t="s">
        <v>1837</v>
      </c>
      <c r="F150" s="149" t="s">
        <v>1838</v>
      </c>
      <c r="G150" s="150" t="s">
        <v>319</v>
      </c>
      <c r="H150" s="151">
        <v>90</v>
      </c>
      <c r="I150" s="4">
        <v>404</v>
      </c>
      <c r="J150" s="95">
        <f>ROUND(I150*H150,2)</f>
        <v>36360</v>
      </c>
      <c r="K150" s="149" t="s">
        <v>189</v>
      </c>
      <c r="L150" s="27"/>
      <c r="M150" s="152" t="s">
        <v>1</v>
      </c>
      <c r="N150" s="153" t="s">
        <v>40</v>
      </c>
      <c r="O150" s="48"/>
      <c r="P150" s="154">
        <f>O150*H150</f>
        <v>0</v>
      </c>
      <c r="Q150" s="154">
        <v>1E-05</v>
      </c>
      <c r="R150" s="154">
        <f>Q150*H150</f>
        <v>0.0009000000000000001</v>
      </c>
      <c r="S150" s="154">
        <v>0</v>
      </c>
      <c r="T150" s="155">
        <f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>IF(N150="základní",J150,0)</f>
        <v>36360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76</v>
      </c>
      <c r="BK150" s="156">
        <f>ROUND(I150*H150,2)</f>
        <v>36360</v>
      </c>
      <c r="BL150" s="15" t="s">
        <v>190</v>
      </c>
      <c r="BM150" s="15" t="s">
        <v>1839</v>
      </c>
    </row>
    <row r="151" spans="2:65" s="28" customFormat="1" ht="16.5" customHeight="1">
      <c r="B151" s="27"/>
      <c r="C151" s="181" t="s">
        <v>282</v>
      </c>
      <c r="D151" s="181" t="s">
        <v>265</v>
      </c>
      <c r="E151" s="182" t="s">
        <v>1840</v>
      </c>
      <c r="F151" s="183" t="s">
        <v>1841</v>
      </c>
      <c r="G151" s="184" t="s">
        <v>319</v>
      </c>
      <c r="H151" s="185">
        <v>99</v>
      </c>
      <c r="I151" s="8">
        <v>365</v>
      </c>
      <c r="J151" s="186">
        <f>ROUND(I151*H151,2)</f>
        <v>36135</v>
      </c>
      <c r="K151" s="183" t="s">
        <v>1</v>
      </c>
      <c r="L151" s="187"/>
      <c r="M151" s="188" t="s">
        <v>1</v>
      </c>
      <c r="N151" s="189" t="s">
        <v>40</v>
      </c>
      <c r="O151" s="48"/>
      <c r="P151" s="154">
        <f>O151*H151</f>
        <v>0</v>
      </c>
      <c r="Q151" s="154">
        <v>0.0029</v>
      </c>
      <c r="R151" s="154">
        <f>Q151*H151</f>
        <v>0.28709999999999997</v>
      </c>
      <c r="S151" s="154">
        <v>0</v>
      </c>
      <c r="T151" s="155">
        <f>S151*H151</f>
        <v>0</v>
      </c>
      <c r="AR151" s="15" t="s">
        <v>227</v>
      </c>
      <c r="AT151" s="15" t="s">
        <v>265</v>
      </c>
      <c r="AU151" s="15" t="s">
        <v>78</v>
      </c>
      <c r="AY151" s="15" t="s">
        <v>183</v>
      </c>
      <c r="BE151" s="156">
        <f>IF(N151="základní",J151,0)</f>
        <v>36135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76</v>
      </c>
      <c r="BK151" s="156">
        <f>ROUND(I151*H151,2)</f>
        <v>36135</v>
      </c>
      <c r="BL151" s="15" t="s">
        <v>190</v>
      </c>
      <c r="BM151" s="15" t="s">
        <v>1842</v>
      </c>
    </row>
    <row r="152" spans="2:51" s="158" customFormat="1" ht="12">
      <c r="B152" s="157"/>
      <c r="D152" s="159" t="s">
        <v>196</v>
      </c>
      <c r="F152" s="161" t="s">
        <v>1843</v>
      </c>
      <c r="H152" s="162">
        <v>99</v>
      </c>
      <c r="I152" s="5"/>
      <c r="L152" s="157"/>
      <c r="M152" s="163"/>
      <c r="N152" s="164"/>
      <c r="O152" s="164"/>
      <c r="P152" s="164"/>
      <c r="Q152" s="164"/>
      <c r="R152" s="164"/>
      <c r="S152" s="164"/>
      <c r="T152" s="165"/>
      <c r="AT152" s="160" t="s">
        <v>196</v>
      </c>
      <c r="AU152" s="160" t="s">
        <v>78</v>
      </c>
      <c r="AV152" s="158" t="s">
        <v>78</v>
      </c>
      <c r="AW152" s="158" t="s">
        <v>3</v>
      </c>
      <c r="AX152" s="158" t="s">
        <v>76</v>
      </c>
      <c r="AY152" s="160" t="s">
        <v>183</v>
      </c>
    </row>
    <row r="153" spans="2:65" s="28" customFormat="1" ht="16.5" customHeight="1">
      <c r="B153" s="27"/>
      <c r="C153" s="147" t="s">
        <v>7</v>
      </c>
      <c r="D153" s="147" t="s">
        <v>185</v>
      </c>
      <c r="E153" s="148" t="s">
        <v>1844</v>
      </c>
      <c r="F153" s="149" t="s">
        <v>1845</v>
      </c>
      <c r="G153" s="150" t="s">
        <v>319</v>
      </c>
      <c r="H153" s="151">
        <v>9</v>
      </c>
      <c r="I153" s="4">
        <v>476</v>
      </c>
      <c r="J153" s="95">
        <f>ROUND(I153*H153,2)</f>
        <v>4284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1E-05</v>
      </c>
      <c r="R153" s="154">
        <f>Q153*H153</f>
        <v>9E-05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4284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4284</v>
      </c>
      <c r="BL153" s="15" t="s">
        <v>190</v>
      </c>
      <c r="BM153" s="15" t="s">
        <v>1846</v>
      </c>
    </row>
    <row r="154" spans="2:65" s="28" customFormat="1" ht="16.5" customHeight="1">
      <c r="B154" s="27"/>
      <c r="C154" s="181" t="s">
        <v>287</v>
      </c>
      <c r="D154" s="181" t="s">
        <v>265</v>
      </c>
      <c r="E154" s="182" t="s">
        <v>1847</v>
      </c>
      <c r="F154" s="183" t="s">
        <v>1848</v>
      </c>
      <c r="G154" s="184" t="s">
        <v>319</v>
      </c>
      <c r="H154" s="185">
        <v>9.9</v>
      </c>
      <c r="I154" s="8">
        <v>545</v>
      </c>
      <c r="J154" s="186">
        <f>ROUND(I154*H154,2)</f>
        <v>5395.5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>O154*H154</f>
        <v>0</v>
      </c>
      <c r="Q154" s="154">
        <v>0.0046</v>
      </c>
      <c r="R154" s="154">
        <f>Q154*H154</f>
        <v>0.045540000000000004</v>
      </c>
      <c r="S154" s="154">
        <v>0</v>
      </c>
      <c r="T154" s="155">
        <f>S154*H154</f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>IF(N154="základní",J154,0)</f>
        <v>5395.5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5395.5</v>
      </c>
      <c r="BL154" s="15" t="s">
        <v>190</v>
      </c>
      <c r="BM154" s="15" t="s">
        <v>1849</v>
      </c>
    </row>
    <row r="155" spans="2:51" s="158" customFormat="1" ht="12">
      <c r="B155" s="157"/>
      <c r="D155" s="159" t="s">
        <v>196</v>
      </c>
      <c r="F155" s="161" t="s">
        <v>1850</v>
      </c>
      <c r="H155" s="162">
        <v>9.9</v>
      </c>
      <c r="I155" s="5"/>
      <c r="L155" s="157"/>
      <c r="M155" s="163"/>
      <c r="N155" s="164"/>
      <c r="O155" s="164"/>
      <c r="P155" s="164"/>
      <c r="Q155" s="164"/>
      <c r="R155" s="164"/>
      <c r="S155" s="164"/>
      <c r="T155" s="165"/>
      <c r="AT155" s="160" t="s">
        <v>196</v>
      </c>
      <c r="AU155" s="160" t="s">
        <v>78</v>
      </c>
      <c r="AV155" s="158" t="s">
        <v>78</v>
      </c>
      <c r="AW155" s="158" t="s">
        <v>3</v>
      </c>
      <c r="AX155" s="158" t="s">
        <v>76</v>
      </c>
      <c r="AY155" s="160" t="s">
        <v>183</v>
      </c>
    </row>
    <row r="156" spans="2:65" s="28" customFormat="1" ht="16.5" customHeight="1">
      <c r="B156" s="27"/>
      <c r="C156" s="147" t="s">
        <v>292</v>
      </c>
      <c r="D156" s="147" t="s">
        <v>185</v>
      </c>
      <c r="E156" s="148" t="s">
        <v>1851</v>
      </c>
      <c r="F156" s="149" t="s">
        <v>1852</v>
      </c>
      <c r="G156" s="150" t="s">
        <v>319</v>
      </c>
      <c r="H156" s="151">
        <v>23</v>
      </c>
      <c r="I156" s="4">
        <v>542</v>
      </c>
      <c r="J156" s="95">
        <f>ROUND(I156*H156,2)</f>
        <v>12466</v>
      </c>
      <c r="K156" s="149" t="s">
        <v>189</v>
      </c>
      <c r="L156" s="27"/>
      <c r="M156" s="152" t="s">
        <v>1</v>
      </c>
      <c r="N156" s="153" t="s">
        <v>40</v>
      </c>
      <c r="O156" s="48"/>
      <c r="P156" s="154">
        <f>O156*H156</f>
        <v>0</v>
      </c>
      <c r="Q156" s="154">
        <v>2E-05</v>
      </c>
      <c r="R156" s="154">
        <f>Q156*H156</f>
        <v>0.00046</v>
      </c>
      <c r="S156" s="154">
        <v>0</v>
      </c>
      <c r="T156" s="155">
        <f>S156*H156</f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>IF(N156="základní",J156,0)</f>
        <v>12466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5" t="s">
        <v>76</v>
      </c>
      <c r="BK156" s="156">
        <f>ROUND(I156*H156,2)</f>
        <v>12466</v>
      </c>
      <c r="BL156" s="15" t="s">
        <v>190</v>
      </c>
      <c r="BM156" s="15" t="s">
        <v>1853</v>
      </c>
    </row>
    <row r="157" spans="2:65" s="28" customFormat="1" ht="16.5" customHeight="1">
      <c r="B157" s="27"/>
      <c r="C157" s="181" t="s">
        <v>295</v>
      </c>
      <c r="D157" s="181" t="s">
        <v>265</v>
      </c>
      <c r="E157" s="182" t="s">
        <v>1854</v>
      </c>
      <c r="F157" s="183" t="s">
        <v>1855</v>
      </c>
      <c r="G157" s="184" t="s">
        <v>319</v>
      </c>
      <c r="H157" s="185">
        <v>25.3</v>
      </c>
      <c r="I157" s="8">
        <v>1224</v>
      </c>
      <c r="J157" s="186">
        <f>ROUND(I157*H157,2)</f>
        <v>30967.2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>O157*H157</f>
        <v>0</v>
      </c>
      <c r="Q157" s="154">
        <v>0.0114</v>
      </c>
      <c r="R157" s="154">
        <f>Q157*H157</f>
        <v>0.28842</v>
      </c>
      <c r="S157" s="154">
        <v>0</v>
      </c>
      <c r="T157" s="155">
        <f>S157*H157</f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>IF(N157="základní",J157,0)</f>
        <v>30967.2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5" t="s">
        <v>76</v>
      </c>
      <c r="BK157" s="156">
        <f>ROUND(I157*H157,2)</f>
        <v>30967.2</v>
      </c>
      <c r="BL157" s="15" t="s">
        <v>190</v>
      </c>
      <c r="BM157" s="15" t="s">
        <v>1856</v>
      </c>
    </row>
    <row r="158" spans="2:51" s="158" customFormat="1" ht="12">
      <c r="B158" s="157"/>
      <c r="D158" s="159" t="s">
        <v>196</v>
      </c>
      <c r="F158" s="161" t="s">
        <v>1857</v>
      </c>
      <c r="H158" s="162">
        <v>25.3</v>
      </c>
      <c r="I158" s="5"/>
      <c r="L158" s="157"/>
      <c r="M158" s="163"/>
      <c r="N158" s="164"/>
      <c r="O158" s="164"/>
      <c r="P158" s="164"/>
      <c r="Q158" s="164"/>
      <c r="R158" s="164"/>
      <c r="S158" s="164"/>
      <c r="T158" s="165"/>
      <c r="AT158" s="160" t="s">
        <v>196</v>
      </c>
      <c r="AU158" s="160" t="s">
        <v>78</v>
      </c>
      <c r="AV158" s="158" t="s">
        <v>78</v>
      </c>
      <c r="AW158" s="158" t="s">
        <v>3</v>
      </c>
      <c r="AX158" s="158" t="s">
        <v>76</v>
      </c>
      <c r="AY158" s="160" t="s">
        <v>183</v>
      </c>
    </row>
    <row r="159" spans="2:65" s="28" customFormat="1" ht="16.5" customHeight="1">
      <c r="B159" s="27"/>
      <c r="C159" s="147" t="s">
        <v>299</v>
      </c>
      <c r="D159" s="147" t="s">
        <v>185</v>
      </c>
      <c r="E159" s="148" t="s">
        <v>1858</v>
      </c>
      <c r="F159" s="149" t="s">
        <v>1859</v>
      </c>
      <c r="G159" s="150" t="s">
        <v>319</v>
      </c>
      <c r="H159" s="151">
        <v>266</v>
      </c>
      <c r="I159" s="4">
        <v>598</v>
      </c>
      <c r="J159" s="95">
        <f>ROUND(I159*H159,2)</f>
        <v>159068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>O159*H159</f>
        <v>0</v>
      </c>
      <c r="Q159" s="154">
        <v>3E-05</v>
      </c>
      <c r="R159" s="154">
        <f>Q159*H159</f>
        <v>0.007980000000000001</v>
      </c>
      <c r="S159" s="154">
        <v>0</v>
      </c>
      <c r="T159" s="155">
        <f>S159*H159</f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>IF(N159="základní",J159,0)</f>
        <v>159068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159068</v>
      </c>
      <c r="BL159" s="15" t="s">
        <v>190</v>
      </c>
      <c r="BM159" s="15" t="s">
        <v>1860</v>
      </c>
    </row>
    <row r="160" spans="2:65" s="28" customFormat="1" ht="16.5" customHeight="1">
      <c r="B160" s="27"/>
      <c r="C160" s="181" t="s">
        <v>301</v>
      </c>
      <c r="D160" s="181" t="s">
        <v>265</v>
      </c>
      <c r="E160" s="182" t="s">
        <v>1861</v>
      </c>
      <c r="F160" s="183" t="s">
        <v>1862</v>
      </c>
      <c r="G160" s="184" t="s">
        <v>319</v>
      </c>
      <c r="H160" s="185">
        <v>292.6</v>
      </c>
      <c r="I160" s="8">
        <v>2154</v>
      </c>
      <c r="J160" s="186">
        <f>ROUND(I160*H160,2)</f>
        <v>630260.4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>O160*H160</f>
        <v>0</v>
      </c>
      <c r="Q160" s="154">
        <v>0.0183</v>
      </c>
      <c r="R160" s="154">
        <f>Q160*H160</f>
        <v>5.35458</v>
      </c>
      <c r="S160" s="154">
        <v>0</v>
      </c>
      <c r="T160" s="155">
        <f>S160*H160</f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>IF(N160="základní",J160,0)</f>
        <v>630260.4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630260.4</v>
      </c>
      <c r="BL160" s="15" t="s">
        <v>190</v>
      </c>
      <c r="BM160" s="15" t="s">
        <v>1863</v>
      </c>
    </row>
    <row r="161" spans="2:51" s="158" customFormat="1" ht="12">
      <c r="B161" s="157"/>
      <c r="D161" s="159" t="s">
        <v>196</v>
      </c>
      <c r="F161" s="161" t="s">
        <v>1864</v>
      </c>
      <c r="H161" s="162">
        <v>292.6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</v>
      </c>
      <c r="AX161" s="158" t="s">
        <v>76</v>
      </c>
      <c r="AY161" s="160" t="s">
        <v>183</v>
      </c>
    </row>
    <row r="162" spans="2:65" s="28" customFormat="1" ht="16.5" customHeight="1">
      <c r="B162" s="27"/>
      <c r="C162" s="147" t="s">
        <v>305</v>
      </c>
      <c r="D162" s="147" t="s">
        <v>185</v>
      </c>
      <c r="E162" s="148" t="s">
        <v>1865</v>
      </c>
      <c r="F162" s="149" t="s">
        <v>1866</v>
      </c>
      <c r="G162" s="150" t="s">
        <v>406</v>
      </c>
      <c r="H162" s="151">
        <v>1</v>
      </c>
      <c r="I162" s="4">
        <v>648</v>
      </c>
      <c r="J162" s="95">
        <f aca="true" t="shared" si="0" ref="J162:J201">ROUND(I162*H162,2)</f>
        <v>648</v>
      </c>
      <c r="K162" s="149" t="s">
        <v>189</v>
      </c>
      <c r="L162" s="27"/>
      <c r="M162" s="152" t="s">
        <v>1</v>
      </c>
      <c r="N162" s="153" t="s">
        <v>40</v>
      </c>
      <c r="O162" s="48"/>
      <c r="P162" s="154">
        <f aca="true" t="shared" si="1" ref="P162:P201">O162*H162</f>
        <v>0</v>
      </c>
      <c r="Q162" s="154">
        <v>0</v>
      </c>
      <c r="R162" s="154">
        <f aca="true" t="shared" si="2" ref="R162:R201">Q162*H162</f>
        <v>0</v>
      </c>
      <c r="S162" s="154">
        <v>0</v>
      </c>
      <c r="T162" s="155">
        <f aca="true" t="shared" si="3" ref="T162:T201">S162*H162</f>
        <v>0</v>
      </c>
      <c r="AR162" s="15" t="s">
        <v>190</v>
      </c>
      <c r="AT162" s="15" t="s">
        <v>185</v>
      </c>
      <c r="AU162" s="15" t="s">
        <v>78</v>
      </c>
      <c r="AY162" s="15" t="s">
        <v>183</v>
      </c>
      <c r="BE162" s="156">
        <f aca="true" t="shared" si="4" ref="BE162:BE201">IF(N162="základní",J162,0)</f>
        <v>648</v>
      </c>
      <c r="BF162" s="156">
        <f aca="true" t="shared" si="5" ref="BF162:BF201">IF(N162="snížená",J162,0)</f>
        <v>0</v>
      </c>
      <c r="BG162" s="156">
        <f aca="true" t="shared" si="6" ref="BG162:BG201">IF(N162="zákl. přenesená",J162,0)</f>
        <v>0</v>
      </c>
      <c r="BH162" s="156">
        <f aca="true" t="shared" si="7" ref="BH162:BH201">IF(N162="sníž. přenesená",J162,0)</f>
        <v>0</v>
      </c>
      <c r="BI162" s="156">
        <f aca="true" t="shared" si="8" ref="BI162:BI201">IF(N162="nulová",J162,0)</f>
        <v>0</v>
      </c>
      <c r="BJ162" s="15" t="s">
        <v>76</v>
      </c>
      <c r="BK162" s="156">
        <f aca="true" t="shared" si="9" ref="BK162:BK201">ROUND(I162*H162,2)</f>
        <v>648</v>
      </c>
      <c r="BL162" s="15" t="s">
        <v>190</v>
      </c>
      <c r="BM162" s="15" t="s">
        <v>1867</v>
      </c>
    </row>
    <row r="163" spans="2:65" s="28" customFormat="1" ht="16.5" customHeight="1">
      <c r="B163" s="27"/>
      <c r="C163" s="181" t="s">
        <v>307</v>
      </c>
      <c r="D163" s="181" t="s">
        <v>265</v>
      </c>
      <c r="E163" s="182" t="s">
        <v>1868</v>
      </c>
      <c r="F163" s="183" t="s">
        <v>1869</v>
      </c>
      <c r="G163" s="184" t="s">
        <v>406</v>
      </c>
      <c r="H163" s="185">
        <v>1</v>
      </c>
      <c r="I163" s="8">
        <v>1646</v>
      </c>
      <c r="J163" s="186">
        <f t="shared" si="0"/>
        <v>1646</v>
      </c>
      <c r="K163" s="183" t="s">
        <v>1</v>
      </c>
      <c r="L163" s="187"/>
      <c r="M163" s="188" t="s">
        <v>1</v>
      </c>
      <c r="N163" s="189" t="s">
        <v>40</v>
      </c>
      <c r="O163" s="48"/>
      <c r="P163" s="154">
        <f t="shared" si="1"/>
        <v>0</v>
      </c>
      <c r="Q163" s="154">
        <v>0.0088</v>
      </c>
      <c r="R163" s="154">
        <f t="shared" si="2"/>
        <v>0.0088</v>
      </c>
      <c r="S163" s="154">
        <v>0</v>
      </c>
      <c r="T163" s="155">
        <f t="shared" si="3"/>
        <v>0</v>
      </c>
      <c r="AR163" s="15" t="s">
        <v>227</v>
      </c>
      <c r="AT163" s="15" t="s">
        <v>265</v>
      </c>
      <c r="AU163" s="15" t="s">
        <v>78</v>
      </c>
      <c r="AY163" s="15" t="s">
        <v>183</v>
      </c>
      <c r="BE163" s="156">
        <f t="shared" si="4"/>
        <v>1646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5" t="s">
        <v>76</v>
      </c>
      <c r="BK163" s="156">
        <f t="shared" si="9"/>
        <v>1646</v>
      </c>
      <c r="BL163" s="15" t="s">
        <v>190</v>
      </c>
      <c r="BM163" s="15" t="s">
        <v>1870</v>
      </c>
    </row>
    <row r="164" spans="2:65" s="28" customFormat="1" ht="16.5" customHeight="1">
      <c r="B164" s="27"/>
      <c r="C164" s="147" t="s">
        <v>312</v>
      </c>
      <c r="D164" s="147" t="s">
        <v>185</v>
      </c>
      <c r="E164" s="148" t="s">
        <v>1871</v>
      </c>
      <c r="F164" s="149" t="s">
        <v>1872</v>
      </c>
      <c r="G164" s="150" t="s">
        <v>406</v>
      </c>
      <c r="H164" s="151">
        <v>42</v>
      </c>
      <c r="I164" s="4">
        <v>738</v>
      </c>
      <c r="J164" s="95">
        <f t="shared" si="0"/>
        <v>30996</v>
      </c>
      <c r="K164" s="149" t="s">
        <v>189</v>
      </c>
      <c r="L164" s="27"/>
      <c r="M164" s="152" t="s">
        <v>1</v>
      </c>
      <c r="N164" s="153" t="s">
        <v>40</v>
      </c>
      <c r="O164" s="48"/>
      <c r="P164" s="154">
        <f t="shared" si="1"/>
        <v>0</v>
      </c>
      <c r="Q164" s="154">
        <v>0</v>
      </c>
      <c r="R164" s="154">
        <f t="shared" si="2"/>
        <v>0</v>
      </c>
      <c r="S164" s="154">
        <v>0</v>
      </c>
      <c r="T164" s="155">
        <f t="shared" si="3"/>
        <v>0</v>
      </c>
      <c r="AR164" s="15" t="s">
        <v>190</v>
      </c>
      <c r="AT164" s="15" t="s">
        <v>185</v>
      </c>
      <c r="AU164" s="15" t="s">
        <v>78</v>
      </c>
      <c r="AY164" s="15" t="s">
        <v>183</v>
      </c>
      <c r="BE164" s="156">
        <f t="shared" si="4"/>
        <v>30996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5" t="s">
        <v>76</v>
      </c>
      <c r="BK164" s="156">
        <f t="shared" si="9"/>
        <v>30996</v>
      </c>
      <c r="BL164" s="15" t="s">
        <v>190</v>
      </c>
      <c r="BM164" s="15" t="s">
        <v>1873</v>
      </c>
    </row>
    <row r="165" spans="2:65" s="28" customFormat="1" ht="16.5" customHeight="1">
      <c r="B165" s="27"/>
      <c r="C165" s="181" t="s">
        <v>316</v>
      </c>
      <c r="D165" s="181" t="s">
        <v>265</v>
      </c>
      <c r="E165" s="182" t="s">
        <v>1874</v>
      </c>
      <c r="F165" s="183" t="s">
        <v>1875</v>
      </c>
      <c r="G165" s="184" t="s">
        <v>406</v>
      </c>
      <c r="H165" s="185">
        <v>42</v>
      </c>
      <c r="I165" s="8">
        <v>3768</v>
      </c>
      <c r="J165" s="186">
        <f t="shared" si="0"/>
        <v>158256</v>
      </c>
      <c r="K165" s="183" t="s">
        <v>1</v>
      </c>
      <c r="L165" s="187"/>
      <c r="M165" s="188" t="s">
        <v>1</v>
      </c>
      <c r="N165" s="189" t="s">
        <v>40</v>
      </c>
      <c r="O165" s="48"/>
      <c r="P165" s="154">
        <f t="shared" si="1"/>
        <v>0</v>
      </c>
      <c r="Q165" s="154">
        <v>0.0171</v>
      </c>
      <c r="R165" s="154">
        <f t="shared" si="2"/>
        <v>0.7182000000000001</v>
      </c>
      <c r="S165" s="154">
        <v>0</v>
      </c>
      <c r="T165" s="155">
        <f t="shared" si="3"/>
        <v>0</v>
      </c>
      <c r="AR165" s="15" t="s">
        <v>227</v>
      </c>
      <c r="AT165" s="15" t="s">
        <v>265</v>
      </c>
      <c r="AU165" s="15" t="s">
        <v>78</v>
      </c>
      <c r="AY165" s="15" t="s">
        <v>183</v>
      </c>
      <c r="BE165" s="156">
        <f t="shared" si="4"/>
        <v>158256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5" t="s">
        <v>76</v>
      </c>
      <c r="BK165" s="156">
        <f t="shared" si="9"/>
        <v>158256</v>
      </c>
      <c r="BL165" s="15" t="s">
        <v>190</v>
      </c>
      <c r="BM165" s="15" t="s">
        <v>1876</v>
      </c>
    </row>
    <row r="166" spans="2:65" s="28" customFormat="1" ht="16.5" customHeight="1">
      <c r="B166" s="27"/>
      <c r="C166" s="147" t="s">
        <v>321</v>
      </c>
      <c r="D166" s="147" t="s">
        <v>185</v>
      </c>
      <c r="E166" s="148" t="s">
        <v>1877</v>
      </c>
      <c r="F166" s="149" t="s">
        <v>1878</v>
      </c>
      <c r="G166" s="150" t="s">
        <v>406</v>
      </c>
      <c r="H166" s="151">
        <v>25.5</v>
      </c>
      <c r="I166" s="4">
        <v>1524</v>
      </c>
      <c r="J166" s="95">
        <f t="shared" si="0"/>
        <v>38862</v>
      </c>
      <c r="K166" s="149" t="s">
        <v>189</v>
      </c>
      <c r="L166" s="27"/>
      <c r="M166" s="152" t="s">
        <v>1</v>
      </c>
      <c r="N166" s="153" t="s">
        <v>40</v>
      </c>
      <c r="O166" s="48"/>
      <c r="P166" s="154">
        <f t="shared" si="1"/>
        <v>0</v>
      </c>
      <c r="Q166" s="154">
        <v>0.00918</v>
      </c>
      <c r="R166" s="154">
        <f t="shared" si="2"/>
        <v>0.23409000000000002</v>
      </c>
      <c r="S166" s="154">
        <v>0</v>
      </c>
      <c r="T166" s="155">
        <f t="shared" si="3"/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 t="shared" si="4"/>
        <v>38862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5" t="s">
        <v>76</v>
      </c>
      <c r="BK166" s="156">
        <f t="shared" si="9"/>
        <v>38862</v>
      </c>
      <c r="BL166" s="15" t="s">
        <v>190</v>
      </c>
      <c r="BM166" s="15" t="s">
        <v>1879</v>
      </c>
    </row>
    <row r="167" spans="2:65" s="28" customFormat="1" ht="16.5" customHeight="1">
      <c r="B167" s="27"/>
      <c r="C167" s="181" t="s">
        <v>327</v>
      </c>
      <c r="D167" s="181" t="s">
        <v>265</v>
      </c>
      <c r="E167" s="182" t="s">
        <v>1880</v>
      </c>
      <c r="F167" s="183" t="s">
        <v>1881</v>
      </c>
      <c r="G167" s="184" t="s">
        <v>406</v>
      </c>
      <c r="H167" s="185">
        <v>6.5</v>
      </c>
      <c r="I167" s="8">
        <v>302</v>
      </c>
      <c r="J167" s="186">
        <f t="shared" si="0"/>
        <v>1963</v>
      </c>
      <c r="K167" s="183" t="s">
        <v>1</v>
      </c>
      <c r="L167" s="187"/>
      <c r="M167" s="188" t="s">
        <v>1</v>
      </c>
      <c r="N167" s="189" t="s">
        <v>40</v>
      </c>
      <c r="O167" s="48"/>
      <c r="P167" s="154">
        <f t="shared" si="1"/>
        <v>0</v>
      </c>
      <c r="Q167" s="154">
        <v>0.068</v>
      </c>
      <c r="R167" s="154">
        <f t="shared" si="2"/>
        <v>0.44200000000000006</v>
      </c>
      <c r="S167" s="154">
        <v>0</v>
      </c>
      <c r="T167" s="155">
        <f t="shared" si="3"/>
        <v>0</v>
      </c>
      <c r="AR167" s="15" t="s">
        <v>227</v>
      </c>
      <c r="AT167" s="15" t="s">
        <v>265</v>
      </c>
      <c r="AU167" s="15" t="s">
        <v>78</v>
      </c>
      <c r="AY167" s="15" t="s">
        <v>183</v>
      </c>
      <c r="BE167" s="156">
        <f t="shared" si="4"/>
        <v>1963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5" t="s">
        <v>76</v>
      </c>
      <c r="BK167" s="156">
        <f t="shared" si="9"/>
        <v>1963</v>
      </c>
      <c r="BL167" s="15" t="s">
        <v>190</v>
      </c>
      <c r="BM167" s="15" t="s">
        <v>1882</v>
      </c>
    </row>
    <row r="168" spans="2:65" s="28" customFormat="1" ht="16.5" customHeight="1">
      <c r="B168" s="27"/>
      <c r="C168" s="181" t="s">
        <v>332</v>
      </c>
      <c r="D168" s="181" t="s">
        <v>265</v>
      </c>
      <c r="E168" s="182" t="s">
        <v>1883</v>
      </c>
      <c r="F168" s="183" t="s">
        <v>1884</v>
      </c>
      <c r="G168" s="184" t="s">
        <v>406</v>
      </c>
      <c r="H168" s="185">
        <v>1.5</v>
      </c>
      <c r="I168" s="8">
        <v>264</v>
      </c>
      <c r="J168" s="186">
        <f t="shared" si="0"/>
        <v>396</v>
      </c>
      <c r="K168" s="183" t="s">
        <v>1</v>
      </c>
      <c r="L168" s="187"/>
      <c r="M168" s="188" t="s">
        <v>1</v>
      </c>
      <c r="N168" s="189" t="s">
        <v>40</v>
      </c>
      <c r="O168" s="48"/>
      <c r="P168" s="154">
        <f t="shared" si="1"/>
        <v>0</v>
      </c>
      <c r="Q168" s="154">
        <v>0.053</v>
      </c>
      <c r="R168" s="154">
        <f t="shared" si="2"/>
        <v>0.0795</v>
      </c>
      <c r="S168" s="154">
        <v>0</v>
      </c>
      <c r="T168" s="155">
        <f t="shared" si="3"/>
        <v>0</v>
      </c>
      <c r="AR168" s="15" t="s">
        <v>227</v>
      </c>
      <c r="AT168" s="15" t="s">
        <v>265</v>
      </c>
      <c r="AU168" s="15" t="s">
        <v>78</v>
      </c>
      <c r="AY168" s="15" t="s">
        <v>183</v>
      </c>
      <c r="BE168" s="156">
        <f t="shared" si="4"/>
        <v>396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76</v>
      </c>
      <c r="BK168" s="156">
        <f t="shared" si="9"/>
        <v>396</v>
      </c>
      <c r="BL168" s="15" t="s">
        <v>190</v>
      </c>
      <c r="BM168" s="15" t="s">
        <v>1885</v>
      </c>
    </row>
    <row r="169" spans="2:65" s="28" customFormat="1" ht="16.5" customHeight="1">
      <c r="B169" s="27"/>
      <c r="C169" s="181" t="s">
        <v>340</v>
      </c>
      <c r="D169" s="181" t="s">
        <v>265</v>
      </c>
      <c r="E169" s="182" t="s">
        <v>1886</v>
      </c>
      <c r="F169" s="183" t="s">
        <v>1887</v>
      </c>
      <c r="G169" s="184" t="s">
        <v>406</v>
      </c>
      <c r="H169" s="185">
        <v>3</v>
      </c>
      <c r="I169" s="8">
        <v>232</v>
      </c>
      <c r="J169" s="186">
        <f t="shared" si="0"/>
        <v>696</v>
      </c>
      <c r="K169" s="183" t="s">
        <v>1</v>
      </c>
      <c r="L169" s="187"/>
      <c r="M169" s="188" t="s">
        <v>1</v>
      </c>
      <c r="N169" s="189" t="s">
        <v>40</v>
      </c>
      <c r="O169" s="48"/>
      <c r="P169" s="154">
        <f t="shared" si="1"/>
        <v>0</v>
      </c>
      <c r="Q169" s="154">
        <v>0.053</v>
      </c>
      <c r="R169" s="154">
        <f t="shared" si="2"/>
        <v>0.159</v>
      </c>
      <c r="S169" s="154">
        <v>0</v>
      </c>
      <c r="T169" s="155">
        <f t="shared" si="3"/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 t="shared" si="4"/>
        <v>696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76</v>
      </c>
      <c r="BK169" s="156">
        <f t="shared" si="9"/>
        <v>696</v>
      </c>
      <c r="BL169" s="15" t="s">
        <v>190</v>
      </c>
      <c r="BM169" s="15" t="s">
        <v>1888</v>
      </c>
    </row>
    <row r="170" spans="2:65" s="28" customFormat="1" ht="16.5" customHeight="1">
      <c r="B170" s="27"/>
      <c r="C170" s="181" t="s">
        <v>346</v>
      </c>
      <c r="D170" s="181" t="s">
        <v>265</v>
      </c>
      <c r="E170" s="182" t="s">
        <v>1889</v>
      </c>
      <c r="F170" s="183" t="s">
        <v>1890</v>
      </c>
      <c r="G170" s="184" t="s">
        <v>406</v>
      </c>
      <c r="H170" s="185">
        <v>0.5</v>
      </c>
      <c r="I170" s="8">
        <v>214</v>
      </c>
      <c r="J170" s="186">
        <f t="shared" si="0"/>
        <v>107</v>
      </c>
      <c r="K170" s="183" t="s">
        <v>1</v>
      </c>
      <c r="L170" s="187"/>
      <c r="M170" s="188" t="s">
        <v>1</v>
      </c>
      <c r="N170" s="189" t="s">
        <v>40</v>
      </c>
      <c r="O170" s="48"/>
      <c r="P170" s="154">
        <f t="shared" si="1"/>
        <v>0</v>
      </c>
      <c r="Q170" s="154">
        <v>0.028</v>
      </c>
      <c r="R170" s="154">
        <f t="shared" si="2"/>
        <v>0.014</v>
      </c>
      <c r="S170" s="154">
        <v>0</v>
      </c>
      <c r="T170" s="155">
        <f t="shared" si="3"/>
        <v>0</v>
      </c>
      <c r="AR170" s="15" t="s">
        <v>227</v>
      </c>
      <c r="AT170" s="15" t="s">
        <v>265</v>
      </c>
      <c r="AU170" s="15" t="s">
        <v>78</v>
      </c>
      <c r="AY170" s="15" t="s">
        <v>183</v>
      </c>
      <c r="BE170" s="156">
        <f t="shared" si="4"/>
        <v>107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76</v>
      </c>
      <c r="BK170" s="156">
        <f t="shared" si="9"/>
        <v>107</v>
      </c>
      <c r="BL170" s="15" t="s">
        <v>190</v>
      </c>
      <c r="BM170" s="15" t="s">
        <v>1891</v>
      </c>
    </row>
    <row r="171" spans="2:65" s="28" customFormat="1" ht="16.5" customHeight="1">
      <c r="B171" s="27"/>
      <c r="C171" s="181" t="s">
        <v>351</v>
      </c>
      <c r="D171" s="181" t="s">
        <v>265</v>
      </c>
      <c r="E171" s="182" t="s">
        <v>1892</v>
      </c>
      <c r="F171" s="183" t="s">
        <v>1893</v>
      </c>
      <c r="G171" s="184" t="s">
        <v>406</v>
      </c>
      <c r="H171" s="185">
        <v>3.5</v>
      </c>
      <c r="I171" s="8">
        <v>814</v>
      </c>
      <c r="J171" s="186">
        <f t="shared" si="0"/>
        <v>2849</v>
      </c>
      <c r="K171" s="183" t="s">
        <v>1</v>
      </c>
      <c r="L171" s="187"/>
      <c r="M171" s="188" t="s">
        <v>1</v>
      </c>
      <c r="N171" s="189" t="s">
        <v>40</v>
      </c>
      <c r="O171" s="48"/>
      <c r="P171" s="154">
        <f t="shared" si="1"/>
        <v>0</v>
      </c>
      <c r="Q171" s="154">
        <v>0.254</v>
      </c>
      <c r="R171" s="154">
        <f t="shared" si="2"/>
        <v>0.889</v>
      </c>
      <c r="S171" s="154">
        <v>0</v>
      </c>
      <c r="T171" s="155">
        <f t="shared" si="3"/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 t="shared" si="4"/>
        <v>2849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76</v>
      </c>
      <c r="BK171" s="156">
        <f t="shared" si="9"/>
        <v>2849</v>
      </c>
      <c r="BL171" s="15" t="s">
        <v>190</v>
      </c>
      <c r="BM171" s="15" t="s">
        <v>1894</v>
      </c>
    </row>
    <row r="172" spans="2:65" s="28" customFormat="1" ht="16.5" customHeight="1">
      <c r="B172" s="27"/>
      <c r="C172" s="181" t="s">
        <v>355</v>
      </c>
      <c r="D172" s="181" t="s">
        <v>265</v>
      </c>
      <c r="E172" s="182" t="s">
        <v>1895</v>
      </c>
      <c r="F172" s="183" t="s">
        <v>1896</v>
      </c>
      <c r="G172" s="184" t="s">
        <v>406</v>
      </c>
      <c r="H172" s="185">
        <v>7.5</v>
      </c>
      <c r="I172" s="8">
        <v>1194</v>
      </c>
      <c r="J172" s="186">
        <f t="shared" si="0"/>
        <v>8955</v>
      </c>
      <c r="K172" s="183" t="s">
        <v>1</v>
      </c>
      <c r="L172" s="187"/>
      <c r="M172" s="188" t="s">
        <v>1</v>
      </c>
      <c r="N172" s="189" t="s">
        <v>40</v>
      </c>
      <c r="O172" s="48"/>
      <c r="P172" s="154">
        <f t="shared" si="1"/>
        <v>0</v>
      </c>
      <c r="Q172" s="154">
        <v>0.506</v>
      </c>
      <c r="R172" s="154">
        <f t="shared" si="2"/>
        <v>3.795</v>
      </c>
      <c r="S172" s="154">
        <v>0</v>
      </c>
      <c r="T172" s="155">
        <f t="shared" si="3"/>
        <v>0</v>
      </c>
      <c r="AR172" s="15" t="s">
        <v>227</v>
      </c>
      <c r="AT172" s="15" t="s">
        <v>265</v>
      </c>
      <c r="AU172" s="15" t="s">
        <v>78</v>
      </c>
      <c r="AY172" s="15" t="s">
        <v>183</v>
      </c>
      <c r="BE172" s="156">
        <f t="shared" si="4"/>
        <v>8955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76</v>
      </c>
      <c r="BK172" s="156">
        <f t="shared" si="9"/>
        <v>8955</v>
      </c>
      <c r="BL172" s="15" t="s">
        <v>190</v>
      </c>
      <c r="BM172" s="15" t="s">
        <v>1897</v>
      </c>
    </row>
    <row r="173" spans="2:65" s="28" customFormat="1" ht="16.5" customHeight="1">
      <c r="B173" s="27"/>
      <c r="C173" s="181" t="s">
        <v>359</v>
      </c>
      <c r="D173" s="181" t="s">
        <v>265</v>
      </c>
      <c r="E173" s="182" t="s">
        <v>1898</v>
      </c>
      <c r="F173" s="183" t="s">
        <v>1899</v>
      </c>
      <c r="G173" s="184" t="s">
        <v>406</v>
      </c>
      <c r="H173" s="185">
        <v>3</v>
      </c>
      <c r="I173" s="8">
        <v>2015</v>
      </c>
      <c r="J173" s="186">
        <f t="shared" si="0"/>
        <v>6045</v>
      </c>
      <c r="K173" s="183" t="s">
        <v>1</v>
      </c>
      <c r="L173" s="187"/>
      <c r="M173" s="188" t="s">
        <v>1</v>
      </c>
      <c r="N173" s="189" t="s">
        <v>40</v>
      </c>
      <c r="O173" s="48"/>
      <c r="P173" s="154">
        <f t="shared" si="1"/>
        <v>0</v>
      </c>
      <c r="Q173" s="154">
        <v>1.015</v>
      </c>
      <c r="R173" s="154">
        <f t="shared" si="2"/>
        <v>3.045</v>
      </c>
      <c r="S173" s="154">
        <v>0</v>
      </c>
      <c r="T173" s="155">
        <f t="shared" si="3"/>
        <v>0</v>
      </c>
      <c r="AR173" s="15" t="s">
        <v>227</v>
      </c>
      <c r="AT173" s="15" t="s">
        <v>265</v>
      </c>
      <c r="AU173" s="15" t="s">
        <v>78</v>
      </c>
      <c r="AY173" s="15" t="s">
        <v>183</v>
      </c>
      <c r="BE173" s="156">
        <f t="shared" si="4"/>
        <v>6045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76</v>
      </c>
      <c r="BK173" s="156">
        <f t="shared" si="9"/>
        <v>6045</v>
      </c>
      <c r="BL173" s="15" t="s">
        <v>190</v>
      </c>
      <c r="BM173" s="15" t="s">
        <v>1900</v>
      </c>
    </row>
    <row r="174" spans="2:65" s="28" customFormat="1" ht="16.5" customHeight="1">
      <c r="B174" s="27"/>
      <c r="C174" s="147" t="s">
        <v>363</v>
      </c>
      <c r="D174" s="147" t="s">
        <v>185</v>
      </c>
      <c r="E174" s="148" t="s">
        <v>1901</v>
      </c>
      <c r="F174" s="149" t="s">
        <v>1902</v>
      </c>
      <c r="G174" s="150" t="s">
        <v>406</v>
      </c>
      <c r="H174" s="151">
        <v>10</v>
      </c>
      <c r="I174" s="4">
        <v>2567</v>
      </c>
      <c r="J174" s="95">
        <f t="shared" si="0"/>
        <v>25670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 t="shared" si="1"/>
        <v>0</v>
      </c>
      <c r="Q174" s="154">
        <v>0.01147</v>
      </c>
      <c r="R174" s="154">
        <f t="shared" si="2"/>
        <v>0.1147</v>
      </c>
      <c r="S174" s="154">
        <v>0</v>
      </c>
      <c r="T174" s="155">
        <f t="shared" si="3"/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 t="shared" si="4"/>
        <v>25670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76</v>
      </c>
      <c r="BK174" s="156">
        <f t="shared" si="9"/>
        <v>25670</v>
      </c>
      <c r="BL174" s="15" t="s">
        <v>190</v>
      </c>
      <c r="BM174" s="15" t="s">
        <v>1903</v>
      </c>
    </row>
    <row r="175" spans="2:65" s="28" customFormat="1" ht="16.5" customHeight="1">
      <c r="B175" s="27"/>
      <c r="C175" s="181" t="s">
        <v>367</v>
      </c>
      <c r="D175" s="181" t="s">
        <v>265</v>
      </c>
      <c r="E175" s="182" t="s">
        <v>1904</v>
      </c>
      <c r="F175" s="183" t="s">
        <v>1905</v>
      </c>
      <c r="G175" s="184" t="s">
        <v>406</v>
      </c>
      <c r="H175" s="185">
        <v>10</v>
      </c>
      <c r="I175" s="8">
        <v>1446</v>
      </c>
      <c r="J175" s="186">
        <f t="shared" si="0"/>
        <v>14460</v>
      </c>
      <c r="K175" s="183" t="s">
        <v>1</v>
      </c>
      <c r="L175" s="187"/>
      <c r="M175" s="188" t="s">
        <v>1</v>
      </c>
      <c r="N175" s="189" t="s">
        <v>40</v>
      </c>
      <c r="O175" s="48"/>
      <c r="P175" s="154">
        <f t="shared" si="1"/>
        <v>0</v>
      </c>
      <c r="Q175" s="154">
        <v>0.595</v>
      </c>
      <c r="R175" s="154">
        <f t="shared" si="2"/>
        <v>5.949999999999999</v>
      </c>
      <c r="S175" s="154">
        <v>0</v>
      </c>
      <c r="T175" s="155">
        <f t="shared" si="3"/>
        <v>0</v>
      </c>
      <c r="AR175" s="15" t="s">
        <v>227</v>
      </c>
      <c r="AT175" s="15" t="s">
        <v>265</v>
      </c>
      <c r="AU175" s="15" t="s">
        <v>78</v>
      </c>
      <c r="AY175" s="15" t="s">
        <v>183</v>
      </c>
      <c r="BE175" s="156">
        <f t="shared" si="4"/>
        <v>14460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76</v>
      </c>
      <c r="BK175" s="156">
        <f t="shared" si="9"/>
        <v>14460</v>
      </c>
      <c r="BL175" s="15" t="s">
        <v>190</v>
      </c>
      <c r="BM175" s="15" t="s">
        <v>1906</v>
      </c>
    </row>
    <row r="176" spans="2:65" s="28" customFormat="1" ht="16.5" customHeight="1">
      <c r="B176" s="27"/>
      <c r="C176" s="147" t="s">
        <v>371</v>
      </c>
      <c r="D176" s="147" t="s">
        <v>185</v>
      </c>
      <c r="E176" s="148" t="s">
        <v>1907</v>
      </c>
      <c r="F176" s="149" t="s">
        <v>1908</v>
      </c>
      <c r="G176" s="150" t="s">
        <v>406</v>
      </c>
      <c r="H176" s="151">
        <v>10</v>
      </c>
      <c r="I176" s="4">
        <v>9505</v>
      </c>
      <c r="J176" s="95">
        <f t="shared" si="0"/>
        <v>95050</v>
      </c>
      <c r="K176" s="149" t="s">
        <v>1</v>
      </c>
      <c r="L176" s="27"/>
      <c r="M176" s="152" t="s">
        <v>1</v>
      </c>
      <c r="N176" s="153" t="s">
        <v>40</v>
      </c>
      <c r="O176" s="48"/>
      <c r="P176" s="154">
        <f t="shared" si="1"/>
        <v>0</v>
      </c>
      <c r="Q176" s="154">
        <v>0.02862</v>
      </c>
      <c r="R176" s="154">
        <f t="shared" si="2"/>
        <v>0.2862</v>
      </c>
      <c r="S176" s="154">
        <v>0</v>
      </c>
      <c r="T176" s="155">
        <f t="shared" si="3"/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 t="shared" si="4"/>
        <v>95050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5" t="s">
        <v>76</v>
      </c>
      <c r="BK176" s="156">
        <f t="shared" si="9"/>
        <v>95050</v>
      </c>
      <c r="BL176" s="15" t="s">
        <v>190</v>
      </c>
      <c r="BM176" s="15" t="s">
        <v>1909</v>
      </c>
    </row>
    <row r="177" spans="2:65" s="28" customFormat="1" ht="16.5" customHeight="1">
      <c r="B177" s="27"/>
      <c r="C177" s="181" t="s">
        <v>375</v>
      </c>
      <c r="D177" s="181" t="s">
        <v>265</v>
      </c>
      <c r="E177" s="182" t="s">
        <v>1910</v>
      </c>
      <c r="F177" s="183" t="s">
        <v>1911</v>
      </c>
      <c r="G177" s="184" t="s">
        <v>406</v>
      </c>
      <c r="H177" s="185">
        <v>9.5</v>
      </c>
      <c r="I177" s="8">
        <v>6296</v>
      </c>
      <c r="J177" s="186">
        <f t="shared" si="0"/>
        <v>59812</v>
      </c>
      <c r="K177" s="183" t="s">
        <v>1</v>
      </c>
      <c r="L177" s="187"/>
      <c r="M177" s="188" t="s">
        <v>1</v>
      </c>
      <c r="N177" s="189" t="s">
        <v>40</v>
      </c>
      <c r="O177" s="48"/>
      <c r="P177" s="154">
        <f t="shared" si="1"/>
        <v>0</v>
      </c>
      <c r="Q177" s="154">
        <v>1.31</v>
      </c>
      <c r="R177" s="154">
        <f t="shared" si="2"/>
        <v>12.445</v>
      </c>
      <c r="S177" s="154">
        <v>0</v>
      </c>
      <c r="T177" s="155">
        <f t="shared" si="3"/>
        <v>0</v>
      </c>
      <c r="AR177" s="15" t="s">
        <v>227</v>
      </c>
      <c r="AT177" s="15" t="s">
        <v>265</v>
      </c>
      <c r="AU177" s="15" t="s">
        <v>78</v>
      </c>
      <c r="AY177" s="15" t="s">
        <v>183</v>
      </c>
      <c r="BE177" s="156">
        <f t="shared" si="4"/>
        <v>59812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5" t="s">
        <v>76</v>
      </c>
      <c r="BK177" s="156">
        <f t="shared" si="9"/>
        <v>59812</v>
      </c>
      <c r="BL177" s="15" t="s">
        <v>190</v>
      </c>
      <c r="BM177" s="15" t="s">
        <v>1912</v>
      </c>
    </row>
    <row r="178" spans="2:65" s="28" customFormat="1" ht="16.5" customHeight="1">
      <c r="B178" s="27"/>
      <c r="C178" s="181" t="s">
        <v>379</v>
      </c>
      <c r="D178" s="181" t="s">
        <v>265</v>
      </c>
      <c r="E178" s="182" t="s">
        <v>1913</v>
      </c>
      <c r="F178" s="183" t="s">
        <v>1914</v>
      </c>
      <c r="G178" s="184" t="s">
        <v>406</v>
      </c>
      <c r="H178" s="185">
        <v>0.5</v>
      </c>
      <c r="I178" s="8">
        <v>6815</v>
      </c>
      <c r="J178" s="186">
        <f t="shared" si="0"/>
        <v>3407.5</v>
      </c>
      <c r="K178" s="183" t="s">
        <v>1</v>
      </c>
      <c r="L178" s="187"/>
      <c r="M178" s="188" t="s">
        <v>1</v>
      </c>
      <c r="N178" s="189" t="s">
        <v>40</v>
      </c>
      <c r="O178" s="48"/>
      <c r="P178" s="154">
        <f t="shared" si="1"/>
        <v>0</v>
      </c>
      <c r="Q178" s="154">
        <v>1.31</v>
      </c>
      <c r="R178" s="154">
        <f t="shared" si="2"/>
        <v>0.655</v>
      </c>
      <c r="S178" s="154">
        <v>0</v>
      </c>
      <c r="T178" s="155">
        <f t="shared" si="3"/>
        <v>0</v>
      </c>
      <c r="AR178" s="15" t="s">
        <v>227</v>
      </c>
      <c r="AT178" s="15" t="s">
        <v>265</v>
      </c>
      <c r="AU178" s="15" t="s">
        <v>78</v>
      </c>
      <c r="AY178" s="15" t="s">
        <v>183</v>
      </c>
      <c r="BE178" s="156">
        <f t="shared" si="4"/>
        <v>3407.5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5" t="s">
        <v>76</v>
      </c>
      <c r="BK178" s="156">
        <f t="shared" si="9"/>
        <v>3407.5</v>
      </c>
      <c r="BL178" s="15" t="s">
        <v>190</v>
      </c>
      <c r="BM178" s="15" t="s">
        <v>1915</v>
      </c>
    </row>
    <row r="179" spans="2:65" s="28" customFormat="1" ht="16.5" customHeight="1">
      <c r="B179" s="27"/>
      <c r="C179" s="147" t="s">
        <v>383</v>
      </c>
      <c r="D179" s="147" t="s">
        <v>185</v>
      </c>
      <c r="E179" s="148" t="s">
        <v>1916</v>
      </c>
      <c r="F179" s="149" t="s">
        <v>1917</v>
      </c>
      <c r="G179" s="150" t="s">
        <v>406</v>
      </c>
      <c r="H179" s="151">
        <v>34</v>
      </c>
      <c r="I179" s="4">
        <v>9923</v>
      </c>
      <c r="J179" s="95">
        <f t="shared" si="0"/>
        <v>337382</v>
      </c>
      <c r="K179" s="149" t="s">
        <v>189</v>
      </c>
      <c r="L179" s="27"/>
      <c r="M179" s="152" t="s">
        <v>1</v>
      </c>
      <c r="N179" s="153" t="s">
        <v>40</v>
      </c>
      <c r="O179" s="48"/>
      <c r="P179" s="154">
        <f t="shared" si="1"/>
        <v>0</v>
      </c>
      <c r="Q179" s="154">
        <v>0.14494</v>
      </c>
      <c r="R179" s="154">
        <f t="shared" si="2"/>
        <v>4.927960000000001</v>
      </c>
      <c r="S179" s="154">
        <v>0</v>
      </c>
      <c r="T179" s="155">
        <f t="shared" si="3"/>
        <v>0</v>
      </c>
      <c r="AR179" s="15" t="s">
        <v>190</v>
      </c>
      <c r="AT179" s="15" t="s">
        <v>185</v>
      </c>
      <c r="AU179" s="15" t="s">
        <v>78</v>
      </c>
      <c r="AY179" s="15" t="s">
        <v>183</v>
      </c>
      <c r="BE179" s="156">
        <f t="shared" si="4"/>
        <v>337382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5" t="s">
        <v>76</v>
      </c>
      <c r="BK179" s="156">
        <f t="shared" si="9"/>
        <v>337382</v>
      </c>
      <c r="BL179" s="15" t="s">
        <v>190</v>
      </c>
      <c r="BM179" s="15" t="s">
        <v>1918</v>
      </c>
    </row>
    <row r="180" spans="2:65" s="28" customFormat="1" ht="16.5" customHeight="1">
      <c r="B180" s="27"/>
      <c r="C180" s="181" t="s">
        <v>387</v>
      </c>
      <c r="D180" s="181" t="s">
        <v>265</v>
      </c>
      <c r="E180" s="182" t="s">
        <v>1919</v>
      </c>
      <c r="F180" s="183" t="s">
        <v>1920</v>
      </c>
      <c r="G180" s="184" t="s">
        <v>406</v>
      </c>
      <c r="H180" s="185">
        <v>16</v>
      </c>
      <c r="I180" s="8">
        <v>8586</v>
      </c>
      <c r="J180" s="186">
        <f t="shared" si="0"/>
        <v>137376</v>
      </c>
      <c r="K180" s="183" t="s">
        <v>1</v>
      </c>
      <c r="L180" s="187"/>
      <c r="M180" s="188" t="s">
        <v>1</v>
      </c>
      <c r="N180" s="189" t="s">
        <v>40</v>
      </c>
      <c r="O180" s="48"/>
      <c r="P180" s="154">
        <f t="shared" si="1"/>
        <v>0</v>
      </c>
      <c r="Q180" s="154">
        <v>0.087</v>
      </c>
      <c r="R180" s="154">
        <f t="shared" si="2"/>
        <v>1.392</v>
      </c>
      <c r="S180" s="154">
        <v>0</v>
      </c>
      <c r="T180" s="155">
        <f t="shared" si="3"/>
        <v>0</v>
      </c>
      <c r="AR180" s="15" t="s">
        <v>227</v>
      </c>
      <c r="AT180" s="15" t="s">
        <v>265</v>
      </c>
      <c r="AU180" s="15" t="s">
        <v>78</v>
      </c>
      <c r="AY180" s="15" t="s">
        <v>183</v>
      </c>
      <c r="BE180" s="156">
        <f t="shared" si="4"/>
        <v>137376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5" t="s">
        <v>76</v>
      </c>
      <c r="BK180" s="156">
        <f t="shared" si="9"/>
        <v>137376</v>
      </c>
      <c r="BL180" s="15" t="s">
        <v>190</v>
      </c>
      <c r="BM180" s="15" t="s">
        <v>1921</v>
      </c>
    </row>
    <row r="181" spans="2:65" s="28" customFormat="1" ht="16.5" customHeight="1">
      <c r="B181" s="27"/>
      <c r="C181" s="181" t="s">
        <v>391</v>
      </c>
      <c r="D181" s="181" t="s">
        <v>265</v>
      </c>
      <c r="E181" s="182" t="s">
        <v>1922</v>
      </c>
      <c r="F181" s="183" t="s">
        <v>1923</v>
      </c>
      <c r="G181" s="184" t="s">
        <v>406</v>
      </c>
      <c r="H181" s="185">
        <v>18</v>
      </c>
      <c r="I181" s="8">
        <v>327</v>
      </c>
      <c r="J181" s="186">
        <f t="shared" si="0"/>
        <v>5886</v>
      </c>
      <c r="K181" s="183" t="s">
        <v>1</v>
      </c>
      <c r="L181" s="187"/>
      <c r="M181" s="188" t="s">
        <v>1</v>
      </c>
      <c r="N181" s="189" t="s">
        <v>40</v>
      </c>
      <c r="O181" s="48"/>
      <c r="P181" s="154">
        <f t="shared" si="1"/>
        <v>0</v>
      </c>
      <c r="Q181" s="154">
        <v>0.097</v>
      </c>
      <c r="R181" s="154">
        <f t="shared" si="2"/>
        <v>1.746</v>
      </c>
      <c r="S181" s="154">
        <v>0</v>
      </c>
      <c r="T181" s="155">
        <f t="shared" si="3"/>
        <v>0</v>
      </c>
      <c r="AR181" s="15" t="s">
        <v>227</v>
      </c>
      <c r="AT181" s="15" t="s">
        <v>265</v>
      </c>
      <c r="AU181" s="15" t="s">
        <v>78</v>
      </c>
      <c r="AY181" s="15" t="s">
        <v>183</v>
      </c>
      <c r="BE181" s="156">
        <f t="shared" si="4"/>
        <v>5886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5" t="s">
        <v>76</v>
      </c>
      <c r="BK181" s="156">
        <f t="shared" si="9"/>
        <v>5886</v>
      </c>
      <c r="BL181" s="15" t="s">
        <v>190</v>
      </c>
      <c r="BM181" s="15" t="s">
        <v>1924</v>
      </c>
    </row>
    <row r="182" spans="2:65" s="28" customFormat="1" ht="16.5" customHeight="1">
      <c r="B182" s="27"/>
      <c r="C182" s="181" t="s">
        <v>396</v>
      </c>
      <c r="D182" s="181" t="s">
        <v>265</v>
      </c>
      <c r="E182" s="182" t="s">
        <v>1925</v>
      </c>
      <c r="F182" s="183" t="s">
        <v>1926</v>
      </c>
      <c r="G182" s="184" t="s">
        <v>406</v>
      </c>
      <c r="H182" s="185">
        <v>3</v>
      </c>
      <c r="I182" s="8">
        <v>274</v>
      </c>
      <c r="J182" s="186">
        <f t="shared" si="0"/>
        <v>822</v>
      </c>
      <c r="K182" s="183" t="s">
        <v>189</v>
      </c>
      <c r="L182" s="187"/>
      <c r="M182" s="188" t="s">
        <v>1</v>
      </c>
      <c r="N182" s="189" t="s">
        <v>40</v>
      </c>
      <c r="O182" s="48"/>
      <c r="P182" s="154">
        <f t="shared" si="1"/>
        <v>0</v>
      </c>
      <c r="Q182" s="154">
        <v>0.057</v>
      </c>
      <c r="R182" s="154">
        <f t="shared" si="2"/>
        <v>0.171</v>
      </c>
      <c r="S182" s="154">
        <v>0</v>
      </c>
      <c r="T182" s="155">
        <f t="shared" si="3"/>
        <v>0</v>
      </c>
      <c r="AR182" s="15" t="s">
        <v>227</v>
      </c>
      <c r="AT182" s="15" t="s">
        <v>265</v>
      </c>
      <c r="AU182" s="15" t="s">
        <v>78</v>
      </c>
      <c r="AY182" s="15" t="s">
        <v>183</v>
      </c>
      <c r="BE182" s="156">
        <f t="shared" si="4"/>
        <v>822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5" t="s">
        <v>76</v>
      </c>
      <c r="BK182" s="156">
        <f t="shared" si="9"/>
        <v>822</v>
      </c>
      <c r="BL182" s="15" t="s">
        <v>190</v>
      </c>
      <c r="BM182" s="15" t="s">
        <v>1927</v>
      </c>
    </row>
    <row r="183" spans="2:65" s="28" customFormat="1" ht="16.5" customHeight="1">
      <c r="B183" s="27"/>
      <c r="C183" s="181" t="s">
        <v>403</v>
      </c>
      <c r="D183" s="181" t="s">
        <v>265</v>
      </c>
      <c r="E183" s="182" t="s">
        <v>1928</v>
      </c>
      <c r="F183" s="183" t="s">
        <v>1929</v>
      </c>
      <c r="G183" s="184" t="s">
        <v>406</v>
      </c>
      <c r="H183" s="185">
        <v>10</v>
      </c>
      <c r="I183" s="8">
        <v>422</v>
      </c>
      <c r="J183" s="186">
        <f t="shared" si="0"/>
        <v>4220</v>
      </c>
      <c r="K183" s="183" t="s">
        <v>1</v>
      </c>
      <c r="L183" s="187"/>
      <c r="M183" s="188" t="s">
        <v>1</v>
      </c>
      <c r="N183" s="189" t="s">
        <v>40</v>
      </c>
      <c r="O183" s="48"/>
      <c r="P183" s="154">
        <f t="shared" si="1"/>
        <v>0</v>
      </c>
      <c r="Q183" s="154">
        <v>0.04</v>
      </c>
      <c r="R183" s="154">
        <f t="shared" si="2"/>
        <v>0.4</v>
      </c>
      <c r="S183" s="154">
        <v>0</v>
      </c>
      <c r="T183" s="155">
        <f t="shared" si="3"/>
        <v>0</v>
      </c>
      <c r="AR183" s="15" t="s">
        <v>227</v>
      </c>
      <c r="AT183" s="15" t="s">
        <v>265</v>
      </c>
      <c r="AU183" s="15" t="s">
        <v>78</v>
      </c>
      <c r="AY183" s="15" t="s">
        <v>183</v>
      </c>
      <c r="BE183" s="156">
        <f t="shared" si="4"/>
        <v>4220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5" t="s">
        <v>76</v>
      </c>
      <c r="BK183" s="156">
        <f t="shared" si="9"/>
        <v>4220</v>
      </c>
      <c r="BL183" s="15" t="s">
        <v>190</v>
      </c>
      <c r="BM183" s="15" t="s">
        <v>1930</v>
      </c>
    </row>
    <row r="184" spans="2:65" s="28" customFormat="1" ht="16.5" customHeight="1">
      <c r="B184" s="27"/>
      <c r="C184" s="181" t="s">
        <v>409</v>
      </c>
      <c r="D184" s="181" t="s">
        <v>265</v>
      </c>
      <c r="E184" s="182" t="s">
        <v>1931</v>
      </c>
      <c r="F184" s="183" t="s">
        <v>1932</v>
      </c>
      <c r="G184" s="184" t="s">
        <v>406</v>
      </c>
      <c r="H184" s="185">
        <v>18</v>
      </c>
      <c r="I184" s="8">
        <v>423</v>
      </c>
      <c r="J184" s="186">
        <f t="shared" si="0"/>
        <v>7614</v>
      </c>
      <c r="K184" s="183" t="s">
        <v>189</v>
      </c>
      <c r="L184" s="187"/>
      <c r="M184" s="188" t="s">
        <v>1</v>
      </c>
      <c r="N184" s="189" t="s">
        <v>40</v>
      </c>
      <c r="O184" s="48"/>
      <c r="P184" s="154">
        <f t="shared" si="1"/>
        <v>0</v>
      </c>
      <c r="Q184" s="154">
        <v>0.111</v>
      </c>
      <c r="R184" s="154">
        <f t="shared" si="2"/>
        <v>1.998</v>
      </c>
      <c r="S184" s="154">
        <v>0</v>
      </c>
      <c r="T184" s="155">
        <f t="shared" si="3"/>
        <v>0</v>
      </c>
      <c r="AR184" s="15" t="s">
        <v>227</v>
      </c>
      <c r="AT184" s="15" t="s">
        <v>265</v>
      </c>
      <c r="AU184" s="15" t="s">
        <v>78</v>
      </c>
      <c r="AY184" s="15" t="s">
        <v>183</v>
      </c>
      <c r="BE184" s="156">
        <f t="shared" si="4"/>
        <v>7614</v>
      </c>
      <c r="BF184" s="156">
        <f t="shared" si="5"/>
        <v>0</v>
      </c>
      <c r="BG184" s="156">
        <f t="shared" si="6"/>
        <v>0</v>
      </c>
      <c r="BH184" s="156">
        <f t="shared" si="7"/>
        <v>0</v>
      </c>
      <c r="BI184" s="156">
        <f t="shared" si="8"/>
        <v>0</v>
      </c>
      <c r="BJ184" s="15" t="s">
        <v>76</v>
      </c>
      <c r="BK184" s="156">
        <f t="shared" si="9"/>
        <v>7614</v>
      </c>
      <c r="BL184" s="15" t="s">
        <v>190</v>
      </c>
      <c r="BM184" s="15" t="s">
        <v>1933</v>
      </c>
    </row>
    <row r="185" spans="2:65" s="28" customFormat="1" ht="16.5" customHeight="1">
      <c r="B185" s="27"/>
      <c r="C185" s="181" t="s">
        <v>413</v>
      </c>
      <c r="D185" s="181" t="s">
        <v>265</v>
      </c>
      <c r="E185" s="182" t="s">
        <v>1934</v>
      </c>
      <c r="F185" s="183" t="s">
        <v>1935</v>
      </c>
      <c r="G185" s="184" t="s">
        <v>406</v>
      </c>
      <c r="H185" s="185">
        <v>18</v>
      </c>
      <c r="I185" s="8">
        <v>220</v>
      </c>
      <c r="J185" s="186">
        <f t="shared" si="0"/>
        <v>3960</v>
      </c>
      <c r="K185" s="183" t="s">
        <v>189</v>
      </c>
      <c r="L185" s="187"/>
      <c r="M185" s="188" t="s">
        <v>1</v>
      </c>
      <c r="N185" s="189" t="s">
        <v>40</v>
      </c>
      <c r="O185" s="48"/>
      <c r="P185" s="154">
        <f t="shared" si="1"/>
        <v>0</v>
      </c>
      <c r="Q185" s="154">
        <v>0.027</v>
      </c>
      <c r="R185" s="154">
        <f t="shared" si="2"/>
        <v>0.486</v>
      </c>
      <c r="S185" s="154">
        <v>0</v>
      </c>
      <c r="T185" s="155">
        <f t="shared" si="3"/>
        <v>0</v>
      </c>
      <c r="AR185" s="15" t="s">
        <v>227</v>
      </c>
      <c r="AT185" s="15" t="s">
        <v>265</v>
      </c>
      <c r="AU185" s="15" t="s">
        <v>78</v>
      </c>
      <c r="AY185" s="15" t="s">
        <v>183</v>
      </c>
      <c r="BE185" s="156">
        <f t="shared" si="4"/>
        <v>3960</v>
      </c>
      <c r="BF185" s="156">
        <f t="shared" si="5"/>
        <v>0</v>
      </c>
      <c r="BG185" s="156">
        <f t="shared" si="6"/>
        <v>0</v>
      </c>
      <c r="BH185" s="156">
        <f t="shared" si="7"/>
        <v>0</v>
      </c>
      <c r="BI185" s="156">
        <f t="shared" si="8"/>
        <v>0</v>
      </c>
      <c r="BJ185" s="15" t="s">
        <v>76</v>
      </c>
      <c r="BK185" s="156">
        <f t="shared" si="9"/>
        <v>3960</v>
      </c>
      <c r="BL185" s="15" t="s">
        <v>190</v>
      </c>
      <c r="BM185" s="15" t="s">
        <v>1936</v>
      </c>
    </row>
    <row r="186" spans="2:65" s="28" customFormat="1" ht="16.5" customHeight="1">
      <c r="B186" s="27"/>
      <c r="C186" s="181" t="s">
        <v>417</v>
      </c>
      <c r="D186" s="181" t="s">
        <v>265</v>
      </c>
      <c r="E186" s="182" t="s">
        <v>1937</v>
      </c>
      <c r="F186" s="183" t="s">
        <v>1938</v>
      </c>
      <c r="G186" s="184" t="s">
        <v>406</v>
      </c>
      <c r="H186" s="185">
        <v>18</v>
      </c>
      <c r="I186" s="8">
        <v>741</v>
      </c>
      <c r="J186" s="186">
        <f t="shared" si="0"/>
        <v>13338</v>
      </c>
      <c r="K186" s="183" t="s">
        <v>1</v>
      </c>
      <c r="L186" s="187"/>
      <c r="M186" s="188" t="s">
        <v>1</v>
      </c>
      <c r="N186" s="189" t="s">
        <v>40</v>
      </c>
      <c r="O186" s="48"/>
      <c r="P186" s="154">
        <f t="shared" si="1"/>
        <v>0</v>
      </c>
      <c r="Q186" s="154">
        <v>0.006</v>
      </c>
      <c r="R186" s="154">
        <f t="shared" si="2"/>
        <v>0.108</v>
      </c>
      <c r="S186" s="154">
        <v>0</v>
      </c>
      <c r="T186" s="155">
        <f t="shared" si="3"/>
        <v>0</v>
      </c>
      <c r="AR186" s="15" t="s">
        <v>227</v>
      </c>
      <c r="AT186" s="15" t="s">
        <v>265</v>
      </c>
      <c r="AU186" s="15" t="s">
        <v>78</v>
      </c>
      <c r="AY186" s="15" t="s">
        <v>183</v>
      </c>
      <c r="BE186" s="156">
        <f t="shared" si="4"/>
        <v>13338</v>
      </c>
      <c r="BF186" s="156">
        <f t="shared" si="5"/>
        <v>0</v>
      </c>
      <c r="BG186" s="156">
        <f t="shared" si="6"/>
        <v>0</v>
      </c>
      <c r="BH186" s="156">
        <f t="shared" si="7"/>
        <v>0</v>
      </c>
      <c r="BI186" s="156">
        <f t="shared" si="8"/>
        <v>0</v>
      </c>
      <c r="BJ186" s="15" t="s">
        <v>76</v>
      </c>
      <c r="BK186" s="156">
        <f t="shared" si="9"/>
        <v>13338</v>
      </c>
      <c r="BL186" s="15" t="s">
        <v>190</v>
      </c>
      <c r="BM186" s="15" t="s">
        <v>1939</v>
      </c>
    </row>
    <row r="187" spans="2:65" s="28" customFormat="1" ht="16.5" customHeight="1">
      <c r="B187" s="27"/>
      <c r="C187" s="181" t="s">
        <v>421</v>
      </c>
      <c r="D187" s="181" t="s">
        <v>265</v>
      </c>
      <c r="E187" s="182" t="s">
        <v>1940</v>
      </c>
      <c r="F187" s="183" t="s">
        <v>1941</v>
      </c>
      <c r="G187" s="184" t="s">
        <v>406</v>
      </c>
      <c r="H187" s="185">
        <v>4</v>
      </c>
      <c r="I187" s="8">
        <v>2872</v>
      </c>
      <c r="J187" s="186">
        <f t="shared" si="0"/>
        <v>11488</v>
      </c>
      <c r="K187" s="183" t="s">
        <v>189</v>
      </c>
      <c r="L187" s="187"/>
      <c r="M187" s="188" t="s">
        <v>1</v>
      </c>
      <c r="N187" s="189" t="s">
        <v>40</v>
      </c>
      <c r="O187" s="48"/>
      <c r="P187" s="154">
        <f t="shared" si="1"/>
        <v>0</v>
      </c>
      <c r="Q187" s="154">
        <v>0.058</v>
      </c>
      <c r="R187" s="154">
        <f t="shared" si="2"/>
        <v>0.232</v>
      </c>
      <c r="S187" s="154">
        <v>0</v>
      </c>
      <c r="T187" s="155">
        <f t="shared" si="3"/>
        <v>0</v>
      </c>
      <c r="AR187" s="15" t="s">
        <v>227</v>
      </c>
      <c r="AT187" s="15" t="s">
        <v>265</v>
      </c>
      <c r="AU187" s="15" t="s">
        <v>78</v>
      </c>
      <c r="AY187" s="15" t="s">
        <v>183</v>
      </c>
      <c r="BE187" s="156">
        <f t="shared" si="4"/>
        <v>11488</v>
      </c>
      <c r="BF187" s="156">
        <f t="shared" si="5"/>
        <v>0</v>
      </c>
      <c r="BG187" s="156">
        <f t="shared" si="6"/>
        <v>0</v>
      </c>
      <c r="BH187" s="156">
        <f t="shared" si="7"/>
        <v>0</v>
      </c>
      <c r="BI187" s="156">
        <f t="shared" si="8"/>
        <v>0</v>
      </c>
      <c r="BJ187" s="15" t="s">
        <v>76</v>
      </c>
      <c r="BK187" s="156">
        <f t="shared" si="9"/>
        <v>11488</v>
      </c>
      <c r="BL187" s="15" t="s">
        <v>190</v>
      </c>
      <c r="BM187" s="15" t="s">
        <v>1942</v>
      </c>
    </row>
    <row r="188" spans="2:65" s="28" customFormat="1" ht="16.5" customHeight="1">
      <c r="B188" s="27"/>
      <c r="C188" s="147" t="s">
        <v>425</v>
      </c>
      <c r="D188" s="147" t="s">
        <v>185</v>
      </c>
      <c r="E188" s="148" t="s">
        <v>1943</v>
      </c>
      <c r="F188" s="149" t="s">
        <v>1944</v>
      </c>
      <c r="G188" s="150" t="s">
        <v>406</v>
      </c>
      <c r="H188" s="151">
        <v>1</v>
      </c>
      <c r="I188" s="4">
        <v>16675</v>
      </c>
      <c r="J188" s="95">
        <f t="shared" si="0"/>
        <v>16675</v>
      </c>
      <c r="K188" s="149" t="s">
        <v>1</v>
      </c>
      <c r="L188" s="27"/>
      <c r="M188" s="152" t="s">
        <v>1</v>
      </c>
      <c r="N188" s="153" t="s">
        <v>40</v>
      </c>
      <c r="O188" s="48"/>
      <c r="P188" s="154">
        <f t="shared" si="1"/>
        <v>0</v>
      </c>
      <c r="Q188" s="154">
        <v>0.14494</v>
      </c>
      <c r="R188" s="154">
        <f t="shared" si="2"/>
        <v>0.14494</v>
      </c>
      <c r="S188" s="154">
        <v>0</v>
      </c>
      <c r="T188" s="155">
        <f t="shared" si="3"/>
        <v>0</v>
      </c>
      <c r="AR188" s="15" t="s">
        <v>190</v>
      </c>
      <c r="AT188" s="15" t="s">
        <v>185</v>
      </c>
      <c r="AU188" s="15" t="s">
        <v>78</v>
      </c>
      <c r="AY188" s="15" t="s">
        <v>183</v>
      </c>
      <c r="BE188" s="156">
        <f t="shared" si="4"/>
        <v>16675</v>
      </c>
      <c r="BF188" s="156">
        <f t="shared" si="5"/>
        <v>0</v>
      </c>
      <c r="BG188" s="156">
        <f t="shared" si="6"/>
        <v>0</v>
      </c>
      <c r="BH188" s="156">
        <f t="shared" si="7"/>
        <v>0</v>
      </c>
      <c r="BI188" s="156">
        <f t="shared" si="8"/>
        <v>0</v>
      </c>
      <c r="BJ188" s="15" t="s">
        <v>76</v>
      </c>
      <c r="BK188" s="156">
        <f t="shared" si="9"/>
        <v>16675</v>
      </c>
      <c r="BL188" s="15" t="s">
        <v>190</v>
      </c>
      <c r="BM188" s="15" t="s">
        <v>1945</v>
      </c>
    </row>
    <row r="189" spans="2:65" s="28" customFormat="1" ht="16.5" customHeight="1">
      <c r="B189" s="27"/>
      <c r="C189" s="181" t="s">
        <v>429</v>
      </c>
      <c r="D189" s="181" t="s">
        <v>265</v>
      </c>
      <c r="E189" s="182" t="s">
        <v>1946</v>
      </c>
      <c r="F189" s="183" t="s">
        <v>1947</v>
      </c>
      <c r="G189" s="184" t="s">
        <v>406</v>
      </c>
      <c r="H189" s="185">
        <v>1</v>
      </c>
      <c r="I189" s="8">
        <v>10552</v>
      </c>
      <c r="J189" s="186">
        <f t="shared" si="0"/>
        <v>10552</v>
      </c>
      <c r="K189" s="183" t="s">
        <v>1</v>
      </c>
      <c r="L189" s="187"/>
      <c r="M189" s="188" t="s">
        <v>1</v>
      </c>
      <c r="N189" s="189" t="s">
        <v>40</v>
      </c>
      <c r="O189" s="48"/>
      <c r="P189" s="154">
        <f t="shared" si="1"/>
        <v>0</v>
      </c>
      <c r="Q189" s="154">
        <v>2.47</v>
      </c>
      <c r="R189" s="154">
        <f t="shared" si="2"/>
        <v>2.47</v>
      </c>
      <c r="S189" s="154">
        <v>0</v>
      </c>
      <c r="T189" s="155">
        <f t="shared" si="3"/>
        <v>0</v>
      </c>
      <c r="AR189" s="15" t="s">
        <v>227</v>
      </c>
      <c r="AT189" s="15" t="s">
        <v>265</v>
      </c>
      <c r="AU189" s="15" t="s">
        <v>78</v>
      </c>
      <c r="AY189" s="15" t="s">
        <v>183</v>
      </c>
      <c r="BE189" s="156">
        <f t="shared" si="4"/>
        <v>10552</v>
      </c>
      <c r="BF189" s="156">
        <f t="shared" si="5"/>
        <v>0</v>
      </c>
      <c r="BG189" s="156">
        <f t="shared" si="6"/>
        <v>0</v>
      </c>
      <c r="BH189" s="156">
        <f t="shared" si="7"/>
        <v>0</v>
      </c>
      <c r="BI189" s="156">
        <f t="shared" si="8"/>
        <v>0</v>
      </c>
      <c r="BJ189" s="15" t="s">
        <v>76</v>
      </c>
      <c r="BK189" s="156">
        <f t="shared" si="9"/>
        <v>10552</v>
      </c>
      <c r="BL189" s="15" t="s">
        <v>190</v>
      </c>
      <c r="BM189" s="15" t="s">
        <v>1948</v>
      </c>
    </row>
    <row r="190" spans="2:65" s="28" customFormat="1" ht="16.5" customHeight="1">
      <c r="B190" s="27"/>
      <c r="C190" s="181" t="s">
        <v>433</v>
      </c>
      <c r="D190" s="181" t="s">
        <v>265</v>
      </c>
      <c r="E190" s="182" t="s">
        <v>1949</v>
      </c>
      <c r="F190" s="183" t="s">
        <v>1950</v>
      </c>
      <c r="G190" s="184" t="s">
        <v>406</v>
      </c>
      <c r="H190" s="185">
        <v>1</v>
      </c>
      <c r="I190" s="8">
        <v>2826</v>
      </c>
      <c r="J190" s="186">
        <f t="shared" si="0"/>
        <v>2826</v>
      </c>
      <c r="K190" s="183" t="s">
        <v>1</v>
      </c>
      <c r="L190" s="187"/>
      <c r="M190" s="188" t="s">
        <v>1</v>
      </c>
      <c r="N190" s="189" t="s">
        <v>40</v>
      </c>
      <c r="O190" s="48"/>
      <c r="P190" s="154">
        <f t="shared" si="1"/>
        <v>0</v>
      </c>
      <c r="Q190" s="154">
        <v>0.43</v>
      </c>
      <c r="R190" s="154">
        <f t="shared" si="2"/>
        <v>0.43</v>
      </c>
      <c r="S190" s="154">
        <v>0</v>
      </c>
      <c r="T190" s="155">
        <f t="shared" si="3"/>
        <v>0</v>
      </c>
      <c r="AR190" s="15" t="s">
        <v>227</v>
      </c>
      <c r="AT190" s="15" t="s">
        <v>265</v>
      </c>
      <c r="AU190" s="15" t="s">
        <v>78</v>
      </c>
      <c r="AY190" s="15" t="s">
        <v>183</v>
      </c>
      <c r="BE190" s="156">
        <f t="shared" si="4"/>
        <v>2826</v>
      </c>
      <c r="BF190" s="156">
        <f t="shared" si="5"/>
        <v>0</v>
      </c>
      <c r="BG190" s="156">
        <f t="shared" si="6"/>
        <v>0</v>
      </c>
      <c r="BH190" s="156">
        <f t="shared" si="7"/>
        <v>0</v>
      </c>
      <c r="BI190" s="156">
        <f t="shared" si="8"/>
        <v>0</v>
      </c>
      <c r="BJ190" s="15" t="s">
        <v>76</v>
      </c>
      <c r="BK190" s="156">
        <f t="shared" si="9"/>
        <v>2826</v>
      </c>
      <c r="BL190" s="15" t="s">
        <v>190</v>
      </c>
      <c r="BM190" s="15" t="s">
        <v>1951</v>
      </c>
    </row>
    <row r="191" spans="2:65" s="28" customFormat="1" ht="16.5" customHeight="1">
      <c r="B191" s="27"/>
      <c r="C191" s="181" t="s">
        <v>437</v>
      </c>
      <c r="D191" s="181" t="s">
        <v>265</v>
      </c>
      <c r="E191" s="182" t="s">
        <v>1952</v>
      </c>
      <c r="F191" s="183" t="s">
        <v>1953</v>
      </c>
      <c r="G191" s="184" t="s">
        <v>406</v>
      </c>
      <c r="H191" s="185">
        <v>1</v>
      </c>
      <c r="I191" s="8">
        <v>15160</v>
      </c>
      <c r="J191" s="186">
        <f t="shared" si="0"/>
        <v>15160</v>
      </c>
      <c r="K191" s="183" t="s">
        <v>1</v>
      </c>
      <c r="L191" s="187"/>
      <c r="M191" s="188" t="s">
        <v>1</v>
      </c>
      <c r="N191" s="189" t="s">
        <v>40</v>
      </c>
      <c r="O191" s="48"/>
      <c r="P191" s="154">
        <f t="shared" si="1"/>
        <v>0</v>
      </c>
      <c r="Q191" s="154">
        <v>0.135</v>
      </c>
      <c r="R191" s="154">
        <f t="shared" si="2"/>
        <v>0.135</v>
      </c>
      <c r="S191" s="154">
        <v>0</v>
      </c>
      <c r="T191" s="155">
        <f t="shared" si="3"/>
        <v>0</v>
      </c>
      <c r="AR191" s="15" t="s">
        <v>227</v>
      </c>
      <c r="AT191" s="15" t="s">
        <v>265</v>
      </c>
      <c r="AU191" s="15" t="s">
        <v>78</v>
      </c>
      <c r="AY191" s="15" t="s">
        <v>183</v>
      </c>
      <c r="BE191" s="156">
        <f t="shared" si="4"/>
        <v>15160</v>
      </c>
      <c r="BF191" s="156">
        <f t="shared" si="5"/>
        <v>0</v>
      </c>
      <c r="BG191" s="156">
        <f t="shared" si="6"/>
        <v>0</v>
      </c>
      <c r="BH191" s="156">
        <f t="shared" si="7"/>
        <v>0</v>
      </c>
      <c r="BI191" s="156">
        <f t="shared" si="8"/>
        <v>0</v>
      </c>
      <c r="BJ191" s="15" t="s">
        <v>76</v>
      </c>
      <c r="BK191" s="156">
        <f t="shared" si="9"/>
        <v>15160</v>
      </c>
      <c r="BL191" s="15" t="s">
        <v>190</v>
      </c>
      <c r="BM191" s="15" t="s">
        <v>1954</v>
      </c>
    </row>
    <row r="192" spans="2:65" s="28" customFormat="1" ht="16.5" customHeight="1">
      <c r="B192" s="27"/>
      <c r="C192" s="147" t="s">
        <v>441</v>
      </c>
      <c r="D192" s="147" t="s">
        <v>185</v>
      </c>
      <c r="E192" s="148" t="s">
        <v>1955</v>
      </c>
      <c r="F192" s="149" t="s">
        <v>1956</v>
      </c>
      <c r="G192" s="150" t="s">
        <v>406</v>
      </c>
      <c r="H192" s="151">
        <v>1</v>
      </c>
      <c r="I192" s="4">
        <v>10923</v>
      </c>
      <c r="J192" s="95">
        <f t="shared" si="0"/>
        <v>10923</v>
      </c>
      <c r="K192" s="149" t="s">
        <v>1</v>
      </c>
      <c r="L192" s="27"/>
      <c r="M192" s="152" t="s">
        <v>1</v>
      </c>
      <c r="N192" s="153" t="s">
        <v>40</v>
      </c>
      <c r="O192" s="48"/>
      <c r="P192" s="154">
        <f t="shared" si="1"/>
        <v>0</v>
      </c>
      <c r="Q192" s="154">
        <v>0.07489</v>
      </c>
      <c r="R192" s="154">
        <f t="shared" si="2"/>
        <v>0.07489</v>
      </c>
      <c r="S192" s="154">
        <v>0</v>
      </c>
      <c r="T192" s="155">
        <f t="shared" si="3"/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 t="shared" si="4"/>
        <v>10923</v>
      </c>
      <c r="BF192" s="156">
        <f t="shared" si="5"/>
        <v>0</v>
      </c>
      <c r="BG192" s="156">
        <f t="shared" si="6"/>
        <v>0</v>
      </c>
      <c r="BH192" s="156">
        <f t="shared" si="7"/>
        <v>0</v>
      </c>
      <c r="BI192" s="156">
        <f t="shared" si="8"/>
        <v>0</v>
      </c>
      <c r="BJ192" s="15" t="s">
        <v>76</v>
      </c>
      <c r="BK192" s="156">
        <f t="shared" si="9"/>
        <v>10923</v>
      </c>
      <c r="BL192" s="15" t="s">
        <v>190</v>
      </c>
      <c r="BM192" s="15" t="s">
        <v>1957</v>
      </c>
    </row>
    <row r="193" spans="2:65" s="28" customFormat="1" ht="16.5" customHeight="1">
      <c r="B193" s="27"/>
      <c r="C193" s="181" t="s">
        <v>445</v>
      </c>
      <c r="D193" s="181" t="s">
        <v>265</v>
      </c>
      <c r="E193" s="182" t="s">
        <v>1958</v>
      </c>
      <c r="F193" s="183" t="s">
        <v>1959</v>
      </c>
      <c r="G193" s="184" t="s">
        <v>406</v>
      </c>
      <c r="H193" s="185">
        <v>1</v>
      </c>
      <c r="I193" s="8">
        <v>330</v>
      </c>
      <c r="J193" s="186">
        <f t="shared" si="0"/>
        <v>330</v>
      </c>
      <c r="K193" s="183" t="s">
        <v>1</v>
      </c>
      <c r="L193" s="187"/>
      <c r="M193" s="188" t="s">
        <v>1</v>
      </c>
      <c r="N193" s="189" t="s">
        <v>40</v>
      </c>
      <c r="O193" s="48"/>
      <c r="P193" s="154">
        <f t="shared" si="1"/>
        <v>0</v>
      </c>
      <c r="Q193" s="154">
        <v>0.072</v>
      </c>
      <c r="R193" s="154">
        <f t="shared" si="2"/>
        <v>0.072</v>
      </c>
      <c r="S193" s="154">
        <v>0</v>
      </c>
      <c r="T193" s="155">
        <f t="shared" si="3"/>
        <v>0</v>
      </c>
      <c r="AR193" s="15" t="s">
        <v>227</v>
      </c>
      <c r="AT193" s="15" t="s">
        <v>265</v>
      </c>
      <c r="AU193" s="15" t="s">
        <v>78</v>
      </c>
      <c r="AY193" s="15" t="s">
        <v>183</v>
      </c>
      <c r="BE193" s="156">
        <f t="shared" si="4"/>
        <v>330</v>
      </c>
      <c r="BF193" s="156">
        <f t="shared" si="5"/>
        <v>0</v>
      </c>
      <c r="BG193" s="156">
        <f t="shared" si="6"/>
        <v>0</v>
      </c>
      <c r="BH193" s="156">
        <f t="shared" si="7"/>
        <v>0</v>
      </c>
      <c r="BI193" s="156">
        <f t="shared" si="8"/>
        <v>0</v>
      </c>
      <c r="BJ193" s="15" t="s">
        <v>76</v>
      </c>
      <c r="BK193" s="156">
        <f t="shared" si="9"/>
        <v>330</v>
      </c>
      <c r="BL193" s="15" t="s">
        <v>190</v>
      </c>
      <c r="BM193" s="15" t="s">
        <v>1960</v>
      </c>
    </row>
    <row r="194" spans="2:65" s="28" customFormat="1" ht="16.5" customHeight="1">
      <c r="B194" s="27"/>
      <c r="C194" s="181" t="s">
        <v>449</v>
      </c>
      <c r="D194" s="181" t="s">
        <v>265</v>
      </c>
      <c r="E194" s="182" t="s">
        <v>1961</v>
      </c>
      <c r="F194" s="183" t="s">
        <v>1962</v>
      </c>
      <c r="G194" s="184" t="s">
        <v>406</v>
      </c>
      <c r="H194" s="185">
        <v>1</v>
      </c>
      <c r="I194" s="8">
        <v>213</v>
      </c>
      <c r="J194" s="186">
        <f t="shared" si="0"/>
        <v>213</v>
      </c>
      <c r="K194" s="183" t="s">
        <v>1</v>
      </c>
      <c r="L194" s="187"/>
      <c r="M194" s="188" t="s">
        <v>1</v>
      </c>
      <c r="N194" s="189" t="s">
        <v>40</v>
      </c>
      <c r="O194" s="48"/>
      <c r="P194" s="154">
        <f t="shared" si="1"/>
        <v>0</v>
      </c>
      <c r="Q194" s="154">
        <v>0.072</v>
      </c>
      <c r="R194" s="154">
        <f t="shared" si="2"/>
        <v>0.072</v>
      </c>
      <c r="S194" s="154">
        <v>0</v>
      </c>
      <c r="T194" s="155">
        <f t="shared" si="3"/>
        <v>0</v>
      </c>
      <c r="AR194" s="15" t="s">
        <v>227</v>
      </c>
      <c r="AT194" s="15" t="s">
        <v>265</v>
      </c>
      <c r="AU194" s="15" t="s">
        <v>78</v>
      </c>
      <c r="AY194" s="15" t="s">
        <v>183</v>
      </c>
      <c r="BE194" s="156">
        <f t="shared" si="4"/>
        <v>213</v>
      </c>
      <c r="BF194" s="156">
        <f t="shared" si="5"/>
        <v>0</v>
      </c>
      <c r="BG194" s="156">
        <f t="shared" si="6"/>
        <v>0</v>
      </c>
      <c r="BH194" s="156">
        <f t="shared" si="7"/>
        <v>0</v>
      </c>
      <c r="BI194" s="156">
        <f t="shared" si="8"/>
        <v>0</v>
      </c>
      <c r="BJ194" s="15" t="s">
        <v>76</v>
      </c>
      <c r="BK194" s="156">
        <f t="shared" si="9"/>
        <v>213</v>
      </c>
      <c r="BL194" s="15" t="s">
        <v>190</v>
      </c>
      <c r="BM194" s="15" t="s">
        <v>1963</v>
      </c>
    </row>
    <row r="195" spans="2:65" s="28" customFormat="1" ht="16.5" customHeight="1">
      <c r="B195" s="27"/>
      <c r="C195" s="181" t="s">
        <v>453</v>
      </c>
      <c r="D195" s="181" t="s">
        <v>265</v>
      </c>
      <c r="E195" s="182" t="s">
        <v>1964</v>
      </c>
      <c r="F195" s="183" t="s">
        <v>1965</v>
      </c>
      <c r="G195" s="184" t="s">
        <v>406</v>
      </c>
      <c r="H195" s="185">
        <v>1</v>
      </c>
      <c r="I195" s="8">
        <v>294</v>
      </c>
      <c r="J195" s="186">
        <f t="shared" si="0"/>
        <v>294</v>
      </c>
      <c r="K195" s="183" t="s">
        <v>1</v>
      </c>
      <c r="L195" s="187"/>
      <c r="M195" s="188" t="s">
        <v>1</v>
      </c>
      <c r="N195" s="189" t="s">
        <v>40</v>
      </c>
      <c r="O195" s="48"/>
      <c r="P195" s="154">
        <f t="shared" si="1"/>
        <v>0</v>
      </c>
      <c r="Q195" s="154">
        <v>0.072</v>
      </c>
      <c r="R195" s="154">
        <f t="shared" si="2"/>
        <v>0.072</v>
      </c>
      <c r="S195" s="154">
        <v>0</v>
      </c>
      <c r="T195" s="155">
        <f t="shared" si="3"/>
        <v>0</v>
      </c>
      <c r="AR195" s="15" t="s">
        <v>227</v>
      </c>
      <c r="AT195" s="15" t="s">
        <v>265</v>
      </c>
      <c r="AU195" s="15" t="s">
        <v>78</v>
      </c>
      <c r="AY195" s="15" t="s">
        <v>183</v>
      </c>
      <c r="BE195" s="156">
        <f t="shared" si="4"/>
        <v>294</v>
      </c>
      <c r="BF195" s="156">
        <f t="shared" si="5"/>
        <v>0</v>
      </c>
      <c r="BG195" s="156">
        <f t="shared" si="6"/>
        <v>0</v>
      </c>
      <c r="BH195" s="156">
        <f t="shared" si="7"/>
        <v>0</v>
      </c>
      <c r="BI195" s="156">
        <f t="shared" si="8"/>
        <v>0</v>
      </c>
      <c r="BJ195" s="15" t="s">
        <v>76</v>
      </c>
      <c r="BK195" s="156">
        <f t="shared" si="9"/>
        <v>294</v>
      </c>
      <c r="BL195" s="15" t="s">
        <v>190</v>
      </c>
      <c r="BM195" s="15" t="s">
        <v>1966</v>
      </c>
    </row>
    <row r="196" spans="2:65" s="28" customFormat="1" ht="16.5" customHeight="1">
      <c r="B196" s="27"/>
      <c r="C196" s="181" t="s">
        <v>457</v>
      </c>
      <c r="D196" s="181" t="s">
        <v>265</v>
      </c>
      <c r="E196" s="182" t="s">
        <v>1967</v>
      </c>
      <c r="F196" s="183" t="s">
        <v>1968</v>
      </c>
      <c r="G196" s="184" t="s">
        <v>406</v>
      </c>
      <c r="H196" s="185">
        <v>1</v>
      </c>
      <c r="I196" s="8">
        <v>203</v>
      </c>
      <c r="J196" s="186">
        <f t="shared" si="0"/>
        <v>203</v>
      </c>
      <c r="K196" s="183" t="s">
        <v>1</v>
      </c>
      <c r="L196" s="187"/>
      <c r="M196" s="188" t="s">
        <v>1</v>
      </c>
      <c r="N196" s="189" t="s">
        <v>40</v>
      </c>
      <c r="O196" s="48"/>
      <c r="P196" s="154">
        <f t="shared" si="1"/>
        <v>0</v>
      </c>
      <c r="Q196" s="154">
        <v>0.072</v>
      </c>
      <c r="R196" s="154">
        <f t="shared" si="2"/>
        <v>0.072</v>
      </c>
      <c r="S196" s="154">
        <v>0</v>
      </c>
      <c r="T196" s="155">
        <f t="shared" si="3"/>
        <v>0</v>
      </c>
      <c r="AR196" s="15" t="s">
        <v>227</v>
      </c>
      <c r="AT196" s="15" t="s">
        <v>265</v>
      </c>
      <c r="AU196" s="15" t="s">
        <v>78</v>
      </c>
      <c r="AY196" s="15" t="s">
        <v>183</v>
      </c>
      <c r="BE196" s="156">
        <f t="shared" si="4"/>
        <v>203</v>
      </c>
      <c r="BF196" s="156">
        <f t="shared" si="5"/>
        <v>0</v>
      </c>
      <c r="BG196" s="156">
        <f t="shared" si="6"/>
        <v>0</v>
      </c>
      <c r="BH196" s="156">
        <f t="shared" si="7"/>
        <v>0</v>
      </c>
      <c r="BI196" s="156">
        <f t="shared" si="8"/>
        <v>0</v>
      </c>
      <c r="BJ196" s="15" t="s">
        <v>76</v>
      </c>
      <c r="BK196" s="156">
        <f t="shared" si="9"/>
        <v>203</v>
      </c>
      <c r="BL196" s="15" t="s">
        <v>190</v>
      </c>
      <c r="BM196" s="15" t="s">
        <v>1969</v>
      </c>
    </row>
    <row r="197" spans="2:65" s="28" customFormat="1" ht="16.5" customHeight="1">
      <c r="B197" s="27"/>
      <c r="C197" s="181" t="s">
        <v>461</v>
      </c>
      <c r="D197" s="181" t="s">
        <v>265</v>
      </c>
      <c r="E197" s="182" t="s">
        <v>1970</v>
      </c>
      <c r="F197" s="183" t="s">
        <v>1971</v>
      </c>
      <c r="G197" s="184" t="s">
        <v>406</v>
      </c>
      <c r="H197" s="185">
        <v>1</v>
      </c>
      <c r="I197" s="8">
        <v>510</v>
      </c>
      <c r="J197" s="186">
        <f t="shared" si="0"/>
        <v>510</v>
      </c>
      <c r="K197" s="183" t="s">
        <v>1</v>
      </c>
      <c r="L197" s="187"/>
      <c r="M197" s="188" t="s">
        <v>1</v>
      </c>
      <c r="N197" s="189" t="s">
        <v>40</v>
      </c>
      <c r="O197" s="48"/>
      <c r="P197" s="154">
        <f t="shared" si="1"/>
        <v>0</v>
      </c>
      <c r="Q197" s="154">
        <v>0.072</v>
      </c>
      <c r="R197" s="154">
        <f t="shared" si="2"/>
        <v>0.072</v>
      </c>
      <c r="S197" s="154">
        <v>0</v>
      </c>
      <c r="T197" s="155">
        <f t="shared" si="3"/>
        <v>0</v>
      </c>
      <c r="AR197" s="15" t="s">
        <v>227</v>
      </c>
      <c r="AT197" s="15" t="s">
        <v>265</v>
      </c>
      <c r="AU197" s="15" t="s">
        <v>78</v>
      </c>
      <c r="AY197" s="15" t="s">
        <v>183</v>
      </c>
      <c r="BE197" s="156">
        <f t="shared" si="4"/>
        <v>510</v>
      </c>
      <c r="BF197" s="156">
        <f t="shared" si="5"/>
        <v>0</v>
      </c>
      <c r="BG197" s="156">
        <f t="shared" si="6"/>
        <v>0</v>
      </c>
      <c r="BH197" s="156">
        <f t="shared" si="7"/>
        <v>0</v>
      </c>
      <c r="BI197" s="156">
        <f t="shared" si="8"/>
        <v>0</v>
      </c>
      <c r="BJ197" s="15" t="s">
        <v>76</v>
      </c>
      <c r="BK197" s="156">
        <f t="shared" si="9"/>
        <v>510</v>
      </c>
      <c r="BL197" s="15" t="s">
        <v>190</v>
      </c>
      <c r="BM197" s="15" t="s">
        <v>1972</v>
      </c>
    </row>
    <row r="198" spans="2:65" s="28" customFormat="1" ht="16.5" customHeight="1">
      <c r="B198" s="27"/>
      <c r="C198" s="181" t="s">
        <v>465</v>
      </c>
      <c r="D198" s="181" t="s">
        <v>265</v>
      </c>
      <c r="E198" s="182" t="s">
        <v>1973</v>
      </c>
      <c r="F198" s="183" t="s">
        <v>1974</v>
      </c>
      <c r="G198" s="184" t="s">
        <v>406</v>
      </c>
      <c r="H198" s="185">
        <v>1</v>
      </c>
      <c r="I198" s="8">
        <v>1051</v>
      </c>
      <c r="J198" s="186">
        <f t="shared" si="0"/>
        <v>1051</v>
      </c>
      <c r="K198" s="183" t="s">
        <v>1</v>
      </c>
      <c r="L198" s="187"/>
      <c r="M198" s="188" t="s">
        <v>1</v>
      </c>
      <c r="N198" s="189" t="s">
        <v>40</v>
      </c>
      <c r="O198" s="48"/>
      <c r="P198" s="154">
        <f t="shared" si="1"/>
        <v>0</v>
      </c>
      <c r="Q198" s="154">
        <v>0.072</v>
      </c>
      <c r="R198" s="154">
        <f t="shared" si="2"/>
        <v>0.072</v>
      </c>
      <c r="S198" s="154">
        <v>0</v>
      </c>
      <c r="T198" s="155">
        <f t="shared" si="3"/>
        <v>0</v>
      </c>
      <c r="AR198" s="15" t="s">
        <v>227</v>
      </c>
      <c r="AT198" s="15" t="s">
        <v>265</v>
      </c>
      <c r="AU198" s="15" t="s">
        <v>78</v>
      </c>
      <c r="AY198" s="15" t="s">
        <v>183</v>
      </c>
      <c r="BE198" s="156">
        <f t="shared" si="4"/>
        <v>1051</v>
      </c>
      <c r="BF198" s="156">
        <f t="shared" si="5"/>
        <v>0</v>
      </c>
      <c r="BG198" s="156">
        <f t="shared" si="6"/>
        <v>0</v>
      </c>
      <c r="BH198" s="156">
        <f t="shared" si="7"/>
        <v>0</v>
      </c>
      <c r="BI198" s="156">
        <f t="shared" si="8"/>
        <v>0</v>
      </c>
      <c r="BJ198" s="15" t="s">
        <v>76</v>
      </c>
      <c r="BK198" s="156">
        <f t="shared" si="9"/>
        <v>1051</v>
      </c>
      <c r="BL198" s="15" t="s">
        <v>190</v>
      </c>
      <c r="BM198" s="15" t="s">
        <v>1975</v>
      </c>
    </row>
    <row r="199" spans="2:65" s="28" customFormat="1" ht="16.5" customHeight="1">
      <c r="B199" s="27"/>
      <c r="C199" s="147" t="s">
        <v>469</v>
      </c>
      <c r="D199" s="147" t="s">
        <v>185</v>
      </c>
      <c r="E199" s="148" t="s">
        <v>1976</v>
      </c>
      <c r="F199" s="149" t="s">
        <v>1977</v>
      </c>
      <c r="G199" s="150" t="s">
        <v>406</v>
      </c>
      <c r="H199" s="151">
        <v>10</v>
      </c>
      <c r="I199" s="4">
        <v>676</v>
      </c>
      <c r="J199" s="95">
        <f t="shared" si="0"/>
        <v>6760</v>
      </c>
      <c r="K199" s="149" t="s">
        <v>205</v>
      </c>
      <c r="L199" s="27"/>
      <c r="M199" s="152" t="s">
        <v>1</v>
      </c>
      <c r="N199" s="153" t="s">
        <v>40</v>
      </c>
      <c r="O199" s="48"/>
      <c r="P199" s="154">
        <f t="shared" si="1"/>
        <v>0</v>
      </c>
      <c r="Q199" s="154">
        <v>0.00702</v>
      </c>
      <c r="R199" s="154">
        <f t="shared" si="2"/>
        <v>0.0702</v>
      </c>
      <c r="S199" s="154">
        <v>0</v>
      </c>
      <c r="T199" s="155">
        <f t="shared" si="3"/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 t="shared" si="4"/>
        <v>6760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15" t="s">
        <v>76</v>
      </c>
      <c r="BK199" s="156">
        <f t="shared" si="9"/>
        <v>6760</v>
      </c>
      <c r="BL199" s="15" t="s">
        <v>190</v>
      </c>
      <c r="BM199" s="15" t="s">
        <v>1978</v>
      </c>
    </row>
    <row r="200" spans="2:65" s="28" customFormat="1" ht="16.5" customHeight="1">
      <c r="B200" s="27"/>
      <c r="C200" s="181" t="s">
        <v>474</v>
      </c>
      <c r="D200" s="181" t="s">
        <v>265</v>
      </c>
      <c r="E200" s="182" t="s">
        <v>1979</v>
      </c>
      <c r="F200" s="183" t="s">
        <v>1980</v>
      </c>
      <c r="G200" s="184" t="s">
        <v>406</v>
      </c>
      <c r="H200" s="185">
        <v>10</v>
      </c>
      <c r="I200" s="8">
        <v>4277</v>
      </c>
      <c r="J200" s="186">
        <f t="shared" si="0"/>
        <v>42770</v>
      </c>
      <c r="K200" s="183" t="s">
        <v>1</v>
      </c>
      <c r="L200" s="187"/>
      <c r="M200" s="188" t="s">
        <v>1</v>
      </c>
      <c r="N200" s="189" t="s">
        <v>40</v>
      </c>
      <c r="O200" s="48"/>
      <c r="P200" s="154">
        <f t="shared" si="1"/>
        <v>0</v>
      </c>
      <c r="Q200" s="154">
        <v>0.06</v>
      </c>
      <c r="R200" s="154">
        <f t="shared" si="2"/>
        <v>0.6</v>
      </c>
      <c r="S200" s="154">
        <v>0</v>
      </c>
      <c r="T200" s="155">
        <f t="shared" si="3"/>
        <v>0</v>
      </c>
      <c r="AR200" s="15" t="s">
        <v>227</v>
      </c>
      <c r="AT200" s="15" t="s">
        <v>265</v>
      </c>
      <c r="AU200" s="15" t="s">
        <v>78</v>
      </c>
      <c r="AY200" s="15" t="s">
        <v>183</v>
      </c>
      <c r="BE200" s="156">
        <f t="shared" si="4"/>
        <v>42770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5" t="s">
        <v>76</v>
      </c>
      <c r="BK200" s="156">
        <f t="shared" si="9"/>
        <v>42770</v>
      </c>
      <c r="BL200" s="15" t="s">
        <v>190</v>
      </c>
      <c r="BM200" s="15" t="s">
        <v>1981</v>
      </c>
    </row>
    <row r="201" spans="2:65" s="28" customFormat="1" ht="16.5" customHeight="1">
      <c r="B201" s="27"/>
      <c r="C201" s="147" t="s">
        <v>479</v>
      </c>
      <c r="D201" s="147" t="s">
        <v>185</v>
      </c>
      <c r="E201" s="148" t="s">
        <v>1982</v>
      </c>
      <c r="F201" s="149" t="s">
        <v>1983</v>
      </c>
      <c r="G201" s="150" t="s">
        <v>1597</v>
      </c>
      <c r="H201" s="151">
        <v>1</v>
      </c>
      <c r="I201" s="4">
        <v>10900</v>
      </c>
      <c r="J201" s="95">
        <f t="shared" si="0"/>
        <v>10900</v>
      </c>
      <c r="K201" s="149" t="s">
        <v>1</v>
      </c>
      <c r="L201" s="27"/>
      <c r="M201" s="152" t="s">
        <v>1</v>
      </c>
      <c r="N201" s="153" t="s">
        <v>40</v>
      </c>
      <c r="O201" s="48"/>
      <c r="P201" s="154">
        <f t="shared" si="1"/>
        <v>0</v>
      </c>
      <c r="Q201" s="154">
        <v>0.0001</v>
      </c>
      <c r="R201" s="154">
        <f t="shared" si="2"/>
        <v>0.0001</v>
      </c>
      <c r="S201" s="154">
        <v>0</v>
      </c>
      <c r="T201" s="155">
        <f t="shared" si="3"/>
        <v>0</v>
      </c>
      <c r="AR201" s="15" t="s">
        <v>190</v>
      </c>
      <c r="AT201" s="15" t="s">
        <v>185</v>
      </c>
      <c r="AU201" s="15" t="s">
        <v>78</v>
      </c>
      <c r="AY201" s="15" t="s">
        <v>183</v>
      </c>
      <c r="BE201" s="156">
        <f t="shared" si="4"/>
        <v>10900</v>
      </c>
      <c r="BF201" s="156">
        <f t="shared" si="5"/>
        <v>0</v>
      </c>
      <c r="BG201" s="156">
        <f t="shared" si="6"/>
        <v>0</v>
      </c>
      <c r="BH201" s="156">
        <f t="shared" si="7"/>
        <v>0</v>
      </c>
      <c r="BI201" s="156">
        <f t="shared" si="8"/>
        <v>0</v>
      </c>
      <c r="BJ201" s="15" t="s">
        <v>76</v>
      </c>
      <c r="BK201" s="156">
        <f t="shared" si="9"/>
        <v>10900</v>
      </c>
      <c r="BL201" s="15" t="s">
        <v>190</v>
      </c>
      <c r="BM201" s="15" t="s">
        <v>1984</v>
      </c>
    </row>
    <row r="202" spans="2:63" s="135" customFormat="1" ht="22.9" customHeight="1">
      <c r="B202" s="134"/>
      <c r="D202" s="136" t="s">
        <v>68</v>
      </c>
      <c r="E202" s="145" t="s">
        <v>561</v>
      </c>
      <c r="F202" s="145" t="s">
        <v>1397</v>
      </c>
      <c r="I202" s="3"/>
      <c r="J202" s="146">
        <f>BK202</f>
        <v>27563.370000000003</v>
      </c>
      <c r="L202" s="134"/>
      <c r="M202" s="139"/>
      <c r="N202" s="140"/>
      <c r="O202" s="140"/>
      <c r="P202" s="141">
        <f>SUM(P203:P206)</f>
        <v>0</v>
      </c>
      <c r="Q202" s="140"/>
      <c r="R202" s="141">
        <f>SUM(R203:R206)</f>
        <v>0</v>
      </c>
      <c r="S202" s="140"/>
      <c r="T202" s="142">
        <f>SUM(T203:T206)</f>
        <v>0</v>
      </c>
      <c r="AR202" s="136" t="s">
        <v>76</v>
      </c>
      <c r="AT202" s="143" t="s">
        <v>68</v>
      </c>
      <c r="AU202" s="143" t="s">
        <v>76</v>
      </c>
      <c r="AY202" s="136" t="s">
        <v>183</v>
      </c>
      <c r="BK202" s="144">
        <f>SUM(BK203:BK206)</f>
        <v>27563.370000000003</v>
      </c>
    </row>
    <row r="203" spans="2:65" s="28" customFormat="1" ht="16.5" customHeight="1">
      <c r="B203" s="27"/>
      <c r="C203" s="147" t="s">
        <v>483</v>
      </c>
      <c r="D203" s="147" t="s">
        <v>185</v>
      </c>
      <c r="E203" s="148" t="s">
        <v>1985</v>
      </c>
      <c r="F203" s="149" t="s">
        <v>1986</v>
      </c>
      <c r="G203" s="150" t="s">
        <v>239</v>
      </c>
      <c r="H203" s="151">
        <v>43.196</v>
      </c>
      <c r="I203" s="4">
        <v>117.7</v>
      </c>
      <c r="J203" s="95">
        <f>ROUND(I203*H203,2)</f>
        <v>5084.17</v>
      </c>
      <c r="K203" s="149" t="s">
        <v>189</v>
      </c>
      <c r="L203" s="27"/>
      <c r="M203" s="152" t="s">
        <v>1</v>
      </c>
      <c r="N203" s="153" t="s">
        <v>40</v>
      </c>
      <c r="O203" s="48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AR203" s="15" t="s">
        <v>190</v>
      </c>
      <c r="AT203" s="15" t="s">
        <v>185</v>
      </c>
      <c r="AU203" s="15" t="s">
        <v>78</v>
      </c>
      <c r="AY203" s="15" t="s">
        <v>183</v>
      </c>
      <c r="BE203" s="156">
        <f>IF(N203="základní",J203,0)</f>
        <v>5084.17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5" t="s">
        <v>76</v>
      </c>
      <c r="BK203" s="156">
        <f>ROUND(I203*H203,2)</f>
        <v>5084.17</v>
      </c>
      <c r="BL203" s="15" t="s">
        <v>190</v>
      </c>
      <c r="BM203" s="15" t="s">
        <v>1987</v>
      </c>
    </row>
    <row r="204" spans="2:65" s="28" customFormat="1" ht="16.5" customHeight="1">
      <c r="B204" s="27"/>
      <c r="C204" s="147" t="s">
        <v>488</v>
      </c>
      <c r="D204" s="147" t="s">
        <v>185</v>
      </c>
      <c r="E204" s="148" t="s">
        <v>1988</v>
      </c>
      <c r="F204" s="149" t="s">
        <v>1989</v>
      </c>
      <c r="G204" s="150" t="s">
        <v>239</v>
      </c>
      <c r="H204" s="151">
        <v>1339.076</v>
      </c>
      <c r="I204" s="4">
        <v>5.4</v>
      </c>
      <c r="J204" s="95">
        <f>ROUND(I204*H204,2)</f>
        <v>7231.01</v>
      </c>
      <c r="K204" s="149" t="s">
        <v>189</v>
      </c>
      <c r="L204" s="27"/>
      <c r="M204" s="152" t="s">
        <v>1</v>
      </c>
      <c r="N204" s="153" t="s">
        <v>40</v>
      </c>
      <c r="O204" s="48"/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AR204" s="15" t="s">
        <v>190</v>
      </c>
      <c r="AT204" s="15" t="s">
        <v>185</v>
      </c>
      <c r="AU204" s="15" t="s">
        <v>78</v>
      </c>
      <c r="AY204" s="15" t="s">
        <v>183</v>
      </c>
      <c r="BE204" s="156">
        <f>IF(N204="základní",J204,0)</f>
        <v>7231.01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5" t="s">
        <v>76</v>
      </c>
      <c r="BK204" s="156">
        <f>ROUND(I204*H204,2)</f>
        <v>7231.01</v>
      </c>
      <c r="BL204" s="15" t="s">
        <v>190</v>
      </c>
      <c r="BM204" s="15" t="s">
        <v>1990</v>
      </c>
    </row>
    <row r="205" spans="2:51" s="158" customFormat="1" ht="12">
      <c r="B205" s="157"/>
      <c r="D205" s="159" t="s">
        <v>196</v>
      </c>
      <c r="F205" s="161" t="s">
        <v>1991</v>
      </c>
      <c r="H205" s="162">
        <v>1339.076</v>
      </c>
      <c r="I205" s="5"/>
      <c r="L205" s="157"/>
      <c r="M205" s="163"/>
      <c r="N205" s="164"/>
      <c r="O205" s="164"/>
      <c r="P205" s="164"/>
      <c r="Q205" s="164"/>
      <c r="R205" s="164"/>
      <c r="S205" s="164"/>
      <c r="T205" s="165"/>
      <c r="AT205" s="160" t="s">
        <v>196</v>
      </c>
      <c r="AU205" s="160" t="s">
        <v>78</v>
      </c>
      <c r="AV205" s="158" t="s">
        <v>78</v>
      </c>
      <c r="AW205" s="158" t="s">
        <v>3</v>
      </c>
      <c r="AX205" s="158" t="s">
        <v>76</v>
      </c>
      <c r="AY205" s="160" t="s">
        <v>183</v>
      </c>
    </row>
    <row r="206" spans="2:65" s="28" customFormat="1" ht="16.5" customHeight="1">
      <c r="B206" s="27"/>
      <c r="C206" s="147" t="s">
        <v>494</v>
      </c>
      <c r="D206" s="147" t="s">
        <v>185</v>
      </c>
      <c r="E206" s="148" t="s">
        <v>1992</v>
      </c>
      <c r="F206" s="149" t="s">
        <v>1993</v>
      </c>
      <c r="G206" s="150" t="s">
        <v>239</v>
      </c>
      <c r="H206" s="151">
        <v>43.196</v>
      </c>
      <c r="I206" s="4">
        <v>353</v>
      </c>
      <c r="J206" s="95">
        <f>ROUND(I206*H206,2)</f>
        <v>15248.19</v>
      </c>
      <c r="K206" s="149" t="s">
        <v>189</v>
      </c>
      <c r="L206" s="27"/>
      <c r="M206" s="152" t="s">
        <v>1</v>
      </c>
      <c r="N206" s="153" t="s">
        <v>40</v>
      </c>
      <c r="O206" s="48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" t="s">
        <v>190</v>
      </c>
      <c r="AT206" s="15" t="s">
        <v>185</v>
      </c>
      <c r="AU206" s="15" t="s">
        <v>78</v>
      </c>
      <c r="AY206" s="15" t="s">
        <v>183</v>
      </c>
      <c r="BE206" s="156">
        <f>IF(N206="základní",J206,0)</f>
        <v>15248.19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5" t="s">
        <v>76</v>
      </c>
      <c r="BK206" s="156">
        <f>ROUND(I206*H206,2)</f>
        <v>15248.19</v>
      </c>
      <c r="BL206" s="15" t="s">
        <v>190</v>
      </c>
      <c r="BM206" s="15" t="s">
        <v>1994</v>
      </c>
    </row>
    <row r="207" spans="2:63" s="135" customFormat="1" ht="22.9" customHeight="1">
      <c r="B207" s="134"/>
      <c r="D207" s="136" t="s">
        <v>68</v>
      </c>
      <c r="E207" s="145" t="s">
        <v>592</v>
      </c>
      <c r="F207" s="145" t="s">
        <v>593</v>
      </c>
      <c r="I207" s="3"/>
      <c r="J207" s="146">
        <f>BK207</f>
        <v>92094.55</v>
      </c>
      <c r="L207" s="134"/>
      <c r="M207" s="139"/>
      <c r="N207" s="140"/>
      <c r="O207" s="140"/>
      <c r="P207" s="141">
        <f>P208</f>
        <v>0</v>
      </c>
      <c r="Q207" s="140"/>
      <c r="R207" s="141">
        <f>R208</f>
        <v>0</v>
      </c>
      <c r="S207" s="140"/>
      <c r="T207" s="142">
        <f>T208</f>
        <v>0</v>
      </c>
      <c r="AR207" s="136" t="s">
        <v>76</v>
      </c>
      <c r="AT207" s="143" t="s">
        <v>68</v>
      </c>
      <c r="AU207" s="143" t="s">
        <v>76</v>
      </c>
      <c r="AY207" s="136" t="s">
        <v>183</v>
      </c>
      <c r="BK207" s="144">
        <f>BK208</f>
        <v>92094.55</v>
      </c>
    </row>
    <row r="208" spans="2:65" s="28" customFormat="1" ht="16.5" customHeight="1">
      <c r="B208" s="27"/>
      <c r="C208" s="147" t="s">
        <v>499</v>
      </c>
      <c r="D208" s="147" t="s">
        <v>185</v>
      </c>
      <c r="E208" s="148" t="s">
        <v>1636</v>
      </c>
      <c r="F208" s="149" t="s">
        <v>1637</v>
      </c>
      <c r="G208" s="150" t="s">
        <v>239</v>
      </c>
      <c r="H208" s="151">
        <v>579.211</v>
      </c>
      <c r="I208" s="4">
        <v>159</v>
      </c>
      <c r="J208" s="95">
        <f>ROUND(I208*H208,2)</f>
        <v>92094.55</v>
      </c>
      <c r="K208" s="149" t="s">
        <v>189</v>
      </c>
      <c r="L208" s="27"/>
      <c r="M208" s="190" t="s">
        <v>1</v>
      </c>
      <c r="N208" s="191" t="s">
        <v>40</v>
      </c>
      <c r="O208" s="192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AR208" s="15" t="s">
        <v>190</v>
      </c>
      <c r="AT208" s="15" t="s">
        <v>185</v>
      </c>
      <c r="AU208" s="15" t="s">
        <v>78</v>
      </c>
      <c r="AY208" s="15" t="s">
        <v>183</v>
      </c>
      <c r="BE208" s="156">
        <f>IF(N208="základní",J208,0)</f>
        <v>92094.55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76</v>
      </c>
      <c r="BK208" s="156">
        <f>ROUND(I208*H208,2)</f>
        <v>92094.55</v>
      </c>
      <c r="BL208" s="15" t="s">
        <v>190</v>
      </c>
      <c r="BM208" s="15" t="s">
        <v>1995</v>
      </c>
    </row>
    <row r="209" spans="2:12" s="28" customFormat="1" ht="6.95" customHeight="1">
      <c r="B209" s="37"/>
      <c r="C209" s="38"/>
      <c r="D209" s="38"/>
      <c r="E209" s="38"/>
      <c r="F209" s="38"/>
      <c r="G209" s="38"/>
      <c r="H209" s="38"/>
      <c r="I209" s="2"/>
      <c r="J209" s="38"/>
      <c r="K209" s="38"/>
      <c r="L209" s="27"/>
    </row>
  </sheetData>
  <sheetProtection algorithmName="SHA-512" hashValue="Q2sqKoHzeq8MjrEJjb4zJ+grnHZ1C1uDOZtGWN0HepOyWyjIncb6th8wOdJygCQJvA+LD6PjmTZyxzXI9bXp3g==" saltValue="EBrxA3VNBZPitxwZTU+fmA==" spinCount="100000" sheet="1" objects="1" scenarios="1" selectLockedCells="1"/>
  <autoFilter ref="C90:K20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B1:BM166"/>
  <sheetViews>
    <sheetView showGridLines="0" workbookViewId="0" topLeftCell="A74">
      <selection activeCell="I103" sqref="I103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123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1783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1996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1785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2060257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ROUND((SUM(BE91:BE165)),2)</f>
        <v>2060257</v>
      </c>
      <c r="I35" s="104">
        <v>0.21</v>
      </c>
      <c r="J35" s="103">
        <f>ROUND(((SUM(BE91:BE165))*I35),2)</f>
        <v>432653.97</v>
      </c>
      <c r="L35" s="27"/>
    </row>
    <row r="36" spans="2:12" s="28" customFormat="1" ht="14.45" customHeight="1">
      <c r="B36" s="27"/>
      <c r="E36" s="24" t="s">
        <v>41</v>
      </c>
      <c r="F36" s="103">
        <f>ROUND((SUM(BF91:BF165)),2)</f>
        <v>0</v>
      </c>
      <c r="I36" s="104">
        <v>0.15</v>
      </c>
      <c r="J36" s="103">
        <f>ROUND(((SUM(BF91:BF165))*I36),2)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ROUND((SUM(BG91:BG165)),2)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ROUND((SUM(BH91:BH165)),2)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ROUND((SUM(BI91:BI165)),2)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2492910.9699999997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1783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B1 - Kanal stoka ul Karlovická - investor Město Kožlany- 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2060257.0000000002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2060257.0000000002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766583.99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J130</f>
        <v>42566.55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J136</f>
        <v>1151464.1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J159</f>
        <v>27563.370000000003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J164</f>
        <v>72078.99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1783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B1 - Kanal stoka ul Karlovická - investor Město Kožlany- UZNATELNÉ NÁKLADY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 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2060257.0000000002</v>
      </c>
      <c r="L91" s="27"/>
      <c r="M91" s="55"/>
      <c r="N91" s="46"/>
      <c r="O91" s="46"/>
      <c r="P91" s="131">
        <f>P92</f>
        <v>0</v>
      </c>
      <c r="Q91" s="46"/>
      <c r="R91" s="131">
        <f>R92</f>
        <v>453.32724985</v>
      </c>
      <c r="S91" s="46"/>
      <c r="T91" s="132">
        <f>T92</f>
        <v>43.1964</v>
      </c>
      <c r="AT91" s="15" t="s">
        <v>68</v>
      </c>
      <c r="AU91" s="15" t="s">
        <v>157</v>
      </c>
      <c r="BK91" s="133">
        <f>BK92</f>
        <v>2060257.0000000002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2060257.0000000002</v>
      </c>
      <c r="L92" s="134"/>
      <c r="M92" s="139"/>
      <c r="N92" s="140"/>
      <c r="O92" s="140"/>
      <c r="P92" s="141">
        <f>P93+P130+P136+P159+P164</f>
        <v>0</v>
      </c>
      <c r="Q92" s="140"/>
      <c r="R92" s="141">
        <f>R93+R130+R136+R159+R164</f>
        <v>453.32724985</v>
      </c>
      <c r="S92" s="140"/>
      <c r="T92" s="142">
        <f>T93+T130+T136+T159+T164</f>
        <v>43.1964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BK93+BK130+BK136+BK159+BK164</f>
        <v>2060257.0000000002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766583.99</v>
      </c>
      <c r="L93" s="134"/>
      <c r="M93" s="139"/>
      <c r="N93" s="140"/>
      <c r="O93" s="140"/>
      <c r="P93" s="141">
        <f>SUM(P94:P129)</f>
        <v>0</v>
      </c>
      <c r="Q93" s="140"/>
      <c r="R93" s="141">
        <f>SUM(R94:R129)</f>
        <v>331.999456</v>
      </c>
      <c r="S93" s="140"/>
      <c r="T93" s="142">
        <f>SUM(T94:T129)</f>
        <v>43.1964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SUM(BK94:BK129)</f>
        <v>766583.99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1786</v>
      </c>
      <c r="F94" s="149" t="s">
        <v>1787</v>
      </c>
      <c r="G94" s="150" t="s">
        <v>194</v>
      </c>
      <c r="H94" s="151">
        <v>802.76</v>
      </c>
      <c r="I94" s="4">
        <v>285</v>
      </c>
      <c r="J94" s="95">
        <f>ROUND(I94*H94,2)</f>
        <v>228786.6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228786.6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228786.6</v>
      </c>
      <c r="BL94" s="15" t="s">
        <v>190</v>
      </c>
      <c r="BM94" s="15" t="s">
        <v>1997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1789</v>
      </c>
      <c r="H95" s="162">
        <v>744.8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1790</v>
      </c>
      <c r="H96" s="162">
        <v>57.96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74" customFormat="1" ht="12">
      <c r="B97" s="173"/>
      <c r="D97" s="159" t="s">
        <v>196</v>
      </c>
      <c r="E97" s="175" t="s">
        <v>1</v>
      </c>
      <c r="F97" s="176" t="s">
        <v>211</v>
      </c>
      <c r="H97" s="177">
        <v>802.76</v>
      </c>
      <c r="I97" s="7"/>
      <c r="L97" s="173"/>
      <c r="M97" s="178"/>
      <c r="N97" s="179"/>
      <c r="O97" s="179"/>
      <c r="P97" s="179"/>
      <c r="Q97" s="179"/>
      <c r="R97" s="179"/>
      <c r="S97" s="179"/>
      <c r="T97" s="180"/>
      <c r="AT97" s="175" t="s">
        <v>196</v>
      </c>
      <c r="AU97" s="175" t="s">
        <v>78</v>
      </c>
      <c r="AV97" s="174" t="s">
        <v>190</v>
      </c>
      <c r="AW97" s="174" t="s">
        <v>31</v>
      </c>
      <c r="AX97" s="174" t="s">
        <v>76</v>
      </c>
      <c r="AY97" s="175" t="s">
        <v>183</v>
      </c>
    </row>
    <row r="98" spans="2:65" s="28" customFormat="1" ht="16.5" customHeight="1">
      <c r="B98" s="27"/>
      <c r="C98" s="147" t="s">
        <v>78</v>
      </c>
      <c r="D98" s="147" t="s">
        <v>185</v>
      </c>
      <c r="E98" s="148" t="s">
        <v>1794</v>
      </c>
      <c r="F98" s="149" t="s">
        <v>1795</v>
      </c>
      <c r="G98" s="150" t="s">
        <v>194</v>
      </c>
      <c r="H98" s="151">
        <v>267.587</v>
      </c>
      <c r="I98" s="4">
        <v>23.1</v>
      </c>
      <c r="J98" s="95">
        <f>ROUND(I98*H98,2)</f>
        <v>6181.26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6181.26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6181.26</v>
      </c>
      <c r="BL98" s="15" t="s">
        <v>190</v>
      </c>
      <c r="BM98" s="15" t="s">
        <v>1998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1999</v>
      </c>
      <c r="H99" s="162">
        <v>267.587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198</v>
      </c>
      <c r="D100" s="147" t="s">
        <v>185</v>
      </c>
      <c r="E100" s="148" t="s">
        <v>643</v>
      </c>
      <c r="F100" s="149" t="s">
        <v>644</v>
      </c>
      <c r="G100" s="150" t="s">
        <v>194</v>
      </c>
      <c r="H100" s="151">
        <v>67.5</v>
      </c>
      <c r="I100" s="4">
        <v>651</v>
      </c>
      <c r="J100" s="95">
        <f>ROUND(I100*H100,2)</f>
        <v>43942.5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43942.5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43942.5</v>
      </c>
      <c r="BL100" s="15" t="s">
        <v>190</v>
      </c>
      <c r="BM100" s="15" t="s">
        <v>2000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1799</v>
      </c>
      <c r="H101" s="162">
        <v>67.5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190</v>
      </c>
      <c r="D102" s="147" t="s">
        <v>185</v>
      </c>
      <c r="E102" s="148" t="s">
        <v>646</v>
      </c>
      <c r="F102" s="149" t="s">
        <v>647</v>
      </c>
      <c r="G102" s="150" t="s">
        <v>194</v>
      </c>
      <c r="H102" s="151">
        <v>67.5</v>
      </c>
      <c r="I102" s="4">
        <v>51.2</v>
      </c>
      <c r="J102" s="95">
        <f>ROUND(I102*H102,2)</f>
        <v>3456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3456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3456</v>
      </c>
      <c r="BL102" s="15" t="s">
        <v>190</v>
      </c>
      <c r="BM102" s="15" t="s">
        <v>2001</v>
      </c>
    </row>
    <row r="103" spans="2:65" s="28" customFormat="1" ht="16.5" customHeight="1">
      <c r="B103" s="27"/>
      <c r="C103" s="147" t="s">
        <v>212</v>
      </c>
      <c r="D103" s="147" t="s">
        <v>185</v>
      </c>
      <c r="E103" s="148" t="s">
        <v>1467</v>
      </c>
      <c r="F103" s="149" t="s">
        <v>1468</v>
      </c>
      <c r="G103" s="150" t="s">
        <v>188</v>
      </c>
      <c r="H103" s="151">
        <v>1618.4</v>
      </c>
      <c r="I103" s="4">
        <v>45</v>
      </c>
      <c r="J103" s="95">
        <f>ROUND(I103*H103,2)</f>
        <v>72828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0.00084</v>
      </c>
      <c r="R103" s="154">
        <f>Q103*H103</f>
        <v>1.3594560000000002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72828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72828</v>
      </c>
      <c r="BL103" s="15" t="s">
        <v>190</v>
      </c>
      <c r="BM103" s="15" t="s">
        <v>2002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1802</v>
      </c>
      <c r="H104" s="162">
        <v>1489.6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1803</v>
      </c>
      <c r="H105" s="162">
        <v>128.8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74" customFormat="1" ht="12">
      <c r="B106" s="173"/>
      <c r="D106" s="159" t="s">
        <v>196</v>
      </c>
      <c r="E106" s="175" t="s">
        <v>1</v>
      </c>
      <c r="F106" s="176" t="s">
        <v>211</v>
      </c>
      <c r="H106" s="177">
        <v>1618.4</v>
      </c>
      <c r="I106" s="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5" t="s">
        <v>196</v>
      </c>
      <c r="AU106" s="175" t="s">
        <v>78</v>
      </c>
      <c r="AV106" s="174" t="s">
        <v>190</v>
      </c>
      <c r="AW106" s="174" t="s">
        <v>31</v>
      </c>
      <c r="AX106" s="174" t="s">
        <v>76</v>
      </c>
      <c r="AY106" s="175" t="s">
        <v>183</v>
      </c>
    </row>
    <row r="107" spans="2:65" s="28" customFormat="1" ht="16.5" customHeight="1">
      <c r="B107" s="27"/>
      <c r="C107" s="147" t="s">
        <v>217</v>
      </c>
      <c r="D107" s="147" t="s">
        <v>185</v>
      </c>
      <c r="E107" s="148" t="s">
        <v>1475</v>
      </c>
      <c r="F107" s="149" t="s">
        <v>1476</v>
      </c>
      <c r="G107" s="150" t="s">
        <v>188</v>
      </c>
      <c r="H107" s="151">
        <v>1618.4</v>
      </c>
      <c r="I107" s="4">
        <v>22</v>
      </c>
      <c r="J107" s="95">
        <f>ROUND(I107*H107,2)</f>
        <v>35604.8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35604.8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35604.8</v>
      </c>
      <c r="BL107" s="15" t="s">
        <v>190</v>
      </c>
      <c r="BM107" s="15" t="s">
        <v>2003</v>
      </c>
    </row>
    <row r="108" spans="2:65" s="28" customFormat="1" ht="16.5" customHeight="1">
      <c r="B108" s="27"/>
      <c r="C108" s="147" t="s">
        <v>222</v>
      </c>
      <c r="D108" s="147" t="s">
        <v>185</v>
      </c>
      <c r="E108" s="148" t="s">
        <v>1478</v>
      </c>
      <c r="F108" s="149" t="s">
        <v>1479</v>
      </c>
      <c r="G108" s="150" t="s">
        <v>194</v>
      </c>
      <c r="H108" s="151">
        <v>516.06</v>
      </c>
      <c r="I108" s="4">
        <v>35</v>
      </c>
      <c r="J108" s="95">
        <f>ROUND(I108*H108,2)</f>
        <v>18062.1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18062.1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18062.1</v>
      </c>
      <c r="BL108" s="15" t="s">
        <v>190</v>
      </c>
      <c r="BM108" s="15" t="s">
        <v>2004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1807</v>
      </c>
      <c r="H109" s="162">
        <v>478.8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69</v>
      </c>
      <c r="AY109" s="160" t="s">
        <v>183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1808</v>
      </c>
      <c r="H110" s="162">
        <v>37.26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74" customFormat="1" ht="12">
      <c r="B111" s="173"/>
      <c r="D111" s="159" t="s">
        <v>196</v>
      </c>
      <c r="E111" s="175" t="s">
        <v>1</v>
      </c>
      <c r="F111" s="176" t="s">
        <v>211</v>
      </c>
      <c r="H111" s="177">
        <v>516.06</v>
      </c>
      <c r="I111" s="7"/>
      <c r="L111" s="173"/>
      <c r="M111" s="178"/>
      <c r="N111" s="179"/>
      <c r="O111" s="179"/>
      <c r="P111" s="179"/>
      <c r="Q111" s="179"/>
      <c r="R111" s="179"/>
      <c r="S111" s="179"/>
      <c r="T111" s="180"/>
      <c r="AT111" s="175" t="s">
        <v>196</v>
      </c>
      <c r="AU111" s="175" t="s">
        <v>78</v>
      </c>
      <c r="AV111" s="174" t="s">
        <v>190</v>
      </c>
      <c r="AW111" s="174" t="s">
        <v>31</v>
      </c>
      <c r="AX111" s="174" t="s">
        <v>76</v>
      </c>
      <c r="AY111" s="175" t="s">
        <v>183</v>
      </c>
    </row>
    <row r="112" spans="2:65" s="28" customFormat="1" ht="16.5" customHeight="1">
      <c r="B112" s="27"/>
      <c r="C112" s="147" t="s">
        <v>227</v>
      </c>
      <c r="D112" s="147" t="s">
        <v>185</v>
      </c>
      <c r="E112" s="148" t="s">
        <v>218</v>
      </c>
      <c r="F112" s="149" t="s">
        <v>219</v>
      </c>
      <c r="G112" s="150" t="s">
        <v>194</v>
      </c>
      <c r="H112" s="151">
        <v>275.825</v>
      </c>
      <c r="I112" s="4">
        <v>122.5</v>
      </c>
      <c r="J112" s="95">
        <f>ROUND(I112*H112,2)</f>
        <v>33788.56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33788.56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33788.56</v>
      </c>
      <c r="BL112" s="15" t="s">
        <v>190</v>
      </c>
      <c r="BM112" s="15" t="s">
        <v>2005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2006</v>
      </c>
      <c r="H113" s="162">
        <v>275.825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232</v>
      </c>
      <c r="D114" s="147" t="s">
        <v>185</v>
      </c>
      <c r="E114" s="148" t="s">
        <v>223</v>
      </c>
      <c r="F114" s="149" t="s">
        <v>224</v>
      </c>
      <c r="G114" s="150" t="s">
        <v>194</v>
      </c>
      <c r="H114" s="151">
        <v>8550.575</v>
      </c>
      <c r="I114" s="4">
        <v>2</v>
      </c>
      <c r="J114" s="95">
        <f>ROUND(I114*H114,2)</f>
        <v>17101.15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17101.15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17101.15</v>
      </c>
      <c r="BL114" s="15" t="s">
        <v>190</v>
      </c>
      <c r="BM114" s="15" t="s">
        <v>2007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2008</v>
      </c>
      <c r="H115" s="162">
        <v>8550.575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236</v>
      </c>
      <c r="D116" s="147" t="s">
        <v>185</v>
      </c>
      <c r="E116" s="148" t="s">
        <v>228</v>
      </c>
      <c r="F116" s="149" t="s">
        <v>229</v>
      </c>
      <c r="G116" s="150" t="s">
        <v>194</v>
      </c>
      <c r="H116" s="151">
        <v>275.825</v>
      </c>
      <c r="I116" s="4">
        <v>19</v>
      </c>
      <c r="J116" s="95">
        <f>ROUND(I116*H116,2)</f>
        <v>5240.68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5240.68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5240.68</v>
      </c>
      <c r="BL116" s="15" t="s">
        <v>190</v>
      </c>
      <c r="BM116" s="15" t="s">
        <v>2009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2010</v>
      </c>
      <c r="H117" s="162">
        <v>275.825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242</v>
      </c>
      <c r="D118" s="147" t="s">
        <v>185</v>
      </c>
      <c r="E118" s="148" t="s">
        <v>233</v>
      </c>
      <c r="F118" s="149" t="s">
        <v>234</v>
      </c>
      <c r="G118" s="150" t="s">
        <v>194</v>
      </c>
      <c r="H118" s="151">
        <v>275.825</v>
      </c>
      <c r="I118" s="4">
        <v>11</v>
      </c>
      <c r="J118" s="95">
        <f>ROUND(I118*H118,2)</f>
        <v>3034.08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3034.08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3034.08</v>
      </c>
      <c r="BL118" s="15" t="s">
        <v>190</v>
      </c>
      <c r="BM118" s="15" t="s">
        <v>2011</v>
      </c>
    </row>
    <row r="119" spans="2:65" s="28" customFormat="1" ht="16.5" customHeight="1">
      <c r="B119" s="27"/>
      <c r="C119" s="147" t="s">
        <v>248</v>
      </c>
      <c r="D119" s="147" t="s">
        <v>185</v>
      </c>
      <c r="E119" s="148" t="s">
        <v>237</v>
      </c>
      <c r="F119" s="149" t="s">
        <v>238</v>
      </c>
      <c r="G119" s="150" t="s">
        <v>239</v>
      </c>
      <c r="H119" s="151">
        <v>441.32</v>
      </c>
      <c r="I119" s="4">
        <v>50</v>
      </c>
      <c r="J119" s="95">
        <f>ROUND(I119*H119,2)</f>
        <v>22066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22066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22066</v>
      </c>
      <c r="BL119" s="15" t="s">
        <v>190</v>
      </c>
      <c r="BM119" s="15" t="s">
        <v>2012</v>
      </c>
    </row>
    <row r="120" spans="2:51" s="158" customFormat="1" ht="12">
      <c r="B120" s="157"/>
      <c r="D120" s="159" t="s">
        <v>196</v>
      </c>
      <c r="F120" s="161" t="s">
        <v>2013</v>
      </c>
      <c r="H120" s="162">
        <v>441.32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253</v>
      </c>
      <c r="D121" s="147" t="s">
        <v>185</v>
      </c>
      <c r="E121" s="148" t="s">
        <v>243</v>
      </c>
      <c r="F121" s="149" t="s">
        <v>244</v>
      </c>
      <c r="G121" s="150" t="s">
        <v>194</v>
      </c>
      <c r="H121" s="151">
        <v>594.435</v>
      </c>
      <c r="I121" s="4">
        <v>181.2</v>
      </c>
      <c r="J121" s="95">
        <f>ROUND(I121*H121,2)</f>
        <v>107711.62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107711.62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107711.62</v>
      </c>
      <c r="BL121" s="15" t="s">
        <v>190</v>
      </c>
      <c r="BM121" s="15" t="s">
        <v>2014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2015</v>
      </c>
      <c r="H122" s="162">
        <v>594.435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257</v>
      </c>
      <c r="D123" s="147" t="s">
        <v>185</v>
      </c>
      <c r="E123" s="148" t="s">
        <v>1498</v>
      </c>
      <c r="F123" s="149" t="s">
        <v>1499</v>
      </c>
      <c r="G123" s="150" t="s">
        <v>194</v>
      </c>
      <c r="H123" s="151">
        <v>165.32</v>
      </c>
      <c r="I123" s="4">
        <v>304</v>
      </c>
      <c r="J123" s="95">
        <f>ROUND(I123*H123,2)</f>
        <v>50257.28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50257.28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50257.28</v>
      </c>
      <c r="BL123" s="15" t="s">
        <v>190</v>
      </c>
      <c r="BM123" s="15" t="s">
        <v>2016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1822</v>
      </c>
      <c r="H124" s="162">
        <v>11.04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69</v>
      </c>
      <c r="AY124" s="160" t="s">
        <v>183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1823</v>
      </c>
      <c r="H125" s="162">
        <v>154.28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69</v>
      </c>
      <c r="AY125" s="160" t="s">
        <v>183</v>
      </c>
    </row>
    <row r="126" spans="2:51" s="174" customFormat="1" ht="12">
      <c r="B126" s="173"/>
      <c r="D126" s="159" t="s">
        <v>196</v>
      </c>
      <c r="E126" s="175" t="s">
        <v>1</v>
      </c>
      <c r="F126" s="176" t="s">
        <v>211</v>
      </c>
      <c r="H126" s="177">
        <v>165.32</v>
      </c>
      <c r="I126" s="7"/>
      <c r="L126" s="173"/>
      <c r="M126" s="178"/>
      <c r="N126" s="179"/>
      <c r="O126" s="179"/>
      <c r="P126" s="179"/>
      <c r="Q126" s="179"/>
      <c r="R126" s="179"/>
      <c r="S126" s="179"/>
      <c r="T126" s="180"/>
      <c r="AT126" s="175" t="s">
        <v>196</v>
      </c>
      <c r="AU126" s="175" t="s">
        <v>78</v>
      </c>
      <c r="AV126" s="174" t="s">
        <v>190</v>
      </c>
      <c r="AW126" s="174" t="s">
        <v>31</v>
      </c>
      <c r="AX126" s="174" t="s">
        <v>76</v>
      </c>
      <c r="AY126" s="175" t="s">
        <v>183</v>
      </c>
    </row>
    <row r="127" spans="2:65" s="28" customFormat="1" ht="16.5" customHeight="1">
      <c r="B127" s="27"/>
      <c r="C127" s="181" t="s">
        <v>8</v>
      </c>
      <c r="D127" s="181" t="s">
        <v>265</v>
      </c>
      <c r="E127" s="182" t="s">
        <v>1503</v>
      </c>
      <c r="F127" s="183" t="s">
        <v>1504</v>
      </c>
      <c r="G127" s="184" t="s">
        <v>239</v>
      </c>
      <c r="H127" s="185">
        <v>330.64</v>
      </c>
      <c r="I127" s="8">
        <v>224</v>
      </c>
      <c r="J127" s="186">
        <f>ROUND(I127*H127,2)</f>
        <v>74063.36</v>
      </c>
      <c r="K127" s="183" t="s">
        <v>1</v>
      </c>
      <c r="L127" s="187"/>
      <c r="M127" s="188" t="s">
        <v>1</v>
      </c>
      <c r="N127" s="189" t="s">
        <v>40</v>
      </c>
      <c r="O127" s="48"/>
      <c r="P127" s="154">
        <f>O127*H127</f>
        <v>0</v>
      </c>
      <c r="Q127" s="154">
        <v>1</v>
      </c>
      <c r="R127" s="154">
        <f>Q127*H127</f>
        <v>330.64</v>
      </c>
      <c r="S127" s="154">
        <v>0</v>
      </c>
      <c r="T127" s="155">
        <f>S127*H127</f>
        <v>0</v>
      </c>
      <c r="AR127" s="15" t="s">
        <v>227</v>
      </c>
      <c r="AT127" s="15" t="s">
        <v>265</v>
      </c>
      <c r="AU127" s="15" t="s">
        <v>78</v>
      </c>
      <c r="AY127" s="15" t="s">
        <v>183</v>
      </c>
      <c r="BE127" s="156">
        <f>IF(N127="základní",J127,0)</f>
        <v>74063.36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74063.36</v>
      </c>
      <c r="BL127" s="15" t="s">
        <v>190</v>
      </c>
      <c r="BM127" s="15" t="s">
        <v>2017</v>
      </c>
    </row>
    <row r="128" spans="2:51" s="158" customFormat="1" ht="12">
      <c r="B128" s="157"/>
      <c r="D128" s="159" t="s">
        <v>196</v>
      </c>
      <c r="F128" s="161" t="s">
        <v>2018</v>
      </c>
      <c r="H128" s="162">
        <v>330.64</v>
      </c>
      <c r="I128" s="5"/>
      <c r="L128" s="157"/>
      <c r="M128" s="163"/>
      <c r="N128" s="164"/>
      <c r="O128" s="164"/>
      <c r="P128" s="164"/>
      <c r="Q128" s="164"/>
      <c r="R128" s="164"/>
      <c r="S128" s="164"/>
      <c r="T128" s="165"/>
      <c r="AT128" s="160" t="s">
        <v>196</v>
      </c>
      <c r="AU128" s="160" t="s">
        <v>78</v>
      </c>
      <c r="AV128" s="158" t="s">
        <v>78</v>
      </c>
      <c r="AW128" s="158" t="s">
        <v>3</v>
      </c>
      <c r="AX128" s="158" t="s">
        <v>76</v>
      </c>
      <c r="AY128" s="160" t="s">
        <v>183</v>
      </c>
    </row>
    <row r="129" spans="2:65" s="28" customFormat="1" ht="16.5" customHeight="1">
      <c r="B129" s="27"/>
      <c r="C129" s="147" t="s">
        <v>262</v>
      </c>
      <c r="D129" s="147" t="s">
        <v>185</v>
      </c>
      <c r="E129" s="148" t="s">
        <v>1827</v>
      </c>
      <c r="F129" s="149" t="s">
        <v>1828</v>
      </c>
      <c r="G129" s="150" t="s">
        <v>319</v>
      </c>
      <c r="H129" s="151">
        <v>468</v>
      </c>
      <c r="I129" s="4">
        <v>95</v>
      </c>
      <c r="J129" s="95">
        <f>ROUND(I129*H129,2)</f>
        <v>44460</v>
      </c>
      <c r="K129" s="149" t="s">
        <v>1</v>
      </c>
      <c r="L129" s="27"/>
      <c r="M129" s="152" t="s">
        <v>1</v>
      </c>
      <c r="N129" s="153" t="s">
        <v>40</v>
      </c>
      <c r="O129" s="48"/>
      <c r="P129" s="154">
        <f>O129*H129</f>
        <v>0</v>
      </c>
      <c r="Q129" s="154">
        <v>0</v>
      </c>
      <c r="R129" s="154">
        <f>Q129*H129</f>
        <v>0</v>
      </c>
      <c r="S129" s="154">
        <v>0.0923</v>
      </c>
      <c r="T129" s="155">
        <f>S129*H129</f>
        <v>43.1964</v>
      </c>
      <c r="AR129" s="15" t="s">
        <v>262</v>
      </c>
      <c r="AT129" s="15" t="s">
        <v>185</v>
      </c>
      <c r="AU129" s="15" t="s">
        <v>78</v>
      </c>
      <c r="AY129" s="15" t="s">
        <v>183</v>
      </c>
      <c r="BE129" s="156">
        <f>IF(N129="základní",J129,0)</f>
        <v>44460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44460</v>
      </c>
      <c r="BL129" s="15" t="s">
        <v>262</v>
      </c>
      <c r="BM129" s="15" t="s">
        <v>2019</v>
      </c>
    </row>
    <row r="130" spans="2:63" s="135" customFormat="1" ht="22.9" customHeight="1">
      <c r="B130" s="134"/>
      <c r="D130" s="136" t="s">
        <v>68</v>
      </c>
      <c r="E130" s="145" t="s">
        <v>190</v>
      </c>
      <c r="F130" s="145" t="s">
        <v>1507</v>
      </c>
      <c r="I130" s="3"/>
      <c r="J130" s="146">
        <f>BK130</f>
        <v>42566.55</v>
      </c>
      <c r="L130" s="134"/>
      <c r="M130" s="139"/>
      <c r="N130" s="140"/>
      <c r="O130" s="140"/>
      <c r="P130" s="141">
        <f>SUM(P131:P135)</f>
        <v>0</v>
      </c>
      <c r="Q130" s="140"/>
      <c r="R130" s="141">
        <f>SUM(R131:R135)</f>
        <v>86.89756385</v>
      </c>
      <c r="S130" s="140"/>
      <c r="T130" s="142">
        <f>SUM(T131:T135)</f>
        <v>0</v>
      </c>
      <c r="AR130" s="136" t="s">
        <v>76</v>
      </c>
      <c r="AT130" s="143" t="s">
        <v>68</v>
      </c>
      <c r="AU130" s="143" t="s">
        <v>76</v>
      </c>
      <c r="AY130" s="136" t="s">
        <v>183</v>
      </c>
      <c r="BK130" s="144">
        <f>SUM(BK131:BK135)</f>
        <v>42566.55</v>
      </c>
    </row>
    <row r="131" spans="2:65" s="28" customFormat="1" ht="16.5" customHeight="1">
      <c r="B131" s="27"/>
      <c r="C131" s="147" t="s">
        <v>264</v>
      </c>
      <c r="D131" s="147" t="s">
        <v>185</v>
      </c>
      <c r="E131" s="148" t="s">
        <v>1508</v>
      </c>
      <c r="F131" s="149" t="s">
        <v>1509</v>
      </c>
      <c r="G131" s="150" t="s">
        <v>194</v>
      </c>
      <c r="H131" s="151">
        <v>43.005</v>
      </c>
      <c r="I131" s="4">
        <v>810</v>
      </c>
      <c r="J131" s="95">
        <f>ROUND(I131*H131,2)</f>
        <v>34834.05</v>
      </c>
      <c r="K131" s="149" t="s">
        <v>189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1.89077</v>
      </c>
      <c r="R131" s="154">
        <f>Q131*H131</f>
        <v>81.31256385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34834.05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34834.05</v>
      </c>
      <c r="BL131" s="15" t="s">
        <v>190</v>
      </c>
      <c r="BM131" s="15" t="s">
        <v>2020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1831</v>
      </c>
      <c r="H132" s="162">
        <v>3.105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69</v>
      </c>
      <c r="AY132" s="160" t="s">
        <v>183</v>
      </c>
    </row>
    <row r="133" spans="2:51" s="158" customFormat="1" ht="12">
      <c r="B133" s="157"/>
      <c r="D133" s="159" t="s">
        <v>196</v>
      </c>
      <c r="E133" s="160" t="s">
        <v>1</v>
      </c>
      <c r="F133" s="161" t="s">
        <v>1832</v>
      </c>
      <c r="H133" s="162">
        <v>39.9</v>
      </c>
      <c r="I133" s="5"/>
      <c r="L133" s="157"/>
      <c r="M133" s="163"/>
      <c r="N133" s="164"/>
      <c r="O133" s="164"/>
      <c r="P133" s="164"/>
      <c r="Q133" s="164"/>
      <c r="R133" s="164"/>
      <c r="S133" s="164"/>
      <c r="T133" s="165"/>
      <c r="AT133" s="160" t="s">
        <v>196</v>
      </c>
      <c r="AU133" s="160" t="s">
        <v>78</v>
      </c>
      <c r="AV133" s="158" t="s">
        <v>78</v>
      </c>
      <c r="AW133" s="158" t="s">
        <v>31</v>
      </c>
      <c r="AX133" s="158" t="s">
        <v>69</v>
      </c>
      <c r="AY133" s="160" t="s">
        <v>183</v>
      </c>
    </row>
    <row r="134" spans="2:51" s="174" customFormat="1" ht="12">
      <c r="B134" s="173"/>
      <c r="D134" s="159" t="s">
        <v>196</v>
      </c>
      <c r="E134" s="175" t="s">
        <v>1</v>
      </c>
      <c r="F134" s="176" t="s">
        <v>211</v>
      </c>
      <c r="H134" s="177">
        <v>43.005</v>
      </c>
      <c r="I134" s="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5" t="s">
        <v>196</v>
      </c>
      <c r="AU134" s="175" t="s">
        <v>78</v>
      </c>
      <c r="AV134" s="174" t="s">
        <v>190</v>
      </c>
      <c r="AW134" s="174" t="s">
        <v>31</v>
      </c>
      <c r="AX134" s="174" t="s">
        <v>76</v>
      </c>
      <c r="AY134" s="175" t="s">
        <v>183</v>
      </c>
    </row>
    <row r="135" spans="2:65" s="28" customFormat="1" ht="16.5" customHeight="1">
      <c r="B135" s="27"/>
      <c r="C135" s="147" t="s">
        <v>270</v>
      </c>
      <c r="D135" s="147" t="s">
        <v>185</v>
      </c>
      <c r="E135" s="148" t="s">
        <v>1834</v>
      </c>
      <c r="F135" s="149" t="s">
        <v>1835</v>
      </c>
      <c r="G135" s="150" t="s">
        <v>194</v>
      </c>
      <c r="H135" s="151">
        <v>2.5</v>
      </c>
      <c r="I135" s="4">
        <v>3093</v>
      </c>
      <c r="J135" s="95">
        <f>ROUND(I135*H135,2)</f>
        <v>7732.5</v>
      </c>
      <c r="K135" s="149" t="s">
        <v>189</v>
      </c>
      <c r="L135" s="27"/>
      <c r="M135" s="152" t="s">
        <v>1</v>
      </c>
      <c r="N135" s="153" t="s">
        <v>40</v>
      </c>
      <c r="O135" s="48"/>
      <c r="P135" s="154">
        <f>O135*H135</f>
        <v>0</v>
      </c>
      <c r="Q135" s="154">
        <v>2.234</v>
      </c>
      <c r="R135" s="154">
        <f>Q135*H135</f>
        <v>5.585</v>
      </c>
      <c r="S135" s="154">
        <v>0</v>
      </c>
      <c r="T135" s="155">
        <f>S135*H135</f>
        <v>0</v>
      </c>
      <c r="AR135" s="15" t="s">
        <v>190</v>
      </c>
      <c r="AT135" s="15" t="s">
        <v>185</v>
      </c>
      <c r="AU135" s="15" t="s">
        <v>78</v>
      </c>
      <c r="AY135" s="15" t="s">
        <v>183</v>
      </c>
      <c r="BE135" s="156">
        <f>IF(N135="základní",J135,0)</f>
        <v>7732.5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76</v>
      </c>
      <c r="BK135" s="156">
        <f>ROUND(I135*H135,2)</f>
        <v>7732.5</v>
      </c>
      <c r="BL135" s="15" t="s">
        <v>190</v>
      </c>
      <c r="BM135" s="15" t="s">
        <v>2021</v>
      </c>
    </row>
    <row r="136" spans="2:63" s="135" customFormat="1" ht="22.9" customHeight="1">
      <c r="B136" s="134"/>
      <c r="D136" s="136" t="s">
        <v>68</v>
      </c>
      <c r="E136" s="145" t="s">
        <v>227</v>
      </c>
      <c r="F136" s="145" t="s">
        <v>402</v>
      </c>
      <c r="I136" s="3"/>
      <c r="J136" s="146">
        <f>BK136</f>
        <v>1151464.1</v>
      </c>
      <c r="L136" s="134"/>
      <c r="M136" s="139"/>
      <c r="N136" s="140"/>
      <c r="O136" s="140"/>
      <c r="P136" s="141">
        <f>SUM(P137:P158)</f>
        <v>0</v>
      </c>
      <c r="Q136" s="140"/>
      <c r="R136" s="141">
        <f>SUM(R137:R158)</f>
        <v>34.43023000000001</v>
      </c>
      <c r="S136" s="140"/>
      <c r="T136" s="142">
        <f>SUM(T137:T158)</f>
        <v>0</v>
      </c>
      <c r="AR136" s="136" t="s">
        <v>76</v>
      </c>
      <c r="AT136" s="143" t="s">
        <v>68</v>
      </c>
      <c r="AU136" s="143" t="s">
        <v>76</v>
      </c>
      <c r="AY136" s="136" t="s">
        <v>183</v>
      </c>
      <c r="BK136" s="144">
        <f>SUM(BK137:BK158)</f>
        <v>1151464.1</v>
      </c>
    </row>
    <row r="137" spans="2:65" s="28" customFormat="1" ht="16.5" customHeight="1">
      <c r="B137" s="27"/>
      <c r="C137" s="147" t="s">
        <v>274</v>
      </c>
      <c r="D137" s="147" t="s">
        <v>185</v>
      </c>
      <c r="E137" s="148" t="s">
        <v>1851</v>
      </c>
      <c r="F137" s="149" t="s">
        <v>1852</v>
      </c>
      <c r="G137" s="150" t="s">
        <v>319</v>
      </c>
      <c r="H137" s="151">
        <v>23</v>
      </c>
      <c r="I137" s="4">
        <v>542</v>
      </c>
      <c r="J137" s="95">
        <f>ROUND(I137*H137,2)</f>
        <v>12466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>O137*H137</f>
        <v>0</v>
      </c>
      <c r="Q137" s="154">
        <v>2E-05</v>
      </c>
      <c r="R137" s="154">
        <f>Q137*H137</f>
        <v>0.00046</v>
      </c>
      <c r="S137" s="154">
        <v>0</v>
      </c>
      <c r="T137" s="155">
        <f>S137*H137</f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>IF(N137="základní",J137,0)</f>
        <v>12466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12466</v>
      </c>
      <c r="BL137" s="15" t="s">
        <v>190</v>
      </c>
      <c r="BM137" s="15" t="s">
        <v>2022</v>
      </c>
    </row>
    <row r="138" spans="2:65" s="28" customFormat="1" ht="16.5" customHeight="1">
      <c r="B138" s="27"/>
      <c r="C138" s="181" t="s">
        <v>282</v>
      </c>
      <c r="D138" s="181" t="s">
        <v>265</v>
      </c>
      <c r="E138" s="182" t="s">
        <v>1854</v>
      </c>
      <c r="F138" s="183" t="s">
        <v>1855</v>
      </c>
      <c r="G138" s="184" t="s">
        <v>319</v>
      </c>
      <c r="H138" s="185">
        <v>25.3</v>
      </c>
      <c r="I138" s="8">
        <v>1224</v>
      </c>
      <c r="J138" s="186">
        <f>ROUND(I138*H138,2)</f>
        <v>30967.2</v>
      </c>
      <c r="K138" s="183" t="s">
        <v>1</v>
      </c>
      <c r="L138" s="187"/>
      <c r="M138" s="188" t="s">
        <v>1</v>
      </c>
      <c r="N138" s="189" t="s">
        <v>40</v>
      </c>
      <c r="O138" s="48"/>
      <c r="P138" s="154">
        <f>O138*H138</f>
        <v>0</v>
      </c>
      <c r="Q138" s="154">
        <v>0.0114</v>
      </c>
      <c r="R138" s="154">
        <f>Q138*H138</f>
        <v>0.28842</v>
      </c>
      <c r="S138" s="154">
        <v>0</v>
      </c>
      <c r="T138" s="155">
        <f>S138*H138</f>
        <v>0</v>
      </c>
      <c r="AR138" s="15" t="s">
        <v>227</v>
      </c>
      <c r="AT138" s="15" t="s">
        <v>265</v>
      </c>
      <c r="AU138" s="15" t="s">
        <v>78</v>
      </c>
      <c r="AY138" s="15" t="s">
        <v>183</v>
      </c>
      <c r="BE138" s="156">
        <f>IF(N138="základní",J138,0)</f>
        <v>30967.2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76</v>
      </c>
      <c r="BK138" s="156">
        <f>ROUND(I138*H138,2)</f>
        <v>30967.2</v>
      </c>
      <c r="BL138" s="15" t="s">
        <v>190</v>
      </c>
      <c r="BM138" s="15" t="s">
        <v>2023</v>
      </c>
    </row>
    <row r="139" spans="2:51" s="158" customFormat="1" ht="12">
      <c r="B139" s="157"/>
      <c r="D139" s="159" t="s">
        <v>196</v>
      </c>
      <c r="F139" s="161" t="s">
        <v>1857</v>
      </c>
      <c r="H139" s="162">
        <v>25.3</v>
      </c>
      <c r="I139" s="5"/>
      <c r="L139" s="157"/>
      <c r="M139" s="163"/>
      <c r="N139" s="164"/>
      <c r="O139" s="164"/>
      <c r="P139" s="164"/>
      <c r="Q139" s="164"/>
      <c r="R139" s="164"/>
      <c r="S139" s="164"/>
      <c r="T139" s="165"/>
      <c r="AT139" s="160" t="s">
        <v>196</v>
      </c>
      <c r="AU139" s="160" t="s">
        <v>78</v>
      </c>
      <c r="AV139" s="158" t="s">
        <v>78</v>
      </c>
      <c r="AW139" s="158" t="s">
        <v>3</v>
      </c>
      <c r="AX139" s="158" t="s">
        <v>76</v>
      </c>
      <c r="AY139" s="160" t="s">
        <v>183</v>
      </c>
    </row>
    <row r="140" spans="2:65" s="28" customFormat="1" ht="16.5" customHeight="1">
      <c r="B140" s="27"/>
      <c r="C140" s="147" t="s">
        <v>7</v>
      </c>
      <c r="D140" s="147" t="s">
        <v>185</v>
      </c>
      <c r="E140" s="148" t="s">
        <v>1858</v>
      </c>
      <c r="F140" s="149" t="s">
        <v>1859</v>
      </c>
      <c r="G140" s="150" t="s">
        <v>319</v>
      </c>
      <c r="H140" s="151">
        <v>266</v>
      </c>
      <c r="I140" s="4">
        <v>598</v>
      </c>
      <c r="J140" s="95">
        <f>ROUND(I140*H140,2)</f>
        <v>159068</v>
      </c>
      <c r="K140" s="149" t="s">
        <v>189</v>
      </c>
      <c r="L140" s="27"/>
      <c r="M140" s="152" t="s">
        <v>1</v>
      </c>
      <c r="N140" s="153" t="s">
        <v>40</v>
      </c>
      <c r="O140" s="48"/>
      <c r="P140" s="154">
        <f>O140*H140</f>
        <v>0</v>
      </c>
      <c r="Q140" s="154">
        <v>3E-05</v>
      </c>
      <c r="R140" s="154">
        <f>Q140*H140</f>
        <v>0.007980000000000001</v>
      </c>
      <c r="S140" s="154">
        <v>0</v>
      </c>
      <c r="T140" s="155">
        <f>S140*H140</f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>IF(N140="základní",J140,0)</f>
        <v>159068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159068</v>
      </c>
      <c r="BL140" s="15" t="s">
        <v>190</v>
      </c>
      <c r="BM140" s="15" t="s">
        <v>2024</v>
      </c>
    </row>
    <row r="141" spans="2:65" s="28" customFormat="1" ht="16.5" customHeight="1">
      <c r="B141" s="27"/>
      <c r="C141" s="181" t="s">
        <v>287</v>
      </c>
      <c r="D141" s="181" t="s">
        <v>265</v>
      </c>
      <c r="E141" s="182" t="s">
        <v>1861</v>
      </c>
      <c r="F141" s="183" t="s">
        <v>1862</v>
      </c>
      <c r="G141" s="184" t="s">
        <v>319</v>
      </c>
      <c r="H141" s="185">
        <v>292.6</v>
      </c>
      <c r="I141" s="8">
        <v>2154</v>
      </c>
      <c r="J141" s="186">
        <f>ROUND(I141*H141,2)</f>
        <v>630260.4</v>
      </c>
      <c r="K141" s="183" t="s">
        <v>1</v>
      </c>
      <c r="L141" s="187"/>
      <c r="M141" s="188" t="s">
        <v>1</v>
      </c>
      <c r="N141" s="189" t="s">
        <v>40</v>
      </c>
      <c r="O141" s="48"/>
      <c r="P141" s="154">
        <f>O141*H141</f>
        <v>0</v>
      </c>
      <c r="Q141" s="154">
        <v>0.0183</v>
      </c>
      <c r="R141" s="154">
        <f>Q141*H141</f>
        <v>5.35458</v>
      </c>
      <c r="S141" s="154">
        <v>0</v>
      </c>
      <c r="T141" s="155">
        <f>S141*H141</f>
        <v>0</v>
      </c>
      <c r="AR141" s="15" t="s">
        <v>227</v>
      </c>
      <c r="AT141" s="15" t="s">
        <v>265</v>
      </c>
      <c r="AU141" s="15" t="s">
        <v>78</v>
      </c>
      <c r="AY141" s="15" t="s">
        <v>183</v>
      </c>
      <c r="BE141" s="156">
        <f>IF(N141="základní",J141,0)</f>
        <v>630260.4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630260.4</v>
      </c>
      <c r="BL141" s="15" t="s">
        <v>190</v>
      </c>
      <c r="BM141" s="15" t="s">
        <v>2025</v>
      </c>
    </row>
    <row r="142" spans="2:51" s="158" customFormat="1" ht="12">
      <c r="B142" s="157"/>
      <c r="D142" s="159" t="s">
        <v>196</v>
      </c>
      <c r="F142" s="161" t="s">
        <v>1864</v>
      </c>
      <c r="H142" s="162">
        <v>292.6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</v>
      </c>
      <c r="AX142" s="158" t="s">
        <v>76</v>
      </c>
      <c r="AY142" s="160" t="s">
        <v>183</v>
      </c>
    </row>
    <row r="143" spans="2:65" s="28" customFormat="1" ht="16.5" customHeight="1">
      <c r="B143" s="27"/>
      <c r="C143" s="147" t="s">
        <v>292</v>
      </c>
      <c r="D143" s="147" t="s">
        <v>185</v>
      </c>
      <c r="E143" s="148" t="s">
        <v>1877</v>
      </c>
      <c r="F143" s="149" t="s">
        <v>1878</v>
      </c>
      <c r="G143" s="150" t="s">
        <v>406</v>
      </c>
      <c r="H143" s="151">
        <v>25.5</v>
      </c>
      <c r="I143" s="4">
        <v>1524</v>
      </c>
      <c r="J143" s="95">
        <f aca="true" t="shared" si="0" ref="J143:J158">ROUND(I143*H143,2)</f>
        <v>38862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 aca="true" t="shared" si="1" ref="P143:P158">O143*H143</f>
        <v>0</v>
      </c>
      <c r="Q143" s="154">
        <v>0.00918</v>
      </c>
      <c r="R143" s="154">
        <f aca="true" t="shared" si="2" ref="R143:R158">Q143*H143</f>
        <v>0.23409000000000002</v>
      </c>
      <c r="S143" s="154">
        <v>0</v>
      </c>
      <c r="T143" s="155">
        <f aca="true" t="shared" si="3" ref="T143:T158"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 aca="true" t="shared" si="4" ref="BE143:BE158">IF(N143="základní",J143,0)</f>
        <v>38862</v>
      </c>
      <c r="BF143" s="156">
        <f aca="true" t="shared" si="5" ref="BF143:BF158">IF(N143="snížená",J143,0)</f>
        <v>0</v>
      </c>
      <c r="BG143" s="156">
        <f aca="true" t="shared" si="6" ref="BG143:BG158">IF(N143="zákl. přenesená",J143,0)</f>
        <v>0</v>
      </c>
      <c r="BH143" s="156">
        <f aca="true" t="shared" si="7" ref="BH143:BH158">IF(N143="sníž. přenesená",J143,0)</f>
        <v>0</v>
      </c>
      <c r="BI143" s="156">
        <f aca="true" t="shared" si="8" ref="BI143:BI158">IF(N143="nulová",J143,0)</f>
        <v>0</v>
      </c>
      <c r="BJ143" s="15" t="s">
        <v>76</v>
      </c>
      <c r="BK143" s="156">
        <f aca="true" t="shared" si="9" ref="BK143:BK158">ROUND(I143*H143,2)</f>
        <v>38862</v>
      </c>
      <c r="BL143" s="15" t="s">
        <v>190</v>
      </c>
      <c r="BM143" s="15" t="s">
        <v>2026</v>
      </c>
    </row>
    <row r="144" spans="2:65" s="28" customFormat="1" ht="16.5" customHeight="1">
      <c r="B144" s="27"/>
      <c r="C144" s="181" t="s">
        <v>295</v>
      </c>
      <c r="D144" s="181" t="s">
        <v>265</v>
      </c>
      <c r="E144" s="182" t="s">
        <v>1880</v>
      </c>
      <c r="F144" s="183" t="s">
        <v>1881</v>
      </c>
      <c r="G144" s="184" t="s">
        <v>406</v>
      </c>
      <c r="H144" s="185">
        <v>6.5</v>
      </c>
      <c r="I144" s="8">
        <v>302</v>
      </c>
      <c r="J144" s="186">
        <f t="shared" si="0"/>
        <v>1963</v>
      </c>
      <c r="K144" s="183" t="s">
        <v>1</v>
      </c>
      <c r="L144" s="187"/>
      <c r="M144" s="188" t="s">
        <v>1</v>
      </c>
      <c r="N144" s="189" t="s">
        <v>40</v>
      </c>
      <c r="O144" s="48"/>
      <c r="P144" s="154">
        <f t="shared" si="1"/>
        <v>0</v>
      </c>
      <c r="Q144" s="154">
        <v>0.068</v>
      </c>
      <c r="R144" s="154">
        <f t="shared" si="2"/>
        <v>0.44200000000000006</v>
      </c>
      <c r="S144" s="154">
        <v>0</v>
      </c>
      <c r="T144" s="155">
        <f t="shared" si="3"/>
        <v>0</v>
      </c>
      <c r="AR144" s="15" t="s">
        <v>227</v>
      </c>
      <c r="AT144" s="15" t="s">
        <v>265</v>
      </c>
      <c r="AU144" s="15" t="s">
        <v>78</v>
      </c>
      <c r="AY144" s="15" t="s">
        <v>183</v>
      </c>
      <c r="BE144" s="156">
        <f t="shared" si="4"/>
        <v>1963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76</v>
      </c>
      <c r="BK144" s="156">
        <f t="shared" si="9"/>
        <v>1963</v>
      </c>
      <c r="BL144" s="15" t="s">
        <v>190</v>
      </c>
      <c r="BM144" s="15" t="s">
        <v>2027</v>
      </c>
    </row>
    <row r="145" spans="2:65" s="28" customFormat="1" ht="16.5" customHeight="1">
      <c r="B145" s="27"/>
      <c r="C145" s="181" t="s">
        <v>299</v>
      </c>
      <c r="D145" s="181" t="s">
        <v>265</v>
      </c>
      <c r="E145" s="182" t="s">
        <v>1883</v>
      </c>
      <c r="F145" s="183" t="s">
        <v>1884</v>
      </c>
      <c r="G145" s="184" t="s">
        <v>406</v>
      </c>
      <c r="H145" s="185">
        <v>1.5</v>
      </c>
      <c r="I145" s="8">
        <v>264</v>
      </c>
      <c r="J145" s="186">
        <f t="shared" si="0"/>
        <v>396</v>
      </c>
      <c r="K145" s="183" t="s">
        <v>1</v>
      </c>
      <c r="L145" s="187"/>
      <c r="M145" s="188" t="s">
        <v>1</v>
      </c>
      <c r="N145" s="189" t="s">
        <v>40</v>
      </c>
      <c r="O145" s="48"/>
      <c r="P145" s="154">
        <f t="shared" si="1"/>
        <v>0</v>
      </c>
      <c r="Q145" s="154">
        <v>0.053</v>
      </c>
      <c r="R145" s="154">
        <f t="shared" si="2"/>
        <v>0.0795</v>
      </c>
      <c r="S145" s="154">
        <v>0</v>
      </c>
      <c r="T145" s="155">
        <f t="shared" si="3"/>
        <v>0</v>
      </c>
      <c r="AR145" s="15" t="s">
        <v>227</v>
      </c>
      <c r="AT145" s="15" t="s">
        <v>265</v>
      </c>
      <c r="AU145" s="15" t="s">
        <v>78</v>
      </c>
      <c r="AY145" s="15" t="s">
        <v>183</v>
      </c>
      <c r="BE145" s="156">
        <f t="shared" si="4"/>
        <v>396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76</v>
      </c>
      <c r="BK145" s="156">
        <f t="shared" si="9"/>
        <v>396</v>
      </c>
      <c r="BL145" s="15" t="s">
        <v>190</v>
      </c>
      <c r="BM145" s="15" t="s">
        <v>2028</v>
      </c>
    </row>
    <row r="146" spans="2:65" s="28" customFormat="1" ht="16.5" customHeight="1">
      <c r="B146" s="27"/>
      <c r="C146" s="181" t="s">
        <v>301</v>
      </c>
      <c r="D146" s="181" t="s">
        <v>265</v>
      </c>
      <c r="E146" s="182" t="s">
        <v>1886</v>
      </c>
      <c r="F146" s="183" t="s">
        <v>1887</v>
      </c>
      <c r="G146" s="184" t="s">
        <v>406</v>
      </c>
      <c r="H146" s="185">
        <v>3</v>
      </c>
      <c r="I146" s="8">
        <v>232</v>
      </c>
      <c r="J146" s="186">
        <f t="shared" si="0"/>
        <v>696</v>
      </c>
      <c r="K146" s="183" t="s">
        <v>1</v>
      </c>
      <c r="L146" s="187"/>
      <c r="M146" s="188" t="s">
        <v>1</v>
      </c>
      <c r="N146" s="189" t="s">
        <v>40</v>
      </c>
      <c r="O146" s="48"/>
      <c r="P146" s="154">
        <f t="shared" si="1"/>
        <v>0</v>
      </c>
      <c r="Q146" s="154">
        <v>0.053</v>
      </c>
      <c r="R146" s="154">
        <f t="shared" si="2"/>
        <v>0.159</v>
      </c>
      <c r="S146" s="154">
        <v>0</v>
      </c>
      <c r="T146" s="155">
        <f t="shared" si="3"/>
        <v>0</v>
      </c>
      <c r="AR146" s="15" t="s">
        <v>227</v>
      </c>
      <c r="AT146" s="15" t="s">
        <v>265</v>
      </c>
      <c r="AU146" s="15" t="s">
        <v>78</v>
      </c>
      <c r="AY146" s="15" t="s">
        <v>183</v>
      </c>
      <c r="BE146" s="156">
        <f t="shared" si="4"/>
        <v>696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5" t="s">
        <v>76</v>
      </c>
      <c r="BK146" s="156">
        <f t="shared" si="9"/>
        <v>696</v>
      </c>
      <c r="BL146" s="15" t="s">
        <v>190</v>
      </c>
      <c r="BM146" s="15" t="s">
        <v>2029</v>
      </c>
    </row>
    <row r="147" spans="2:65" s="28" customFormat="1" ht="16.5" customHeight="1">
      <c r="B147" s="27"/>
      <c r="C147" s="181" t="s">
        <v>305</v>
      </c>
      <c r="D147" s="181" t="s">
        <v>265</v>
      </c>
      <c r="E147" s="182" t="s">
        <v>1889</v>
      </c>
      <c r="F147" s="183" t="s">
        <v>1890</v>
      </c>
      <c r="G147" s="184" t="s">
        <v>406</v>
      </c>
      <c r="H147" s="185">
        <v>0.5</v>
      </c>
      <c r="I147" s="8">
        <v>214</v>
      </c>
      <c r="J147" s="186">
        <f t="shared" si="0"/>
        <v>107</v>
      </c>
      <c r="K147" s="183" t="s">
        <v>1</v>
      </c>
      <c r="L147" s="187"/>
      <c r="M147" s="188" t="s">
        <v>1</v>
      </c>
      <c r="N147" s="189" t="s">
        <v>40</v>
      </c>
      <c r="O147" s="48"/>
      <c r="P147" s="154">
        <f t="shared" si="1"/>
        <v>0</v>
      </c>
      <c r="Q147" s="154">
        <v>0.028</v>
      </c>
      <c r="R147" s="154">
        <f t="shared" si="2"/>
        <v>0.014</v>
      </c>
      <c r="S147" s="154">
        <v>0</v>
      </c>
      <c r="T147" s="155">
        <f t="shared" si="3"/>
        <v>0</v>
      </c>
      <c r="AR147" s="15" t="s">
        <v>227</v>
      </c>
      <c r="AT147" s="15" t="s">
        <v>265</v>
      </c>
      <c r="AU147" s="15" t="s">
        <v>78</v>
      </c>
      <c r="AY147" s="15" t="s">
        <v>183</v>
      </c>
      <c r="BE147" s="156">
        <f t="shared" si="4"/>
        <v>107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5" t="s">
        <v>76</v>
      </c>
      <c r="BK147" s="156">
        <f t="shared" si="9"/>
        <v>107</v>
      </c>
      <c r="BL147" s="15" t="s">
        <v>190</v>
      </c>
      <c r="BM147" s="15" t="s">
        <v>2030</v>
      </c>
    </row>
    <row r="148" spans="2:65" s="28" customFormat="1" ht="16.5" customHeight="1">
      <c r="B148" s="27"/>
      <c r="C148" s="181" t="s">
        <v>307</v>
      </c>
      <c r="D148" s="181" t="s">
        <v>265</v>
      </c>
      <c r="E148" s="182" t="s">
        <v>1892</v>
      </c>
      <c r="F148" s="183" t="s">
        <v>1893</v>
      </c>
      <c r="G148" s="184" t="s">
        <v>406</v>
      </c>
      <c r="H148" s="185">
        <v>3.5</v>
      </c>
      <c r="I148" s="8">
        <v>814</v>
      </c>
      <c r="J148" s="186">
        <f t="shared" si="0"/>
        <v>2849</v>
      </c>
      <c r="K148" s="183" t="s">
        <v>1</v>
      </c>
      <c r="L148" s="187"/>
      <c r="M148" s="188" t="s">
        <v>1</v>
      </c>
      <c r="N148" s="189" t="s">
        <v>40</v>
      </c>
      <c r="O148" s="48"/>
      <c r="P148" s="154">
        <f t="shared" si="1"/>
        <v>0</v>
      </c>
      <c r="Q148" s="154">
        <v>0.254</v>
      </c>
      <c r="R148" s="154">
        <f t="shared" si="2"/>
        <v>0.889</v>
      </c>
      <c r="S148" s="154">
        <v>0</v>
      </c>
      <c r="T148" s="155">
        <f t="shared" si="3"/>
        <v>0</v>
      </c>
      <c r="AR148" s="15" t="s">
        <v>227</v>
      </c>
      <c r="AT148" s="15" t="s">
        <v>265</v>
      </c>
      <c r="AU148" s="15" t="s">
        <v>78</v>
      </c>
      <c r="AY148" s="15" t="s">
        <v>183</v>
      </c>
      <c r="BE148" s="156">
        <f t="shared" si="4"/>
        <v>2849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5" t="s">
        <v>76</v>
      </c>
      <c r="BK148" s="156">
        <f t="shared" si="9"/>
        <v>2849</v>
      </c>
      <c r="BL148" s="15" t="s">
        <v>190</v>
      </c>
      <c r="BM148" s="15" t="s">
        <v>2031</v>
      </c>
    </row>
    <row r="149" spans="2:65" s="28" customFormat="1" ht="16.5" customHeight="1">
      <c r="B149" s="27"/>
      <c r="C149" s="181" t="s">
        <v>312</v>
      </c>
      <c r="D149" s="181" t="s">
        <v>265</v>
      </c>
      <c r="E149" s="182" t="s">
        <v>1895</v>
      </c>
      <c r="F149" s="183" t="s">
        <v>1896</v>
      </c>
      <c r="G149" s="184" t="s">
        <v>406</v>
      </c>
      <c r="H149" s="185">
        <v>7.5</v>
      </c>
      <c r="I149" s="8">
        <v>1194</v>
      </c>
      <c r="J149" s="186">
        <f t="shared" si="0"/>
        <v>8955</v>
      </c>
      <c r="K149" s="183" t="s">
        <v>1</v>
      </c>
      <c r="L149" s="187"/>
      <c r="M149" s="188" t="s">
        <v>1</v>
      </c>
      <c r="N149" s="189" t="s">
        <v>40</v>
      </c>
      <c r="O149" s="48"/>
      <c r="P149" s="154">
        <f t="shared" si="1"/>
        <v>0</v>
      </c>
      <c r="Q149" s="154">
        <v>0.506</v>
      </c>
      <c r="R149" s="154">
        <f t="shared" si="2"/>
        <v>3.795</v>
      </c>
      <c r="S149" s="154">
        <v>0</v>
      </c>
      <c r="T149" s="155">
        <f t="shared" si="3"/>
        <v>0</v>
      </c>
      <c r="AR149" s="15" t="s">
        <v>227</v>
      </c>
      <c r="AT149" s="15" t="s">
        <v>265</v>
      </c>
      <c r="AU149" s="15" t="s">
        <v>78</v>
      </c>
      <c r="AY149" s="15" t="s">
        <v>183</v>
      </c>
      <c r="BE149" s="156">
        <f t="shared" si="4"/>
        <v>8955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5" t="s">
        <v>76</v>
      </c>
      <c r="BK149" s="156">
        <f t="shared" si="9"/>
        <v>8955</v>
      </c>
      <c r="BL149" s="15" t="s">
        <v>190</v>
      </c>
      <c r="BM149" s="15" t="s">
        <v>2032</v>
      </c>
    </row>
    <row r="150" spans="2:65" s="28" customFormat="1" ht="16.5" customHeight="1">
      <c r="B150" s="27"/>
      <c r="C150" s="181" t="s">
        <v>316</v>
      </c>
      <c r="D150" s="181" t="s">
        <v>265</v>
      </c>
      <c r="E150" s="182" t="s">
        <v>1898</v>
      </c>
      <c r="F150" s="183" t="s">
        <v>1899</v>
      </c>
      <c r="G150" s="184" t="s">
        <v>406</v>
      </c>
      <c r="H150" s="185">
        <v>3</v>
      </c>
      <c r="I150" s="8">
        <v>2015</v>
      </c>
      <c r="J150" s="186">
        <f t="shared" si="0"/>
        <v>6045</v>
      </c>
      <c r="K150" s="183" t="s">
        <v>1</v>
      </c>
      <c r="L150" s="187"/>
      <c r="M150" s="188" t="s">
        <v>1</v>
      </c>
      <c r="N150" s="189" t="s">
        <v>40</v>
      </c>
      <c r="O150" s="48"/>
      <c r="P150" s="154">
        <f t="shared" si="1"/>
        <v>0</v>
      </c>
      <c r="Q150" s="154">
        <v>1.015</v>
      </c>
      <c r="R150" s="154">
        <f t="shared" si="2"/>
        <v>3.045</v>
      </c>
      <c r="S150" s="154">
        <v>0</v>
      </c>
      <c r="T150" s="155">
        <f t="shared" si="3"/>
        <v>0</v>
      </c>
      <c r="AR150" s="15" t="s">
        <v>227</v>
      </c>
      <c r="AT150" s="15" t="s">
        <v>265</v>
      </c>
      <c r="AU150" s="15" t="s">
        <v>78</v>
      </c>
      <c r="AY150" s="15" t="s">
        <v>183</v>
      </c>
      <c r="BE150" s="156">
        <f t="shared" si="4"/>
        <v>6045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5" t="s">
        <v>76</v>
      </c>
      <c r="BK150" s="156">
        <f t="shared" si="9"/>
        <v>6045</v>
      </c>
      <c r="BL150" s="15" t="s">
        <v>190</v>
      </c>
      <c r="BM150" s="15" t="s">
        <v>2033</v>
      </c>
    </row>
    <row r="151" spans="2:65" s="28" customFormat="1" ht="16.5" customHeight="1">
      <c r="B151" s="27"/>
      <c r="C151" s="147" t="s">
        <v>321</v>
      </c>
      <c r="D151" s="147" t="s">
        <v>185</v>
      </c>
      <c r="E151" s="148" t="s">
        <v>1901</v>
      </c>
      <c r="F151" s="149" t="s">
        <v>1902</v>
      </c>
      <c r="G151" s="150" t="s">
        <v>406</v>
      </c>
      <c r="H151" s="151">
        <v>10</v>
      </c>
      <c r="I151" s="4">
        <v>2567</v>
      </c>
      <c r="J151" s="95">
        <f t="shared" si="0"/>
        <v>25670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 t="shared" si="1"/>
        <v>0</v>
      </c>
      <c r="Q151" s="154">
        <v>0.01147</v>
      </c>
      <c r="R151" s="154">
        <f t="shared" si="2"/>
        <v>0.1147</v>
      </c>
      <c r="S151" s="154">
        <v>0</v>
      </c>
      <c r="T151" s="155">
        <f t="shared" si="3"/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 t="shared" si="4"/>
        <v>25670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5" t="s">
        <v>76</v>
      </c>
      <c r="BK151" s="156">
        <f t="shared" si="9"/>
        <v>25670</v>
      </c>
      <c r="BL151" s="15" t="s">
        <v>190</v>
      </c>
      <c r="BM151" s="15" t="s">
        <v>2034</v>
      </c>
    </row>
    <row r="152" spans="2:65" s="28" customFormat="1" ht="16.5" customHeight="1">
      <c r="B152" s="27"/>
      <c r="C152" s="181" t="s">
        <v>327</v>
      </c>
      <c r="D152" s="181" t="s">
        <v>265</v>
      </c>
      <c r="E152" s="182" t="s">
        <v>1904</v>
      </c>
      <c r="F152" s="183" t="s">
        <v>1905</v>
      </c>
      <c r="G152" s="184" t="s">
        <v>406</v>
      </c>
      <c r="H152" s="185">
        <v>10</v>
      </c>
      <c r="I152" s="8">
        <v>1446</v>
      </c>
      <c r="J152" s="186">
        <f t="shared" si="0"/>
        <v>14460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"/>
        <v>0</v>
      </c>
      <c r="Q152" s="154">
        <v>0.595</v>
      </c>
      <c r="R152" s="154">
        <f t="shared" si="2"/>
        <v>5.949999999999999</v>
      </c>
      <c r="S152" s="154">
        <v>0</v>
      </c>
      <c r="T152" s="155">
        <f t="shared" si="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4"/>
        <v>14460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5" t="s">
        <v>76</v>
      </c>
      <c r="BK152" s="156">
        <f t="shared" si="9"/>
        <v>14460</v>
      </c>
      <c r="BL152" s="15" t="s">
        <v>190</v>
      </c>
      <c r="BM152" s="15" t="s">
        <v>2035</v>
      </c>
    </row>
    <row r="153" spans="2:65" s="28" customFormat="1" ht="16.5" customHeight="1">
      <c r="B153" s="27"/>
      <c r="C153" s="147" t="s">
        <v>332</v>
      </c>
      <c r="D153" s="147" t="s">
        <v>185</v>
      </c>
      <c r="E153" s="148" t="s">
        <v>1907</v>
      </c>
      <c r="F153" s="149" t="s">
        <v>1908</v>
      </c>
      <c r="G153" s="150" t="s">
        <v>406</v>
      </c>
      <c r="H153" s="151">
        <v>10</v>
      </c>
      <c r="I153" s="4">
        <v>9505</v>
      </c>
      <c r="J153" s="95">
        <f t="shared" si="0"/>
        <v>95050</v>
      </c>
      <c r="K153" s="149" t="s">
        <v>1</v>
      </c>
      <c r="L153" s="27"/>
      <c r="M153" s="152" t="s">
        <v>1</v>
      </c>
      <c r="N153" s="153" t="s">
        <v>40</v>
      </c>
      <c r="O153" s="48"/>
      <c r="P153" s="154">
        <f t="shared" si="1"/>
        <v>0</v>
      </c>
      <c r="Q153" s="154">
        <v>0.02862</v>
      </c>
      <c r="R153" s="154">
        <f t="shared" si="2"/>
        <v>0.2862</v>
      </c>
      <c r="S153" s="154">
        <v>0</v>
      </c>
      <c r="T153" s="155">
        <f t="shared" si="3"/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 t="shared" si="4"/>
        <v>95050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5" t="s">
        <v>76</v>
      </c>
      <c r="BK153" s="156">
        <f t="shared" si="9"/>
        <v>95050</v>
      </c>
      <c r="BL153" s="15" t="s">
        <v>190</v>
      </c>
      <c r="BM153" s="15" t="s">
        <v>2036</v>
      </c>
    </row>
    <row r="154" spans="2:65" s="28" customFormat="1" ht="16.5" customHeight="1">
      <c r="B154" s="27"/>
      <c r="C154" s="181" t="s">
        <v>340</v>
      </c>
      <c r="D154" s="181" t="s">
        <v>265</v>
      </c>
      <c r="E154" s="182" t="s">
        <v>1910</v>
      </c>
      <c r="F154" s="183" t="s">
        <v>1911</v>
      </c>
      <c r="G154" s="184" t="s">
        <v>406</v>
      </c>
      <c r="H154" s="185">
        <v>9.5</v>
      </c>
      <c r="I154" s="8">
        <v>6296</v>
      </c>
      <c r="J154" s="186">
        <f t="shared" si="0"/>
        <v>59812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 t="shared" si="1"/>
        <v>0</v>
      </c>
      <c r="Q154" s="154">
        <v>1.31</v>
      </c>
      <c r="R154" s="154">
        <f t="shared" si="2"/>
        <v>12.445</v>
      </c>
      <c r="S154" s="154">
        <v>0</v>
      </c>
      <c r="T154" s="155">
        <f t="shared" si="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4"/>
        <v>59812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5" t="s">
        <v>76</v>
      </c>
      <c r="BK154" s="156">
        <f t="shared" si="9"/>
        <v>59812</v>
      </c>
      <c r="BL154" s="15" t="s">
        <v>190</v>
      </c>
      <c r="BM154" s="15" t="s">
        <v>2037</v>
      </c>
    </row>
    <row r="155" spans="2:65" s="28" customFormat="1" ht="16.5" customHeight="1">
      <c r="B155" s="27"/>
      <c r="C155" s="181" t="s">
        <v>346</v>
      </c>
      <c r="D155" s="181" t="s">
        <v>265</v>
      </c>
      <c r="E155" s="182" t="s">
        <v>1913</v>
      </c>
      <c r="F155" s="183" t="s">
        <v>1914</v>
      </c>
      <c r="G155" s="184" t="s">
        <v>406</v>
      </c>
      <c r="H155" s="185">
        <v>0.5</v>
      </c>
      <c r="I155" s="8">
        <v>6815</v>
      </c>
      <c r="J155" s="186">
        <f t="shared" si="0"/>
        <v>3407.5</v>
      </c>
      <c r="K155" s="183" t="s">
        <v>1</v>
      </c>
      <c r="L155" s="187"/>
      <c r="M155" s="188" t="s">
        <v>1</v>
      </c>
      <c r="N155" s="189" t="s">
        <v>40</v>
      </c>
      <c r="O155" s="48"/>
      <c r="P155" s="154">
        <f t="shared" si="1"/>
        <v>0</v>
      </c>
      <c r="Q155" s="154">
        <v>1.31</v>
      </c>
      <c r="R155" s="154">
        <f t="shared" si="2"/>
        <v>0.655</v>
      </c>
      <c r="S155" s="154">
        <v>0</v>
      </c>
      <c r="T155" s="155">
        <f t="shared" si="3"/>
        <v>0</v>
      </c>
      <c r="AR155" s="15" t="s">
        <v>227</v>
      </c>
      <c r="AT155" s="15" t="s">
        <v>265</v>
      </c>
      <c r="AU155" s="15" t="s">
        <v>78</v>
      </c>
      <c r="AY155" s="15" t="s">
        <v>183</v>
      </c>
      <c r="BE155" s="156">
        <f t="shared" si="4"/>
        <v>3407.5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5" t="s">
        <v>76</v>
      </c>
      <c r="BK155" s="156">
        <f t="shared" si="9"/>
        <v>3407.5</v>
      </c>
      <c r="BL155" s="15" t="s">
        <v>190</v>
      </c>
      <c r="BM155" s="15" t="s">
        <v>2038</v>
      </c>
    </row>
    <row r="156" spans="2:65" s="28" customFormat="1" ht="16.5" customHeight="1">
      <c r="B156" s="27"/>
      <c r="C156" s="147" t="s">
        <v>351</v>
      </c>
      <c r="D156" s="147" t="s">
        <v>185</v>
      </c>
      <c r="E156" s="148" t="s">
        <v>1976</v>
      </c>
      <c r="F156" s="149" t="s">
        <v>1977</v>
      </c>
      <c r="G156" s="150" t="s">
        <v>406</v>
      </c>
      <c r="H156" s="151">
        <v>10</v>
      </c>
      <c r="I156" s="4">
        <v>676</v>
      </c>
      <c r="J156" s="95">
        <f t="shared" si="0"/>
        <v>6760</v>
      </c>
      <c r="K156" s="149" t="s">
        <v>205</v>
      </c>
      <c r="L156" s="27"/>
      <c r="M156" s="152" t="s">
        <v>1</v>
      </c>
      <c r="N156" s="153" t="s">
        <v>40</v>
      </c>
      <c r="O156" s="48"/>
      <c r="P156" s="154">
        <f t="shared" si="1"/>
        <v>0</v>
      </c>
      <c r="Q156" s="154">
        <v>0.00702</v>
      </c>
      <c r="R156" s="154">
        <f t="shared" si="2"/>
        <v>0.0702</v>
      </c>
      <c r="S156" s="154">
        <v>0</v>
      </c>
      <c r="T156" s="155">
        <f t="shared" si="3"/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 t="shared" si="4"/>
        <v>6760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5" t="s">
        <v>76</v>
      </c>
      <c r="BK156" s="156">
        <f t="shared" si="9"/>
        <v>6760</v>
      </c>
      <c r="BL156" s="15" t="s">
        <v>190</v>
      </c>
      <c r="BM156" s="15" t="s">
        <v>2039</v>
      </c>
    </row>
    <row r="157" spans="2:65" s="28" customFormat="1" ht="16.5" customHeight="1">
      <c r="B157" s="27"/>
      <c r="C157" s="181" t="s">
        <v>355</v>
      </c>
      <c r="D157" s="181" t="s">
        <v>265</v>
      </c>
      <c r="E157" s="182" t="s">
        <v>1979</v>
      </c>
      <c r="F157" s="183" t="s">
        <v>1980</v>
      </c>
      <c r="G157" s="184" t="s">
        <v>406</v>
      </c>
      <c r="H157" s="185">
        <v>10</v>
      </c>
      <c r="I157" s="8">
        <v>4277</v>
      </c>
      <c r="J157" s="186">
        <f t="shared" si="0"/>
        <v>42770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 t="shared" si="1"/>
        <v>0</v>
      </c>
      <c r="Q157" s="154">
        <v>0.06</v>
      </c>
      <c r="R157" s="154">
        <f t="shared" si="2"/>
        <v>0.6</v>
      </c>
      <c r="S157" s="154">
        <v>0</v>
      </c>
      <c r="T157" s="155">
        <f t="shared" si="3"/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 t="shared" si="4"/>
        <v>42770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5" t="s">
        <v>76</v>
      </c>
      <c r="BK157" s="156">
        <f t="shared" si="9"/>
        <v>42770</v>
      </c>
      <c r="BL157" s="15" t="s">
        <v>190</v>
      </c>
      <c r="BM157" s="15" t="s">
        <v>2040</v>
      </c>
    </row>
    <row r="158" spans="2:65" s="28" customFormat="1" ht="16.5" customHeight="1">
      <c r="B158" s="27"/>
      <c r="C158" s="147" t="s">
        <v>359</v>
      </c>
      <c r="D158" s="147" t="s">
        <v>185</v>
      </c>
      <c r="E158" s="148" t="s">
        <v>1982</v>
      </c>
      <c r="F158" s="149" t="s">
        <v>1983</v>
      </c>
      <c r="G158" s="150" t="s">
        <v>1597</v>
      </c>
      <c r="H158" s="151">
        <v>1</v>
      </c>
      <c r="I158" s="4">
        <v>10900</v>
      </c>
      <c r="J158" s="95">
        <f t="shared" si="0"/>
        <v>10900</v>
      </c>
      <c r="K158" s="149" t="s">
        <v>1</v>
      </c>
      <c r="L158" s="27"/>
      <c r="M158" s="152" t="s">
        <v>1</v>
      </c>
      <c r="N158" s="153" t="s">
        <v>40</v>
      </c>
      <c r="O158" s="48"/>
      <c r="P158" s="154">
        <f t="shared" si="1"/>
        <v>0</v>
      </c>
      <c r="Q158" s="154">
        <v>0.0001</v>
      </c>
      <c r="R158" s="154">
        <f t="shared" si="2"/>
        <v>0.0001</v>
      </c>
      <c r="S158" s="154">
        <v>0</v>
      </c>
      <c r="T158" s="155">
        <f t="shared" si="3"/>
        <v>0</v>
      </c>
      <c r="AR158" s="15" t="s">
        <v>190</v>
      </c>
      <c r="AT158" s="15" t="s">
        <v>185</v>
      </c>
      <c r="AU158" s="15" t="s">
        <v>78</v>
      </c>
      <c r="AY158" s="15" t="s">
        <v>183</v>
      </c>
      <c r="BE158" s="156">
        <f t="shared" si="4"/>
        <v>10900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5" t="s">
        <v>76</v>
      </c>
      <c r="BK158" s="156">
        <f t="shared" si="9"/>
        <v>10900</v>
      </c>
      <c r="BL158" s="15" t="s">
        <v>190</v>
      </c>
      <c r="BM158" s="15" t="s">
        <v>2041</v>
      </c>
    </row>
    <row r="159" spans="2:63" s="135" customFormat="1" ht="22.9" customHeight="1">
      <c r="B159" s="134"/>
      <c r="D159" s="136" t="s">
        <v>68</v>
      </c>
      <c r="E159" s="145" t="s">
        <v>561</v>
      </c>
      <c r="F159" s="145" t="s">
        <v>1397</v>
      </c>
      <c r="I159" s="3"/>
      <c r="J159" s="146">
        <f>BK159</f>
        <v>27563.370000000003</v>
      </c>
      <c r="L159" s="134"/>
      <c r="M159" s="139"/>
      <c r="N159" s="140"/>
      <c r="O159" s="140"/>
      <c r="P159" s="141">
        <f>SUM(P160:P163)</f>
        <v>0</v>
      </c>
      <c r="Q159" s="140"/>
      <c r="R159" s="141">
        <f>SUM(R160:R163)</f>
        <v>0</v>
      </c>
      <c r="S159" s="140"/>
      <c r="T159" s="142">
        <f>SUM(T160:T163)</f>
        <v>0</v>
      </c>
      <c r="AR159" s="136" t="s">
        <v>76</v>
      </c>
      <c r="AT159" s="143" t="s">
        <v>68</v>
      </c>
      <c r="AU159" s="143" t="s">
        <v>76</v>
      </c>
      <c r="AY159" s="136" t="s">
        <v>183</v>
      </c>
      <c r="BK159" s="144">
        <f>SUM(BK160:BK163)</f>
        <v>27563.370000000003</v>
      </c>
    </row>
    <row r="160" spans="2:65" s="28" customFormat="1" ht="16.5" customHeight="1">
      <c r="B160" s="27"/>
      <c r="C160" s="147" t="s">
        <v>363</v>
      </c>
      <c r="D160" s="147" t="s">
        <v>185</v>
      </c>
      <c r="E160" s="148" t="s">
        <v>1985</v>
      </c>
      <c r="F160" s="149" t="s">
        <v>1986</v>
      </c>
      <c r="G160" s="150" t="s">
        <v>239</v>
      </c>
      <c r="H160" s="151">
        <v>43.196</v>
      </c>
      <c r="I160" s="4">
        <v>117.7</v>
      </c>
      <c r="J160" s="95">
        <f>ROUND(I160*H160,2)</f>
        <v>5084.17</v>
      </c>
      <c r="K160" s="149" t="s">
        <v>189</v>
      </c>
      <c r="L160" s="27"/>
      <c r="M160" s="152" t="s">
        <v>1</v>
      </c>
      <c r="N160" s="153" t="s">
        <v>40</v>
      </c>
      <c r="O160" s="4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5084.17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5084.17</v>
      </c>
      <c r="BL160" s="15" t="s">
        <v>190</v>
      </c>
      <c r="BM160" s="15" t="s">
        <v>2042</v>
      </c>
    </row>
    <row r="161" spans="2:65" s="28" customFormat="1" ht="16.5" customHeight="1">
      <c r="B161" s="27"/>
      <c r="C161" s="147" t="s">
        <v>367</v>
      </c>
      <c r="D161" s="147" t="s">
        <v>185</v>
      </c>
      <c r="E161" s="148" t="s">
        <v>1988</v>
      </c>
      <c r="F161" s="149" t="s">
        <v>1989</v>
      </c>
      <c r="G161" s="150" t="s">
        <v>239</v>
      </c>
      <c r="H161" s="151">
        <v>1339.076</v>
      </c>
      <c r="I161" s="4">
        <v>5.4</v>
      </c>
      <c r="J161" s="95">
        <f>ROUND(I161*H161,2)</f>
        <v>7231.01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>IF(N161="základní",J161,0)</f>
        <v>7231.01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76</v>
      </c>
      <c r="BK161" s="156">
        <f>ROUND(I161*H161,2)</f>
        <v>7231.01</v>
      </c>
      <c r="BL161" s="15" t="s">
        <v>190</v>
      </c>
      <c r="BM161" s="15" t="s">
        <v>2043</v>
      </c>
    </row>
    <row r="162" spans="2:51" s="158" customFormat="1" ht="12">
      <c r="B162" s="157"/>
      <c r="D162" s="159" t="s">
        <v>196</v>
      </c>
      <c r="F162" s="161" t="s">
        <v>1991</v>
      </c>
      <c r="H162" s="162">
        <v>1339.076</v>
      </c>
      <c r="I162" s="5"/>
      <c r="L162" s="157"/>
      <c r="M162" s="163"/>
      <c r="N162" s="164"/>
      <c r="O162" s="164"/>
      <c r="P162" s="164"/>
      <c r="Q162" s="164"/>
      <c r="R162" s="164"/>
      <c r="S162" s="164"/>
      <c r="T162" s="165"/>
      <c r="AT162" s="160" t="s">
        <v>196</v>
      </c>
      <c r="AU162" s="160" t="s">
        <v>78</v>
      </c>
      <c r="AV162" s="158" t="s">
        <v>78</v>
      </c>
      <c r="AW162" s="158" t="s">
        <v>3</v>
      </c>
      <c r="AX162" s="158" t="s">
        <v>76</v>
      </c>
      <c r="AY162" s="160" t="s">
        <v>183</v>
      </c>
    </row>
    <row r="163" spans="2:65" s="28" customFormat="1" ht="16.5" customHeight="1">
      <c r="B163" s="27"/>
      <c r="C163" s="147" t="s">
        <v>371</v>
      </c>
      <c r="D163" s="147" t="s">
        <v>185</v>
      </c>
      <c r="E163" s="148" t="s">
        <v>1992</v>
      </c>
      <c r="F163" s="149" t="s">
        <v>1993</v>
      </c>
      <c r="G163" s="150" t="s">
        <v>239</v>
      </c>
      <c r="H163" s="151">
        <v>43.196</v>
      </c>
      <c r="I163" s="4">
        <v>353</v>
      </c>
      <c r="J163" s="95">
        <f>ROUND(I163*H163,2)</f>
        <v>15248.19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15248.19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15248.19</v>
      </c>
      <c r="BL163" s="15" t="s">
        <v>190</v>
      </c>
      <c r="BM163" s="15" t="s">
        <v>2044</v>
      </c>
    </row>
    <row r="164" spans="2:63" s="135" customFormat="1" ht="22.9" customHeight="1">
      <c r="B164" s="134"/>
      <c r="D164" s="136" t="s">
        <v>68</v>
      </c>
      <c r="E164" s="145" t="s">
        <v>592</v>
      </c>
      <c r="F164" s="145" t="s">
        <v>593</v>
      </c>
      <c r="I164" s="3"/>
      <c r="J164" s="146">
        <f>BK164</f>
        <v>72078.99</v>
      </c>
      <c r="L164" s="134"/>
      <c r="M164" s="139"/>
      <c r="N164" s="140"/>
      <c r="O164" s="140"/>
      <c r="P164" s="141">
        <f>P165</f>
        <v>0</v>
      </c>
      <c r="Q164" s="140"/>
      <c r="R164" s="141">
        <f>R165</f>
        <v>0</v>
      </c>
      <c r="S164" s="140"/>
      <c r="T164" s="142">
        <f>T165</f>
        <v>0</v>
      </c>
      <c r="AR164" s="136" t="s">
        <v>76</v>
      </c>
      <c r="AT164" s="143" t="s">
        <v>68</v>
      </c>
      <c r="AU164" s="143" t="s">
        <v>76</v>
      </c>
      <c r="AY164" s="136" t="s">
        <v>183</v>
      </c>
      <c r="BK164" s="144">
        <f>BK165</f>
        <v>72078.99</v>
      </c>
    </row>
    <row r="165" spans="2:65" s="28" customFormat="1" ht="16.5" customHeight="1">
      <c r="B165" s="27"/>
      <c r="C165" s="147" t="s">
        <v>375</v>
      </c>
      <c r="D165" s="147" t="s">
        <v>185</v>
      </c>
      <c r="E165" s="148" t="s">
        <v>1636</v>
      </c>
      <c r="F165" s="149" t="s">
        <v>1637</v>
      </c>
      <c r="G165" s="150" t="s">
        <v>239</v>
      </c>
      <c r="H165" s="151">
        <v>453.327</v>
      </c>
      <c r="I165" s="4">
        <v>159</v>
      </c>
      <c r="J165" s="95">
        <f>ROUND(I165*H165,2)</f>
        <v>72078.99</v>
      </c>
      <c r="K165" s="149" t="s">
        <v>189</v>
      </c>
      <c r="L165" s="27"/>
      <c r="M165" s="190" t="s">
        <v>1</v>
      </c>
      <c r="N165" s="191" t="s">
        <v>40</v>
      </c>
      <c r="O165" s="192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72078.99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72078.99</v>
      </c>
      <c r="BL165" s="15" t="s">
        <v>190</v>
      </c>
      <c r="BM165" s="15" t="s">
        <v>2045</v>
      </c>
    </row>
    <row r="166" spans="2:12" s="28" customFormat="1" ht="6.95" customHeight="1">
      <c r="B166" s="37"/>
      <c r="C166" s="38"/>
      <c r="D166" s="38"/>
      <c r="E166" s="38"/>
      <c r="F166" s="38"/>
      <c r="G166" s="38"/>
      <c r="H166" s="38"/>
      <c r="I166" s="2"/>
      <c r="J166" s="38"/>
      <c r="K166" s="38"/>
      <c r="L166" s="27"/>
    </row>
  </sheetData>
  <sheetProtection algorithmName="SHA-512" hashValue="ED6v3/8WlQX/+yx06kmbuomzHe7cGw1KZPAuO7YrrS3uUPDotcEvM0Rr+scMAbG+U76nItZYpebyBX7qX1Tzig==" saltValue="SWYMHRWt/6gdANZ1vn3LlA==" spinCount="100000" sheet="1" objects="1" scenarios="1" selectLockedCells="1"/>
  <autoFilter ref="C90:K16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B1:BM125"/>
  <sheetViews>
    <sheetView showGridLines="0" workbookViewId="0" topLeftCell="A89">
      <selection activeCell="I98" sqref="I98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124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1783</v>
      </c>
      <c r="F9" s="253"/>
      <c r="G9" s="253"/>
      <c r="H9" s="253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54" t="s">
        <v>2046</v>
      </c>
      <c r="F11" s="253"/>
      <c r="G11" s="253"/>
      <c r="H11" s="253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24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872497.88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ROUND((SUM(BE88:BE124)),2)</f>
        <v>872497.88</v>
      </c>
      <c r="I35" s="104">
        <v>0.21</v>
      </c>
      <c r="J35" s="103">
        <f>ROUND(((SUM(BE88:BE124))*I35),2)</f>
        <v>183224.55</v>
      </c>
      <c r="L35" s="27"/>
    </row>
    <row r="36" spans="2:12" s="28" customFormat="1" ht="14.45" customHeight="1">
      <c r="B36" s="27"/>
      <c r="E36" s="24" t="s">
        <v>41</v>
      </c>
      <c r="F36" s="103">
        <f>ROUND((SUM(BF88:BF124)),2)</f>
        <v>0</v>
      </c>
      <c r="I36" s="104">
        <v>0.15</v>
      </c>
      <c r="J36" s="103">
        <f>ROUND(((SUM(BF88:BF124))*I36),2)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ROUND((SUM(BG88:BG124)),2)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ROUND((SUM(BH88:BH124)),2)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ROUND((SUM(BI88:BI124)),2)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1055722.43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1783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B2 - Kanal stoka ul. Karlovická - investorMěsto Kožlana - NEUZNATELNÉ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872497.88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872497.88</v>
      </c>
      <c r="L64" s="115"/>
    </row>
    <row r="65" spans="2:12" s="79" customFormat="1" ht="19.9" customHeight="1">
      <c r="B65" s="120"/>
      <c r="D65" s="121" t="s">
        <v>2047</v>
      </c>
      <c r="E65" s="122"/>
      <c r="F65" s="122"/>
      <c r="G65" s="122"/>
      <c r="H65" s="122"/>
      <c r="I65" s="122"/>
      <c r="J65" s="123">
        <f>J90</f>
        <v>824194.16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J123</f>
        <v>48303.72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1783</v>
      </c>
      <c r="F78" s="253"/>
      <c r="G78" s="253"/>
      <c r="H78" s="253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54" t="str">
        <f>E11</f>
        <v>B2 - Kanal stoka ul. Karlovická - investorMěsto Kožlana - NEUZNATELNÉ NÁKLADY</v>
      </c>
      <c r="F80" s="253"/>
      <c r="G80" s="253"/>
      <c r="H80" s="253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>Správa u údržba silnic Plzeň. kraje, 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872497.88</v>
      </c>
      <c r="L88" s="27"/>
      <c r="M88" s="55"/>
      <c r="N88" s="46"/>
      <c r="O88" s="46"/>
      <c r="P88" s="131">
        <f>P89</f>
        <v>0</v>
      </c>
      <c r="Q88" s="46"/>
      <c r="R88" s="131">
        <f>R89</f>
        <v>303.79708639999996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872497.88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872497.88</v>
      </c>
      <c r="L89" s="134"/>
      <c r="M89" s="139"/>
      <c r="N89" s="140"/>
      <c r="O89" s="140"/>
      <c r="P89" s="141">
        <f>P90+P123</f>
        <v>0</v>
      </c>
      <c r="Q89" s="140"/>
      <c r="R89" s="141">
        <f>R90+R123</f>
        <v>303.79708639999996</v>
      </c>
      <c r="S89" s="140"/>
      <c r="T89" s="142">
        <f>T90+T123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BK90+BK123</f>
        <v>872497.88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2048</v>
      </c>
      <c r="J90" s="146">
        <f>BK90</f>
        <v>824194.16</v>
      </c>
      <c r="L90" s="134"/>
      <c r="M90" s="139"/>
      <c r="N90" s="140"/>
      <c r="O90" s="140"/>
      <c r="P90" s="141">
        <f>SUM(P91:P122)</f>
        <v>0</v>
      </c>
      <c r="Q90" s="140"/>
      <c r="R90" s="141">
        <f>SUM(R91:R122)</f>
        <v>303.79708639999996</v>
      </c>
      <c r="S90" s="140"/>
      <c r="T90" s="142">
        <f>SUM(T91:T122)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SUM(BK91:BK122)</f>
        <v>824194.16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1786</v>
      </c>
      <c r="F91" s="149" t="s">
        <v>1787</v>
      </c>
      <c r="G91" s="150" t="s">
        <v>194</v>
      </c>
      <c r="H91" s="151">
        <v>599.84</v>
      </c>
      <c r="I91" s="4">
        <v>285</v>
      </c>
      <c r="J91" s="95">
        <f>ROUND(I91*H91,2)</f>
        <v>170954.4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170954.4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170954.4</v>
      </c>
      <c r="BL91" s="15" t="s">
        <v>190</v>
      </c>
      <c r="BM91" s="15" t="s">
        <v>2049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2050</v>
      </c>
      <c r="H92" s="162">
        <v>599.84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1794</v>
      </c>
      <c r="F93" s="149" t="s">
        <v>1795</v>
      </c>
      <c r="G93" s="150" t="s">
        <v>194</v>
      </c>
      <c r="H93" s="151">
        <v>199.947</v>
      </c>
      <c r="I93" s="4">
        <v>23.1</v>
      </c>
      <c r="J93" s="95">
        <f>ROUND(I93*H93,2)</f>
        <v>4618.78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4618.78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4618.78</v>
      </c>
      <c r="BL93" s="15" t="s">
        <v>190</v>
      </c>
      <c r="BM93" s="15" t="s">
        <v>2051</v>
      </c>
    </row>
    <row r="94" spans="2:51" s="158" customFormat="1" ht="12">
      <c r="B94" s="157"/>
      <c r="D94" s="159" t="s">
        <v>196</v>
      </c>
      <c r="E94" s="160" t="s">
        <v>1</v>
      </c>
      <c r="F94" s="161" t="s">
        <v>2052</v>
      </c>
      <c r="H94" s="162">
        <v>199.947</v>
      </c>
      <c r="I94" s="5"/>
      <c r="L94" s="157"/>
      <c r="M94" s="163"/>
      <c r="N94" s="164"/>
      <c r="O94" s="164"/>
      <c r="P94" s="164"/>
      <c r="Q94" s="164"/>
      <c r="R94" s="164"/>
      <c r="S94" s="164"/>
      <c r="T94" s="165"/>
      <c r="AT94" s="160" t="s">
        <v>196</v>
      </c>
      <c r="AU94" s="160" t="s">
        <v>78</v>
      </c>
      <c r="AV94" s="158" t="s">
        <v>78</v>
      </c>
      <c r="AW94" s="158" t="s">
        <v>31</v>
      </c>
      <c r="AX94" s="158" t="s">
        <v>76</v>
      </c>
      <c r="AY94" s="160" t="s">
        <v>183</v>
      </c>
    </row>
    <row r="95" spans="2:65" s="28" customFormat="1" ht="16.5" customHeight="1">
      <c r="B95" s="27"/>
      <c r="C95" s="147" t="s">
        <v>198</v>
      </c>
      <c r="D95" s="147" t="s">
        <v>185</v>
      </c>
      <c r="E95" s="148" t="s">
        <v>1467</v>
      </c>
      <c r="F95" s="149" t="s">
        <v>1468</v>
      </c>
      <c r="G95" s="150" t="s">
        <v>188</v>
      </c>
      <c r="H95" s="151">
        <v>1499.6</v>
      </c>
      <c r="I95" s="4">
        <v>45</v>
      </c>
      <c r="J95" s="95">
        <f>ROUND(I95*H95,2)</f>
        <v>67482</v>
      </c>
      <c r="K95" s="149" t="s">
        <v>189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0.00084</v>
      </c>
      <c r="R95" s="154">
        <f>Q95*H95</f>
        <v>1.259664</v>
      </c>
      <c r="S95" s="154">
        <v>0</v>
      </c>
      <c r="T95" s="155">
        <f>S95*H95</f>
        <v>0</v>
      </c>
      <c r="AR95" s="15" t="s">
        <v>190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67482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67482</v>
      </c>
      <c r="BL95" s="15" t="s">
        <v>190</v>
      </c>
      <c r="BM95" s="15" t="s">
        <v>2053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2054</v>
      </c>
      <c r="H96" s="162">
        <v>1499.6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76</v>
      </c>
      <c r="AY96" s="160" t="s">
        <v>183</v>
      </c>
    </row>
    <row r="97" spans="2:65" s="28" customFormat="1" ht="16.5" customHeight="1">
      <c r="B97" s="27"/>
      <c r="C97" s="147" t="s">
        <v>190</v>
      </c>
      <c r="D97" s="147" t="s">
        <v>185</v>
      </c>
      <c r="E97" s="148" t="s">
        <v>1475</v>
      </c>
      <c r="F97" s="149" t="s">
        <v>1476</v>
      </c>
      <c r="G97" s="150" t="s">
        <v>188</v>
      </c>
      <c r="H97" s="151">
        <v>1499.6</v>
      </c>
      <c r="I97" s="4">
        <v>22</v>
      </c>
      <c r="J97" s="95">
        <f>ROUND(I97*H97,2)</f>
        <v>32991.2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32991.2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32991.2</v>
      </c>
      <c r="BL97" s="15" t="s">
        <v>190</v>
      </c>
      <c r="BM97" s="15" t="s">
        <v>2055</v>
      </c>
    </row>
    <row r="98" spans="2:65" s="28" customFormat="1" ht="16.5" customHeight="1">
      <c r="B98" s="27"/>
      <c r="C98" s="147" t="s">
        <v>212</v>
      </c>
      <c r="D98" s="147" t="s">
        <v>185</v>
      </c>
      <c r="E98" s="148" t="s">
        <v>1478</v>
      </c>
      <c r="F98" s="149" t="s">
        <v>1479</v>
      </c>
      <c r="G98" s="150" t="s">
        <v>194</v>
      </c>
      <c r="H98" s="151">
        <v>339.04</v>
      </c>
      <c r="I98" s="4">
        <v>35</v>
      </c>
      <c r="J98" s="95">
        <f>ROUND(I98*H98,2)</f>
        <v>11866.4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11866.4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11866.4</v>
      </c>
      <c r="BL98" s="15" t="s">
        <v>190</v>
      </c>
      <c r="BM98" s="15" t="s">
        <v>2056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2057</v>
      </c>
      <c r="H99" s="162">
        <v>339.04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217</v>
      </c>
      <c r="D100" s="147" t="s">
        <v>185</v>
      </c>
      <c r="E100" s="148" t="s">
        <v>218</v>
      </c>
      <c r="F100" s="149" t="s">
        <v>219</v>
      </c>
      <c r="G100" s="150" t="s">
        <v>194</v>
      </c>
      <c r="H100" s="151">
        <v>152.87</v>
      </c>
      <c r="I100" s="4">
        <v>122.5</v>
      </c>
      <c r="J100" s="95">
        <f>ROUND(I100*H100,2)</f>
        <v>18726.58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18726.58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18726.58</v>
      </c>
      <c r="BL100" s="15" t="s">
        <v>190</v>
      </c>
      <c r="BM100" s="15" t="s">
        <v>2058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2059</v>
      </c>
      <c r="H101" s="162">
        <v>152.87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222</v>
      </c>
      <c r="D102" s="147" t="s">
        <v>185</v>
      </c>
      <c r="E102" s="148" t="s">
        <v>223</v>
      </c>
      <c r="F102" s="149" t="s">
        <v>224</v>
      </c>
      <c r="G102" s="150" t="s">
        <v>194</v>
      </c>
      <c r="H102" s="151">
        <v>4738.97</v>
      </c>
      <c r="I102" s="4">
        <v>2</v>
      </c>
      <c r="J102" s="95">
        <f>ROUND(I102*H102,2)</f>
        <v>9477.94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9477.94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9477.94</v>
      </c>
      <c r="BL102" s="15" t="s">
        <v>190</v>
      </c>
      <c r="BM102" s="15" t="s">
        <v>2060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2061</v>
      </c>
      <c r="H103" s="162">
        <v>4738.97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76</v>
      </c>
      <c r="AY103" s="160" t="s">
        <v>183</v>
      </c>
    </row>
    <row r="104" spans="2:65" s="28" customFormat="1" ht="16.5" customHeight="1">
      <c r="B104" s="27"/>
      <c r="C104" s="147" t="s">
        <v>227</v>
      </c>
      <c r="D104" s="147" t="s">
        <v>185</v>
      </c>
      <c r="E104" s="148" t="s">
        <v>228</v>
      </c>
      <c r="F104" s="149" t="s">
        <v>229</v>
      </c>
      <c r="G104" s="150" t="s">
        <v>194</v>
      </c>
      <c r="H104" s="151">
        <v>152.87</v>
      </c>
      <c r="I104" s="4">
        <v>19</v>
      </c>
      <c r="J104" s="95">
        <f>ROUND(I104*H104,2)</f>
        <v>2904.53</v>
      </c>
      <c r="K104" s="149" t="s">
        <v>189</v>
      </c>
      <c r="L104" s="27"/>
      <c r="M104" s="152" t="s">
        <v>1</v>
      </c>
      <c r="N104" s="153" t="s">
        <v>40</v>
      </c>
      <c r="O104" s="48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AR104" s="15" t="s">
        <v>190</v>
      </c>
      <c r="AT104" s="15" t="s">
        <v>185</v>
      </c>
      <c r="AU104" s="15" t="s">
        <v>78</v>
      </c>
      <c r="AY104" s="15" t="s">
        <v>183</v>
      </c>
      <c r="BE104" s="156">
        <f>IF(N104="základní",J104,0)</f>
        <v>2904.53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15" t="s">
        <v>76</v>
      </c>
      <c r="BK104" s="156">
        <f>ROUND(I104*H104,2)</f>
        <v>2904.53</v>
      </c>
      <c r="BL104" s="15" t="s">
        <v>190</v>
      </c>
      <c r="BM104" s="15" t="s">
        <v>2062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2063</v>
      </c>
      <c r="H105" s="162">
        <v>152.87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76</v>
      </c>
      <c r="AY105" s="160" t="s">
        <v>183</v>
      </c>
    </row>
    <row r="106" spans="2:65" s="28" customFormat="1" ht="16.5" customHeight="1">
      <c r="B106" s="27"/>
      <c r="C106" s="147" t="s">
        <v>232</v>
      </c>
      <c r="D106" s="147" t="s">
        <v>185</v>
      </c>
      <c r="E106" s="148" t="s">
        <v>233</v>
      </c>
      <c r="F106" s="149" t="s">
        <v>234</v>
      </c>
      <c r="G106" s="150" t="s">
        <v>194</v>
      </c>
      <c r="H106" s="151">
        <v>152.87</v>
      </c>
      <c r="I106" s="4">
        <v>11</v>
      </c>
      <c r="J106" s="95">
        <f>ROUND(I106*H106,2)</f>
        <v>1681.57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1681.57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1681.57</v>
      </c>
      <c r="BL106" s="15" t="s">
        <v>190</v>
      </c>
      <c r="BM106" s="15" t="s">
        <v>2064</v>
      </c>
    </row>
    <row r="107" spans="2:65" s="28" customFormat="1" ht="16.5" customHeight="1">
      <c r="B107" s="27"/>
      <c r="C107" s="147" t="s">
        <v>236</v>
      </c>
      <c r="D107" s="147" t="s">
        <v>185</v>
      </c>
      <c r="E107" s="148" t="s">
        <v>237</v>
      </c>
      <c r="F107" s="149" t="s">
        <v>238</v>
      </c>
      <c r="G107" s="150" t="s">
        <v>239</v>
      </c>
      <c r="H107" s="151">
        <v>244.592</v>
      </c>
      <c r="I107" s="4">
        <v>50</v>
      </c>
      <c r="J107" s="95">
        <f>ROUND(I107*H107,2)</f>
        <v>12229.6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12229.6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12229.6</v>
      </c>
      <c r="BL107" s="15" t="s">
        <v>190</v>
      </c>
      <c r="BM107" s="15" t="s">
        <v>2065</v>
      </c>
    </row>
    <row r="108" spans="2:51" s="158" customFormat="1" ht="12">
      <c r="B108" s="157"/>
      <c r="D108" s="159" t="s">
        <v>196</v>
      </c>
      <c r="F108" s="161" t="s">
        <v>2066</v>
      </c>
      <c r="H108" s="162">
        <v>244.592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242</v>
      </c>
      <c r="D109" s="147" t="s">
        <v>185</v>
      </c>
      <c r="E109" s="148" t="s">
        <v>243</v>
      </c>
      <c r="F109" s="149" t="s">
        <v>244</v>
      </c>
      <c r="G109" s="150" t="s">
        <v>194</v>
      </c>
      <c r="H109" s="151">
        <v>446.97</v>
      </c>
      <c r="I109" s="4">
        <v>181.2</v>
      </c>
      <c r="J109" s="95">
        <f>ROUND(I109*H109,2)</f>
        <v>80990.96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80990.96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80990.96</v>
      </c>
      <c r="BL109" s="15" t="s">
        <v>190</v>
      </c>
      <c r="BM109" s="15" t="s">
        <v>2067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2068</v>
      </c>
      <c r="H110" s="162">
        <v>446.97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248</v>
      </c>
      <c r="D111" s="147" t="s">
        <v>185</v>
      </c>
      <c r="E111" s="148" t="s">
        <v>1498</v>
      </c>
      <c r="F111" s="149" t="s">
        <v>1499</v>
      </c>
      <c r="G111" s="150" t="s">
        <v>194</v>
      </c>
      <c r="H111" s="151">
        <v>113.75</v>
      </c>
      <c r="I111" s="4">
        <v>304</v>
      </c>
      <c r="J111" s="95">
        <f>ROUND(I111*H111,2)</f>
        <v>34580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34580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34580</v>
      </c>
      <c r="BL111" s="15" t="s">
        <v>190</v>
      </c>
      <c r="BM111" s="15" t="s">
        <v>2069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2070</v>
      </c>
      <c r="H112" s="162">
        <v>113.75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81" t="s">
        <v>253</v>
      </c>
      <c r="D113" s="181" t="s">
        <v>265</v>
      </c>
      <c r="E113" s="182" t="s">
        <v>1503</v>
      </c>
      <c r="F113" s="183" t="s">
        <v>1504</v>
      </c>
      <c r="G113" s="184" t="s">
        <v>239</v>
      </c>
      <c r="H113" s="185">
        <v>227.5</v>
      </c>
      <c r="I113" s="8">
        <v>224</v>
      </c>
      <c r="J113" s="186">
        <f>ROUND(I113*H113,2)</f>
        <v>50960</v>
      </c>
      <c r="K113" s="183" t="s">
        <v>1</v>
      </c>
      <c r="L113" s="187"/>
      <c r="M113" s="188" t="s">
        <v>1</v>
      </c>
      <c r="N113" s="189" t="s">
        <v>40</v>
      </c>
      <c r="O113" s="48"/>
      <c r="P113" s="154">
        <f>O113*H113</f>
        <v>0</v>
      </c>
      <c r="Q113" s="154">
        <v>1</v>
      </c>
      <c r="R113" s="154">
        <f>Q113*H113</f>
        <v>227.5</v>
      </c>
      <c r="S113" s="154">
        <v>0</v>
      </c>
      <c r="T113" s="155">
        <f>S113*H113</f>
        <v>0</v>
      </c>
      <c r="AR113" s="15" t="s">
        <v>227</v>
      </c>
      <c r="AT113" s="15" t="s">
        <v>265</v>
      </c>
      <c r="AU113" s="15" t="s">
        <v>78</v>
      </c>
      <c r="AY113" s="15" t="s">
        <v>183</v>
      </c>
      <c r="BE113" s="156">
        <f>IF(N113="základní",J113,0)</f>
        <v>50960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50960</v>
      </c>
      <c r="BL113" s="15" t="s">
        <v>190</v>
      </c>
      <c r="BM113" s="15" t="s">
        <v>2071</v>
      </c>
    </row>
    <row r="114" spans="2:51" s="158" customFormat="1" ht="12">
      <c r="B114" s="157"/>
      <c r="D114" s="159" t="s">
        <v>196</v>
      </c>
      <c r="F114" s="161" t="s">
        <v>2072</v>
      </c>
      <c r="H114" s="162">
        <v>227.5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257</v>
      </c>
      <c r="D115" s="147" t="s">
        <v>185</v>
      </c>
      <c r="E115" s="148" t="s">
        <v>1508</v>
      </c>
      <c r="F115" s="149" t="s">
        <v>1509</v>
      </c>
      <c r="G115" s="150" t="s">
        <v>194</v>
      </c>
      <c r="H115" s="151">
        <v>39.12</v>
      </c>
      <c r="I115" s="4">
        <v>810</v>
      </c>
      <c r="J115" s="95">
        <f>ROUND(I115*H115,2)</f>
        <v>31687.2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1.89077</v>
      </c>
      <c r="R115" s="154">
        <f>Q115*H115</f>
        <v>73.9669224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31687.2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31687.2</v>
      </c>
      <c r="BL115" s="15" t="s">
        <v>190</v>
      </c>
      <c r="BM115" s="15" t="s">
        <v>2073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2074</v>
      </c>
      <c r="H116" s="162">
        <v>39.12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8</v>
      </c>
      <c r="D117" s="147" t="s">
        <v>185</v>
      </c>
      <c r="E117" s="148" t="s">
        <v>1837</v>
      </c>
      <c r="F117" s="149" t="s">
        <v>1838</v>
      </c>
      <c r="G117" s="150" t="s">
        <v>319</v>
      </c>
      <c r="H117" s="151">
        <v>326</v>
      </c>
      <c r="I117" s="4">
        <v>404</v>
      </c>
      <c r="J117" s="95">
        <f>ROUND(I117*H117,2)</f>
        <v>131704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1E-05</v>
      </c>
      <c r="R117" s="154">
        <f>Q117*H117</f>
        <v>0.0032600000000000003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131704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131704</v>
      </c>
      <c r="BL117" s="15" t="s">
        <v>190</v>
      </c>
      <c r="BM117" s="15" t="s">
        <v>2075</v>
      </c>
    </row>
    <row r="118" spans="2:65" s="28" customFormat="1" ht="16.5" customHeight="1">
      <c r="B118" s="27"/>
      <c r="C118" s="181" t="s">
        <v>262</v>
      </c>
      <c r="D118" s="181" t="s">
        <v>265</v>
      </c>
      <c r="E118" s="182" t="s">
        <v>1840</v>
      </c>
      <c r="F118" s="183" t="s">
        <v>1841</v>
      </c>
      <c r="G118" s="184" t="s">
        <v>319</v>
      </c>
      <c r="H118" s="185">
        <v>358.6</v>
      </c>
      <c r="I118" s="8">
        <v>365</v>
      </c>
      <c r="J118" s="186">
        <f>ROUND(I118*H118,2)</f>
        <v>130889</v>
      </c>
      <c r="K118" s="183" t="s">
        <v>1</v>
      </c>
      <c r="L118" s="187"/>
      <c r="M118" s="188" t="s">
        <v>1</v>
      </c>
      <c r="N118" s="189" t="s">
        <v>40</v>
      </c>
      <c r="O118" s="48"/>
      <c r="P118" s="154">
        <f>O118*H118</f>
        <v>0</v>
      </c>
      <c r="Q118" s="154">
        <v>0.0029</v>
      </c>
      <c r="R118" s="154">
        <f>Q118*H118</f>
        <v>1.03994</v>
      </c>
      <c r="S118" s="154">
        <v>0</v>
      </c>
      <c r="T118" s="155">
        <f>S118*H118</f>
        <v>0</v>
      </c>
      <c r="AR118" s="15" t="s">
        <v>227</v>
      </c>
      <c r="AT118" s="15" t="s">
        <v>265</v>
      </c>
      <c r="AU118" s="15" t="s">
        <v>78</v>
      </c>
      <c r="AY118" s="15" t="s">
        <v>183</v>
      </c>
      <c r="BE118" s="156">
        <f>IF(N118="základní",J118,0)</f>
        <v>130889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130889</v>
      </c>
      <c r="BL118" s="15" t="s">
        <v>190</v>
      </c>
      <c r="BM118" s="15" t="s">
        <v>2076</v>
      </c>
    </row>
    <row r="119" spans="2:51" s="158" customFormat="1" ht="12">
      <c r="B119" s="157"/>
      <c r="D119" s="159" t="s">
        <v>196</v>
      </c>
      <c r="F119" s="161" t="s">
        <v>2077</v>
      </c>
      <c r="H119" s="162">
        <v>358.6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264</v>
      </c>
      <c r="D120" s="147" t="s">
        <v>185</v>
      </c>
      <c r="E120" s="148" t="s">
        <v>2078</v>
      </c>
      <c r="F120" s="149" t="s">
        <v>2079</v>
      </c>
      <c r="G120" s="150" t="s">
        <v>406</v>
      </c>
      <c r="H120" s="151">
        <v>34</v>
      </c>
      <c r="I120" s="4">
        <v>433</v>
      </c>
      <c r="J120" s="95">
        <f>ROUND(I120*H120,2)</f>
        <v>14722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14722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14722</v>
      </c>
      <c r="BL120" s="15" t="s">
        <v>190</v>
      </c>
      <c r="BM120" s="15" t="s">
        <v>2080</v>
      </c>
    </row>
    <row r="121" spans="2:65" s="28" customFormat="1" ht="16.5" customHeight="1">
      <c r="B121" s="27"/>
      <c r="C121" s="181" t="s">
        <v>270</v>
      </c>
      <c r="D121" s="181" t="s">
        <v>265</v>
      </c>
      <c r="E121" s="182" t="s">
        <v>2081</v>
      </c>
      <c r="F121" s="183" t="s">
        <v>2082</v>
      </c>
      <c r="G121" s="184" t="s">
        <v>406</v>
      </c>
      <c r="H121" s="185">
        <v>34</v>
      </c>
      <c r="I121" s="8">
        <v>192</v>
      </c>
      <c r="J121" s="186">
        <f>ROUND(I121*H121,2)</f>
        <v>6528</v>
      </c>
      <c r="K121" s="183" t="s">
        <v>1</v>
      </c>
      <c r="L121" s="187"/>
      <c r="M121" s="188" t="s">
        <v>1</v>
      </c>
      <c r="N121" s="189" t="s">
        <v>40</v>
      </c>
      <c r="O121" s="48"/>
      <c r="P121" s="154">
        <f>O121*H121</f>
        <v>0</v>
      </c>
      <c r="Q121" s="154">
        <v>0.0008</v>
      </c>
      <c r="R121" s="154">
        <f>Q121*H121</f>
        <v>0.027200000000000002</v>
      </c>
      <c r="S121" s="154">
        <v>0</v>
      </c>
      <c r="T121" s="155">
        <f>S121*H121</f>
        <v>0</v>
      </c>
      <c r="AR121" s="15" t="s">
        <v>227</v>
      </c>
      <c r="AT121" s="15" t="s">
        <v>265</v>
      </c>
      <c r="AU121" s="15" t="s">
        <v>78</v>
      </c>
      <c r="AY121" s="15" t="s">
        <v>183</v>
      </c>
      <c r="BE121" s="156">
        <f>IF(N121="základní",J121,0)</f>
        <v>6528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6528</v>
      </c>
      <c r="BL121" s="15" t="s">
        <v>190</v>
      </c>
      <c r="BM121" s="15" t="s">
        <v>2083</v>
      </c>
    </row>
    <row r="122" spans="2:65" s="28" customFormat="1" ht="16.5" customHeight="1">
      <c r="B122" s="27"/>
      <c r="C122" s="147" t="s">
        <v>274</v>
      </c>
      <c r="D122" s="147" t="s">
        <v>185</v>
      </c>
      <c r="E122" s="148" t="s">
        <v>2084</v>
      </c>
      <c r="F122" s="149" t="s">
        <v>2085</v>
      </c>
      <c r="G122" s="150" t="s">
        <v>1597</v>
      </c>
      <c r="H122" s="151">
        <v>1</v>
      </c>
      <c r="I122" s="4">
        <v>9200</v>
      </c>
      <c r="J122" s="95">
        <f>ROUND(I122*H122,2)</f>
        <v>9200</v>
      </c>
      <c r="K122" s="149" t="s">
        <v>1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0.0001</v>
      </c>
      <c r="R122" s="154">
        <f>Q122*H122</f>
        <v>0.0001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9200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9200</v>
      </c>
      <c r="BL122" s="15" t="s">
        <v>190</v>
      </c>
      <c r="BM122" s="15" t="s">
        <v>2086</v>
      </c>
    </row>
    <row r="123" spans="2:63" s="135" customFormat="1" ht="22.9" customHeight="1">
      <c r="B123" s="134"/>
      <c r="D123" s="136" t="s">
        <v>68</v>
      </c>
      <c r="E123" s="145" t="s">
        <v>592</v>
      </c>
      <c r="F123" s="145" t="s">
        <v>593</v>
      </c>
      <c r="I123" s="3"/>
      <c r="J123" s="146">
        <f>BK123</f>
        <v>48303.72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0</v>
      </c>
      <c r="AR123" s="136" t="s">
        <v>76</v>
      </c>
      <c r="AT123" s="143" t="s">
        <v>68</v>
      </c>
      <c r="AU123" s="143" t="s">
        <v>76</v>
      </c>
      <c r="AY123" s="136" t="s">
        <v>183</v>
      </c>
      <c r="BK123" s="144">
        <f>BK124</f>
        <v>48303.72</v>
      </c>
    </row>
    <row r="124" spans="2:65" s="28" customFormat="1" ht="16.5" customHeight="1">
      <c r="B124" s="27"/>
      <c r="C124" s="147" t="s">
        <v>282</v>
      </c>
      <c r="D124" s="147" t="s">
        <v>185</v>
      </c>
      <c r="E124" s="148" t="s">
        <v>1636</v>
      </c>
      <c r="F124" s="149" t="s">
        <v>1637</v>
      </c>
      <c r="G124" s="150" t="s">
        <v>239</v>
      </c>
      <c r="H124" s="151">
        <v>303.797</v>
      </c>
      <c r="I124" s="4">
        <v>159</v>
      </c>
      <c r="J124" s="95">
        <f>ROUND(I124*H124,2)</f>
        <v>48303.72</v>
      </c>
      <c r="K124" s="149" t="s">
        <v>189</v>
      </c>
      <c r="L124" s="27"/>
      <c r="M124" s="190" t="s">
        <v>1</v>
      </c>
      <c r="N124" s="191" t="s">
        <v>40</v>
      </c>
      <c r="O124" s="192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48303.72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48303.72</v>
      </c>
      <c r="BL124" s="15" t="s">
        <v>190</v>
      </c>
      <c r="BM124" s="15" t="s">
        <v>2087</v>
      </c>
    </row>
    <row r="125" spans="2:12" s="28" customFormat="1" ht="6.95" customHeight="1">
      <c r="B125" s="37"/>
      <c r="C125" s="38"/>
      <c r="D125" s="38"/>
      <c r="E125" s="38"/>
      <c r="F125" s="38"/>
      <c r="G125" s="38"/>
      <c r="H125" s="38"/>
      <c r="I125" s="2"/>
      <c r="J125" s="38"/>
      <c r="K125" s="38"/>
      <c r="L125" s="27"/>
    </row>
  </sheetData>
  <sheetProtection algorithmName="SHA-512" hashValue="jfCTkODhYntYMRDppHpvnEZSvtgS8Tz262e87IgMUW6FhJXQvPBwULTru2NHDcTTPbc+Uvo/t4UqOH3wIOetVg==" saltValue="L1XMeVN6bUpDc9aqQEw4NQ==" spinCount="100000" sheet="1" objects="1" scenarios="1" selectLockedCells="1"/>
  <autoFilter ref="C87:K12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B1:BM193"/>
  <sheetViews>
    <sheetView showGridLines="0" workbookViewId="0" topLeftCell="A174">
      <selection activeCell="I184" sqref="I18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129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2088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2089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2090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1785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980828.55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ROUND((SUM(BE91:BE192)),2)</f>
        <v>980828.55</v>
      </c>
      <c r="I35" s="104">
        <v>0.21</v>
      </c>
      <c r="J35" s="103">
        <f>ROUND(((SUM(BE91:BE192))*I35),2)</f>
        <v>205974</v>
      </c>
      <c r="L35" s="27"/>
    </row>
    <row r="36" spans="2:12" s="28" customFormat="1" ht="14.45" customHeight="1">
      <c r="B36" s="27"/>
      <c r="E36" s="24" t="s">
        <v>41</v>
      </c>
      <c r="F36" s="103">
        <f>ROUND((SUM(BF91:BF192)),2)</f>
        <v>0</v>
      </c>
      <c r="I36" s="104">
        <v>0.15</v>
      </c>
      <c r="J36" s="103">
        <f>ROUND(((SUM(BF91:BF192))*I36),2)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ROUND((SUM(BG91:BG192)),2)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ROUND((SUM(BH91:BH192)),2)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ROUND((SUM(BI91:BI192)),2)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1186802.55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2088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A - Kanal. stoka ul.  V Ouvoze - investor Správa a údržba silnic Plzeňského kraje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980828.5499999998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980828.5499999998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267375.93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J132</f>
        <v>18189.78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J139</f>
        <v>660771.1799999999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J186</f>
        <v>5300.69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J191</f>
        <v>29190.97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2088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A - Kanal. stoka ul.  V Ouvoze - investor Správa a údržba silnic Plzeňského kraje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980828.5499999998</v>
      </c>
      <c r="L91" s="27"/>
      <c r="M91" s="55"/>
      <c r="N91" s="46"/>
      <c r="O91" s="46"/>
      <c r="P91" s="131">
        <f>P92</f>
        <v>0</v>
      </c>
      <c r="Q91" s="46"/>
      <c r="R91" s="131">
        <f>R92</f>
        <v>183.59145875999997</v>
      </c>
      <c r="S91" s="46"/>
      <c r="T91" s="132">
        <f>T92</f>
        <v>8.306999999999999</v>
      </c>
      <c r="AT91" s="15" t="s">
        <v>68</v>
      </c>
      <c r="AU91" s="15" t="s">
        <v>157</v>
      </c>
      <c r="BK91" s="133">
        <f>BK92</f>
        <v>980828.5499999998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980828.5499999998</v>
      </c>
      <c r="L92" s="134"/>
      <c r="M92" s="139"/>
      <c r="N92" s="140"/>
      <c r="O92" s="140"/>
      <c r="P92" s="141">
        <f>P93+P132+P139+P186+P191</f>
        <v>0</v>
      </c>
      <c r="Q92" s="140"/>
      <c r="R92" s="141">
        <f>R93+R132+R139+R186+R191</f>
        <v>183.59145875999997</v>
      </c>
      <c r="S92" s="140"/>
      <c r="T92" s="142">
        <f>T93+T132+T139+T186+T191</f>
        <v>8.306999999999999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BK93+BK132+BK139+BK186+BK191</f>
        <v>980828.5499999998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267375.93</v>
      </c>
      <c r="L93" s="134"/>
      <c r="M93" s="139"/>
      <c r="N93" s="140"/>
      <c r="O93" s="140"/>
      <c r="P93" s="141">
        <f>SUM(P94:P131)</f>
        <v>0</v>
      </c>
      <c r="Q93" s="140"/>
      <c r="R93" s="141">
        <f>SUM(R94:R131)</f>
        <v>129.35508</v>
      </c>
      <c r="S93" s="140"/>
      <c r="T93" s="142">
        <f>SUM(T94:T131)</f>
        <v>8.306999999999999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SUM(BK94:BK131)</f>
        <v>267375.93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2091</v>
      </c>
      <c r="F94" s="149" t="s">
        <v>2092</v>
      </c>
      <c r="G94" s="150" t="s">
        <v>194</v>
      </c>
      <c r="H94" s="151">
        <v>293.5</v>
      </c>
      <c r="I94" s="4">
        <v>285</v>
      </c>
      <c r="J94" s="95">
        <f>ROUND(I94*H94,2)</f>
        <v>83647.5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83647.5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83647.5</v>
      </c>
      <c r="BL94" s="15" t="s">
        <v>190</v>
      </c>
      <c r="BM94" s="15" t="s">
        <v>2093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2094</v>
      </c>
      <c r="H95" s="162">
        <v>225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67" customFormat="1" ht="12">
      <c r="B96" s="166"/>
      <c r="D96" s="159" t="s">
        <v>196</v>
      </c>
      <c r="E96" s="168" t="s">
        <v>1</v>
      </c>
      <c r="F96" s="169" t="s">
        <v>1792</v>
      </c>
      <c r="H96" s="168" t="s">
        <v>1</v>
      </c>
      <c r="I96" s="6"/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196</v>
      </c>
      <c r="AU96" s="168" t="s">
        <v>78</v>
      </c>
      <c r="AV96" s="167" t="s">
        <v>76</v>
      </c>
      <c r="AW96" s="167" t="s">
        <v>31</v>
      </c>
      <c r="AX96" s="167" t="s">
        <v>69</v>
      </c>
      <c r="AY96" s="168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2095</v>
      </c>
      <c r="H97" s="162">
        <v>68.5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74" customFormat="1" ht="12">
      <c r="B98" s="173"/>
      <c r="D98" s="159" t="s">
        <v>196</v>
      </c>
      <c r="E98" s="175" t="s">
        <v>1</v>
      </c>
      <c r="F98" s="176" t="s">
        <v>211</v>
      </c>
      <c r="H98" s="177">
        <v>293.5</v>
      </c>
      <c r="I98" s="7"/>
      <c r="L98" s="173"/>
      <c r="M98" s="178"/>
      <c r="N98" s="179"/>
      <c r="O98" s="179"/>
      <c r="P98" s="179"/>
      <c r="Q98" s="179"/>
      <c r="R98" s="179"/>
      <c r="S98" s="179"/>
      <c r="T98" s="180"/>
      <c r="AT98" s="175" t="s">
        <v>196</v>
      </c>
      <c r="AU98" s="175" t="s">
        <v>78</v>
      </c>
      <c r="AV98" s="174" t="s">
        <v>190</v>
      </c>
      <c r="AW98" s="174" t="s">
        <v>31</v>
      </c>
      <c r="AX98" s="174" t="s">
        <v>76</v>
      </c>
      <c r="AY98" s="175" t="s">
        <v>183</v>
      </c>
    </row>
    <row r="99" spans="2:65" s="28" customFormat="1" ht="16.5" customHeight="1">
      <c r="B99" s="27"/>
      <c r="C99" s="147" t="s">
        <v>78</v>
      </c>
      <c r="D99" s="147" t="s">
        <v>185</v>
      </c>
      <c r="E99" s="148" t="s">
        <v>1794</v>
      </c>
      <c r="F99" s="149" t="s">
        <v>1795</v>
      </c>
      <c r="G99" s="150" t="s">
        <v>194</v>
      </c>
      <c r="H99" s="151">
        <v>293.5</v>
      </c>
      <c r="I99" s="4">
        <v>23.1</v>
      </c>
      <c r="J99" s="95">
        <f>ROUND(I99*H99,2)</f>
        <v>6779.85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6779.85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6779.85</v>
      </c>
      <c r="BL99" s="15" t="s">
        <v>190</v>
      </c>
      <c r="BM99" s="15" t="s">
        <v>2096</v>
      </c>
    </row>
    <row r="100" spans="2:65" s="28" customFormat="1" ht="16.5" customHeight="1">
      <c r="B100" s="27"/>
      <c r="C100" s="147" t="s">
        <v>198</v>
      </c>
      <c r="D100" s="147" t="s">
        <v>185</v>
      </c>
      <c r="E100" s="148" t="s">
        <v>643</v>
      </c>
      <c r="F100" s="149" t="s">
        <v>644</v>
      </c>
      <c r="G100" s="150" t="s">
        <v>194</v>
      </c>
      <c r="H100" s="151">
        <v>16.875</v>
      </c>
      <c r="I100" s="4">
        <v>651</v>
      </c>
      <c r="J100" s="95">
        <f>ROUND(I100*H100,2)</f>
        <v>10985.63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10985.63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10985.63</v>
      </c>
      <c r="BL100" s="15" t="s">
        <v>190</v>
      </c>
      <c r="BM100" s="15" t="s">
        <v>2097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2098</v>
      </c>
      <c r="H101" s="162">
        <v>16.875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190</v>
      </c>
      <c r="D102" s="147" t="s">
        <v>185</v>
      </c>
      <c r="E102" s="148" t="s">
        <v>646</v>
      </c>
      <c r="F102" s="149" t="s">
        <v>647</v>
      </c>
      <c r="G102" s="150" t="s">
        <v>194</v>
      </c>
      <c r="H102" s="151">
        <v>16.875</v>
      </c>
      <c r="I102" s="4">
        <v>51.2</v>
      </c>
      <c r="J102" s="95">
        <f>ROUND(I102*H102,2)</f>
        <v>864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864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864</v>
      </c>
      <c r="BL102" s="15" t="s">
        <v>190</v>
      </c>
      <c r="BM102" s="15" t="s">
        <v>2099</v>
      </c>
    </row>
    <row r="103" spans="2:65" s="28" customFormat="1" ht="16.5" customHeight="1">
      <c r="B103" s="27"/>
      <c r="C103" s="147" t="s">
        <v>212</v>
      </c>
      <c r="D103" s="147" t="s">
        <v>185</v>
      </c>
      <c r="E103" s="148" t="s">
        <v>1467</v>
      </c>
      <c r="F103" s="149" t="s">
        <v>1468</v>
      </c>
      <c r="G103" s="150" t="s">
        <v>188</v>
      </c>
      <c r="H103" s="151">
        <v>587</v>
      </c>
      <c r="I103" s="4">
        <v>45</v>
      </c>
      <c r="J103" s="95">
        <f>ROUND(I103*H103,2)</f>
        <v>26415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0.00084</v>
      </c>
      <c r="R103" s="154">
        <f>Q103*H103</f>
        <v>0.49308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26415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26415</v>
      </c>
      <c r="BL103" s="15" t="s">
        <v>190</v>
      </c>
      <c r="BM103" s="15" t="s">
        <v>2100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2101</v>
      </c>
      <c r="H104" s="162">
        <v>450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2102</v>
      </c>
      <c r="H105" s="162">
        <v>137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74" customFormat="1" ht="12">
      <c r="B106" s="173"/>
      <c r="D106" s="159" t="s">
        <v>196</v>
      </c>
      <c r="E106" s="175" t="s">
        <v>1</v>
      </c>
      <c r="F106" s="176" t="s">
        <v>211</v>
      </c>
      <c r="H106" s="177">
        <v>587</v>
      </c>
      <c r="I106" s="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5" t="s">
        <v>196</v>
      </c>
      <c r="AU106" s="175" t="s">
        <v>78</v>
      </c>
      <c r="AV106" s="174" t="s">
        <v>190</v>
      </c>
      <c r="AW106" s="174" t="s">
        <v>31</v>
      </c>
      <c r="AX106" s="174" t="s">
        <v>76</v>
      </c>
      <c r="AY106" s="175" t="s">
        <v>183</v>
      </c>
    </row>
    <row r="107" spans="2:65" s="28" customFormat="1" ht="16.5" customHeight="1">
      <c r="B107" s="27"/>
      <c r="C107" s="147" t="s">
        <v>217</v>
      </c>
      <c r="D107" s="147" t="s">
        <v>185</v>
      </c>
      <c r="E107" s="148" t="s">
        <v>1475</v>
      </c>
      <c r="F107" s="149" t="s">
        <v>1476</v>
      </c>
      <c r="G107" s="150" t="s">
        <v>188</v>
      </c>
      <c r="H107" s="151">
        <v>587</v>
      </c>
      <c r="I107" s="4">
        <v>22</v>
      </c>
      <c r="J107" s="95">
        <f>ROUND(I107*H107,2)</f>
        <v>12914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12914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12914</v>
      </c>
      <c r="BL107" s="15" t="s">
        <v>190</v>
      </c>
      <c r="BM107" s="15" t="s">
        <v>2103</v>
      </c>
    </row>
    <row r="108" spans="2:65" s="28" customFormat="1" ht="16.5" customHeight="1">
      <c r="B108" s="27"/>
      <c r="C108" s="147" t="s">
        <v>222</v>
      </c>
      <c r="D108" s="147" t="s">
        <v>185</v>
      </c>
      <c r="E108" s="148" t="s">
        <v>1478</v>
      </c>
      <c r="F108" s="149" t="s">
        <v>1479</v>
      </c>
      <c r="G108" s="150" t="s">
        <v>194</v>
      </c>
      <c r="H108" s="151">
        <v>34.25</v>
      </c>
      <c r="I108" s="4">
        <v>35</v>
      </c>
      <c r="J108" s="95">
        <f>ROUND(I108*H108,2)</f>
        <v>1198.75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1198.75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1198.75</v>
      </c>
      <c r="BL108" s="15" t="s">
        <v>190</v>
      </c>
      <c r="BM108" s="15" t="s">
        <v>2104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2105</v>
      </c>
      <c r="H109" s="162">
        <v>11.25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69</v>
      </c>
      <c r="AY109" s="160" t="s">
        <v>183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2106</v>
      </c>
      <c r="H110" s="162">
        <v>135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96" customFormat="1" ht="12">
      <c r="B111" s="195"/>
      <c r="D111" s="159" t="s">
        <v>196</v>
      </c>
      <c r="E111" s="197" t="s">
        <v>1</v>
      </c>
      <c r="F111" s="198" t="s">
        <v>1791</v>
      </c>
      <c r="H111" s="199">
        <v>146.25</v>
      </c>
      <c r="I111" s="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7" t="s">
        <v>196</v>
      </c>
      <c r="AU111" s="197" t="s">
        <v>78</v>
      </c>
      <c r="AV111" s="196" t="s">
        <v>198</v>
      </c>
      <c r="AW111" s="196" t="s">
        <v>31</v>
      </c>
      <c r="AX111" s="196" t="s">
        <v>69</v>
      </c>
      <c r="AY111" s="197" t="s">
        <v>183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2107</v>
      </c>
      <c r="H112" s="162">
        <v>34.25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47" t="s">
        <v>227</v>
      </c>
      <c r="D113" s="147" t="s">
        <v>185</v>
      </c>
      <c r="E113" s="148" t="s">
        <v>218</v>
      </c>
      <c r="F113" s="149" t="s">
        <v>219</v>
      </c>
      <c r="G113" s="150" t="s">
        <v>194</v>
      </c>
      <c r="H113" s="151">
        <v>99.944</v>
      </c>
      <c r="I113" s="4">
        <v>122.5</v>
      </c>
      <c r="J113" s="95">
        <f>ROUND(I113*H113,2)</f>
        <v>12243.14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12243.14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12243.14</v>
      </c>
      <c r="BL113" s="15" t="s">
        <v>190</v>
      </c>
      <c r="BM113" s="15" t="s">
        <v>2108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2109</v>
      </c>
      <c r="H114" s="162">
        <v>99.944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232</v>
      </c>
      <c r="D115" s="147" t="s">
        <v>185</v>
      </c>
      <c r="E115" s="148" t="s">
        <v>223</v>
      </c>
      <c r="F115" s="149" t="s">
        <v>224</v>
      </c>
      <c r="G115" s="150" t="s">
        <v>194</v>
      </c>
      <c r="H115" s="151">
        <v>3098.264</v>
      </c>
      <c r="I115" s="4">
        <v>2</v>
      </c>
      <c r="J115" s="95">
        <f>ROUND(I115*H115,2)</f>
        <v>6196.53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6196.53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6196.53</v>
      </c>
      <c r="BL115" s="15" t="s">
        <v>190</v>
      </c>
      <c r="BM115" s="15" t="s">
        <v>2110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2111</v>
      </c>
      <c r="H116" s="162">
        <v>3098.264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236</v>
      </c>
      <c r="D117" s="147" t="s">
        <v>185</v>
      </c>
      <c r="E117" s="148" t="s">
        <v>1489</v>
      </c>
      <c r="F117" s="149" t="s">
        <v>1490</v>
      </c>
      <c r="G117" s="150" t="s">
        <v>194</v>
      </c>
      <c r="H117" s="151">
        <v>99.994</v>
      </c>
      <c r="I117" s="4">
        <v>19</v>
      </c>
      <c r="J117" s="95">
        <f>ROUND(I117*H117,2)</f>
        <v>1899.89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1899.89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1899.89</v>
      </c>
      <c r="BL117" s="15" t="s">
        <v>190</v>
      </c>
      <c r="BM117" s="15" t="s">
        <v>2112</v>
      </c>
    </row>
    <row r="118" spans="2:51" s="158" customFormat="1" ht="12">
      <c r="B118" s="157"/>
      <c r="D118" s="159" t="s">
        <v>196</v>
      </c>
      <c r="E118" s="160" t="s">
        <v>1</v>
      </c>
      <c r="F118" s="161" t="s">
        <v>2113</v>
      </c>
      <c r="H118" s="162">
        <v>99.994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31</v>
      </c>
      <c r="AX118" s="158" t="s">
        <v>76</v>
      </c>
      <c r="AY118" s="160" t="s">
        <v>183</v>
      </c>
    </row>
    <row r="119" spans="2:65" s="28" customFormat="1" ht="16.5" customHeight="1">
      <c r="B119" s="27"/>
      <c r="C119" s="147" t="s">
        <v>242</v>
      </c>
      <c r="D119" s="147" t="s">
        <v>185</v>
      </c>
      <c r="E119" s="148" t="s">
        <v>233</v>
      </c>
      <c r="F119" s="149" t="s">
        <v>234</v>
      </c>
      <c r="G119" s="150" t="s">
        <v>194</v>
      </c>
      <c r="H119" s="151">
        <v>99.994</v>
      </c>
      <c r="I119" s="4">
        <v>11</v>
      </c>
      <c r="J119" s="95">
        <f>ROUND(I119*H119,2)</f>
        <v>1099.93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1099.93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1099.93</v>
      </c>
      <c r="BL119" s="15" t="s">
        <v>190</v>
      </c>
      <c r="BM119" s="15" t="s">
        <v>2114</v>
      </c>
    </row>
    <row r="120" spans="2:65" s="28" customFormat="1" ht="16.5" customHeight="1">
      <c r="B120" s="27"/>
      <c r="C120" s="147" t="s">
        <v>248</v>
      </c>
      <c r="D120" s="147" t="s">
        <v>185</v>
      </c>
      <c r="E120" s="148" t="s">
        <v>237</v>
      </c>
      <c r="F120" s="149" t="s">
        <v>238</v>
      </c>
      <c r="G120" s="150" t="s">
        <v>239</v>
      </c>
      <c r="H120" s="151">
        <v>159.99</v>
      </c>
      <c r="I120" s="4">
        <v>50</v>
      </c>
      <c r="J120" s="95">
        <f>ROUND(I120*H120,2)</f>
        <v>7999.5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7999.5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7999.5</v>
      </c>
      <c r="BL120" s="15" t="s">
        <v>190</v>
      </c>
      <c r="BM120" s="15" t="s">
        <v>2115</v>
      </c>
    </row>
    <row r="121" spans="2:51" s="158" customFormat="1" ht="12">
      <c r="B121" s="157"/>
      <c r="D121" s="159" t="s">
        <v>196</v>
      </c>
      <c r="F121" s="161" t="s">
        <v>2116</v>
      </c>
      <c r="H121" s="162">
        <v>159.99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253</v>
      </c>
      <c r="D122" s="147" t="s">
        <v>185</v>
      </c>
      <c r="E122" s="148" t="s">
        <v>243</v>
      </c>
      <c r="F122" s="149" t="s">
        <v>244</v>
      </c>
      <c r="G122" s="150" t="s">
        <v>194</v>
      </c>
      <c r="H122" s="151">
        <v>210.431</v>
      </c>
      <c r="I122" s="4">
        <v>181.2</v>
      </c>
      <c r="J122" s="95">
        <f>ROUND(I122*H122,2)</f>
        <v>38130.1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38130.1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38130.1</v>
      </c>
      <c r="BL122" s="15" t="s">
        <v>190</v>
      </c>
      <c r="BM122" s="15" t="s">
        <v>2117</v>
      </c>
    </row>
    <row r="123" spans="2:51" s="158" customFormat="1" ht="12">
      <c r="B123" s="157"/>
      <c r="D123" s="159" t="s">
        <v>196</v>
      </c>
      <c r="E123" s="160" t="s">
        <v>1</v>
      </c>
      <c r="F123" s="161" t="s">
        <v>2118</v>
      </c>
      <c r="H123" s="162">
        <v>210.431</v>
      </c>
      <c r="I123" s="5"/>
      <c r="L123" s="157"/>
      <c r="M123" s="163"/>
      <c r="N123" s="164"/>
      <c r="O123" s="164"/>
      <c r="P123" s="164"/>
      <c r="Q123" s="164"/>
      <c r="R123" s="164"/>
      <c r="S123" s="164"/>
      <c r="T123" s="165"/>
      <c r="AT123" s="160" t="s">
        <v>196</v>
      </c>
      <c r="AU123" s="160" t="s">
        <v>78</v>
      </c>
      <c r="AV123" s="158" t="s">
        <v>78</v>
      </c>
      <c r="AW123" s="158" t="s">
        <v>31</v>
      </c>
      <c r="AX123" s="158" t="s">
        <v>76</v>
      </c>
      <c r="AY123" s="160" t="s">
        <v>183</v>
      </c>
    </row>
    <row r="124" spans="2:65" s="28" customFormat="1" ht="16.5" customHeight="1">
      <c r="B124" s="27"/>
      <c r="C124" s="147" t="s">
        <v>257</v>
      </c>
      <c r="D124" s="147" t="s">
        <v>185</v>
      </c>
      <c r="E124" s="148" t="s">
        <v>1498</v>
      </c>
      <c r="F124" s="149" t="s">
        <v>1499</v>
      </c>
      <c r="G124" s="150" t="s">
        <v>194</v>
      </c>
      <c r="H124" s="151">
        <v>64.431</v>
      </c>
      <c r="I124" s="4">
        <v>304</v>
      </c>
      <c r="J124" s="95">
        <f>ROUND(I124*H124,2)</f>
        <v>19587.02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19587.02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19587.02</v>
      </c>
      <c r="BL124" s="15" t="s">
        <v>190</v>
      </c>
      <c r="BM124" s="15" t="s">
        <v>2119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2120</v>
      </c>
      <c r="H125" s="162">
        <v>52.2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69</v>
      </c>
      <c r="AY125" s="160" t="s">
        <v>183</v>
      </c>
    </row>
    <row r="126" spans="2:51" s="167" customFormat="1" ht="12">
      <c r="B126" s="166"/>
      <c r="D126" s="159" t="s">
        <v>196</v>
      </c>
      <c r="E126" s="168" t="s">
        <v>1</v>
      </c>
      <c r="F126" s="169" t="s">
        <v>1792</v>
      </c>
      <c r="H126" s="168" t="s">
        <v>1</v>
      </c>
      <c r="I126" s="6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196</v>
      </c>
      <c r="AU126" s="168" t="s">
        <v>78</v>
      </c>
      <c r="AV126" s="167" t="s">
        <v>76</v>
      </c>
      <c r="AW126" s="167" t="s">
        <v>31</v>
      </c>
      <c r="AX126" s="167" t="s">
        <v>69</v>
      </c>
      <c r="AY126" s="168" t="s">
        <v>183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2121</v>
      </c>
      <c r="H127" s="162">
        <v>12.231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69</v>
      </c>
      <c r="AY127" s="160" t="s">
        <v>183</v>
      </c>
    </row>
    <row r="128" spans="2:51" s="174" customFormat="1" ht="12">
      <c r="B128" s="173"/>
      <c r="D128" s="159" t="s">
        <v>196</v>
      </c>
      <c r="E128" s="175" t="s">
        <v>1</v>
      </c>
      <c r="F128" s="176" t="s">
        <v>211</v>
      </c>
      <c r="H128" s="177">
        <v>64.431</v>
      </c>
      <c r="I128" s="7"/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196</v>
      </c>
      <c r="AU128" s="175" t="s">
        <v>78</v>
      </c>
      <c r="AV128" s="174" t="s">
        <v>190</v>
      </c>
      <c r="AW128" s="174" t="s">
        <v>31</v>
      </c>
      <c r="AX128" s="174" t="s">
        <v>76</v>
      </c>
      <c r="AY128" s="175" t="s">
        <v>183</v>
      </c>
    </row>
    <row r="129" spans="2:65" s="28" customFormat="1" ht="16.5" customHeight="1">
      <c r="B129" s="27"/>
      <c r="C129" s="181" t="s">
        <v>8</v>
      </c>
      <c r="D129" s="181" t="s">
        <v>265</v>
      </c>
      <c r="E129" s="182" t="s">
        <v>1503</v>
      </c>
      <c r="F129" s="183" t="s">
        <v>1504</v>
      </c>
      <c r="G129" s="184" t="s">
        <v>239</v>
      </c>
      <c r="H129" s="185">
        <v>128.862</v>
      </c>
      <c r="I129" s="8">
        <v>224</v>
      </c>
      <c r="J129" s="186">
        <f>ROUND(I129*H129,2)</f>
        <v>28865.09</v>
      </c>
      <c r="K129" s="183" t="s">
        <v>1</v>
      </c>
      <c r="L129" s="187"/>
      <c r="M129" s="188" t="s">
        <v>1</v>
      </c>
      <c r="N129" s="189" t="s">
        <v>40</v>
      </c>
      <c r="O129" s="48"/>
      <c r="P129" s="154">
        <f>O129*H129</f>
        <v>0</v>
      </c>
      <c r="Q129" s="154">
        <v>1</v>
      </c>
      <c r="R129" s="154">
        <f>Q129*H129</f>
        <v>128.862</v>
      </c>
      <c r="S129" s="154">
        <v>0</v>
      </c>
      <c r="T129" s="155">
        <f>S129*H129</f>
        <v>0</v>
      </c>
      <c r="AR129" s="15" t="s">
        <v>227</v>
      </c>
      <c r="AT129" s="15" t="s">
        <v>265</v>
      </c>
      <c r="AU129" s="15" t="s">
        <v>78</v>
      </c>
      <c r="AY129" s="15" t="s">
        <v>183</v>
      </c>
      <c r="BE129" s="156">
        <f>IF(N129="základní",J129,0)</f>
        <v>28865.09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28865.09</v>
      </c>
      <c r="BL129" s="15" t="s">
        <v>190</v>
      </c>
      <c r="BM129" s="15" t="s">
        <v>2122</v>
      </c>
    </row>
    <row r="130" spans="2:51" s="158" customFormat="1" ht="12">
      <c r="B130" s="157"/>
      <c r="D130" s="159" t="s">
        <v>196</v>
      </c>
      <c r="F130" s="161" t="s">
        <v>2123</v>
      </c>
      <c r="H130" s="162">
        <v>128.862</v>
      </c>
      <c r="I130" s="5"/>
      <c r="L130" s="157"/>
      <c r="M130" s="163"/>
      <c r="N130" s="164"/>
      <c r="O130" s="164"/>
      <c r="P130" s="164"/>
      <c r="Q130" s="164"/>
      <c r="R130" s="164"/>
      <c r="S130" s="164"/>
      <c r="T130" s="165"/>
      <c r="AT130" s="160" t="s">
        <v>196</v>
      </c>
      <c r="AU130" s="160" t="s">
        <v>78</v>
      </c>
      <c r="AV130" s="158" t="s">
        <v>78</v>
      </c>
      <c r="AW130" s="158" t="s">
        <v>3</v>
      </c>
      <c r="AX130" s="158" t="s">
        <v>76</v>
      </c>
      <c r="AY130" s="160" t="s">
        <v>183</v>
      </c>
    </row>
    <row r="131" spans="2:65" s="28" customFormat="1" ht="16.5" customHeight="1">
      <c r="B131" s="27"/>
      <c r="C131" s="147" t="s">
        <v>262</v>
      </c>
      <c r="D131" s="147" t="s">
        <v>185</v>
      </c>
      <c r="E131" s="148" t="s">
        <v>1827</v>
      </c>
      <c r="F131" s="149" t="s">
        <v>1828</v>
      </c>
      <c r="G131" s="150" t="s">
        <v>319</v>
      </c>
      <c r="H131" s="151">
        <v>90</v>
      </c>
      <c r="I131" s="4">
        <v>95</v>
      </c>
      <c r="J131" s="95">
        <f>ROUND(I131*H131,2)</f>
        <v>8550</v>
      </c>
      <c r="K131" s="149" t="s">
        <v>1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0.0923</v>
      </c>
      <c r="T131" s="155">
        <f>S131*H131</f>
        <v>8.306999999999999</v>
      </c>
      <c r="AR131" s="15" t="s">
        <v>262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8550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8550</v>
      </c>
      <c r="BL131" s="15" t="s">
        <v>262</v>
      </c>
      <c r="BM131" s="15" t="s">
        <v>2124</v>
      </c>
    </row>
    <row r="132" spans="2:63" s="135" customFormat="1" ht="22.9" customHeight="1">
      <c r="B132" s="134"/>
      <c r="D132" s="136" t="s">
        <v>68</v>
      </c>
      <c r="E132" s="145" t="s">
        <v>190</v>
      </c>
      <c r="F132" s="145" t="s">
        <v>1507</v>
      </c>
      <c r="I132" s="3"/>
      <c r="J132" s="146">
        <f>BK132</f>
        <v>18189.78</v>
      </c>
      <c r="L132" s="134"/>
      <c r="M132" s="139"/>
      <c r="N132" s="140"/>
      <c r="O132" s="140"/>
      <c r="P132" s="141">
        <f>SUM(P133:P138)</f>
        <v>0</v>
      </c>
      <c r="Q132" s="140"/>
      <c r="R132" s="141">
        <f>SUM(R133:R138)</f>
        <v>37.474171260000006</v>
      </c>
      <c r="S132" s="140"/>
      <c r="T132" s="142">
        <f>SUM(T133:T138)</f>
        <v>0</v>
      </c>
      <c r="AR132" s="136" t="s">
        <v>76</v>
      </c>
      <c r="AT132" s="143" t="s">
        <v>68</v>
      </c>
      <c r="AU132" s="143" t="s">
        <v>76</v>
      </c>
      <c r="AY132" s="136" t="s">
        <v>183</v>
      </c>
      <c r="BK132" s="144">
        <f>SUM(BK133:BK138)</f>
        <v>18189.78</v>
      </c>
    </row>
    <row r="133" spans="2:65" s="28" customFormat="1" ht="16.5" customHeight="1">
      <c r="B133" s="27"/>
      <c r="C133" s="147" t="s">
        <v>264</v>
      </c>
      <c r="D133" s="147" t="s">
        <v>185</v>
      </c>
      <c r="E133" s="148" t="s">
        <v>1508</v>
      </c>
      <c r="F133" s="149" t="s">
        <v>1509</v>
      </c>
      <c r="G133" s="150" t="s">
        <v>194</v>
      </c>
      <c r="H133" s="151">
        <v>18.638</v>
      </c>
      <c r="I133" s="4">
        <v>810</v>
      </c>
      <c r="J133" s="95">
        <f>ROUND(I133*H133,2)</f>
        <v>15096.78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1.89077</v>
      </c>
      <c r="R133" s="154">
        <f>Q133*H133</f>
        <v>35.240171260000004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15096.78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15096.78</v>
      </c>
      <c r="BL133" s="15" t="s">
        <v>190</v>
      </c>
      <c r="BM133" s="15" t="s">
        <v>2125</v>
      </c>
    </row>
    <row r="134" spans="2:51" s="158" customFormat="1" ht="12">
      <c r="B134" s="157"/>
      <c r="D134" s="159" t="s">
        <v>196</v>
      </c>
      <c r="E134" s="160" t="s">
        <v>1</v>
      </c>
      <c r="F134" s="161" t="s">
        <v>2126</v>
      </c>
      <c r="H134" s="162">
        <v>13.5</v>
      </c>
      <c r="I134" s="5"/>
      <c r="L134" s="157"/>
      <c r="M134" s="163"/>
      <c r="N134" s="164"/>
      <c r="O134" s="164"/>
      <c r="P134" s="164"/>
      <c r="Q134" s="164"/>
      <c r="R134" s="164"/>
      <c r="S134" s="164"/>
      <c r="T134" s="165"/>
      <c r="AT134" s="160" t="s">
        <v>196</v>
      </c>
      <c r="AU134" s="160" t="s">
        <v>78</v>
      </c>
      <c r="AV134" s="158" t="s">
        <v>78</v>
      </c>
      <c r="AW134" s="158" t="s">
        <v>31</v>
      </c>
      <c r="AX134" s="158" t="s">
        <v>69</v>
      </c>
      <c r="AY134" s="160" t="s">
        <v>183</v>
      </c>
    </row>
    <row r="135" spans="2:51" s="167" customFormat="1" ht="12">
      <c r="B135" s="166"/>
      <c r="D135" s="159" t="s">
        <v>196</v>
      </c>
      <c r="E135" s="168" t="s">
        <v>1</v>
      </c>
      <c r="F135" s="169" t="s">
        <v>1792</v>
      </c>
      <c r="H135" s="168" t="s">
        <v>1</v>
      </c>
      <c r="I135" s="6"/>
      <c r="L135" s="166"/>
      <c r="M135" s="170"/>
      <c r="N135" s="171"/>
      <c r="O135" s="171"/>
      <c r="P135" s="171"/>
      <c r="Q135" s="171"/>
      <c r="R135" s="171"/>
      <c r="S135" s="171"/>
      <c r="T135" s="172"/>
      <c r="AT135" s="168" t="s">
        <v>196</v>
      </c>
      <c r="AU135" s="168" t="s">
        <v>78</v>
      </c>
      <c r="AV135" s="167" t="s">
        <v>76</v>
      </c>
      <c r="AW135" s="167" t="s">
        <v>31</v>
      </c>
      <c r="AX135" s="167" t="s">
        <v>69</v>
      </c>
      <c r="AY135" s="168" t="s">
        <v>183</v>
      </c>
    </row>
    <row r="136" spans="2:51" s="158" customFormat="1" ht="12">
      <c r="B136" s="157"/>
      <c r="D136" s="159" t="s">
        <v>196</v>
      </c>
      <c r="E136" s="160" t="s">
        <v>1</v>
      </c>
      <c r="F136" s="161" t="s">
        <v>2127</v>
      </c>
      <c r="H136" s="162">
        <v>5.138</v>
      </c>
      <c r="I136" s="5"/>
      <c r="L136" s="157"/>
      <c r="M136" s="163"/>
      <c r="N136" s="164"/>
      <c r="O136" s="164"/>
      <c r="P136" s="164"/>
      <c r="Q136" s="164"/>
      <c r="R136" s="164"/>
      <c r="S136" s="164"/>
      <c r="T136" s="165"/>
      <c r="AT136" s="160" t="s">
        <v>196</v>
      </c>
      <c r="AU136" s="160" t="s">
        <v>78</v>
      </c>
      <c r="AV136" s="158" t="s">
        <v>78</v>
      </c>
      <c r="AW136" s="158" t="s">
        <v>31</v>
      </c>
      <c r="AX136" s="158" t="s">
        <v>69</v>
      </c>
      <c r="AY136" s="160" t="s">
        <v>183</v>
      </c>
    </row>
    <row r="137" spans="2:51" s="174" customFormat="1" ht="12">
      <c r="B137" s="173"/>
      <c r="D137" s="159" t="s">
        <v>196</v>
      </c>
      <c r="E137" s="175" t="s">
        <v>1</v>
      </c>
      <c r="F137" s="176" t="s">
        <v>211</v>
      </c>
      <c r="H137" s="177">
        <v>18.638</v>
      </c>
      <c r="I137" s="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5" t="s">
        <v>196</v>
      </c>
      <c r="AU137" s="175" t="s">
        <v>78</v>
      </c>
      <c r="AV137" s="174" t="s">
        <v>190</v>
      </c>
      <c r="AW137" s="174" t="s">
        <v>31</v>
      </c>
      <c r="AX137" s="174" t="s">
        <v>76</v>
      </c>
      <c r="AY137" s="175" t="s">
        <v>183</v>
      </c>
    </row>
    <row r="138" spans="2:65" s="28" customFormat="1" ht="16.5" customHeight="1">
      <c r="B138" s="27"/>
      <c r="C138" s="147" t="s">
        <v>270</v>
      </c>
      <c r="D138" s="147" t="s">
        <v>185</v>
      </c>
      <c r="E138" s="148" t="s">
        <v>1834</v>
      </c>
      <c r="F138" s="149" t="s">
        <v>1835</v>
      </c>
      <c r="G138" s="150" t="s">
        <v>194</v>
      </c>
      <c r="H138" s="151">
        <v>1</v>
      </c>
      <c r="I138" s="4">
        <v>3093</v>
      </c>
      <c r="J138" s="95">
        <f>ROUND(I138*H138,2)</f>
        <v>3093</v>
      </c>
      <c r="K138" s="149" t="s">
        <v>189</v>
      </c>
      <c r="L138" s="27"/>
      <c r="M138" s="152" t="s">
        <v>1</v>
      </c>
      <c r="N138" s="153" t="s">
        <v>40</v>
      </c>
      <c r="O138" s="48"/>
      <c r="P138" s="154">
        <f>O138*H138</f>
        <v>0</v>
      </c>
      <c r="Q138" s="154">
        <v>2.234</v>
      </c>
      <c r="R138" s="154">
        <f>Q138*H138</f>
        <v>2.234</v>
      </c>
      <c r="S138" s="154">
        <v>0</v>
      </c>
      <c r="T138" s="155">
        <f>S138*H138</f>
        <v>0</v>
      </c>
      <c r="AR138" s="15" t="s">
        <v>190</v>
      </c>
      <c r="AT138" s="15" t="s">
        <v>185</v>
      </c>
      <c r="AU138" s="15" t="s">
        <v>78</v>
      </c>
      <c r="AY138" s="15" t="s">
        <v>183</v>
      </c>
      <c r="BE138" s="156">
        <f>IF(N138="základní",J138,0)</f>
        <v>3093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76</v>
      </c>
      <c r="BK138" s="156">
        <f>ROUND(I138*H138,2)</f>
        <v>3093</v>
      </c>
      <c r="BL138" s="15" t="s">
        <v>190</v>
      </c>
      <c r="BM138" s="15" t="s">
        <v>2128</v>
      </c>
    </row>
    <row r="139" spans="2:63" s="135" customFormat="1" ht="22.9" customHeight="1">
      <c r="B139" s="134"/>
      <c r="D139" s="136" t="s">
        <v>68</v>
      </c>
      <c r="E139" s="145" t="s">
        <v>227</v>
      </c>
      <c r="F139" s="145" t="s">
        <v>402</v>
      </c>
      <c r="I139" s="3"/>
      <c r="J139" s="146">
        <f>BK139</f>
        <v>660771.1799999999</v>
      </c>
      <c r="L139" s="134"/>
      <c r="M139" s="139"/>
      <c r="N139" s="140"/>
      <c r="O139" s="140"/>
      <c r="P139" s="141">
        <f>SUM(P140:P185)</f>
        <v>0</v>
      </c>
      <c r="Q139" s="140"/>
      <c r="R139" s="141">
        <f>SUM(R140:R185)</f>
        <v>16.7622075</v>
      </c>
      <c r="S139" s="140"/>
      <c r="T139" s="142">
        <f>SUM(T140:T185)</f>
        <v>0</v>
      </c>
      <c r="AR139" s="136" t="s">
        <v>76</v>
      </c>
      <c r="AT139" s="143" t="s">
        <v>68</v>
      </c>
      <c r="AU139" s="143" t="s">
        <v>76</v>
      </c>
      <c r="AY139" s="136" t="s">
        <v>183</v>
      </c>
      <c r="BK139" s="144">
        <f>SUM(BK140:BK185)</f>
        <v>660771.1799999999</v>
      </c>
    </row>
    <row r="140" spans="2:65" s="28" customFormat="1" ht="16.5" customHeight="1">
      <c r="B140" s="27"/>
      <c r="C140" s="147" t="s">
        <v>274</v>
      </c>
      <c r="D140" s="147" t="s">
        <v>185</v>
      </c>
      <c r="E140" s="148" t="s">
        <v>1837</v>
      </c>
      <c r="F140" s="149" t="s">
        <v>1838</v>
      </c>
      <c r="G140" s="150" t="s">
        <v>319</v>
      </c>
      <c r="H140" s="151">
        <v>27.5</v>
      </c>
      <c r="I140" s="4">
        <v>404</v>
      </c>
      <c r="J140" s="95">
        <f>ROUND(I140*H140,2)</f>
        <v>11110</v>
      </c>
      <c r="K140" s="149" t="s">
        <v>189</v>
      </c>
      <c r="L140" s="27"/>
      <c r="M140" s="152" t="s">
        <v>1</v>
      </c>
      <c r="N140" s="153" t="s">
        <v>40</v>
      </c>
      <c r="O140" s="48"/>
      <c r="P140" s="154">
        <f>O140*H140</f>
        <v>0</v>
      </c>
      <c r="Q140" s="154">
        <v>1E-05</v>
      </c>
      <c r="R140" s="154">
        <f>Q140*H140</f>
        <v>0.000275</v>
      </c>
      <c r="S140" s="154">
        <v>0</v>
      </c>
      <c r="T140" s="155">
        <f>S140*H140</f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>IF(N140="základní",J140,0)</f>
        <v>11110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11110</v>
      </c>
      <c r="BL140" s="15" t="s">
        <v>190</v>
      </c>
      <c r="BM140" s="15" t="s">
        <v>2129</v>
      </c>
    </row>
    <row r="141" spans="2:65" s="28" customFormat="1" ht="16.5" customHeight="1">
      <c r="B141" s="27"/>
      <c r="C141" s="181" t="s">
        <v>282</v>
      </c>
      <c r="D141" s="181" t="s">
        <v>265</v>
      </c>
      <c r="E141" s="182" t="s">
        <v>1840</v>
      </c>
      <c r="F141" s="183" t="s">
        <v>1841</v>
      </c>
      <c r="G141" s="184" t="s">
        <v>319</v>
      </c>
      <c r="H141" s="185">
        <v>30.25</v>
      </c>
      <c r="I141" s="8">
        <v>365</v>
      </c>
      <c r="J141" s="186">
        <f>ROUND(I141*H141,2)</f>
        <v>11041.25</v>
      </c>
      <c r="K141" s="183" t="s">
        <v>1</v>
      </c>
      <c r="L141" s="187"/>
      <c r="M141" s="188" t="s">
        <v>1</v>
      </c>
      <c r="N141" s="189" t="s">
        <v>40</v>
      </c>
      <c r="O141" s="48"/>
      <c r="P141" s="154">
        <f>O141*H141</f>
        <v>0</v>
      </c>
      <c r="Q141" s="154">
        <v>0.0029</v>
      </c>
      <c r="R141" s="154">
        <f>Q141*H141</f>
        <v>0.087725</v>
      </c>
      <c r="S141" s="154">
        <v>0</v>
      </c>
      <c r="T141" s="155">
        <f>S141*H141</f>
        <v>0</v>
      </c>
      <c r="AR141" s="15" t="s">
        <v>227</v>
      </c>
      <c r="AT141" s="15" t="s">
        <v>265</v>
      </c>
      <c r="AU141" s="15" t="s">
        <v>78</v>
      </c>
      <c r="AY141" s="15" t="s">
        <v>183</v>
      </c>
      <c r="BE141" s="156">
        <f>IF(N141="základní",J141,0)</f>
        <v>11041.25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11041.25</v>
      </c>
      <c r="BL141" s="15" t="s">
        <v>190</v>
      </c>
      <c r="BM141" s="15" t="s">
        <v>2130</v>
      </c>
    </row>
    <row r="142" spans="2:51" s="158" customFormat="1" ht="12">
      <c r="B142" s="157"/>
      <c r="D142" s="159" t="s">
        <v>196</v>
      </c>
      <c r="F142" s="161" t="s">
        <v>2131</v>
      </c>
      <c r="H142" s="162">
        <v>30.25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</v>
      </c>
      <c r="AX142" s="158" t="s">
        <v>76</v>
      </c>
      <c r="AY142" s="160" t="s">
        <v>183</v>
      </c>
    </row>
    <row r="143" spans="2:65" s="28" customFormat="1" ht="16.5" customHeight="1">
      <c r="B143" s="27"/>
      <c r="C143" s="147" t="s">
        <v>7</v>
      </c>
      <c r="D143" s="147" t="s">
        <v>185</v>
      </c>
      <c r="E143" s="148" t="s">
        <v>1844</v>
      </c>
      <c r="F143" s="149" t="s">
        <v>1845</v>
      </c>
      <c r="G143" s="150" t="s">
        <v>319</v>
      </c>
      <c r="H143" s="151">
        <v>6.75</v>
      </c>
      <c r="I143" s="4">
        <v>476</v>
      </c>
      <c r="J143" s="95">
        <f>ROUND(I143*H143,2)</f>
        <v>3213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1E-05</v>
      </c>
      <c r="R143" s="154">
        <f>Q143*H143</f>
        <v>6.75E-05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3213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3213</v>
      </c>
      <c r="BL143" s="15" t="s">
        <v>190</v>
      </c>
      <c r="BM143" s="15" t="s">
        <v>2132</v>
      </c>
    </row>
    <row r="144" spans="2:65" s="28" customFormat="1" ht="16.5" customHeight="1">
      <c r="B144" s="27"/>
      <c r="C144" s="181" t="s">
        <v>287</v>
      </c>
      <c r="D144" s="181" t="s">
        <v>265</v>
      </c>
      <c r="E144" s="182" t="s">
        <v>1847</v>
      </c>
      <c r="F144" s="183" t="s">
        <v>1848</v>
      </c>
      <c r="G144" s="184" t="s">
        <v>319</v>
      </c>
      <c r="H144" s="185">
        <v>7.425</v>
      </c>
      <c r="I144" s="8">
        <v>545</v>
      </c>
      <c r="J144" s="186">
        <f>ROUND(I144*H144,2)</f>
        <v>4046.63</v>
      </c>
      <c r="K144" s="183" t="s">
        <v>1</v>
      </c>
      <c r="L144" s="187"/>
      <c r="M144" s="188" t="s">
        <v>1</v>
      </c>
      <c r="N144" s="189" t="s">
        <v>40</v>
      </c>
      <c r="O144" s="48"/>
      <c r="P144" s="154">
        <f>O144*H144</f>
        <v>0</v>
      </c>
      <c r="Q144" s="154">
        <v>0.0046</v>
      </c>
      <c r="R144" s="154">
        <f>Q144*H144</f>
        <v>0.034155</v>
      </c>
      <c r="S144" s="154">
        <v>0</v>
      </c>
      <c r="T144" s="155">
        <f>S144*H144</f>
        <v>0</v>
      </c>
      <c r="AR144" s="15" t="s">
        <v>227</v>
      </c>
      <c r="AT144" s="15" t="s">
        <v>265</v>
      </c>
      <c r="AU144" s="15" t="s">
        <v>78</v>
      </c>
      <c r="AY144" s="15" t="s">
        <v>183</v>
      </c>
      <c r="BE144" s="156">
        <f>IF(N144="základní",J144,0)</f>
        <v>4046.63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4046.63</v>
      </c>
      <c r="BL144" s="15" t="s">
        <v>190</v>
      </c>
      <c r="BM144" s="15" t="s">
        <v>2133</v>
      </c>
    </row>
    <row r="145" spans="2:51" s="158" customFormat="1" ht="12">
      <c r="B145" s="157"/>
      <c r="D145" s="159" t="s">
        <v>196</v>
      </c>
      <c r="F145" s="161" t="s">
        <v>2134</v>
      </c>
      <c r="H145" s="162">
        <v>7.425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</v>
      </c>
      <c r="AX145" s="158" t="s">
        <v>76</v>
      </c>
      <c r="AY145" s="160" t="s">
        <v>183</v>
      </c>
    </row>
    <row r="146" spans="2:65" s="28" customFormat="1" ht="16.5" customHeight="1">
      <c r="B146" s="27"/>
      <c r="C146" s="147" t="s">
        <v>292</v>
      </c>
      <c r="D146" s="147" t="s">
        <v>185</v>
      </c>
      <c r="E146" s="148" t="s">
        <v>1858</v>
      </c>
      <c r="F146" s="149" t="s">
        <v>1859</v>
      </c>
      <c r="G146" s="150" t="s">
        <v>319</v>
      </c>
      <c r="H146" s="151">
        <v>89.5</v>
      </c>
      <c r="I146" s="4">
        <v>598</v>
      </c>
      <c r="J146" s="95">
        <f>ROUND(I146*H146,2)</f>
        <v>53521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>O146*H146</f>
        <v>0</v>
      </c>
      <c r="Q146" s="154">
        <v>3E-05</v>
      </c>
      <c r="R146" s="154">
        <f>Q146*H146</f>
        <v>0.002685</v>
      </c>
      <c r="S146" s="154">
        <v>0</v>
      </c>
      <c r="T146" s="155">
        <f>S146*H146</f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>IF(N146="základní",J146,0)</f>
        <v>53521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76</v>
      </c>
      <c r="BK146" s="156">
        <f>ROUND(I146*H146,2)</f>
        <v>53521</v>
      </c>
      <c r="BL146" s="15" t="s">
        <v>190</v>
      </c>
      <c r="BM146" s="15" t="s">
        <v>2135</v>
      </c>
    </row>
    <row r="147" spans="2:65" s="28" customFormat="1" ht="16.5" customHeight="1">
      <c r="B147" s="27"/>
      <c r="C147" s="181" t="s">
        <v>295</v>
      </c>
      <c r="D147" s="181" t="s">
        <v>265</v>
      </c>
      <c r="E147" s="182" t="s">
        <v>1861</v>
      </c>
      <c r="F147" s="183" t="s">
        <v>1862</v>
      </c>
      <c r="G147" s="184" t="s">
        <v>319</v>
      </c>
      <c r="H147" s="185">
        <v>98.45</v>
      </c>
      <c r="I147" s="8">
        <v>2154</v>
      </c>
      <c r="J147" s="186">
        <f>ROUND(I147*H147,2)</f>
        <v>212061.3</v>
      </c>
      <c r="K147" s="183" t="s">
        <v>1</v>
      </c>
      <c r="L147" s="187"/>
      <c r="M147" s="188" t="s">
        <v>1</v>
      </c>
      <c r="N147" s="189" t="s">
        <v>40</v>
      </c>
      <c r="O147" s="48"/>
      <c r="P147" s="154">
        <f>O147*H147</f>
        <v>0</v>
      </c>
      <c r="Q147" s="154">
        <v>0.0183</v>
      </c>
      <c r="R147" s="154">
        <f>Q147*H147</f>
        <v>1.801635</v>
      </c>
      <c r="S147" s="154">
        <v>0</v>
      </c>
      <c r="T147" s="155">
        <f>S147*H147</f>
        <v>0</v>
      </c>
      <c r="AR147" s="15" t="s">
        <v>227</v>
      </c>
      <c r="AT147" s="15" t="s">
        <v>265</v>
      </c>
      <c r="AU147" s="15" t="s">
        <v>78</v>
      </c>
      <c r="AY147" s="15" t="s">
        <v>183</v>
      </c>
      <c r="BE147" s="156">
        <f>IF(N147="základní",J147,0)</f>
        <v>212061.3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212061.3</v>
      </c>
      <c r="BL147" s="15" t="s">
        <v>190</v>
      </c>
      <c r="BM147" s="15" t="s">
        <v>2136</v>
      </c>
    </row>
    <row r="148" spans="2:51" s="158" customFormat="1" ht="12">
      <c r="B148" s="157"/>
      <c r="D148" s="159" t="s">
        <v>196</v>
      </c>
      <c r="F148" s="161" t="s">
        <v>2137</v>
      </c>
      <c r="H148" s="162">
        <v>98.45</v>
      </c>
      <c r="I148" s="5"/>
      <c r="L148" s="157"/>
      <c r="M148" s="163"/>
      <c r="N148" s="164"/>
      <c r="O148" s="164"/>
      <c r="P148" s="164"/>
      <c r="Q148" s="164"/>
      <c r="R148" s="164"/>
      <c r="S148" s="164"/>
      <c r="T148" s="165"/>
      <c r="AT148" s="160" t="s">
        <v>196</v>
      </c>
      <c r="AU148" s="160" t="s">
        <v>78</v>
      </c>
      <c r="AV148" s="158" t="s">
        <v>78</v>
      </c>
      <c r="AW148" s="158" t="s">
        <v>3</v>
      </c>
      <c r="AX148" s="158" t="s">
        <v>76</v>
      </c>
      <c r="AY148" s="160" t="s">
        <v>183</v>
      </c>
    </row>
    <row r="149" spans="2:65" s="28" customFormat="1" ht="16.5" customHeight="1">
      <c r="B149" s="27"/>
      <c r="C149" s="147" t="s">
        <v>299</v>
      </c>
      <c r="D149" s="147" t="s">
        <v>185</v>
      </c>
      <c r="E149" s="148" t="s">
        <v>1871</v>
      </c>
      <c r="F149" s="149" t="s">
        <v>1872</v>
      </c>
      <c r="G149" s="150" t="s">
        <v>406</v>
      </c>
      <c r="H149" s="151">
        <v>13</v>
      </c>
      <c r="I149" s="4">
        <v>738</v>
      </c>
      <c r="J149" s="95">
        <f aca="true" t="shared" si="0" ref="J149:J185">ROUND(I149*H149,2)</f>
        <v>9594</v>
      </c>
      <c r="K149" s="149" t="s">
        <v>189</v>
      </c>
      <c r="L149" s="27"/>
      <c r="M149" s="152" t="s">
        <v>1</v>
      </c>
      <c r="N149" s="153" t="s">
        <v>40</v>
      </c>
      <c r="O149" s="48"/>
      <c r="P149" s="154">
        <f aca="true" t="shared" si="1" ref="P149:P185">O149*H149</f>
        <v>0</v>
      </c>
      <c r="Q149" s="154">
        <v>0</v>
      </c>
      <c r="R149" s="154">
        <f aca="true" t="shared" si="2" ref="R149:R185">Q149*H149</f>
        <v>0</v>
      </c>
      <c r="S149" s="154">
        <v>0</v>
      </c>
      <c r="T149" s="155">
        <f aca="true" t="shared" si="3" ref="T149:T185">S149*H149</f>
        <v>0</v>
      </c>
      <c r="AR149" s="15" t="s">
        <v>190</v>
      </c>
      <c r="AT149" s="15" t="s">
        <v>185</v>
      </c>
      <c r="AU149" s="15" t="s">
        <v>78</v>
      </c>
      <c r="AY149" s="15" t="s">
        <v>183</v>
      </c>
      <c r="BE149" s="156">
        <f aca="true" t="shared" si="4" ref="BE149:BE185">IF(N149="základní",J149,0)</f>
        <v>9594</v>
      </c>
      <c r="BF149" s="156">
        <f aca="true" t="shared" si="5" ref="BF149:BF185">IF(N149="snížená",J149,0)</f>
        <v>0</v>
      </c>
      <c r="BG149" s="156">
        <f aca="true" t="shared" si="6" ref="BG149:BG185">IF(N149="zákl. přenesená",J149,0)</f>
        <v>0</v>
      </c>
      <c r="BH149" s="156">
        <f aca="true" t="shared" si="7" ref="BH149:BH185">IF(N149="sníž. přenesená",J149,0)</f>
        <v>0</v>
      </c>
      <c r="BI149" s="156">
        <f aca="true" t="shared" si="8" ref="BI149:BI185">IF(N149="nulová",J149,0)</f>
        <v>0</v>
      </c>
      <c r="BJ149" s="15" t="s">
        <v>76</v>
      </c>
      <c r="BK149" s="156">
        <f aca="true" t="shared" si="9" ref="BK149:BK185">ROUND(I149*H149,2)</f>
        <v>9594</v>
      </c>
      <c r="BL149" s="15" t="s">
        <v>190</v>
      </c>
      <c r="BM149" s="15" t="s">
        <v>2138</v>
      </c>
    </row>
    <row r="150" spans="2:65" s="28" customFormat="1" ht="16.5" customHeight="1">
      <c r="B150" s="27"/>
      <c r="C150" s="181" t="s">
        <v>301</v>
      </c>
      <c r="D150" s="181" t="s">
        <v>265</v>
      </c>
      <c r="E150" s="182" t="s">
        <v>2139</v>
      </c>
      <c r="F150" s="183" t="s">
        <v>2140</v>
      </c>
      <c r="G150" s="184" t="s">
        <v>406</v>
      </c>
      <c r="H150" s="185">
        <v>13</v>
      </c>
      <c r="I150" s="8">
        <v>4048</v>
      </c>
      <c r="J150" s="186">
        <f t="shared" si="0"/>
        <v>52624</v>
      </c>
      <c r="K150" s="183" t="s">
        <v>189</v>
      </c>
      <c r="L150" s="187"/>
      <c r="M150" s="188" t="s">
        <v>1</v>
      </c>
      <c r="N150" s="189" t="s">
        <v>40</v>
      </c>
      <c r="O150" s="48"/>
      <c r="P150" s="154">
        <f t="shared" si="1"/>
        <v>0</v>
      </c>
      <c r="Q150" s="154">
        <v>0.0167</v>
      </c>
      <c r="R150" s="154">
        <f t="shared" si="2"/>
        <v>0.2171</v>
      </c>
      <c r="S150" s="154">
        <v>0</v>
      </c>
      <c r="T150" s="155">
        <f t="shared" si="3"/>
        <v>0</v>
      </c>
      <c r="AR150" s="15" t="s">
        <v>227</v>
      </c>
      <c r="AT150" s="15" t="s">
        <v>265</v>
      </c>
      <c r="AU150" s="15" t="s">
        <v>78</v>
      </c>
      <c r="AY150" s="15" t="s">
        <v>183</v>
      </c>
      <c r="BE150" s="156">
        <f t="shared" si="4"/>
        <v>52624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5" t="s">
        <v>76</v>
      </c>
      <c r="BK150" s="156">
        <f t="shared" si="9"/>
        <v>52624</v>
      </c>
      <c r="BL150" s="15" t="s">
        <v>190</v>
      </c>
      <c r="BM150" s="15" t="s">
        <v>2141</v>
      </c>
    </row>
    <row r="151" spans="2:65" s="28" customFormat="1" ht="16.5" customHeight="1">
      <c r="B151" s="27"/>
      <c r="C151" s="147" t="s">
        <v>305</v>
      </c>
      <c r="D151" s="147" t="s">
        <v>185</v>
      </c>
      <c r="E151" s="148" t="s">
        <v>1877</v>
      </c>
      <c r="F151" s="149" t="s">
        <v>1878</v>
      </c>
      <c r="G151" s="150" t="s">
        <v>406</v>
      </c>
      <c r="H151" s="151">
        <v>5</v>
      </c>
      <c r="I151" s="4">
        <v>1524</v>
      </c>
      <c r="J151" s="95">
        <f t="shared" si="0"/>
        <v>7620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 t="shared" si="1"/>
        <v>0</v>
      </c>
      <c r="Q151" s="154">
        <v>0.00918</v>
      </c>
      <c r="R151" s="154">
        <f t="shared" si="2"/>
        <v>0.0459</v>
      </c>
      <c r="S151" s="154">
        <v>0</v>
      </c>
      <c r="T151" s="155">
        <f t="shared" si="3"/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 t="shared" si="4"/>
        <v>7620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5" t="s">
        <v>76</v>
      </c>
      <c r="BK151" s="156">
        <f t="shared" si="9"/>
        <v>7620</v>
      </c>
      <c r="BL151" s="15" t="s">
        <v>190</v>
      </c>
      <c r="BM151" s="15" t="s">
        <v>2142</v>
      </c>
    </row>
    <row r="152" spans="2:65" s="28" customFormat="1" ht="16.5" customHeight="1">
      <c r="B152" s="27"/>
      <c r="C152" s="181" t="s">
        <v>307</v>
      </c>
      <c r="D152" s="181" t="s">
        <v>265</v>
      </c>
      <c r="E152" s="182" t="s">
        <v>1880</v>
      </c>
      <c r="F152" s="183" t="s">
        <v>1881</v>
      </c>
      <c r="G152" s="184" t="s">
        <v>406</v>
      </c>
      <c r="H152" s="185">
        <v>1.5</v>
      </c>
      <c r="I152" s="8">
        <v>302</v>
      </c>
      <c r="J152" s="186">
        <f t="shared" si="0"/>
        <v>453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"/>
        <v>0</v>
      </c>
      <c r="Q152" s="154">
        <v>0.068</v>
      </c>
      <c r="R152" s="154">
        <f t="shared" si="2"/>
        <v>0.10200000000000001</v>
      </c>
      <c r="S152" s="154">
        <v>0</v>
      </c>
      <c r="T152" s="155">
        <f t="shared" si="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4"/>
        <v>453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5" t="s">
        <v>76</v>
      </c>
      <c r="BK152" s="156">
        <f t="shared" si="9"/>
        <v>453</v>
      </c>
      <c r="BL152" s="15" t="s">
        <v>190</v>
      </c>
      <c r="BM152" s="15" t="s">
        <v>2143</v>
      </c>
    </row>
    <row r="153" spans="2:65" s="28" customFormat="1" ht="16.5" customHeight="1">
      <c r="B153" s="27"/>
      <c r="C153" s="181" t="s">
        <v>312</v>
      </c>
      <c r="D153" s="181" t="s">
        <v>265</v>
      </c>
      <c r="E153" s="182" t="s">
        <v>1886</v>
      </c>
      <c r="F153" s="183" t="s">
        <v>1887</v>
      </c>
      <c r="G153" s="184" t="s">
        <v>406</v>
      </c>
      <c r="H153" s="185">
        <v>0.5</v>
      </c>
      <c r="I153" s="8">
        <v>232</v>
      </c>
      <c r="J153" s="186">
        <f t="shared" si="0"/>
        <v>116</v>
      </c>
      <c r="K153" s="183" t="s">
        <v>1</v>
      </c>
      <c r="L153" s="187"/>
      <c r="M153" s="188" t="s">
        <v>1</v>
      </c>
      <c r="N153" s="189" t="s">
        <v>40</v>
      </c>
      <c r="O153" s="48"/>
      <c r="P153" s="154">
        <f t="shared" si="1"/>
        <v>0</v>
      </c>
      <c r="Q153" s="154">
        <v>0.053</v>
      </c>
      <c r="R153" s="154">
        <f t="shared" si="2"/>
        <v>0.0265</v>
      </c>
      <c r="S153" s="154">
        <v>0</v>
      </c>
      <c r="T153" s="155">
        <f t="shared" si="3"/>
        <v>0</v>
      </c>
      <c r="AR153" s="15" t="s">
        <v>227</v>
      </c>
      <c r="AT153" s="15" t="s">
        <v>265</v>
      </c>
      <c r="AU153" s="15" t="s">
        <v>78</v>
      </c>
      <c r="AY153" s="15" t="s">
        <v>183</v>
      </c>
      <c r="BE153" s="156">
        <f t="shared" si="4"/>
        <v>116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5" t="s">
        <v>76</v>
      </c>
      <c r="BK153" s="156">
        <f t="shared" si="9"/>
        <v>116</v>
      </c>
      <c r="BL153" s="15" t="s">
        <v>190</v>
      </c>
      <c r="BM153" s="15" t="s">
        <v>2144</v>
      </c>
    </row>
    <row r="154" spans="2:65" s="28" customFormat="1" ht="16.5" customHeight="1">
      <c r="B154" s="27"/>
      <c r="C154" s="181" t="s">
        <v>316</v>
      </c>
      <c r="D154" s="181" t="s">
        <v>265</v>
      </c>
      <c r="E154" s="182" t="s">
        <v>1889</v>
      </c>
      <c r="F154" s="183" t="s">
        <v>1890</v>
      </c>
      <c r="G154" s="184" t="s">
        <v>406</v>
      </c>
      <c r="H154" s="185">
        <v>0.5</v>
      </c>
      <c r="I154" s="8">
        <v>214</v>
      </c>
      <c r="J154" s="186">
        <f t="shared" si="0"/>
        <v>107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 t="shared" si="1"/>
        <v>0</v>
      </c>
      <c r="Q154" s="154">
        <v>0.028</v>
      </c>
      <c r="R154" s="154">
        <f t="shared" si="2"/>
        <v>0.014</v>
      </c>
      <c r="S154" s="154">
        <v>0</v>
      </c>
      <c r="T154" s="155">
        <f t="shared" si="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4"/>
        <v>107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5" t="s">
        <v>76</v>
      </c>
      <c r="BK154" s="156">
        <f t="shared" si="9"/>
        <v>107</v>
      </c>
      <c r="BL154" s="15" t="s">
        <v>190</v>
      </c>
      <c r="BM154" s="15" t="s">
        <v>2145</v>
      </c>
    </row>
    <row r="155" spans="2:65" s="28" customFormat="1" ht="16.5" customHeight="1">
      <c r="B155" s="27"/>
      <c r="C155" s="181" t="s">
        <v>321</v>
      </c>
      <c r="D155" s="181" t="s">
        <v>265</v>
      </c>
      <c r="E155" s="182" t="s">
        <v>1892</v>
      </c>
      <c r="F155" s="183" t="s">
        <v>1893</v>
      </c>
      <c r="G155" s="184" t="s">
        <v>406</v>
      </c>
      <c r="H155" s="185">
        <v>1.5</v>
      </c>
      <c r="I155" s="8">
        <v>814</v>
      </c>
      <c r="J155" s="186">
        <f t="shared" si="0"/>
        <v>1221</v>
      </c>
      <c r="K155" s="183" t="s">
        <v>1</v>
      </c>
      <c r="L155" s="187"/>
      <c r="M155" s="188" t="s">
        <v>1</v>
      </c>
      <c r="N155" s="189" t="s">
        <v>40</v>
      </c>
      <c r="O155" s="48"/>
      <c r="P155" s="154">
        <f t="shared" si="1"/>
        <v>0</v>
      </c>
      <c r="Q155" s="154">
        <v>0.254</v>
      </c>
      <c r="R155" s="154">
        <f t="shared" si="2"/>
        <v>0.381</v>
      </c>
      <c r="S155" s="154">
        <v>0</v>
      </c>
      <c r="T155" s="155">
        <f t="shared" si="3"/>
        <v>0</v>
      </c>
      <c r="AR155" s="15" t="s">
        <v>227</v>
      </c>
      <c r="AT155" s="15" t="s">
        <v>265</v>
      </c>
      <c r="AU155" s="15" t="s">
        <v>78</v>
      </c>
      <c r="AY155" s="15" t="s">
        <v>183</v>
      </c>
      <c r="BE155" s="156">
        <f t="shared" si="4"/>
        <v>1221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5" t="s">
        <v>76</v>
      </c>
      <c r="BK155" s="156">
        <f t="shared" si="9"/>
        <v>1221</v>
      </c>
      <c r="BL155" s="15" t="s">
        <v>190</v>
      </c>
      <c r="BM155" s="15" t="s">
        <v>2146</v>
      </c>
    </row>
    <row r="156" spans="2:65" s="28" customFormat="1" ht="16.5" customHeight="1">
      <c r="B156" s="27"/>
      <c r="C156" s="181" t="s">
        <v>327</v>
      </c>
      <c r="D156" s="181" t="s">
        <v>265</v>
      </c>
      <c r="E156" s="182" t="s">
        <v>1895</v>
      </c>
      <c r="F156" s="183" t="s">
        <v>1896</v>
      </c>
      <c r="G156" s="184" t="s">
        <v>406</v>
      </c>
      <c r="H156" s="185">
        <v>1.5</v>
      </c>
      <c r="I156" s="8">
        <v>1194</v>
      </c>
      <c r="J156" s="186">
        <f t="shared" si="0"/>
        <v>1791</v>
      </c>
      <c r="K156" s="183" t="s">
        <v>1</v>
      </c>
      <c r="L156" s="187"/>
      <c r="M156" s="188" t="s">
        <v>1</v>
      </c>
      <c r="N156" s="189" t="s">
        <v>40</v>
      </c>
      <c r="O156" s="48"/>
      <c r="P156" s="154">
        <f t="shared" si="1"/>
        <v>0</v>
      </c>
      <c r="Q156" s="154">
        <v>0.506</v>
      </c>
      <c r="R156" s="154">
        <f t="shared" si="2"/>
        <v>0.759</v>
      </c>
      <c r="S156" s="154">
        <v>0</v>
      </c>
      <c r="T156" s="155">
        <f t="shared" si="3"/>
        <v>0</v>
      </c>
      <c r="AR156" s="15" t="s">
        <v>227</v>
      </c>
      <c r="AT156" s="15" t="s">
        <v>265</v>
      </c>
      <c r="AU156" s="15" t="s">
        <v>78</v>
      </c>
      <c r="AY156" s="15" t="s">
        <v>183</v>
      </c>
      <c r="BE156" s="156">
        <f t="shared" si="4"/>
        <v>1791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5" t="s">
        <v>76</v>
      </c>
      <c r="BK156" s="156">
        <f t="shared" si="9"/>
        <v>1791</v>
      </c>
      <c r="BL156" s="15" t="s">
        <v>190</v>
      </c>
      <c r="BM156" s="15" t="s">
        <v>2147</v>
      </c>
    </row>
    <row r="157" spans="2:65" s="28" customFormat="1" ht="16.5" customHeight="1">
      <c r="B157" s="27"/>
      <c r="C157" s="147" t="s">
        <v>332</v>
      </c>
      <c r="D157" s="147" t="s">
        <v>185</v>
      </c>
      <c r="E157" s="148" t="s">
        <v>1901</v>
      </c>
      <c r="F157" s="149" t="s">
        <v>1902</v>
      </c>
      <c r="G157" s="150" t="s">
        <v>406</v>
      </c>
      <c r="H157" s="151">
        <v>1.5</v>
      </c>
      <c r="I157" s="4">
        <v>2567</v>
      </c>
      <c r="J157" s="95">
        <f t="shared" si="0"/>
        <v>3850.5</v>
      </c>
      <c r="K157" s="149" t="s">
        <v>189</v>
      </c>
      <c r="L157" s="27"/>
      <c r="M157" s="152" t="s">
        <v>1</v>
      </c>
      <c r="N157" s="153" t="s">
        <v>40</v>
      </c>
      <c r="O157" s="48"/>
      <c r="P157" s="154">
        <f t="shared" si="1"/>
        <v>0</v>
      </c>
      <c r="Q157" s="154">
        <v>0.01147</v>
      </c>
      <c r="R157" s="154">
        <f t="shared" si="2"/>
        <v>0.017204999999999998</v>
      </c>
      <c r="S157" s="154">
        <v>0</v>
      </c>
      <c r="T157" s="155">
        <f t="shared" si="3"/>
        <v>0</v>
      </c>
      <c r="AR157" s="15" t="s">
        <v>190</v>
      </c>
      <c r="AT157" s="15" t="s">
        <v>185</v>
      </c>
      <c r="AU157" s="15" t="s">
        <v>78</v>
      </c>
      <c r="AY157" s="15" t="s">
        <v>183</v>
      </c>
      <c r="BE157" s="156">
        <f t="shared" si="4"/>
        <v>3850.5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5" t="s">
        <v>76</v>
      </c>
      <c r="BK157" s="156">
        <f t="shared" si="9"/>
        <v>3850.5</v>
      </c>
      <c r="BL157" s="15" t="s">
        <v>190</v>
      </c>
      <c r="BM157" s="15" t="s">
        <v>2148</v>
      </c>
    </row>
    <row r="158" spans="2:65" s="28" customFormat="1" ht="16.5" customHeight="1">
      <c r="B158" s="27"/>
      <c r="C158" s="181" t="s">
        <v>340</v>
      </c>
      <c r="D158" s="181" t="s">
        <v>265</v>
      </c>
      <c r="E158" s="182" t="s">
        <v>1904</v>
      </c>
      <c r="F158" s="183" t="s">
        <v>1905</v>
      </c>
      <c r="G158" s="184" t="s">
        <v>406</v>
      </c>
      <c r="H158" s="185">
        <v>1.5</v>
      </c>
      <c r="I158" s="8">
        <v>1446</v>
      </c>
      <c r="J158" s="186">
        <f t="shared" si="0"/>
        <v>2169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 t="shared" si="1"/>
        <v>0</v>
      </c>
      <c r="Q158" s="154">
        <v>0.595</v>
      </c>
      <c r="R158" s="154">
        <f t="shared" si="2"/>
        <v>0.8925</v>
      </c>
      <c r="S158" s="154">
        <v>0</v>
      </c>
      <c r="T158" s="155">
        <f t="shared" si="3"/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 t="shared" si="4"/>
        <v>2169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5" t="s">
        <v>76</v>
      </c>
      <c r="BK158" s="156">
        <f t="shared" si="9"/>
        <v>2169</v>
      </c>
      <c r="BL158" s="15" t="s">
        <v>190</v>
      </c>
      <c r="BM158" s="15" t="s">
        <v>2149</v>
      </c>
    </row>
    <row r="159" spans="2:65" s="28" customFormat="1" ht="16.5" customHeight="1">
      <c r="B159" s="27"/>
      <c r="C159" s="147" t="s">
        <v>346</v>
      </c>
      <c r="D159" s="147" t="s">
        <v>185</v>
      </c>
      <c r="E159" s="148" t="s">
        <v>1907</v>
      </c>
      <c r="F159" s="149" t="s">
        <v>1908</v>
      </c>
      <c r="G159" s="150" t="s">
        <v>406</v>
      </c>
      <c r="H159" s="151">
        <v>2.5</v>
      </c>
      <c r="I159" s="4">
        <v>9505</v>
      </c>
      <c r="J159" s="95">
        <f t="shared" si="0"/>
        <v>23762.5</v>
      </c>
      <c r="K159" s="149" t="s">
        <v>1</v>
      </c>
      <c r="L159" s="27"/>
      <c r="M159" s="152" t="s">
        <v>1</v>
      </c>
      <c r="N159" s="153" t="s">
        <v>40</v>
      </c>
      <c r="O159" s="48"/>
      <c r="P159" s="154">
        <f t="shared" si="1"/>
        <v>0</v>
      </c>
      <c r="Q159" s="154">
        <v>0.02862</v>
      </c>
      <c r="R159" s="154">
        <f t="shared" si="2"/>
        <v>0.07155</v>
      </c>
      <c r="S159" s="154">
        <v>0</v>
      </c>
      <c r="T159" s="155">
        <f t="shared" si="3"/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 t="shared" si="4"/>
        <v>23762.5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5" t="s">
        <v>76</v>
      </c>
      <c r="BK159" s="156">
        <f t="shared" si="9"/>
        <v>23762.5</v>
      </c>
      <c r="BL159" s="15" t="s">
        <v>190</v>
      </c>
      <c r="BM159" s="15" t="s">
        <v>2150</v>
      </c>
    </row>
    <row r="160" spans="2:65" s="28" customFormat="1" ht="16.5" customHeight="1">
      <c r="B160" s="27"/>
      <c r="C160" s="181" t="s">
        <v>351</v>
      </c>
      <c r="D160" s="181" t="s">
        <v>265</v>
      </c>
      <c r="E160" s="182" t="s">
        <v>1910</v>
      </c>
      <c r="F160" s="183" t="s">
        <v>1911</v>
      </c>
      <c r="G160" s="184" t="s">
        <v>406</v>
      </c>
      <c r="H160" s="185">
        <v>2.5</v>
      </c>
      <c r="I160" s="8">
        <v>6296</v>
      </c>
      <c r="J160" s="186">
        <f t="shared" si="0"/>
        <v>15740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 t="shared" si="1"/>
        <v>0</v>
      </c>
      <c r="Q160" s="154">
        <v>1.31</v>
      </c>
      <c r="R160" s="154">
        <f t="shared" si="2"/>
        <v>3.2750000000000004</v>
      </c>
      <c r="S160" s="154">
        <v>0</v>
      </c>
      <c r="T160" s="155">
        <f t="shared" si="3"/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 t="shared" si="4"/>
        <v>15740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5" t="s">
        <v>76</v>
      </c>
      <c r="BK160" s="156">
        <f t="shared" si="9"/>
        <v>15740</v>
      </c>
      <c r="BL160" s="15" t="s">
        <v>190</v>
      </c>
      <c r="BM160" s="15" t="s">
        <v>2151</v>
      </c>
    </row>
    <row r="161" spans="2:65" s="28" customFormat="1" ht="16.5" customHeight="1">
      <c r="B161" s="27"/>
      <c r="C161" s="147" t="s">
        <v>355</v>
      </c>
      <c r="D161" s="147" t="s">
        <v>185</v>
      </c>
      <c r="E161" s="148" t="s">
        <v>2152</v>
      </c>
      <c r="F161" s="149" t="s">
        <v>2153</v>
      </c>
      <c r="G161" s="150" t="s">
        <v>406</v>
      </c>
      <c r="H161" s="151">
        <v>1</v>
      </c>
      <c r="I161" s="4">
        <v>2428</v>
      </c>
      <c r="J161" s="95">
        <f t="shared" si="0"/>
        <v>2428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 t="shared" si="1"/>
        <v>0</v>
      </c>
      <c r="Q161" s="154">
        <v>0.03826</v>
      </c>
      <c r="R161" s="154">
        <f t="shared" si="2"/>
        <v>0.03826</v>
      </c>
      <c r="S161" s="154">
        <v>0</v>
      </c>
      <c r="T161" s="155">
        <f t="shared" si="3"/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 t="shared" si="4"/>
        <v>2428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5" t="s">
        <v>76</v>
      </c>
      <c r="BK161" s="156">
        <f t="shared" si="9"/>
        <v>2428</v>
      </c>
      <c r="BL161" s="15" t="s">
        <v>190</v>
      </c>
      <c r="BM161" s="15" t="s">
        <v>2154</v>
      </c>
    </row>
    <row r="162" spans="2:65" s="28" customFormat="1" ht="16.5" customHeight="1">
      <c r="B162" s="27"/>
      <c r="C162" s="181" t="s">
        <v>359</v>
      </c>
      <c r="D162" s="181" t="s">
        <v>265</v>
      </c>
      <c r="E162" s="182" t="s">
        <v>2155</v>
      </c>
      <c r="F162" s="183" t="s">
        <v>2156</v>
      </c>
      <c r="G162" s="184" t="s">
        <v>406</v>
      </c>
      <c r="H162" s="185">
        <v>1</v>
      </c>
      <c r="I162" s="8">
        <v>3303</v>
      </c>
      <c r="J162" s="186">
        <f t="shared" si="0"/>
        <v>3303</v>
      </c>
      <c r="K162" s="183" t="s">
        <v>189</v>
      </c>
      <c r="L162" s="187"/>
      <c r="M162" s="188" t="s">
        <v>1</v>
      </c>
      <c r="N162" s="189" t="s">
        <v>40</v>
      </c>
      <c r="O162" s="48"/>
      <c r="P162" s="154">
        <f t="shared" si="1"/>
        <v>0</v>
      </c>
      <c r="Q162" s="154">
        <v>1.1</v>
      </c>
      <c r="R162" s="154">
        <f t="shared" si="2"/>
        <v>1.1</v>
      </c>
      <c r="S162" s="154">
        <v>0</v>
      </c>
      <c r="T162" s="155">
        <f t="shared" si="3"/>
        <v>0</v>
      </c>
      <c r="AR162" s="15" t="s">
        <v>227</v>
      </c>
      <c r="AT162" s="15" t="s">
        <v>265</v>
      </c>
      <c r="AU162" s="15" t="s">
        <v>78</v>
      </c>
      <c r="AY162" s="15" t="s">
        <v>183</v>
      </c>
      <c r="BE162" s="156">
        <f t="shared" si="4"/>
        <v>3303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5" t="s">
        <v>76</v>
      </c>
      <c r="BK162" s="156">
        <f t="shared" si="9"/>
        <v>3303</v>
      </c>
      <c r="BL162" s="15" t="s">
        <v>190</v>
      </c>
      <c r="BM162" s="15" t="s">
        <v>2157</v>
      </c>
    </row>
    <row r="163" spans="2:65" s="28" customFormat="1" ht="16.5" customHeight="1">
      <c r="B163" s="27"/>
      <c r="C163" s="147" t="s">
        <v>363</v>
      </c>
      <c r="D163" s="147" t="s">
        <v>185</v>
      </c>
      <c r="E163" s="148" t="s">
        <v>1916</v>
      </c>
      <c r="F163" s="149" t="s">
        <v>1917</v>
      </c>
      <c r="G163" s="150" t="s">
        <v>406</v>
      </c>
      <c r="H163" s="151">
        <v>8</v>
      </c>
      <c r="I163" s="4">
        <v>9923</v>
      </c>
      <c r="J163" s="95">
        <f t="shared" si="0"/>
        <v>79384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 t="shared" si="1"/>
        <v>0</v>
      </c>
      <c r="Q163" s="154">
        <v>0.14494</v>
      </c>
      <c r="R163" s="154">
        <f t="shared" si="2"/>
        <v>1.15952</v>
      </c>
      <c r="S163" s="154">
        <v>0</v>
      </c>
      <c r="T163" s="155">
        <f t="shared" si="3"/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 t="shared" si="4"/>
        <v>79384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5" t="s">
        <v>76</v>
      </c>
      <c r="BK163" s="156">
        <f t="shared" si="9"/>
        <v>79384</v>
      </c>
      <c r="BL163" s="15" t="s">
        <v>190</v>
      </c>
      <c r="BM163" s="15" t="s">
        <v>2158</v>
      </c>
    </row>
    <row r="164" spans="2:65" s="28" customFormat="1" ht="16.5" customHeight="1">
      <c r="B164" s="27"/>
      <c r="C164" s="181" t="s">
        <v>367</v>
      </c>
      <c r="D164" s="181" t="s">
        <v>265</v>
      </c>
      <c r="E164" s="182" t="s">
        <v>1919</v>
      </c>
      <c r="F164" s="183" t="s">
        <v>1920</v>
      </c>
      <c r="G164" s="184" t="s">
        <v>406</v>
      </c>
      <c r="H164" s="185">
        <v>2</v>
      </c>
      <c r="I164" s="8">
        <v>8586</v>
      </c>
      <c r="J164" s="186">
        <f t="shared" si="0"/>
        <v>17172</v>
      </c>
      <c r="K164" s="183" t="s">
        <v>1</v>
      </c>
      <c r="L164" s="187"/>
      <c r="M164" s="188" t="s">
        <v>1</v>
      </c>
      <c r="N164" s="189" t="s">
        <v>40</v>
      </c>
      <c r="O164" s="48"/>
      <c r="P164" s="154">
        <f t="shared" si="1"/>
        <v>0</v>
      </c>
      <c r="Q164" s="154">
        <v>0.087</v>
      </c>
      <c r="R164" s="154">
        <f t="shared" si="2"/>
        <v>0.174</v>
      </c>
      <c r="S164" s="154">
        <v>0</v>
      </c>
      <c r="T164" s="155">
        <f t="shared" si="3"/>
        <v>0</v>
      </c>
      <c r="AR164" s="15" t="s">
        <v>227</v>
      </c>
      <c r="AT164" s="15" t="s">
        <v>265</v>
      </c>
      <c r="AU164" s="15" t="s">
        <v>78</v>
      </c>
      <c r="AY164" s="15" t="s">
        <v>183</v>
      </c>
      <c r="BE164" s="156">
        <f t="shared" si="4"/>
        <v>17172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5" t="s">
        <v>76</v>
      </c>
      <c r="BK164" s="156">
        <f t="shared" si="9"/>
        <v>17172</v>
      </c>
      <c r="BL164" s="15" t="s">
        <v>190</v>
      </c>
      <c r="BM164" s="15" t="s">
        <v>2159</v>
      </c>
    </row>
    <row r="165" spans="2:65" s="28" customFormat="1" ht="16.5" customHeight="1">
      <c r="B165" s="27"/>
      <c r="C165" s="181" t="s">
        <v>371</v>
      </c>
      <c r="D165" s="181" t="s">
        <v>265</v>
      </c>
      <c r="E165" s="182" t="s">
        <v>1922</v>
      </c>
      <c r="F165" s="183" t="s">
        <v>1923</v>
      </c>
      <c r="G165" s="184" t="s">
        <v>406</v>
      </c>
      <c r="H165" s="185">
        <v>6</v>
      </c>
      <c r="I165" s="8">
        <v>327</v>
      </c>
      <c r="J165" s="186">
        <f t="shared" si="0"/>
        <v>1962</v>
      </c>
      <c r="K165" s="183" t="s">
        <v>1</v>
      </c>
      <c r="L165" s="187"/>
      <c r="M165" s="188" t="s">
        <v>1</v>
      </c>
      <c r="N165" s="189" t="s">
        <v>40</v>
      </c>
      <c r="O165" s="48"/>
      <c r="P165" s="154">
        <f t="shared" si="1"/>
        <v>0</v>
      </c>
      <c r="Q165" s="154">
        <v>0.097</v>
      </c>
      <c r="R165" s="154">
        <f t="shared" si="2"/>
        <v>0.5820000000000001</v>
      </c>
      <c r="S165" s="154">
        <v>0</v>
      </c>
      <c r="T165" s="155">
        <f t="shared" si="3"/>
        <v>0</v>
      </c>
      <c r="AR165" s="15" t="s">
        <v>227</v>
      </c>
      <c r="AT165" s="15" t="s">
        <v>265</v>
      </c>
      <c r="AU165" s="15" t="s">
        <v>78</v>
      </c>
      <c r="AY165" s="15" t="s">
        <v>183</v>
      </c>
      <c r="BE165" s="156">
        <f t="shared" si="4"/>
        <v>1962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5" t="s">
        <v>76</v>
      </c>
      <c r="BK165" s="156">
        <f t="shared" si="9"/>
        <v>1962</v>
      </c>
      <c r="BL165" s="15" t="s">
        <v>190</v>
      </c>
      <c r="BM165" s="15" t="s">
        <v>2160</v>
      </c>
    </row>
    <row r="166" spans="2:65" s="28" customFormat="1" ht="16.5" customHeight="1">
      <c r="B166" s="27"/>
      <c r="C166" s="181" t="s">
        <v>375</v>
      </c>
      <c r="D166" s="181" t="s">
        <v>265</v>
      </c>
      <c r="E166" s="182" t="s">
        <v>1925</v>
      </c>
      <c r="F166" s="183" t="s">
        <v>1926</v>
      </c>
      <c r="G166" s="184" t="s">
        <v>406</v>
      </c>
      <c r="H166" s="185">
        <v>1</v>
      </c>
      <c r="I166" s="8">
        <v>274</v>
      </c>
      <c r="J166" s="186">
        <f t="shared" si="0"/>
        <v>274</v>
      </c>
      <c r="K166" s="183" t="s">
        <v>189</v>
      </c>
      <c r="L166" s="187"/>
      <c r="M166" s="188" t="s">
        <v>1</v>
      </c>
      <c r="N166" s="189" t="s">
        <v>40</v>
      </c>
      <c r="O166" s="48"/>
      <c r="P166" s="154">
        <f t="shared" si="1"/>
        <v>0</v>
      </c>
      <c r="Q166" s="154">
        <v>0.057</v>
      </c>
      <c r="R166" s="154">
        <f t="shared" si="2"/>
        <v>0.057</v>
      </c>
      <c r="S166" s="154">
        <v>0</v>
      </c>
      <c r="T166" s="155">
        <f t="shared" si="3"/>
        <v>0</v>
      </c>
      <c r="AR166" s="15" t="s">
        <v>227</v>
      </c>
      <c r="AT166" s="15" t="s">
        <v>265</v>
      </c>
      <c r="AU166" s="15" t="s">
        <v>78</v>
      </c>
      <c r="AY166" s="15" t="s">
        <v>183</v>
      </c>
      <c r="BE166" s="156">
        <f t="shared" si="4"/>
        <v>274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5" t="s">
        <v>76</v>
      </c>
      <c r="BK166" s="156">
        <f t="shared" si="9"/>
        <v>274</v>
      </c>
      <c r="BL166" s="15" t="s">
        <v>190</v>
      </c>
      <c r="BM166" s="15" t="s">
        <v>2161</v>
      </c>
    </row>
    <row r="167" spans="2:65" s="28" customFormat="1" ht="16.5" customHeight="1">
      <c r="B167" s="27"/>
      <c r="C167" s="181" t="s">
        <v>379</v>
      </c>
      <c r="D167" s="181" t="s">
        <v>265</v>
      </c>
      <c r="E167" s="182" t="s">
        <v>1928</v>
      </c>
      <c r="F167" s="183" t="s">
        <v>1929</v>
      </c>
      <c r="G167" s="184" t="s">
        <v>406</v>
      </c>
      <c r="H167" s="185">
        <v>1</v>
      </c>
      <c r="I167" s="8">
        <v>422</v>
      </c>
      <c r="J167" s="186">
        <f t="shared" si="0"/>
        <v>422</v>
      </c>
      <c r="K167" s="183" t="s">
        <v>1</v>
      </c>
      <c r="L167" s="187"/>
      <c r="M167" s="188" t="s">
        <v>1</v>
      </c>
      <c r="N167" s="189" t="s">
        <v>40</v>
      </c>
      <c r="O167" s="48"/>
      <c r="P167" s="154">
        <f t="shared" si="1"/>
        <v>0</v>
      </c>
      <c r="Q167" s="154">
        <v>0.04</v>
      </c>
      <c r="R167" s="154">
        <f t="shared" si="2"/>
        <v>0.04</v>
      </c>
      <c r="S167" s="154">
        <v>0</v>
      </c>
      <c r="T167" s="155">
        <f t="shared" si="3"/>
        <v>0</v>
      </c>
      <c r="AR167" s="15" t="s">
        <v>227</v>
      </c>
      <c r="AT167" s="15" t="s">
        <v>265</v>
      </c>
      <c r="AU167" s="15" t="s">
        <v>78</v>
      </c>
      <c r="AY167" s="15" t="s">
        <v>183</v>
      </c>
      <c r="BE167" s="156">
        <f t="shared" si="4"/>
        <v>422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5" t="s">
        <v>76</v>
      </c>
      <c r="BK167" s="156">
        <f t="shared" si="9"/>
        <v>422</v>
      </c>
      <c r="BL167" s="15" t="s">
        <v>190</v>
      </c>
      <c r="BM167" s="15" t="s">
        <v>2162</v>
      </c>
    </row>
    <row r="168" spans="2:65" s="28" customFormat="1" ht="16.5" customHeight="1">
      <c r="B168" s="27"/>
      <c r="C168" s="181" t="s">
        <v>383</v>
      </c>
      <c r="D168" s="181" t="s">
        <v>265</v>
      </c>
      <c r="E168" s="182" t="s">
        <v>1931</v>
      </c>
      <c r="F168" s="183" t="s">
        <v>1932</v>
      </c>
      <c r="G168" s="184" t="s">
        <v>406</v>
      </c>
      <c r="H168" s="185">
        <v>6</v>
      </c>
      <c r="I168" s="8">
        <v>423</v>
      </c>
      <c r="J168" s="186">
        <f t="shared" si="0"/>
        <v>2538</v>
      </c>
      <c r="K168" s="183" t="s">
        <v>189</v>
      </c>
      <c r="L168" s="187"/>
      <c r="M168" s="188" t="s">
        <v>1</v>
      </c>
      <c r="N168" s="189" t="s">
        <v>40</v>
      </c>
      <c r="O168" s="48"/>
      <c r="P168" s="154">
        <f t="shared" si="1"/>
        <v>0</v>
      </c>
      <c r="Q168" s="154">
        <v>0.111</v>
      </c>
      <c r="R168" s="154">
        <f t="shared" si="2"/>
        <v>0.666</v>
      </c>
      <c r="S168" s="154">
        <v>0</v>
      </c>
      <c r="T168" s="155">
        <f t="shared" si="3"/>
        <v>0</v>
      </c>
      <c r="AR168" s="15" t="s">
        <v>227</v>
      </c>
      <c r="AT168" s="15" t="s">
        <v>265</v>
      </c>
      <c r="AU168" s="15" t="s">
        <v>78</v>
      </c>
      <c r="AY168" s="15" t="s">
        <v>183</v>
      </c>
      <c r="BE168" s="156">
        <f t="shared" si="4"/>
        <v>2538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76</v>
      </c>
      <c r="BK168" s="156">
        <f t="shared" si="9"/>
        <v>2538</v>
      </c>
      <c r="BL168" s="15" t="s">
        <v>190</v>
      </c>
      <c r="BM168" s="15" t="s">
        <v>2163</v>
      </c>
    </row>
    <row r="169" spans="2:65" s="28" customFormat="1" ht="16.5" customHeight="1">
      <c r="B169" s="27"/>
      <c r="C169" s="181" t="s">
        <v>387</v>
      </c>
      <c r="D169" s="181" t="s">
        <v>265</v>
      </c>
      <c r="E169" s="182" t="s">
        <v>1934</v>
      </c>
      <c r="F169" s="183" t="s">
        <v>1935</v>
      </c>
      <c r="G169" s="184" t="s">
        <v>406</v>
      </c>
      <c r="H169" s="185">
        <v>6</v>
      </c>
      <c r="I169" s="8">
        <v>220</v>
      </c>
      <c r="J169" s="186">
        <f t="shared" si="0"/>
        <v>1320</v>
      </c>
      <c r="K169" s="183" t="s">
        <v>189</v>
      </c>
      <c r="L169" s="187"/>
      <c r="M169" s="188" t="s">
        <v>1</v>
      </c>
      <c r="N169" s="189" t="s">
        <v>40</v>
      </c>
      <c r="O169" s="48"/>
      <c r="P169" s="154">
        <f t="shared" si="1"/>
        <v>0</v>
      </c>
      <c r="Q169" s="154">
        <v>0.027</v>
      </c>
      <c r="R169" s="154">
        <f t="shared" si="2"/>
        <v>0.162</v>
      </c>
      <c r="S169" s="154">
        <v>0</v>
      </c>
      <c r="T169" s="155">
        <f t="shared" si="3"/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 t="shared" si="4"/>
        <v>1320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76</v>
      </c>
      <c r="BK169" s="156">
        <f t="shared" si="9"/>
        <v>1320</v>
      </c>
      <c r="BL169" s="15" t="s">
        <v>190</v>
      </c>
      <c r="BM169" s="15" t="s">
        <v>2164</v>
      </c>
    </row>
    <row r="170" spans="2:65" s="28" customFormat="1" ht="16.5" customHeight="1">
      <c r="B170" s="27"/>
      <c r="C170" s="181" t="s">
        <v>391</v>
      </c>
      <c r="D170" s="181" t="s">
        <v>265</v>
      </c>
      <c r="E170" s="182" t="s">
        <v>1937</v>
      </c>
      <c r="F170" s="183" t="s">
        <v>1938</v>
      </c>
      <c r="G170" s="184" t="s">
        <v>406</v>
      </c>
      <c r="H170" s="185">
        <v>6</v>
      </c>
      <c r="I170" s="8">
        <v>741</v>
      </c>
      <c r="J170" s="186">
        <f t="shared" si="0"/>
        <v>4446</v>
      </c>
      <c r="K170" s="183" t="s">
        <v>1</v>
      </c>
      <c r="L170" s="187"/>
      <c r="M170" s="188" t="s">
        <v>1</v>
      </c>
      <c r="N170" s="189" t="s">
        <v>40</v>
      </c>
      <c r="O170" s="48"/>
      <c r="P170" s="154">
        <f t="shared" si="1"/>
        <v>0</v>
      </c>
      <c r="Q170" s="154">
        <v>0.006</v>
      </c>
      <c r="R170" s="154">
        <f t="shared" si="2"/>
        <v>0.036000000000000004</v>
      </c>
      <c r="S170" s="154">
        <v>0</v>
      </c>
      <c r="T170" s="155">
        <f t="shared" si="3"/>
        <v>0</v>
      </c>
      <c r="AR170" s="15" t="s">
        <v>227</v>
      </c>
      <c r="AT170" s="15" t="s">
        <v>265</v>
      </c>
      <c r="AU170" s="15" t="s">
        <v>78</v>
      </c>
      <c r="AY170" s="15" t="s">
        <v>183</v>
      </c>
      <c r="BE170" s="156">
        <f t="shared" si="4"/>
        <v>4446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76</v>
      </c>
      <c r="BK170" s="156">
        <f t="shared" si="9"/>
        <v>4446</v>
      </c>
      <c r="BL170" s="15" t="s">
        <v>190</v>
      </c>
      <c r="BM170" s="15" t="s">
        <v>2165</v>
      </c>
    </row>
    <row r="171" spans="2:65" s="28" customFormat="1" ht="16.5" customHeight="1">
      <c r="B171" s="27"/>
      <c r="C171" s="181" t="s">
        <v>396</v>
      </c>
      <c r="D171" s="181" t="s">
        <v>265</v>
      </c>
      <c r="E171" s="182" t="s">
        <v>1940</v>
      </c>
      <c r="F171" s="183" t="s">
        <v>2166</v>
      </c>
      <c r="G171" s="184" t="s">
        <v>406</v>
      </c>
      <c r="H171" s="185">
        <v>4</v>
      </c>
      <c r="I171" s="8">
        <v>2872</v>
      </c>
      <c r="J171" s="186">
        <f t="shared" si="0"/>
        <v>11488</v>
      </c>
      <c r="K171" s="183" t="s">
        <v>189</v>
      </c>
      <c r="L171" s="187"/>
      <c r="M171" s="188" t="s">
        <v>1</v>
      </c>
      <c r="N171" s="189" t="s">
        <v>40</v>
      </c>
      <c r="O171" s="48"/>
      <c r="P171" s="154">
        <f t="shared" si="1"/>
        <v>0</v>
      </c>
      <c r="Q171" s="154">
        <v>0.058</v>
      </c>
      <c r="R171" s="154">
        <f t="shared" si="2"/>
        <v>0.232</v>
      </c>
      <c r="S171" s="154">
        <v>0</v>
      </c>
      <c r="T171" s="155">
        <f t="shared" si="3"/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 t="shared" si="4"/>
        <v>11488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76</v>
      </c>
      <c r="BK171" s="156">
        <f t="shared" si="9"/>
        <v>11488</v>
      </c>
      <c r="BL171" s="15" t="s">
        <v>190</v>
      </c>
      <c r="BM171" s="15" t="s">
        <v>2167</v>
      </c>
    </row>
    <row r="172" spans="2:65" s="28" customFormat="1" ht="16.5" customHeight="1">
      <c r="B172" s="27"/>
      <c r="C172" s="147" t="s">
        <v>403</v>
      </c>
      <c r="D172" s="147" t="s">
        <v>185</v>
      </c>
      <c r="E172" s="148" t="s">
        <v>1943</v>
      </c>
      <c r="F172" s="149" t="s">
        <v>1944</v>
      </c>
      <c r="G172" s="150" t="s">
        <v>406</v>
      </c>
      <c r="H172" s="151">
        <v>1</v>
      </c>
      <c r="I172" s="4">
        <v>16675</v>
      </c>
      <c r="J172" s="95">
        <f t="shared" si="0"/>
        <v>16675</v>
      </c>
      <c r="K172" s="149" t="s">
        <v>1</v>
      </c>
      <c r="L172" s="27"/>
      <c r="M172" s="152" t="s">
        <v>1</v>
      </c>
      <c r="N172" s="153" t="s">
        <v>40</v>
      </c>
      <c r="O172" s="48"/>
      <c r="P172" s="154">
        <f t="shared" si="1"/>
        <v>0</v>
      </c>
      <c r="Q172" s="154">
        <v>0.14494</v>
      </c>
      <c r="R172" s="154">
        <f t="shared" si="2"/>
        <v>0.14494</v>
      </c>
      <c r="S172" s="154">
        <v>0</v>
      </c>
      <c r="T172" s="155">
        <f t="shared" si="3"/>
        <v>0</v>
      </c>
      <c r="AR172" s="15" t="s">
        <v>190</v>
      </c>
      <c r="AT172" s="15" t="s">
        <v>185</v>
      </c>
      <c r="AU172" s="15" t="s">
        <v>78</v>
      </c>
      <c r="AY172" s="15" t="s">
        <v>183</v>
      </c>
      <c r="BE172" s="156">
        <f t="shared" si="4"/>
        <v>16675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76</v>
      </c>
      <c r="BK172" s="156">
        <f t="shared" si="9"/>
        <v>16675</v>
      </c>
      <c r="BL172" s="15" t="s">
        <v>190</v>
      </c>
      <c r="BM172" s="15" t="s">
        <v>2168</v>
      </c>
    </row>
    <row r="173" spans="2:65" s="28" customFormat="1" ht="16.5" customHeight="1">
      <c r="B173" s="27"/>
      <c r="C173" s="181" t="s">
        <v>409</v>
      </c>
      <c r="D173" s="181" t="s">
        <v>265</v>
      </c>
      <c r="E173" s="182" t="s">
        <v>1946</v>
      </c>
      <c r="F173" s="183" t="s">
        <v>1947</v>
      </c>
      <c r="G173" s="184" t="s">
        <v>406</v>
      </c>
      <c r="H173" s="185">
        <v>1</v>
      </c>
      <c r="I173" s="8">
        <v>10552</v>
      </c>
      <c r="J173" s="186">
        <f t="shared" si="0"/>
        <v>10552</v>
      </c>
      <c r="K173" s="183" t="s">
        <v>1</v>
      </c>
      <c r="L173" s="187"/>
      <c r="M173" s="188" t="s">
        <v>1</v>
      </c>
      <c r="N173" s="189" t="s">
        <v>40</v>
      </c>
      <c r="O173" s="48"/>
      <c r="P173" s="154">
        <f t="shared" si="1"/>
        <v>0</v>
      </c>
      <c r="Q173" s="154">
        <v>2.47</v>
      </c>
      <c r="R173" s="154">
        <f t="shared" si="2"/>
        <v>2.47</v>
      </c>
      <c r="S173" s="154">
        <v>0</v>
      </c>
      <c r="T173" s="155">
        <f t="shared" si="3"/>
        <v>0</v>
      </c>
      <c r="AR173" s="15" t="s">
        <v>227</v>
      </c>
      <c r="AT173" s="15" t="s">
        <v>265</v>
      </c>
      <c r="AU173" s="15" t="s">
        <v>78</v>
      </c>
      <c r="AY173" s="15" t="s">
        <v>183</v>
      </c>
      <c r="BE173" s="156">
        <f t="shared" si="4"/>
        <v>10552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76</v>
      </c>
      <c r="BK173" s="156">
        <f t="shared" si="9"/>
        <v>10552</v>
      </c>
      <c r="BL173" s="15" t="s">
        <v>190</v>
      </c>
      <c r="BM173" s="15" t="s">
        <v>2169</v>
      </c>
    </row>
    <row r="174" spans="2:65" s="28" customFormat="1" ht="16.5" customHeight="1">
      <c r="B174" s="27"/>
      <c r="C174" s="181" t="s">
        <v>413</v>
      </c>
      <c r="D174" s="181" t="s">
        <v>265</v>
      </c>
      <c r="E174" s="182" t="s">
        <v>1949</v>
      </c>
      <c r="F174" s="183" t="s">
        <v>1950</v>
      </c>
      <c r="G174" s="184" t="s">
        <v>406</v>
      </c>
      <c r="H174" s="185">
        <v>2</v>
      </c>
      <c r="I174" s="8">
        <v>2826</v>
      </c>
      <c r="J174" s="186">
        <f t="shared" si="0"/>
        <v>5652</v>
      </c>
      <c r="K174" s="183" t="s">
        <v>1</v>
      </c>
      <c r="L174" s="187"/>
      <c r="M174" s="188" t="s">
        <v>1</v>
      </c>
      <c r="N174" s="189" t="s">
        <v>40</v>
      </c>
      <c r="O174" s="48"/>
      <c r="P174" s="154">
        <f t="shared" si="1"/>
        <v>0</v>
      </c>
      <c r="Q174" s="154">
        <v>0.43</v>
      </c>
      <c r="R174" s="154">
        <f t="shared" si="2"/>
        <v>0.86</v>
      </c>
      <c r="S174" s="154">
        <v>0</v>
      </c>
      <c r="T174" s="155">
        <f t="shared" si="3"/>
        <v>0</v>
      </c>
      <c r="AR174" s="15" t="s">
        <v>227</v>
      </c>
      <c r="AT174" s="15" t="s">
        <v>265</v>
      </c>
      <c r="AU174" s="15" t="s">
        <v>78</v>
      </c>
      <c r="AY174" s="15" t="s">
        <v>183</v>
      </c>
      <c r="BE174" s="156">
        <f t="shared" si="4"/>
        <v>5652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76</v>
      </c>
      <c r="BK174" s="156">
        <f t="shared" si="9"/>
        <v>5652</v>
      </c>
      <c r="BL174" s="15" t="s">
        <v>190</v>
      </c>
      <c r="BM174" s="15" t="s">
        <v>2170</v>
      </c>
    </row>
    <row r="175" spans="2:65" s="28" customFormat="1" ht="16.5" customHeight="1">
      <c r="B175" s="27"/>
      <c r="C175" s="181" t="s">
        <v>417</v>
      </c>
      <c r="D175" s="181" t="s">
        <v>265</v>
      </c>
      <c r="E175" s="182" t="s">
        <v>1952</v>
      </c>
      <c r="F175" s="183" t="s">
        <v>1953</v>
      </c>
      <c r="G175" s="184" t="s">
        <v>406</v>
      </c>
      <c r="H175" s="185">
        <v>1</v>
      </c>
      <c r="I175" s="8">
        <v>15160</v>
      </c>
      <c r="J175" s="186">
        <f t="shared" si="0"/>
        <v>15160</v>
      </c>
      <c r="K175" s="183" t="s">
        <v>1</v>
      </c>
      <c r="L175" s="187"/>
      <c r="M175" s="188" t="s">
        <v>1</v>
      </c>
      <c r="N175" s="189" t="s">
        <v>40</v>
      </c>
      <c r="O175" s="48"/>
      <c r="P175" s="154">
        <f t="shared" si="1"/>
        <v>0</v>
      </c>
      <c r="Q175" s="154">
        <v>0.135</v>
      </c>
      <c r="R175" s="154">
        <f t="shared" si="2"/>
        <v>0.135</v>
      </c>
      <c r="S175" s="154">
        <v>0</v>
      </c>
      <c r="T175" s="155">
        <f t="shared" si="3"/>
        <v>0</v>
      </c>
      <c r="AR175" s="15" t="s">
        <v>227</v>
      </c>
      <c r="AT175" s="15" t="s">
        <v>265</v>
      </c>
      <c r="AU175" s="15" t="s">
        <v>78</v>
      </c>
      <c r="AY175" s="15" t="s">
        <v>183</v>
      </c>
      <c r="BE175" s="156">
        <f t="shared" si="4"/>
        <v>15160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76</v>
      </c>
      <c r="BK175" s="156">
        <f t="shared" si="9"/>
        <v>15160</v>
      </c>
      <c r="BL175" s="15" t="s">
        <v>190</v>
      </c>
      <c r="BM175" s="15" t="s">
        <v>2171</v>
      </c>
    </row>
    <row r="176" spans="2:65" s="28" customFormat="1" ht="16.5" customHeight="1">
      <c r="B176" s="27"/>
      <c r="C176" s="147" t="s">
        <v>421</v>
      </c>
      <c r="D176" s="147" t="s">
        <v>185</v>
      </c>
      <c r="E176" s="148" t="s">
        <v>1955</v>
      </c>
      <c r="F176" s="149" t="s">
        <v>1956</v>
      </c>
      <c r="G176" s="150" t="s">
        <v>406</v>
      </c>
      <c r="H176" s="151">
        <v>1</v>
      </c>
      <c r="I176" s="4">
        <v>10923</v>
      </c>
      <c r="J176" s="95">
        <f t="shared" si="0"/>
        <v>10923</v>
      </c>
      <c r="K176" s="149" t="s">
        <v>1</v>
      </c>
      <c r="L176" s="27"/>
      <c r="M176" s="152" t="s">
        <v>1</v>
      </c>
      <c r="N176" s="153" t="s">
        <v>40</v>
      </c>
      <c r="O176" s="48"/>
      <c r="P176" s="154">
        <f t="shared" si="1"/>
        <v>0</v>
      </c>
      <c r="Q176" s="154">
        <v>0.07489</v>
      </c>
      <c r="R176" s="154">
        <f t="shared" si="2"/>
        <v>0.07489</v>
      </c>
      <c r="S176" s="154">
        <v>0</v>
      </c>
      <c r="T176" s="155">
        <f t="shared" si="3"/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 t="shared" si="4"/>
        <v>10923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5" t="s">
        <v>76</v>
      </c>
      <c r="BK176" s="156">
        <f t="shared" si="9"/>
        <v>10923</v>
      </c>
      <c r="BL176" s="15" t="s">
        <v>190</v>
      </c>
      <c r="BM176" s="15" t="s">
        <v>2172</v>
      </c>
    </row>
    <row r="177" spans="2:65" s="28" customFormat="1" ht="16.5" customHeight="1">
      <c r="B177" s="27"/>
      <c r="C177" s="181" t="s">
        <v>425</v>
      </c>
      <c r="D177" s="181" t="s">
        <v>265</v>
      </c>
      <c r="E177" s="182" t="s">
        <v>1958</v>
      </c>
      <c r="F177" s="183" t="s">
        <v>1959</v>
      </c>
      <c r="G177" s="184" t="s">
        <v>406</v>
      </c>
      <c r="H177" s="185">
        <v>1</v>
      </c>
      <c r="I177" s="8">
        <v>330</v>
      </c>
      <c r="J177" s="186">
        <f t="shared" si="0"/>
        <v>330</v>
      </c>
      <c r="K177" s="183" t="s">
        <v>1</v>
      </c>
      <c r="L177" s="187"/>
      <c r="M177" s="188" t="s">
        <v>1</v>
      </c>
      <c r="N177" s="189" t="s">
        <v>40</v>
      </c>
      <c r="O177" s="48"/>
      <c r="P177" s="154">
        <f t="shared" si="1"/>
        <v>0</v>
      </c>
      <c r="Q177" s="154">
        <v>0.072</v>
      </c>
      <c r="R177" s="154">
        <f t="shared" si="2"/>
        <v>0.072</v>
      </c>
      <c r="S177" s="154">
        <v>0</v>
      </c>
      <c r="T177" s="155">
        <f t="shared" si="3"/>
        <v>0</v>
      </c>
      <c r="AR177" s="15" t="s">
        <v>227</v>
      </c>
      <c r="AT177" s="15" t="s">
        <v>265</v>
      </c>
      <c r="AU177" s="15" t="s">
        <v>78</v>
      </c>
      <c r="AY177" s="15" t="s">
        <v>183</v>
      </c>
      <c r="BE177" s="156">
        <f t="shared" si="4"/>
        <v>330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5" t="s">
        <v>76</v>
      </c>
      <c r="BK177" s="156">
        <f t="shared" si="9"/>
        <v>330</v>
      </c>
      <c r="BL177" s="15" t="s">
        <v>190</v>
      </c>
      <c r="BM177" s="15" t="s">
        <v>2173</v>
      </c>
    </row>
    <row r="178" spans="2:65" s="28" customFormat="1" ht="16.5" customHeight="1">
      <c r="B178" s="27"/>
      <c r="C178" s="181" t="s">
        <v>429</v>
      </c>
      <c r="D178" s="181" t="s">
        <v>265</v>
      </c>
      <c r="E178" s="182" t="s">
        <v>1961</v>
      </c>
      <c r="F178" s="183" t="s">
        <v>1962</v>
      </c>
      <c r="G178" s="184" t="s">
        <v>406</v>
      </c>
      <c r="H178" s="185">
        <v>1</v>
      </c>
      <c r="I178" s="8">
        <v>213</v>
      </c>
      <c r="J178" s="186">
        <f t="shared" si="0"/>
        <v>213</v>
      </c>
      <c r="K178" s="183" t="s">
        <v>1</v>
      </c>
      <c r="L178" s="187"/>
      <c r="M178" s="188" t="s">
        <v>1</v>
      </c>
      <c r="N178" s="189" t="s">
        <v>40</v>
      </c>
      <c r="O178" s="48"/>
      <c r="P178" s="154">
        <f t="shared" si="1"/>
        <v>0</v>
      </c>
      <c r="Q178" s="154">
        <v>0.072</v>
      </c>
      <c r="R178" s="154">
        <f t="shared" si="2"/>
        <v>0.072</v>
      </c>
      <c r="S178" s="154">
        <v>0</v>
      </c>
      <c r="T178" s="155">
        <f t="shared" si="3"/>
        <v>0</v>
      </c>
      <c r="AR178" s="15" t="s">
        <v>227</v>
      </c>
      <c r="AT178" s="15" t="s">
        <v>265</v>
      </c>
      <c r="AU178" s="15" t="s">
        <v>78</v>
      </c>
      <c r="AY178" s="15" t="s">
        <v>183</v>
      </c>
      <c r="BE178" s="156">
        <f t="shared" si="4"/>
        <v>213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5" t="s">
        <v>76</v>
      </c>
      <c r="BK178" s="156">
        <f t="shared" si="9"/>
        <v>213</v>
      </c>
      <c r="BL178" s="15" t="s">
        <v>190</v>
      </c>
      <c r="BM178" s="15" t="s">
        <v>2174</v>
      </c>
    </row>
    <row r="179" spans="2:65" s="28" customFormat="1" ht="16.5" customHeight="1">
      <c r="B179" s="27"/>
      <c r="C179" s="181" t="s">
        <v>433</v>
      </c>
      <c r="D179" s="181" t="s">
        <v>265</v>
      </c>
      <c r="E179" s="182" t="s">
        <v>1964</v>
      </c>
      <c r="F179" s="183" t="s">
        <v>1965</v>
      </c>
      <c r="G179" s="184" t="s">
        <v>406</v>
      </c>
      <c r="H179" s="185">
        <v>1</v>
      </c>
      <c r="I179" s="8">
        <v>294</v>
      </c>
      <c r="J179" s="186">
        <f t="shared" si="0"/>
        <v>294</v>
      </c>
      <c r="K179" s="183" t="s">
        <v>1</v>
      </c>
      <c r="L179" s="187"/>
      <c r="M179" s="188" t="s">
        <v>1</v>
      </c>
      <c r="N179" s="189" t="s">
        <v>40</v>
      </c>
      <c r="O179" s="48"/>
      <c r="P179" s="154">
        <f t="shared" si="1"/>
        <v>0</v>
      </c>
      <c r="Q179" s="154">
        <v>0.072</v>
      </c>
      <c r="R179" s="154">
        <f t="shared" si="2"/>
        <v>0.072</v>
      </c>
      <c r="S179" s="154">
        <v>0</v>
      </c>
      <c r="T179" s="155">
        <f t="shared" si="3"/>
        <v>0</v>
      </c>
      <c r="AR179" s="15" t="s">
        <v>227</v>
      </c>
      <c r="AT179" s="15" t="s">
        <v>265</v>
      </c>
      <c r="AU179" s="15" t="s">
        <v>78</v>
      </c>
      <c r="AY179" s="15" t="s">
        <v>183</v>
      </c>
      <c r="BE179" s="156">
        <f t="shared" si="4"/>
        <v>294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5" t="s">
        <v>76</v>
      </c>
      <c r="BK179" s="156">
        <f t="shared" si="9"/>
        <v>294</v>
      </c>
      <c r="BL179" s="15" t="s">
        <v>190</v>
      </c>
      <c r="BM179" s="15" t="s">
        <v>2175</v>
      </c>
    </row>
    <row r="180" spans="2:65" s="28" customFormat="1" ht="16.5" customHeight="1">
      <c r="B180" s="27"/>
      <c r="C180" s="181" t="s">
        <v>437</v>
      </c>
      <c r="D180" s="181" t="s">
        <v>265</v>
      </c>
      <c r="E180" s="182" t="s">
        <v>1967</v>
      </c>
      <c r="F180" s="183" t="s">
        <v>1968</v>
      </c>
      <c r="G180" s="184" t="s">
        <v>406</v>
      </c>
      <c r="H180" s="185">
        <v>1</v>
      </c>
      <c r="I180" s="8">
        <v>203</v>
      </c>
      <c r="J180" s="186">
        <f t="shared" si="0"/>
        <v>203</v>
      </c>
      <c r="K180" s="183" t="s">
        <v>1</v>
      </c>
      <c r="L180" s="187"/>
      <c r="M180" s="188" t="s">
        <v>1</v>
      </c>
      <c r="N180" s="189" t="s">
        <v>40</v>
      </c>
      <c r="O180" s="48"/>
      <c r="P180" s="154">
        <f t="shared" si="1"/>
        <v>0</v>
      </c>
      <c r="Q180" s="154">
        <v>0.072</v>
      </c>
      <c r="R180" s="154">
        <f t="shared" si="2"/>
        <v>0.072</v>
      </c>
      <c r="S180" s="154">
        <v>0</v>
      </c>
      <c r="T180" s="155">
        <f t="shared" si="3"/>
        <v>0</v>
      </c>
      <c r="AR180" s="15" t="s">
        <v>227</v>
      </c>
      <c r="AT180" s="15" t="s">
        <v>265</v>
      </c>
      <c r="AU180" s="15" t="s">
        <v>78</v>
      </c>
      <c r="AY180" s="15" t="s">
        <v>183</v>
      </c>
      <c r="BE180" s="156">
        <f t="shared" si="4"/>
        <v>203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5" t="s">
        <v>76</v>
      </c>
      <c r="BK180" s="156">
        <f t="shared" si="9"/>
        <v>203</v>
      </c>
      <c r="BL180" s="15" t="s">
        <v>190</v>
      </c>
      <c r="BM180" s="15" t="s">
        <v>2176</v>
      </c>
    </row>
    <row r="181" spans="2:65" s="28" customFormat="1" ht="16.5" customHeight="1">
      <c r="B181" s="27"/>
      <c r="C181" s="181" t="s">
        <v>441</v>
      </c>
      <c r="D181" s="181" t="s">
        <v>265</v>
      </c>
      <c r="E181" s="182" t="s">
        <v>1970</v>
      </c>
      <c r="F181" s="183" t="s">
        <v>1971</v>
      </c>
      <c r="G181" s="184" t="s">
        <v>406</v>
      </c>
      <c r="H181" s="185">
        <v>1</v>
      </c>
      <c r="I181" s="8">
        <v>510</v>
      </c>
      <c r="J181" s="186">
        <f t="shared" si="0"/>
        <v>510</v>
      </c>
      <c r="K181" s="183" t="s">
        <v>1</v>
      </c>
      <c r="L181" s="187"/>
      <c r="M181" s="188" t="s">
        <v>1</v>
      </c>
      <c r="N181" s="189" t="s">
        <v>40</v>
      </c>
      <c r="O181" s="48"/>
      <c r="P181" s="154">
        <f t="shared" si="1"/>
        <v>0</v>
      </c>
      <c r="Q181" s="154">
        <v>0.072</v>
      </c>
      <c r="R181" s="154">
        <f t="shared" si="2"/>
        <v>0.072</v>
      </c>
      <c r="S181" s="154">
        <v>0</v>
      </c>
      <c r="T181" s="155">
        <f t="shared" si="3"/>
        <v>0</v>
      </c>
      <c r="AR181" s="15" t="s">
        <v>227</v>
      </c>
      <c r="AT181" s="15" t="s">
        <v>265</v>
      </c>
      <c r="AU181" s="15" t="s">
        <v>78</v>
      </c>
      <c r="AY181" s="15" t="s">
        <v>183</v>
      </c>
      <c r="BE181" s="156">
        <f t="shared" si="4"/>
        <v>510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5" t="s">
        <v>76</v>
      </c>
      <c r="BK181" s="156">
        <f t="shared" si="9"/>
        <v>510</v>
      </c>
      <c r="BL181" s="15" t="s">
        <v>190</v>
      </c>
      <c r="BM181" s="15" t="s">
        <v>2177</v>
      </c>
    </row>
    <row r="182" spans="2:65" s="28" customFormat="1" ht="16.5" customHeight="1">
      <c r="B182" s="27"/>
      <c r="C182" s="181" t="s">
        <v>445</v>
      </c>
      <c r="D182" s="181" t="s">
        <v>265</v>
      </c>
      <c r="E182" s="182" t="s">
        <v>1973</v>
      </c>
      <c r="F182" s="183" t="s">
        <v>1974</v>
      </c>
      <c r="G182" s="184" t="s">
        <v>406</v>
      </c>
      <c r="H182" s="185">
        <v>1</v>
      </c>
      <c r="I182" s="8">
        <v>1051</v>
      </c>
      <c r="J182" s="186">
        <f t="shared" si="0"/>
        <v>1051</v>
      </c>
      <c r="K182" s="183" t="s">
        <v>1</v>
      </c>
      <c r="L182" s="187"/>
      <c r="M182" s="188" t="s">
        <v>1</v>
      </c>
      <c r="N182" s="189" t="s">
        <v>40</v>
      </c>
      <c r="O182" s="48"/>
      <c r="P182" s="154">
        <f t="shared" si="1"/>
        <v>0</v>
      </c>
      <c r="Q182" s="154">
        <v>0.072</v>
      </c>
      <c r="R182" s="154">
        <f t="shared" si="2"/>
        <v>0.072</v>
      </c>
      <c r="S182" s="154">
        <v>0</v>
      </c>
      <c r="T182" s="155">
        <f t="shared" si="3"/>
        <v>0</v>
      </c>
      <c r="AR182" s="15" t="s">
        <v>227</v>
      </c>
      <c r="AT182" s="15" t="s">
        <v>265</v>
      </c>
      <c r="AU182" s="15" t="s">
        <v>78</v>
      </c>
      <c r="AY182" s="15" t="s">
        <v>183</v>
      </c>
      <c r="BE182" s="156">
        <f t="shared" si="4"/>
        <v>1051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5" t="s">
        <v>76</v>
      </c>
      <c r="BK182" s="156">
        <f t="shared" si="9"/>
        <v>1051</v>
      </c>
      <c r="BL182" s="15" t="s">
        <v>190</v>
      </c>
      <c r="BM182" s="15" t="s">
        <v>2178</v>
      </c>
    </row>
    <row r="183" spans="2:65" s="28" customFormat="1" ht="16.5" customHeight="1">
      <c r="B183" s="27"/>
      <c r="C183" s="147" t="s">
        <v>449</v>
      </c>
      <c r="D183" s="147" t="s">
        <v>185</v>
      </c>
      <c r="E183" s="148" t="s">
        <v>1976</v>
      </c>
      <c r="F183" s="149" t="s">
        <v>1977</v>
      </c>
      <c r="G183" s="150" t="s">
        <v>406</v>
      </c>
      <c r="H183" s="151">
        <v>10</v>
      </c>
      <c r="I183" s="4">
        <v>676</v>
      </c>
      <c r="J183" s="95">
        <f t="shared" si="0"/>
        <v>6760</v>
      </c>
      <c r="K183" s="149" t="s">
        <v>205</v>
      </c>
      <c r="L183" s="27"/>
      <c r="M183" s="152" t="s">
        <v>1</v>
      </c>
      <c r="N183" s="153" t="s">
        <v>40</v>
      </c>
      <c r="O183" s="48"/>
      <c r="P183" s="154">
        <f t="shared" si="1"/>
        <v>0</v>
      </c>
      <c r="Q183" s="154">
        <v>0.00702</v>
      </c>
      <c r="R183" s="154">
        <f t="shared" si="2"/>
        <v>0.0702</v>
      </c>
      <c r="S183" s="154">
        <v>0</v>
      </c>
      <c r="T183" s="155">
        <f t="shared" si="3"/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 t="shared" si="4"/>
        <v>6760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5" t="s">
        <v>76</v>
      </c>
      <c r="BK183" s="156">
        <f t="shared" si="9"/>
        <v>6760</v>
      </c>
      <c r="BL183" s="15" t="s">
        <v>190</v>
      </c>
      <c r="BM183" s="15" t="s">
        <v>2179</v>
      </c>
    </row>
    <row r="184" spans="2:65" s="28" customFormat="1" ht="16.5" customHeight="1">
      <c r="B184" s="27"/>
      <c r="C184" s="181" t="s">
        <v>453</v>
      </c>
      <c r="D184" s="181" t="s">
        <v>265</v>
      </c>
      <c r="E184" s="182" t="s">
        <v>1979</v>
      </c>
      <c r="F184" s="183" t="s">
        <v>2180</v>
      </c>
      <c r="G184" s="184" t="s">
        <v>406</v>
      </c>
      <c r="H184" s="185">
        <v>10</v>
      </c>
      <c r="I184" s="8">
        <v>4277</v>
      </c>
      <c r="J184" s="186">
        <f t="shared" si="0"/>
        <v>42770</v>
      </c>
      <c r="K184" s="183" t="s">
        <v>1</v>
      </c>
      <c r="L184" s="187"/>
      <c r="M184" s="188" t="s">
        <v>1</v>
      </c>
      <c r="N184" s="189" t="s">
        <v>40</v>
      </c>
      <c r="O184" s="48"/>
      <c r="P184" s="154">
        <f t="shared" si="1"/>
        <v>0</v>
      </c>
      <c r="Q184" s="154">
        <v>0.06</v>
      </c>
      <c r="R184" s="154">
        <f t="shared" si="2"/>
        <v>0.6</v>
      </c>
      <c r="S184" s="154">
        <v>0</v>
      </c>
      <c r="T184" s="155">
        <f t="shared" si="3"/>
        <v>0</v>
      </c>
      <c r="AR184" s="15" t="s">
        <v>227</v>
      </c>
      <c r="AT184" s="15" t="s">
        <v>265</v>
      </c>
      <c r="AU184" s="15" t="s">
        <v>78</v>
      </c>
      <c r="AY184" s="15" t="s">
        <v>183</v>
      </c>
      <c r="BE184" s="156">
        <f t="shared" si="4"/>
        <v>42770</v>
      </c>
      <c r="BF184" s="156">
        <f t="shared" si="5"/>
        <v>0</v>
      </c>
      <c r="BG184" s="156">
        <f t="shared" si="6"/>
        <v>0</v>
      </c>
      <c r="BH184" s="156">
        <f t="shared" si="7"/>
        <v>0</v>
      </c>
      <c r="BI184" s="156">
        <f t="shared" si="8"/>
        <v>0</v>
      </c>
      <c r="BJ184" s="15" t="s">
        <v>76</v>
      </c>
      <c r="BK184" s="156">
        <f t="shared" si="9"/>
        <v>42770</v>
      </c>
      <c r="BL184" s="15" t="s">
        <v>190</v>
      </c>
      <c r="BM184" s="15" t="s">
        <v>2181</v>
      </c>
    </row>
    <row r="185" spans="2:65" s="28" customFormat="1" ht="16.5" customHeight="1">
      <c r="B185" s="27"/>
      <c r="C185" s="147" t="s">
        <v>457</v>
      </c>
      <c r="D185" s="147" t="s">
        <v>185</v>
      </c>
      <c r="E185" s="148" t="s">
        <v>1982</v>
      </c>
      <c r="F185" s="149" t="s">
        <v>1983</v>
      </c>
      <c r="G185" s="150" t="s">
        <v>1597</v>
      </c>
      <c r="H185" s="151">
        <v>1</v>
      </c>
      <c r="I185" s="4">
        <v>10900</v>
      </c>
      <c r="J185" s="95">
        <f t="shared" si="0"/>
        <v>10900</v>
      </c>
      <c r="K185" s="149" t="s">
        <v>1</v>
      </c>
      <c r="L185" s="27"/>
      <c r="M185" s="152" t="s">
        <v>1</v>
      </c>
      <c r="N185" s="153" t="s">
        <v>40</v>
      </c>
      <c r="O185" s="48"/>
      <c r="P185" s="154">
        <f t="shared" si="1"/>
        <v>0</v>
      </c>
      <c r="Q185" s="154">
        <v>0.0001</v>
      </c>
      <c r="R185" s="154">
        <f t="shared" si="2"/>
        <v>0.0001</v>
      </c>
      <c r="S185" s="154">
        <v>0</v>
      </c>
      <c r="T185" s="155">
        <f t="shared" si="3"/>
        <v>0</v>
      </c>
      <c r="AR185" s="15" t="s">
        <v>190</v>
      </c>
      <c r="AT185" s="15" t="s">
        <v>185</v>
      </c>
      <c r="AU185" s="15" t="s">
        <v>78</v>
      </c>
      <c r="AY185" s="15" t="s">
        <v>183</v>
      </c>
      <c r="BE185" s="156">
        <f t="shared" si="4"/>
        <v>10900</v>
      </c>
      <c r="BF185" s="156">
        <f t="shared" si="5"/>
        <v>0</v>
      </c>
      <c r="BG185" s="156">
        <f t="shared" si="6"/>
        <v>0</v>
      </c>
      <c r="BH185" s="156">
        <f t="shared" si="7"/>
        <v>0</v>
      </c>
      <c r="BI185" s="156">
        <f t="shared" si="8"/>
        <v>0</v>
      </c>
      <c r="BJ185" s="15" t="s">
        <v>76</v>
      </c>
      <c r="BK185" s="156">
        <f t="shared" si="9"/>
        <v>10900</v>
      </c>
      <c r="BL185" s="15" t="s">
        <v>190</v>
      </c>
      <c r="BM185" s="15" t="s">
        <v>2182</v>
      </c>
    </row>
    <row r="186" spans="2:63" s="135" customFormat="1" ht="22.9" customHeight="1">
      <c r="B186" s="134"/>
      <c r="D186" s="136" t="s">
        <v>68</v>
      </c>
      <c r="E186" s="145" t="s">
        <v>561</v>
      </c>
      <c r="F186" s="145" t="s">
        <v>1397</v>
      </c>
      <c r="I186" s="3"/>
      <c r="J186" s="146">
        <f>BK186</f>
        <v>5300.69</v>
      </c>
      <c r="L186" s="134"/>
      <c r="M186" s="139"/>
      <c r="N186" s="140"/>
      <c r="O186" s="140"/>
      <c r="P186" s="141">
        <f>SUM(P187:P190)</f>
        <v>0</v>
      </c>
      <c r="Q186" s="140"/>
      <c r="R186" s="141">
        <f>SUM(R187:R190)</f>
        <v>0</v>
      </c>
      <c r="S186" s="140"/>
      <c r="T186" s="142">
        <f>SUM(T187:T190)</f>
        <v>0</v>
      </c>
      <c r="AR186" s="136" t="s">
        <v>76</v>
      </c>
      <c r="AT186" s="143" t="s">
        <v>68</v>
      </c>
      <c r="AU186" s="143" t="s">
        <v>76</v>
      </c>
      <c r="AY186" s="136" t="s">
        <v>183</v>
      </c>
      <c r="BK186" s="144">
        <f>SUM(BK187:BK190)</f>
        <v>5300.69</v>
      </c>
    </row>
    <row r="187" spans="2:65" s="28" customFormat="1" ht="16.5" customHeight="1">
      <c r="B187" s="27"/>
      <c r="C187" s="147" t="s">
        <v>461</v>
      </c>
      <c r="D187" s="147" t="s">
        <v>185</v>
      </c>
      <c r="E187" s="148" t="s">
        <v>1985</v>
      </c>
      <c r="F187" s="149" t="s">
        <v>1986</v>
      </c>
      <c r="G187" s="150" t="s">
        <v>239</v>
      </c>
      <c r="H187" s="151">
        <v>8.307</v>
      </c>
      <c r="I187" s="4">
        <v>117.7</v>
      </c>
      <c r="J187" s="95">
        <f>ROUND(I187*H187,2)</f>
        <v>977.73</v>
      </c>
      <c r="K187" s="149" t="s">
        <v>189</v>
      </c>
      <c r="L187" s="27"/>
      <c r="M187" s="152" t="s">
        <v>1</v>
      </c>
      <c r="N187" s="153" t="s">
        <v>40</v>
      </c>
      <c r="O187" s="48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AR187" s="15" t="s">
        <v>190</v>
      </c>
      <c r="AT187" s="15" t="s">
        <v>185</v>
      </c>
      <c r="AU187" s="15" t="s">
        <v>78</v>
      </c>
      <c r="AY187" s="15" t="s">
        <v>183</v>
      </c>
      <c r="BE187" s="156">
        <f>IF(N187="základní",J187,0)</f>
        <v>977.73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5" t="s">
        <v>76</v>
      </c>
      <c r="BK187" s="156">
        <f>ROUND(I187*H187,2)</f>
        <v>977.73</v>
      </c>
      <c r="BL187" s="15" t="s">
        <v>190</v>
      </c>
      <c r="BM187" s="15" t="s">
        <v>2183</v>
      </c>
    </row>
    <row r="188" spans="2:65" s="28" customFormat="1" ht="16.5" customHeight="1">
      <c r="B188" s="27"/>
      <c r="C188" s="147" t="s">
        <v>465</v>
      </c>
      <c r="D188" s="147" t="s">
        <v>185</v>
      </c>
      <c r="E188" s="148" t="s">
        <v>1988</v>
      </c>
      <c r="F188" s="149" t="s">
        <v>1989</v>
      </c>
      <c r="G188" s="150" t="s">
        <v>239</v>
      </c>
      <c r="H188" s="151">
        <v>257.517</v>
      </c>
      <c r="I188" s="4">
        <v>5.4</v>
      </c>
      <c r="J188" s="95">
        <f>ROUND(I188*H188,2)</f>
        <v>1390.59</v>
      </c>
      <c r="K188" s="149" t="s">
        <v>189</v>
      </c>
      <c r="L188" s="27"/>
      <c r="M188" s="152" t="s">
        <v>1</v>
      </c>
      <c r="N188" s="153" t="s">
        <v>40</v>
      </c>
      <c r="O188" s="48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AR188" s="15" t="s">
        <v>190</v>
      </c>
      <c r="AT188" s="15" t="s">
        <v>185</v>
      </c>
      <c r="AU188" s="15" t="s">
        <v>78</v>
      </c>
      <c r="AY188" s="15" t="s">
        <v>183</v>
      </c>
      <c r="BE188" s="156">
        <f>IF(N188="základní",J188,0)</f>
        <v>1390.59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5" t="s">
        <v>76</v>
      </c>
      <c r="BK188" s="156">
        <f>ROUND(I188*H188,2)</f>
        <v>1390.59</v>
      </c>
      <c r="BL188" s="15" t="s">
        <v>190</v>
      </c>
      <c r="BM188" s="15" t="s">
        <v>2184</v>
      </c>
    </row>
    <row r="189" spans="2:51" s="158" customFormat="1" ht="12">
      <c r="B189" s="157"/>
      <c r="D189" s="159" t="s">
        <v>196</v>
      </c>
      <c r="F189" s="161" t="s">
        <v>2185</v>
      </c>
      <c r="H189" s="162">
        <v>257.517</v>
      </c>
      <c r="I189" s="5"/>
      <c r="L189" s="157"/>
      <c r="M189" s="163"/>
      <c r="N189" s="164"/>
      <c r="O189" s="164"/>
      <c r="P189" s="164"/>
      <c r="Q189" s="164"/>
      <c r="R189" s="164"/>
      <c r="S189" s="164"/>
      <c r="T189" s="165"/>
      <c r="AT189" s="160" t="s">
        <v>196</v>
      </c>
      <c r="AU189" s="160" t="s">
        <v>78</v>
      </c>
      <c r="AV189" s="158" t="s">
        <v>78</v>
      </c>
      <c r="AW189" s="158" t="s">
        <v>3</v>
      </c>
      <c r="AX189" s="158" t="s">
        <v>76</v>
      </c>
      <c r="AY189" s="160" t="s">
        <v>183</v>
      </c>
    </row>
    <row r="190" spans="2:65" s="28" customFormat="1" ht="16.5" customHeight="1">
      <c r="B190" s="27"/>
      <c r="C190" s="147" t="s">
        <v>469</v>
      </c>
      <c r="D190" s="147" t="s">
        <v>185</v>
      </c>
      <c r="E190" s="148" t="s">
        <v>1992</v>
      </c>
      <c r="F190" s="149" t="s">
        <v>1993</v>
      </c>
      <c r="G190" s="150" t="s">
        <v>239</v>
      </c>
      <c r="H190" s="151">
        <v>8.307</v>
      </c>
      <c r="I190" s="4">
        <v>353</v>
      </c>
      <c r="J190" s="95">
        <f>ROUND(I190*H190,2)</f>
        <v>2932.37</v>
      </c>
      <c r="K190" s="149" t="s">
        <v>189</v>
      </c>
      <c r="L190" s="27"/>
      <c r="M190" s="152" t="s">
        <v>1</v>
      </c>
      <c r="N190" s="153" t="s">
        <v>40</v>
      </c>
      <c r="O190" s="48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AR190" s="15" t="s">
        <v>190</v>
      </c>
      <c r="AT190" s="15" t="s">
        <v>185</v>
      </c>
      <c r="AU190" s="15" t="s">
        <v>78</v>
      </c>
      <c r="AY190" s="15" t="s">
        <v>183</v>
      </c>
      <c r="BE190" s="156">
        <f>IF(N190="základní",J190,0)</f>
        <v>2932.37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5" t="s">
        <v>76</v>
      </c>
      <c r="BK190" s="156">
        <f>ROUND(I190*H190,2)</f>
        <v>2932.37</v>
      </c>
      <c r="BL190" s="15" t="s">
        <v>190</v>
      </c>
      <c r="BM190" s="15" t="s">
        <v>2186</v>
      </c>
    </row>
    <row r="191" spans="2:63" s="135" customFormat="1" ht="22.9" customHeight="1">
      <c r="B191" s="134"/>
      <c r="D191" s="136" t="s">
        <v>68</v>
      </c>
      <c r="E191" s="145" t="s">
        <v>592</v>
      </c>
      <c r="F191" s="145" t="s">
        <v>593</v>
      </c>
      <c r="I191" s="3"/>
      <c r="J191" s="146">
        <f>BK191</f>
        <v>29190.97</v>
      </c>
      <c r="L191" s="134"/>
      <c r="M191" s="139"/>
      <c r="N191" s="140"/>
      <c r="O191" s="140"/>
      <c r="P191" s="141">
        <f>P192</f>
        <v>0</v>
      </c>
      <c r="Q191" s="140"/>
      <c r="R191" s="141">
        <f>R192</f>
        <v>0</v>
      </c>
      <c r="S191" s="140"/>
      <c r="T191" s="142">
        <f>T192</f>
        <v>0</v>
      </c>
      <c r="AR191" s="136" t="s">
        <v>76</v>
      </c>
      <c r="AT191" s="143" t="s">
        <v>68</v>
      </c>
      <c r="AU191" s="143" t="s">
        <v>76</v>
      </c>
      <c r="AY191" s="136" t="s">
        <v>183</v>
      </c>
      <c r="BK191" s="144">
        <f>BK192</f>
        <v>29190.97</v>
      </c>
    </row>
    <row r="192" spans="2:65" s="28" customFormat="1" ht="16.5" customHeight="1">
      <c r="B192" s="27"/>
      <c r="C192" s="147" t="s">
        <v>474</v>
      </c>
      <c r="D192" s="147" t="s">
        <v>185</v>
      </c>
      <c r="E192" s="148" t="s">
        <v>1636</v>
      </c>
      <c r="F192" s="149" t="s">
        <v>1637</v>
      </c>
      <c r="G192" s="150" t="s">
        <v>239</v>
      </c>
      <c r="H192" s="151">
        <v>183.591</v>
      </c>
      <c r="I192" s="4">
        <v>159</v>
      </c>
      <c r="J192" s="95">
        <f>ROUND(I192*H192,2)</f>
        <v>29190.97</v>
      </c>
      <c r="K192" s="149" t="s">
        <v>189</v>
      </c>
      <c r="L192" s="27"/>
      <c r="M192" s="190" t="s">
        <v>1</v>
      </c>
      <c r="N192" s="191" t="s">
        <v>40</v>
      </c>
      <c r="O192" s="192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>IF(N192="základní",J192,0)</f>
        <v>29190.97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5" t="s">
        <v>76</v>
      </c>
      <c r="BK192" s="156">
        <f>ROUND(I192*H192,2)</f>
        <v>29190.97</v>
      </c>
      <c r="BL192" s="15" t="s">
        <v>190</v>
      </c>
      <c r="BM192" s="15" t="s">
        <v>2187</v>
      </c>
    </row>
    <row r="193" spans="2:12" s="28" customFormat="1" ht="6.95" customHeight="1">
      <c r="B193" s="37"/>
      <c r="C193" s="38"/>
      <c r="D193" s="38"/>
      <c r="E193" s="38"/>
      <c r="F193" s="38"/>
      <c r="G193" s="38"/>
      <c r="H193" s="38"/>
      <c r="I193" s="2"/>
      <c r="J193" s="38"/>
      <c r="K193" s="38"/>
      <c r="L193" s="27"/>
    </row>
  </sheetData>
  <sheetProtection algorithmName="SHA-512" hashValue="VvCTlfVcmFskVthioT8u5txpEvb2L1Xb/y4ajHp6tUS9i4M8+b4fAT6O3GqU7PuDL+mj8y+dMGqA0T5J2mAmcQ==" saltValue="lCaAfoSsvQieqyQH1RWaog==" spinCount="100000" sheet="1" objects="1" scenarios="1" selectLockedCells="1"/>
  <autoFilter ref="C90:K19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B1:BM153"/>
  <sheetViews>
    <sheetView showGridLines="0" workbookViewId="0" topLeftCell="A134">
      <selection activeCell="I144" sqref="I14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131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2088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2188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2090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1785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647994.09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ROUND((SUM(BE91:BE152)),2)</f>
        <v>647994.09</v>
      </c>
      <c r="I35" s="104">
        <v>0.21</v>
      </c>
      <c r="J35" s="103">
        <f>ROUND(((SUM(BE91:BE152))*I35),2)</f>
        <v>136078.76</v>
      </c>
      <c r="L35" s="27"/>
    </row>
    <row r="36" spans="2:12" s="28" customFormat="1" ht="14.45" customHeight="1">
      <c r="B36" s="27"/>
      <c r="E36" s="24" t="s">
        <v>41</v>
      </c>
      <c r="F36" s="103">
        <f>ROUND((SUM(BF91:BF152)),2)</f>
        <v>0</v>
      </c>
      <c r="I36" s="104">
        <v>0.15</v>
      </c>
      <c r="J36" s="103">
        <f>ROUND(((SUM(BF91:BF152))*I36),2)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ROUND((SUM(BG91:BG152)),2)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ROUND((SUM(BH91:BH152)),2)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ROUND((SUM(BI91:BI152)),2)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784072.85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2088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B1 - Kanal. stoka ul.  V Ouvoze - investor Město Kožlany- 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647994.09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647994.09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217556.22999999998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J123</f>
        <v>14028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J127</f>
        <v>388573.3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J146</f>
        <v>5300.69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J151</f>
        <v>22535.87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2088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B1 - Kanal. stoka ul.  V Ouvoze - investor Město Kožlany- UZNATELNÉ NÁKLADY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647994.09</v>
      </c>
      <c r="L91" s="27"/>
      <c r="M91" s="55"/>
      <c r="N91" s="46"/>
      <c r="O91" s="46"/>
      <c r="P91" s="131">
        <f>P92</f>
        <v>0</v>
      </c>
      <c r="Q91" s="46"/>
      <c r="R91" s="131">
        <f>R92</f>
        <v>141.73493</v>
      </c>
      <c r="S91" s="46"/>
      <c r="T91" s="132">
        <f>T92</f>
        <v>8.306999999999999</v>
      </c>
      <c r="AT91" s="15" t="s">
        <v>68</v>
      </c>
      <c r="AU91" s="15" t="s">
        <v>157</v>
      </c>
      <c r="BK91" s="133">
        <f>BK92</f>
        <v>647994.09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647994.09</v>
      </c>
      <c r="L92" s="134"/>
      <c r="M92" s="139"/>
      <c r="N92" s="140"/>
      <c r="O92" s="140"/>
      <c r="P92" s="141">
        <f>P93+P123+P127+P146+P151</f>
        <v>0</v>
      </c>
      <c r="Q92" s="140"/>
      <c r="R92" s="141">
        <f>R93+R123+R127+R146+R151</f>
        <v>141.73493</v>
      </c>
      <c r="S92" s="140"/>
      <c r="T92" s="142">
        <f>T93+T123+T127+T146+T151</f>
        <v>8.306999999999999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BK93+BK123+BK127+BK146+BK151</f>
        <v>647994.09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I93" s="3"/>
      <c r="J93" s="146">
        <f>BK93</f>
        <v>217556.22999999998</v>
      </c>
      <c r="L93" s="134"/>
      <c r="M93" s="139"/>
      <c r="N93" s="140"/>
      <c r="O93" s="140"/>
      <c r="P93" s="141">
        <f>SUM(P94:P122)</f>
        <v>0</v>
      </c>
      <c r="Q93" s="140"/>
      <c r="R93" s="141">
        <f>SUM(R94:R122)</f>
        <v>104.778</v>
      </c>
      <c r="S93" s="140"/>
      <c r="T93" s="142">
        <f>SUM(T94:T122)</f>
        <v>8.306999999999999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SUM(BK94:BK122)</f>
        <v>217556.22999999998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2091</v>
      </c>
      <c r="F94" s="149" t="s">
        <v>2092</v>
      </c>
      <c r="G94" s="150" t="s">
        <v>194</v>
      </c>
      <c r="H94" s="151">
        <v>225</v>
      </c>
      <c r="I94" s="4">
        <v>285</v>
      </c>
      <c r="J94" s="95">
        <f>ROUND(I94*H94,2)</f>
        <v>64125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64125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64125</v>
      </c>
      <c r="BL94" s="15" t="s">
        <v>190</v>
      </c>
      <c r="BM94" s="15" t="s">
        <v>2189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2094</v>
      </c>
      <c r="H95" s="162">
        <v>225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78</v>
      </c>
      <c r="D96" s="147" t="s">
        <v>185</v>
      </c>
      <c r="E96" s="148" t="s">
        <v>1794</v>
      </c>
      <c r="F96" s="149" t="s">
        <v>1795</v>
      </c>
      <c r="G96" s="150" t="s">
        <v>194</v>
      </c>
      <c r="H96" s="151">
        <v>225</v>
      </c>
      <c r="I96" s="4">
        <v>23.1</v>
      </c>
      <c r="J96" s="95">
        <f>ROUND(I96*H96,2)</f>
        <v>5197.5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5197.5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5197.5</v>
      </c>
      <c r="BL96" s="15" t="s">
        <v>190</v>
      </c>
      <c r="BM96" s="15" t="s">
        <v>2190</v>
      </c>
    </row>
    <row r="97" spans="2:65" s="28" customFormat="1" ht="16.5" customHeight="1">
      <c r="B97" s="27"/>
      <c r="C97" s="147" t="s">
        <v>198</v>
      </c>
      <c r="D97" s="147" t="s">
        <v>185</v>
      </c>
      <c r="E97" s="148" t="s">
        <v>643</v>
      </c>
      <c r="F97" s="149" t="s">
        <v>644</v>
      </c>
      <c r="G97" s="150" t="s">
        <v>194</v>
      </c>
      <c r="H97" s="151">
        <v>16.875</v>
      </c>
      <c r="I97" s="4">
        <v>651</v>
      </c>
      <c r="J97" s="95">
        <f>ROUND(I97*H97,2)</f>
        <v>10985.63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10985.63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10985.63</v>
      </c>
      <c r="BL97" s="15" t="s">
        <v>190</v>
      </c>
      <c r="BM97" s="15" t="s">
        <v>2191</v>
      </c>
    </row>
    <row r="98" spans="2:51" s="158" customFormat="1" ht="12">
      <c r="B98" s="157"/>
      <c r="D98" s="159" t="s">
        <v>196</v>
      </c>
      <c r="E98" s="160" t="s">
        <v>1</v>
      </c>
      <c r="F98" s="161" t="s">
        <v>2098</v>
      </c>
      <c r="H98" s="162">
        <v>16.875</v>
      </c>
      <c r="I98" s="5"/>
      <c r="L98" s="157"/>
      <c r="M98" s="163"/>
      <c r="N98" s="164"/>
      <c r="O98" s="164"/>
      <c r="P98" s="164"/>
      <c r="Q98" s="164"/>
      <c r="R98" s="164"/>
      <c r="S98" s="164"/>
      <c r="T98" s="165"/>
      <c r="AT98" s="160" t="s">
        <v>196</v>
      </c>
      <c r="AU98" s="160" t="s">
        <v>78</v>
      </c>
      <c r="AV98" s="158" t="s">
        <v>78</v>
      </c>
      <c r="AW98" s="158" t="s">
        <v>31</v>
      </c>
      <c r="AX98" s="158" t="s">
        <v>76</v>
      </c>
      <c r="AY98" s="160" t="s">
        <v>183</v>
      </c>
    </row>
    <row r="99" spans="2:65" s="28" customFormat="1" ht="16.5" customHeight="1">
      <c r="B99" s="27"/>
      <c r="C99" s="147" t="s">
        <v>190</v>
      </c>
      <c r="D99" s="147" t="s">
        <v>185</v>
      </c>
      <c r="E99" s="148" t="s">
        <v>646</v>
      </c>
      <c r="F99" s="149" t="s">
        <v>647</v>
      </c>
      <c r="G99" s="150" t="s">
        <v>194</v>
      </c>
      <c r="H99" s="151">
        <v>16.875</v>
      </c>
      <c r="I99" s="4">
        <v>51.2</v>
      </c>
      <c r="J99" s="95">
        <f>ROUND(I99*H99,2)</f>
        <v>864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864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864</v>
      </c>
      <c r="BL99" s="15" t="s">
        <v>190</v>
      </c>
      <c r="BM99" s="15" t="s">
        <v>2192</v>
      </c>
    </row>
    <row r="100" spans="2:65" s="28" customFormat="1" ht="16.5" customHeight="1">
      <c r="B100" s="27"/>
      <c r="C100" s="147" t="s">
        <v>212</v>
      </c>
      <c r="D100" s="147" t="s">
        <v>185</v>
      </c>
      <c r="E100" s="148" t="s">
        <v>1467</v>
      </c>
      <c r="F100" s="149" t="s">
        <v>1468</v>
      </c>
      <c r="G100" s="150" t="s">
        <v>188</v>
      </c>
      <c r="H100" s="151">
        <v>450</v>
      </c>
      <c r="I100" s="4">
        <v>45</v>
      </c>
      <c r="J100" s="95">
        <f>ROUND(I100*H100,2)</f>
        <v>20250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0.00084</v>
      </c>
      <c r="R100" s="154">
        <f>Q100*H100</f>
        <v>0.378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20250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20250</v>
      </c>
      <c r="BL100" s="15" t="s">
        <v>190</v>
      </c>
      <c r="BM100" s="15" t="s">
        <v>2193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2101</v>
      </c>
      <c r="H101" s="162">
        <v>450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217</v>
      </c>
      <c r="D102" s="147" t="s">
        <v>185</v>
      </c>
      <c r="E102" s="148" t="s">
        <v>1475</v>
      </c>
      <c r="F102" s="149" t="s">
        <v>1476</v>
      </c>
      <c r="G102" s="150" t="s">
        <v>188</v>
      </c>
      <c r="H102" s="151">
        <v>450</v>
      </c>
      <c r="I102" s="4">
        <v>22</v>
      </c>
      <c r="J102" s="95">
        <f>ROUND(I102*H102,2)</f>
        <v>9900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9900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9900</v>
      </c>
      <c r="BL102" s="15" t="s">
        <v>190</v>
      </c>
      <c r="BM102" s="15" t="s">
        <v>2194</v>
      </c>
    </row>
    <row r="103" spans="2:65" s="28" customFormat="1" ht="16.5" customHeight="1">
      <c r="B103" s="27"/>
      <c r="C103" s="147" t="s">
        <v>222</v>
      </c>
      <c r="D103" s="147" t="s">
        <v>185</v>
      </c>
      <c r="E103" s="148" t="s">
        <v>1478</v>
      </c>
      <c r="F103" s="149" t="s">
        <v>1479</v>
      </c>
      <c r="G103" s="150" t="s">
        <v>194</v>
      </c>
      <c r="H103" s="151">
        <v>146.25</v>
      </c>
      <c r="I103" s="4">
        <v>35</v>
      </c>
      <c r="J103" s="95">
        <f>ROUND(I103*H103,2)</f>
        <v>5118.75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5118.75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5118.75</v>
      </c>
      <c r="BL103" s="15" t="s">
        <v>190</v>
      </c>
      <c r="BM103" s="15" t="s">
        <v>2195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2105</v>
      </c>
      <c r="H104" s="162">
        <v>11.25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2106</v>
      </c>
      <c r="H105" s="162">
        <v>135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74" customFormat="1" ht="12">
      <c r="B106" s="173"/>
      <c r="D106" s="159" t="s">
        <v>196</v>
      </c>
      <c r="E106" s="175" t="s">
        <v>1</v>
      </c>
      <c r="F106" s="176" t="s">
        <v>211</v>
      </c>
      <c r="H106" s="177">
        <v>146.25</v>
      </c>
      <c r="I106" s="7"/>
      <c r="L106" s="173"/>
      <c r="M106" s="178"/>
      <c r="N106" s="179"/>
      <c r="O106" s="179"/>
      <c r="P106" s="179"/>
      <c r="Q106" s="179"/>
      <c r="R106" s="179"/>
      <c r="S106" s="179"/>
      <c r="T106" s="180"/>
      <c r="AT106" s="175" t="s">
        <v>196</v>
      </c>
      <c r="AU106" s="175" t="s">
        <v>78</v>
      </c>
      <c r="AV106" s="174" t="s">
        <v>190</v>
      </c>
      <c r="AW106" s="174" t="s">
        <v>31</v>
      </c>
      <c r="AX106" s="174" t="s">
        <v>76</v>
      </c>
      <c r="AY106" s="175" t="s">
        <v>183</v>
      </c>
    </row>
    <row r="107" spans="2:65" s="28" customFormat="1" ht="16.5" customHeight="1">
      <c r="B107" s="27"/>
      <c r="C107" s="147" t="s">
        <v>227</v>
      </c>
      <c r="D107" s="147" t="s">
        <v>185</v>
      </c>
      <c r="E107" s="148" t="s">
        <v>218</v>
      </c>
      <c r="F107" s="149" t="s">
        <v>219</v>
      </c>
      <c r="G107" s="150" t="s">
        <v>194</v>
      </c>
      <c r="H107" s="151">
        <v>82.575</v>
      </c>
      <c r="I107" s="4">
        <v>122.5</v>
      </c>
      <c r="J107" s="95">
        <f>ROUND(I107*H107,2)</f>
        <v>10115.44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10115.44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10115.44</v>
      </c>
      <c r="BL107" s="15" t="s">
        <v>190</v>
      </c>
      <c r="BM107" s="15" t="s">
        <v>2196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2197</v>
      </c>
      <c r="H108" s="162">
        <v>82.575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232</v>
      </c>
      <c r="D109" s="147" t="s">
        <v>185</v>
      </c>
      <c r="E109" s="148" t="s">
        <v>223</v>
      </c>
      <c r="F109" s="149" t="s">
        <v>224</v>
      </c>
      <c r="G109" s="150" t="s">
        <v>194</v>
      </c>
      <c r="H109" s="151">
        <v>2559.825</v>
      </c>
      <c r="I109" s="4">
        <v>2</v>
      </c>
      <c r="J109" s="95">
        <f>ROUND(I109*H109,2)</f>
        <v>5119.65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5119.65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5119.65</v>
      </c>
      <c r="BL109" s="15" t="s">
        <v>190</v>
      </c>
      <c r="BM109" s="15" t="s">
        <v>2198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2199</v>
      </c>
      <c r="H110" s="162">
        <v>2559.825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236</v>
      </c>
      <c r="D111" s="147" t="s">
        <v>185</v>
      </c>
      <c r="E111" s="148" t="s">
        <v>1489</v>
      </c>
      <c r="F111" s="149" t="s">
        <v>1490</v>
      </c>
      <c r="G111" s="150" t="s">
        <v>194</v>
      </c>
      <c r="H111" s="151">
        <v>82.575</v>
      </c>
      <c r="I111" s="4">
        <v>19</v>
      </c>
      <c r="J111" s="95">
        <f>ROUND(I111*H111,2)</f>
        <v>1568.93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1568.93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1568.93</v>
      </c>
      <c r="BL111" s="15" t="s">
        <v>190</v>
      </c>
      <c r="BM111" s="15" t="s">
        <v>2200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2197</v>
      </c>
      <c r="H112" s="162">
        <v>82.575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47" t="s">
        <v>242</v>
      </c>
      <c r="D113" s="147" t="s">
        <v>185</v>
      </c>
      <c r="E113" s="148" t="s">
        <v>233</v>
      </c>
      <c r="F113" s="149" t="s">
        <v>234</v>
      </c>
      <c r="G113" s="150" t="s">
        <v>194</v>
      </c>
      <c r="H113" s="151">
        <v>82.575</v>
      </c>
      <c r="I113" s="4">
        <v>11</v>
      </c>
      <c r="J113" s="95">
        <f>ROUND(I113*H113,2)</f>
        <v>908.33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908.33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908.33</v>
      </c>
      <c r="BL113" s="15" t="s">
        <v>190</v>
      </c>
      <c r="BM113" s="15" t="s">
        <v>2201</v>
      </c>
    </row>
    <row r="114" spans="2:65" s="28" customFormat="1" ht="16.5" customHeight="1">
      <c r="B114" s="27"/>
      <c r="C114" s="147" t="s">
        <v>248</v>
      </c>
      <c r="D114" s="147" t="s">
        <v>185</v>
      </c>
      <c r="E114" s="148" t="s">
        <v>237</v>
      </c>
      <c r="F114" s="149" t="s">
        <v>238</v>
      </c>
      <c r="G114" s="150" t="s">
        <v>239</v>
      </c>
      <c r="H114" s="151">
        <v>132.12</v>
      </c>
      <c r="I114" s="4">
        <v>50</v>
      </c>
      <c r="J114" s="95">
        <f>ROUND(I114*H114,2)</f>
        <v>6606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6606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6606</v>
      </c>
      <c r="BL114" s="15" t="s">
        <v>190</v>
      </c>
      <c r="BM114" s="15" t="s">
        <v>2202</v>
      </c>
    </row>
    <row r="115" spans="2:51" s="158" customFormat="1" ht="12">
      <c r="B115" s="157"/>
      <c r="D115" s="159" t="s">
        <v>196</v>
      </c>
      <c r="F115" s="161" t="s">
        <v>2203</v>
      </c>
      <c r="H115" s="162">
        <v>132.12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253</v>
      </c>
      <c r="D116" s="147" t="s">
        <v>185</v>
      </c>
      <c r="E116" s="148" t="s">
        <v>243</v>
      </c>
      <c r="F116" s="149" t="s">
        <v>244</v>
      </c>
      <c r="G116" s="150" t="s">
        <v>194</v>
      </c>
      <c r="H116" s="151">
        <v>159.3</v>
      </c>
      <c r="I116" s="4">
        <v>182</v>
      </c>
      <c r="J116" s="95">
        <f>ROUND(I116*H116,2)</f>
        <v>28992.6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28992.6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28992.6</v>
      </c>
      <c r="BL116" s="15" t="s">
        <v>190</v>
      </c>
      <c r="BM116" s="15" t="s">
        <v>2204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2205</v>
      </c>
      <c r="H117" s="162">
        <v>159.3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257</v>
      </c>
      <c r="D118" s="147" t="s">
        <v>185</v>
      </c>
      <c r="E118" s="148" t="s">
        <v>1498</v>
      </c>
      <c r="F118" s="149" t="s">
        <v>1499</v>
      </c>
      <c r="G118" s="150" t="s">
        <v>194</v>
      </c>
      <c r="H118" s="151">
        <v>52.2</v>
      </c>
      <c r="I118" s="4">
        <v>304</v>
      </c>
      <c r="J118" s="95">
        <f>ROUND(I118*H118,2)</f>
        <v>15868.8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15868.8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15868.8</v>
      </c>
      <c r="BL118" s="15" t="s">
        <v>190</v>
      </c>
      <c r="BM118" s="15" t="s">
        <v>2206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2120</v>
      </c>
      <c r="H119" s="162">
        <v>52.2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81" t="s">
        <v>8</v>
      </c>
      <c r="D120" s="181" t="s">
        <v>265</v>
      </c>
      <c r="E120" s="182" t="s">
        <v>1503</v>
      </c>
      <c r="F120" s="183" t="s">
        <v>1504</v>
      </c>
      <c r="G120" s="184" t="s">
        <v>239</v>
      </c>
      <c r="H120" s="185">
        <v>104.4</v>
      </c>
      <c r="I120" s="8">
        <v>224</v>
      </c>
      <c r="J120" s="186">
        <f>ROUND(I120*H120,2)</f>
        <v>23385.6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>O120*H120</f>
        <v>0</v>
      </c>
      <c r="Q120" s="154">
        <v>1</v>
      </c>
      <c r="R120" s="154">
        <f>Q120*H120</f>
        <v>104.4</v>
      </c>
      <c r="S120" s="154">
        <v>0</v>
      </c>
      <c r="T120" s="155">
        <f>S120*H120</f>
        <v>0</v>
      </c>
      <c r="AR120" s="15" t="s">
        <v>227</v>
      </c>
      <c r="AT120" s="15" t="s">
        <v>265</v>
      </c>
      <c r="AU120" s="15" t="s">
        <v>78</v>
      </c>
      <c r="AY120" s="15" t="s">
        <v>183</v>
      </c>
      <c r="BE120" s="156">
        <f>IF(N120="základní",J120,0)</f>
        <v>23385.6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23385.6</v>
      </c>
      <c r="BL120" s="15" t="s">
        <v>190</v>
      </c>
      <c r="BM120" s="15" t="s">
        <v>2207</v>
      </c>
    </row>
    <row r="121" spans="2:51" s="158" customFormat="1" ht="12">
      <c r="B121" s="157"/>
      <c r="D121" s="159" t="s">
        <v>196</v>
      </c>
      <c r="F121" s="161" t="s">
        <v>2208</v>
      </c>
      <c r="H121" s="162">
        <v>104.4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262</v>
      </c>
      <c r="D122" s="147" t="s">
        <v>185</v>
      </c>
      <c r="E122" s="148" t="s">
        <v>1827</v>
      </c>
      <c r="F122" s="149" t="s">
        <v>1828</v>
      </c>
      <c r="G122" s="150" t="s">
        <v>319</v>
      </c>
      <c r="H122" s="151">
        <v>90</v>
      </c>
      <c r="I122" s="4">
        <v>95</v>
      </c>
      <c r="J122" s="95">
        <f>ROUND(I122*H122,2)</f>
        <v>8550</v>
      </c>
      <c r="K122" s="149" t="s">
        <v>1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0.0923</v>
      </c>
      <c r="T122" s="155">
        <f>S122*H122</f>
        <v>8.306999999999999</v>
      </c>
      <c r="AR122" s="15" t="s">
        <v>262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8550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8550</v>
      </c>
      <c r="BL122" s="15" t="s">
        <v>262</v>
      </c>
      <c r="BM122" s="15" t="s">
        <v>2209</v>
      </c>
    </row>
    <row r="123" spans="2:63" s="135" customFormat="1" ht="22.9" customHeight="1">
      <c r="B123" s="134"/>
      <c r="D123" s="136" t="s">
        <v>68</v>
      </c>
      <c r="E123" s="145" t="s">
        <v>190</v>
      </c>
      <c r="F123" s="145" t="s">
        <v>1507</v>
      </c>
      <c r="I123" s="3"/>
      <c r="J123" s="146">
        <f>BK123</f>
        <v>14028</v>
      </c>
      <c r="L123" s="134"/>
      <c r="M123" s="139"/>
      <c r="N123" s="140"/>
      <c r="O123" s="140"/>
      <c r="P123" s="141">
        <f>SUM(P124:P126)</f>
        <v>0</v>
      </c>
      <c r="Q123" s="140"/>
      <c r="R123" s="141">
        <f>SUM(R124:R126)</f>
        <v>27.759394999999998</v>
      </c>
      <c r="S123" s="140"/>
      <c r="T123" s="142">
        <f>SUM(T124:T126)</f>
        <v>0</v>
      </c>
      <c r="AR123" s="136" t="s">
        <v>76</v>
      </c>
      <c r="AT123" s="143" t="s">
        <v>68</v>
      </c>
      <c r="AU123" s="143" t="s">
        <v>76</v>
      </c>
      <c r="AY123" s="136" t="s">
        <v>183</v>
      </c>
      <c r="BK123" s="144">
        <f>SUM(BK124:BK126)</f>
        <v>14028</v>
      </c>
    </row>
    <row r="124" spans="2:65" s="28" customFormat="1" ht="16.5" customHeight="1">
      <c r="B124" s="27"/>
      <c r="C124" s="147" t="s">
        <v>264</v>
      </c>
      <c r="D124" s="147" t="s">
        <v>185</v>
      </c>
      <c r="E124" s="148" t="s">
        <v>1508</v>
      </c>
      <c r="F124" s="149" t="s">
        <v>1509</v>
      </c>
      <c r="G124" s="150" t="s">
        <v>194</v>
      </c>
      <c r="H124" s="151">
        <v>13.5</v>
      </c>
      <c r="I124" s="4">
        <v>810</v>
      </c>
      <c r="J124" s="95">
        <f>ROUND(I124*H124,2)</f>
        <v>10935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1.89077</v>
      </c>
      <c r="R124" s="154">
        <f>Q124*H124</f>
        <v>25.525395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10935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10935</v>
      </c>
      <c r="BL124" s="15" t="s">
        <v>190</v>
      </c>
      <c r="BM124" s="15" t="s">
        <v>2210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2126</v>
      </c>
      <c r="H125" s="162">
        <v>13.5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76</v>
      </c>
      <c r="AY125" s="160" t="s">
        <v>183</v>
      </c>
    </row>
    <row r="126" spans="2:65" s="28" customFormat="1" ht="16.5" customHeight="1">
      <c r="B126" s="27"/>
      <c r="C126" s="147" t="s">
        <v>270</v>
      </c>
      <c r="D126" s="147" t="s">
        <v>185</v>
      </c>
      <c r="E126" s="148" t="s">
        <v>1834</v>
      </c>
      <c r="F126" s="149" t="s">
        <v>1835</v>
      </c>
      <c r="G126" s="150" t="s">
        <v>194</v>
      </c>
      <c r="H126" s="151">
        <v>1</v>
      </c>
      <c r="I126" s="4">
        <v>3093</v>
      </c>
      <c r="J126" s="95">
        <f>ROUND(I126*H126,2)</f>
        <v>3093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2.234</v>
      </c>
      <c r="R126" s="154">
        <f>Q126*H126</f>
        <v>2.234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3093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3093</v>
      </c>
      <c r="BL126" s="15" t="s">
        <v>190</v>
      </c>
      <c r="BM126" s="15" t="s">
        <v>2211</v>
      </c>
    </row>
    <row r="127" spans="2:63" s="135" customFormat="1" ht="22.9" customHeight="1">
      <c r="B127" s="134"/>
      <c r="D127" s="136" t="s">
        <v>68</v>
      </c>
      <c r="E127" s="145" t="s">
        <v>227</v>
      </c>
      <c r="F127" s="145" t="s">
        <v>402</v>
      </c>
      <c r="I127" s="3"/>
      <c r="J127" s="146">
        <f>BK127</f>
        <v>388573.3</v>
      </c>
      <c r="L127" s="134"/>
      <c r="M127" s="139"/>
      <c r="N127" s="140"/>
      <c r="O127" s="140"/>
      <c r="P127" s="141">
        <f>SUM(P128:P145)</f>
        <v>0</v>
      </c>
      <c r="Q127" s="140"/>
      <c r="R127" s="141">
        <f>SUM(R128:R145)</f>
        <v>9.197535</v>
      </c>
      <c r="S127" s="140"/>
      <c r="T127" s="142">
        <f>SUM(T128:T145)</f>
        <v>0</v>
      </c>
      <c r="AR127" s="136" t="s">
        <v>76</v>
      </c>
      <c r="AT127" s="143" t="s">
        <v>68</v>
      </c>
      <c r="AU127" s="143" t="s">
        <v>76</v>
      </c>
      <c r="AY127" s="136" t="s">
        <v>183</v>
      </c>
      <c r="BK127" s="144">
        <f>SUM(BK128:BK145)</f>
        <v>388573.3</v>
      </c>
    </row>
    <row r="128" spans="2:65" s="28" customFormat="1" ht="16.5" customHeight="1">
      <c r="B128" s="27"/>
      <c r="C128" s="147" t="s">
        <v>274</v>
      </c>
      <c r="D128" s="147" t="s">
        <v>185</v>
      </c>
      <c r="E128" s="148" t="s">
        <v>1858</v>
      </c>
      <c r="F128" s="149" t="s">
        <v>1859</v>
      </c>
      <c r="G128" s="150" t="s">
        <v>319</v>
      </c>
      <c r="H128" s="151">
        <v>89.5</v>
      </c>
      <c r="I128" s="4">
        <v>598</v>
      </c>
      <c r="J128" s="95">
        <f>ROUND(I128*H128,2)</f>
        <v>53521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3E-05</v>
      </c>
      <c r="R128" s="154">
        <f>Q128*H128</f>
        <v>0.002685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53521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53521</v>
      </c>
      <c r="BL128" s="15" t="s">
        <v>190</v>
      </c>
      <c r="BM128" s="15" t="s">
        <v>2212</v>
      </c>
    </row>
    <row r="129" spans="2:65" s="28" customFormat="1" ht="16.5" customHeight="1">
      <c r="B129" s="27"/>
      <c r="C129" s="181" t="s">
        <v>282</v>
      </c>
      <c r="D129" s="181" t="s">
        <v>265</v>
      </c>
      <c r="E129" s="182" t="s">
        <v>1861</v>
      </c>
      <c r="F129" s="183" t="s">
        <v>1862</v>
      </c>
      <c r="G129" s="184" t="s">
        <v>319</v>
      </c>
      <c r="H129" s="185">
        <v>98.45</v>
      </c>
      <c r="I129" s="8">
        <v>2154</v>
      </c>
      <c r="J129" s="186">
        <f>ROUND(I129*H129,2)</f>
        <v>212061.3</v>
      </c>
      <c r="K129" s="183" t="s">
        <v>1</v>
      </c>
      <c r="L129" s="187"/>
      <c r="M129" s="188" t="s">
        <v>1</v>
      </c>
      <c r="N129" s="189" t="s">
        <v>40</v>
      </c>
      <c r="O129" s="48"/>
      <c r="P129" s="154">
        <f>O129*H129</f>
        <v>0</v>
      </c>
      <c r="Q129" s="154">
        <v>0.0183</v>
      </c>
      <c r="R129" s="154">
        <f>Q129*H129</f>
        <v>1.801635</v>
      </c>
      <c r="S129" s="154">
        <v>0</v>
      </c>
      <c r="T129" s="155">
        <f>S129*H129</f>
        <v>0</v>
      </c>
      <c r="AR129" s="15" t="s">
        <v>227</v>
      </c>
      <c r="AT129" s="15" t="s">
        <v>265</v>
      </c>
      <c r="AU129" s="15" t="s">
        <v>78</v>
      </c>
      <c r="AY129" s="15" t="s">
        <v>183</v>
      </c>
      <c r="BE129" s="156">
        <f>IF(N129="základní",J129,0)</f>
        <v>212061.3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212061.3</v>
      </c>
      <c r="BL129" s="15" t="s">
        <v>190</v>
      </c>
      <c r="BM129" s="15" t="s">
        <v>2213</v>
      </c>
    </row>
    <row r="130" spans="2:51" s="158" customFormat="1" ht="12">
      <c r="B130" s="157"/>
      <c r="D130" s="159" t="s">
        <v>196</v>
      </c>
      <c r="F130" s="161" t="s">
        <v>2137</v>
      </c>
      <c r="H130" s="162">
        <v>98.45</v>
      </c>
      <c r="I130" s="5"/>
      <c r="L130" s="157"/>
      <c r="M130" s="163"/>
      <c r="N130" s="164"/>
      <c r="O130" s="164"/>
      <c r="P130" s="164"/>
      <c r="Q130" s="164"/>
      <c r="R130" s="164"/>
      <c r="S130" s="164"/>
      <c r="T130" s="165"/>
      <c r="AT130" s="160" t="s">
        <v>196</v>
      </c>
      <c r="AU130" s="160" t="s">
        <v>78</v>
      </c>
      <c r="AV130" s="158" t="s">
        <v>78</v>
      </c>
      <c r="AW130" s="158" t="s">
        <v>3</v>
      </c>
      <c r="AX130" s="158" t="s">
        <v>76</v>
      </c>
      <c r="AY130" s="160" t="s">
        <v>183</v>
      </c>
    </row>
    <row r="131" spans="2:65" s="28" customFormat="1" ht="16.5" customHeight="1">
      <c r="B131" s="27"/>
      <c r="C131" s="147" t="s">
        <v>7</v>
      </c>
      <c r="D131" s="147" t="s">
        <v>185</v>
      </c>
      <c r="E131" s="148" t="s">
        <v>1877</v>
      </c>
      <c r="F131" s="149" t="s">
        <v>1878</v>
      </c>
      <c r="G131" s="150" t="s">
        <v>406</v>
      </c>
      <c r="H131" s="151">
        <v>5</v>
      </c>
      <c r="I131" s="4">
        <v>1524</v>
      </c>
      <c r="J131" s="95">
        <f aca="true" t="shared" si="0" ref="J131:J145">ROUND(I131*H131,2)</f>
        <v>7620</v>
      </c>
      <c r="K131" s="149" t="s">
        <v>189</v>
      </c>
      <c r="L131" s="27"/>
      <c r="M131" s="152" t="s">
        <v>1</v>
      </c>
      <c r="N131" s="153" t="s">
        <v>40</v>
      </c>
      <c r="O131" s="48"/>
      <c r="P131" s="154">
        <f aca="true" t="shared" si="1" ref="P131:P145">O131*H131</f>
        <v>0</v>
      </c>
      <c r="Q131" s="154">
        <v>0.00918</v>
      </c>
      <c r="R131" s="154">
        <f aca="true" t="shared" si="2" ref="R131:R145">Q131*H131</f>
        <v>0.0459</v>
      </c>
      <c r="S131" s="154">
        <v>0</v>
      </c>
      <c r="T131" s="155">
        <f aca="true" t="shared" si="3" ref="T131:T145"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 aca="true" t="shared" si="4" ref="BE131:BE145">IF(N131="základní",J131,0)</f>
        <v>7620</v>
      </c>
      <c r="BF131" s="156">
        <f aca="true" t="shared" si="5" ref="BF131:BF145">IF(N131="snížená",J131,0)</f>
        <v>0</v>
      </c>
      <c r="BG131" s="156">
        <f aca="true" t="shared" si="6" ref="BG131:BG145">IF(N131="zákl. přenesená",J131,0)</f>
        <v>0</v>
      </c>
      <c r="BH131" s="156">
        <f aca="true" t="shared" si="7" ref="BH131:BH145">IF(N131="sníž. přenesená",J131,0)</f>
        <v>0</v>
      </c>
      <c r="BI131" s="156">
        <f aca="true" t="shared" si="8" ref="BI131:BI145">IF(N131="nulová",J131,0)</f>
        <v>0</v>
      </c>
      <c r="BJ131" s="15" t="s">
        <v>76</v>
      </c>
      <c r="BK131" s="156">
        <f aca="true" t="shared" si="9" ref="BK131:BK145">ROUND(I131*H131,2)</f>
        <v>7620</v>
      </c>
      <c r="BL131" s="15" t="s">
        <v>190</v>
      </c>
      <c r="BM131" s="15" t="s">
        <v>2214</v>
      </c>
    </row>
    <row r="132" spans="2:65" s="28" customFormat="1" ht="16.5" customHeight="1">
      <c r="B132" s="27"/>
      <c r="C132" s="181" t="s">
        <v>287</v>
      </c>
      <c r="D132" s="181" t="s">
        <v>265</v>
      </c>
      <c r="E132" s="182" t="s">
        <v>1880</v>
      </c>
      <c r="F132" s="183" t="s">
        <v>1881</v>
      </c>
      <c r="G132" s="184" t="s">
        <v>406</v>
      </c>
      <c r="H132" s="185">
        <v>1.5</v>
      </c>
      <c r="I132" s="8">
        <v>302</v>
      </c>
      <c r="J132" s="186">
        <f t="shared" si="0"/>
        <v>453</v>
      </c>
      <c r="K132" s="183" t="s">
        <v>1</v>
      </c>
      <c r="L132" s="187"/>
      <c r="M132" s="188" t="s">
        <v>1</v>
      </c>
      <c r="N132" s="189" t="s">
        <v>40</v>
      </c>
      <c r="O132" s="48"/>
      <c r="P132" s="154">
        <f t="shared" si="1"/>
        <v>0</v>
      </c>
      <c r="Q132" s="154">
        <v>0.068</v>
      </c>
      <c r="R132" s="154">
        <f t="shared" si="2"/>
        <v>0.10200000000000001</v>
      </c>
      <c r="S132" s="154">
        <v>0</v>
      </c>
      <c r="T132" s="155">
        <f t="shared" si="3"/>
        <v>0</v>
      </c>
      <c r="AR132" s="15" t="s">
        <v>227</v>
      </c>
      <c r="AT132" s="15" t="s">
        <v>265</v>
      </c>
      <c r="AU132" s="15" t="s">
        <v>78</v>
      </c>
      <c r="AY132" s="15" t="s">
        <v>183</v>
      </c>
      <c r="BE132" s="156">
        <f t="shared" si="4"/>
        <v>453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76</v>
      </c>
      <c r="BK132" s="156">
        <f t="shared" si="9"/>
        <v>453</v>
      </c>
      <c r="BL132" s="15" t="s">
        <v>190</v>
      </c>
      <c r="BM132" s="15" t="s">
        <v>2215</v>
      </c>
    </row>
    <row r="133" spans="2:65" s="28" customFormat="1" ht="16.5" customHeight="1">
      <c r="B133" s="27"/>
      <c r="C133" s="181" t="s">
        <v>292</v>
      </c>
      <c r="D133" s="181" t="s">
        <v>265</v>
      </c>
      <c r="E133" s="182" t="s">
        <v>1886</v>
      </c>
      <c r="F133" s="183" t="s">
        <v>1887</v>
      </c>
      <c r="G133" s="184" t="s">
        <v>406</v>
      </c>
      <c r="H133" s="185">
        <v>0.5</v>
      </c>
      <c r="I133" s="8">
        <v>232</v>
      </c>
      <c r="J133" s="186">
        <f t="shared" si="0"/>
        <v>116</v>
      </c>
      <c r="K133" s="183" t="s">
        <v>1</v>
      </c>
      <c r="L133" s="187"/>
      <c r="M133" s="188" t="s">
        <v>1</v>
      </c>
      <c r="N133" s="189" t="s">
        <v>40</v>
      </c>
      <c r="O133" s="48"/>
      <c r="P133" s="154">
        <f t="shared" si="1"/>
        <v>0</v>
      </c>
      <c r="Q133" s="154">
        <v>0.053</v>
      </c>
      <c r="R133" s="154">
        <f t="shared" si="2"/>
        <v>0.0265</v>
      </c>
      <c r="S133" s="154">
        <v>0</v>
      </c>
      <c r="T133" s="155">
        <f t="shared" si="3"/>
        <v>0</v>
      </c>
      <c r="AR133" s="15" t="s">
        <v>227</v>
      </c>
      <c r="AT133" s="15" t="s">
        <v>265</v>
      </c>
      <c r="AU133" s="15" t="s">
        <v>78</v>
      </c>
      <c r="AY133" s="15" t="s">
        <v>183</v>
      </c>
      <c r="BE133" s="156">
        <f t="shared" si="4"/>
        <v>116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76</v>
      </c>
      <c r="BK133" s="156">
        <f t="shared" si="9"/>
        <v>116</v>
      </c>
      <c r="BL133" s="15" t="s">
        <v>190</v>
      </c>
      <c r="BM133" s="15" t="s">
        <v>2216</v>
      </c>
    </row>
    <row r="134" spans="2:65" s="28" customFormat="1" ht="16.5" customHeight="1">
      <c r="B134" s="27"/>
      <c r="C134" s="181" t="s">
        <v>295</v>
      </c>
      <c r="D134" s="181" t="s">
        <v>265</v>
      </c>
      <c r="E134" s="182" t="s">
        <v>1889</v>
      </c>
      <c r="F134" s="183" t="s">
        <v>1890</v>
      </c>
      <c r="G134" s="184" t="s">
        <v>406</v>
      </c>
      <c r="H134" s="185">
        <v>0.5</v>
      </c>
      <c r="I134" s="8">
        <v>214</v>
      </c>
      <c r="J134" s="186">
        <f t="shared" si="0"/>
        <v>107</v>
      </c>
      <c r="K134" s="183" t="s">
        <v>1</v>
      </c>
      <c r="L134" s="187"/>
      <c r="M134" s="188" t="s">
        <v>1</v>
      </c>
      <c r="N134" s="189" t="s">
        <v>40</v>
      </c>
      <c r="O134" s="48"/>
      <c r="P134" s="154">
        <f t="shared" si="1"/>
        <v>0</v>
      </c>
      <c r="Q134" s="154">
        <v>0.028</v>
      </c>
      <c r="R134" s="154">
        <f t="shared" si="2"/>
        <v>0.014</v>
      </c>
      <c r="S134" s="154">
        <v>0</v>
      </c>
      <c r="T134" s="155">
        <f t="shared" si="3"/>
        <v>0</v>
      </c>
      <c r="AR134" s="15" t="s">
        <v>227</v>
      </c>
      <c r="AT134" s="15" t="s">
        <v>265</v>
      </c>
      <c r="AU134" s="15" t="s">
        <v>78</v>
      </c>
      <c r="AY134" s="15" t="s">
        <v>183</v>
      </c>
      <c r="BE134" s="156">
        <f t="shared" si="4"/>
        <v>107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5" t="s">
        <v>76</v>
      </c>
      <c r="BK134" s="156">
        <f t="shared" si="9"/>
        <v>107</v>
      </c>
      <c r="BL134" s="15" t="s">
        <v>190</v>
      </c>
      <c r="BM134" s="15" t="s">
        <v>2217</v>
      </c>
    </row>
    <row r="135" spans="2:65" s="28" customFormat="1" ht="16.5" customHeight="1">
      <c r="B135" s="27"/>
      <c r="C135" s="181" t="s">
        <v>299</v>
      </c>
      <c r="D135" s="181" t="s">
        <v>265</v>
      </c>
      <c r="E135" s="182" t="s">
        <v>1892</v>
      </c>
      <c r="F135" s="183" t="s">
        <v>1893</v>
      </c>
      <c r="G135" s="184" t="s">
        <v>406</v>
      </c>
      <c r="H135" s="185">
        <v>1.5</v>
      </c>
      <c r="I135" s="8">
        <v>814</v>
      </c>
      <c r="J135" s="186">
        <f t="shared" si="0"/>
        <v>1221</v>
      </c>
      <c r="K135" s="183" t="s">
        <v>1</v>
      </c>
      <c r="L135" s="187"/>
      <c r="M135" s="188" t="s">
        <v>1</v>
      </c>
      <c r="N135" s="189" t="s">
        <v>40</v>
      </c>
      <c r="O135" s="48"/>
      <c r="P135" s="154">
        <f t="shared" si="1"/>
        <v>0</v>
      </c>
      <c r="Q135" s="154">
        <v>0.254</v>
      </c>
      <c r="R135" s="154">
        <f t="shared" si="2"/>
        <v>0.381</v>
      </c>
      <c r="S135" s="154">
        <v>0</v>
      </c>
      <c r="T135" s="155">
        <f t="shared" si="3"/>
        <v>0</v>
      </c>
      <c r="AR135" s="15" t="s">
        <v>227</v>
      </c>
      <c r="AT135" s="15" t="s">
        <v>265</v>
      </c>
      <c r="AU135" s="15" t="s">
        <v>78</v>
      </c>
      <c r="AY135" s="15" t="s">
        <v>183</v>
      </c>
      <c r="BE135" s="156">
        <f t="shared" si="4"/>
        <v>1221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5" t="s">
        <v>76</v>
      </c>
      <c r="BK135" s="156">
        <f t="shared" si="9"/>
        <v>1221</v>
      </c>
      <c r="BL135" s="15" t="s">
        <v>190</v>
      </c>
      <c r="BM135" s="15" t="s">
        <v>2218</v>
      </c>
    </row>
    <row r="136" spans="2:65" s="28" customFormat="1" ht="16.5" customHeight="1">
      <c r="B136" s="27"/>
      <c r="C136" s="181" t="s">
        <v>301</v>
      </c>
      <c r="D136" s="181" t="s">
        <v>265</v>
      </c>
      <c r="E136" s="182" t="s">
        <v>1895</v>
      </c>
      <c r="F136" s="183" t="s">
        <v>1896</v>
      </c>
      <c r="G136" s="184" t="s">
        <v>406</v>
      </c>
      <c r="H136" s="185">
        <v>1.5</v>
      </c>
      <c r="I136" s="8">
        <v>1194</v>
      </c>
      <c r="J136" s="186">
        <f t="shared" si="0"/>
        <v>1791</v>
      </c>
      <c r="K136" s="183" t="s">
        <v>1</v>
      </c>
      <c r="L136" s="187"/>
      <c r="M136" s="188" t="s">
        <v>1</v>
      </c>
      <c r="N136" s="189" t="s">
        <v>40</v>
      </c>
      <c r="O136" s="48"/>
      <c r="P136" s="154">
        <f t="shared" si="1"/>
        <v>0</v>
      </c>
      <c r="Q136" s="154">
        <v>0.506</v>
      </c>
      <c r="R136" s="154">
        <f t="shared" si="2"/>
        <v>0.759</v>
      </c>
      <c r="S136" s="154">
        <v>0</v>
      </c>
      <c r="T136" s="155">
        <f t="shared" si="3"/>
        <v>0</v>
      </c>
      <c r="AR136" s="15" t="s">
        <v>227</v>
      </c>
      <c r="AT136" s="15" t="s">
        <v>265</v>
      </c>
      <c r="AU136" s="15" t="s">
        <v>78</v>
      </c>
      <c r="AY136" s="15" t="s">
        <v>183</v>
      </c>
      <c r="BE136" s="156">
        <f t="shared" si="4"/>
        <v>1791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5" t="s">
        <v>76</v>
      </c>
      <c r="BK136" s="156">
        <f t="shared" si="9"/>
        <v>1791</v>
      </c>
      <c r="BL136" s="15" t="s">
        <v>190</v>
      </c>
      <c r="BM136" s="15" t="s">
        <v>2219</v>
      </c>
    </row>
    <row r="137" spans="2:65" s="28" customFormat="1" ht="16.5" customHeight="1">
      <c r="B137" s="27"/>
      <c r="C137" s="147" t="s">
        <v>305</v>
      </c>
      <c r="D137" s="147" t="s">
        <v>185</v>
      </c>
      <c r="E137" s="148" t="s">
        <v>1901</v>
      </c>
      <c r="F137" s="149" t="s">
        <v>1902</v>
      </c>
      <c r="G137" s="150" t="s">
        <v>406</v>
      </c>
      <c r="H137" s="151">
        <v>1.5</v>
      </c>
      <c r="I137" s="4">
        <v>2567</v>
      </c>
      <c r="J137" s="95">
        <f t="shared" si="0"/>
        <v>3850.5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 t="shared" si="1"/>
        <v>0</v>
      </c>
      <c r="Q137" s="154">
        <v>0.01147</v>
      </c>
      <c r="R137" s="154">
        <f t="shared" si="2"/>
        <v>0.017204999999999998</v>
      </c>
      <c r="S137" s="154">
        <v>0</v>
      </c>
      <c r="T137" s="155">
        <f t="shared" si="3"/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 t="shared" si="4"/>
        <v>3850.5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5" t="s">
        <v>76</v>
      </c>
      <c r="BK137" s="156">
        <f t="shared" si="9"/>
        <v>3850.5</v>
      </c>
      <c r="BL137" s="15" t="s">
        <v>190</v>
      </c>
      <c r="BM137" s="15" t="s">
        <v>2220</v>
      </c>
    </row>
    <row r="138" spans="2:65" s="28" customFormat="1" ht="16.5" customHeight="1">
      <c r="B138" s="27"/>
      <c r="C138" s="181" t="s">
        <v>307</v>
      </c>
      <c r="D138" s="181" t="s">
        <v>265</v>
      </c>
      <c r="E138" s="182" t="s">
        <v>1904</v>
      </c>
      <c r="F138" s="183" t="s">
        <v>1905</v>
      </c>
      <c r="G138" s="184" t="s">
        <v>406</v>
      </c>
      <c r="H138" s="185">
        <v>1.5</v>
      </c>
      <c r="I138" s="8">
        <v>1446</v>
      </c>
      <c r="J138" s="186">
        <f t="shared" si="0"/>
        <v>2169</v>
      </c>
      <c r="K138" s="183" t="s">
        <v>1</v>
      </c>
      <c r="L138" s="187"/>
      <c r="M138" s="188" t="s">
        <v>1</v>
      </c>
      <c r="N138" s="189" t="s">
        <v>40</v>
      </c>
      <c r="O138" s="48"/>
      <c r="P138" s="154">
        <f t="shared" si="1"/>
        <v>0</v>
      </c>
      <c r="Q138" s="154">
        <v>0.595</v>
      </c>
      <c r="R138" s="154">
        <f t="shared" si="2"/>
        <v>0.8925</v>
      </c>
      <c r="S138" s="154">
        <v>0</v>
      </c>
      <c r="T138" s="155">
        <f t="shared" si="3"/>
        <v>0</v>
      </c>
      <c r="AR138" s="15" t="s">
        <v>227</v>
      </c>
      <c r="AT138" s="15" t="s">
        <v>265</v>
      </c>
      <c r="AU138" s="15" t="s">
        <v>78</v>
      </c>
      <c r="AY138" s="15" t="s">
        <v>183</v>
      </c>
      <c r="BE138" s="156">
        <f t="shared" si="4"/>
        <v>2169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5" t="s">
        <v>76</v>
      </c>
      <c r="BK138" s="156">
        <f t="shared" si="9"/>
        <v>2169</v>
      </c>
      <c r="BL138" s="15" t="s">
        <v>190</v>
      </c>
      <c r="BM138" s="15" t="s">
        <v>2221</v>
      </c>
    </row>
    <row r="139" spans="2:65" s="28" customFormat="1" ht="16.5" customHeight="1">
      <c r="B139" s="27"/>
      <c r="C139" s="147" t="s">
        <v>312</v>
      </c>
      <c r="D139" s="147" t="s">
        <v>185</v>
      </c>
      <c r="E139" s="148" t="s">
        <v>1907</v>
      </c>
      <c r="F139" s="149" t="s">
        <v>1908</v>
      </c>
      <c r="G139" s="150" t="s">
        <v>406</v>
      </c>
      <c r="H139" s="151">
        <v>2.5</v>
      </c>
      <c r="I139" s="4">
        <v>9505</v>
      </c>
      <c r="J139" s="95">
        <f t="shared" si="0"/>
        <v>23762.5</v>
      </c>
      <c r="K139" s="149" t="s">
        <v>1</v>
      </c>
      <c r="L139" s="27"/>
      <c r="M139" s="152" t="s">
        <v>1</v>
      </c>
      <c r="N139" s="153" t="s">
        <v>40</v>
      </c>
      <c r="O139" s="48"/>
      <c r="P139" s="154">
        <f t="shared" si="1"/>
        <v>0</v>
      </c>
      <c r="Q139" s="154">
        <v>0.02862</v>
      </c>
      <c r="R139" s="154">
        <f t="shared" si="2"/>
        <v>0.07155</v>
      </c>
      <c r="S139" s="154">
        <v>0</v>
      </c>
      <c r="T139" s="155">
        <f t="shared" si="3"/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 t="shared" si="4"/>
        <v>23762.5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5" t="s">
        <v>76</v>
      </c>
      <c r="BK139" s="156">
        <f t="shared" si="9"/>
        <v>23762.5</v>
      </c>
      <c r="BL139" s="15" t="s">
        <v>190</v>
      </c>
      <c r="BM139" s="15" t="s">
        <v>2222</v>
      </c>
    </row>
    <row r="140" spans="2:65" s="28" customFormat="1" ht="16.5" customHeight="1">
      <c r="B140" s="27"/>
      <c r="C140" s="181" t="s">
        <v>316</v>
      </c>
      <c r="D140" s="181" t="s">
        <v>265</v>
      </c>
      <c r="E140" s="182" t="s">
        <v>1910</v>
      </c>
      <c r="F140" s="183" t="s">
        <v>1911</v>
      </c>
      <c r="G140" s="184" t="s">
        <v>406</v>
      </c>
      <c r="H140" s="185">
        <v>2.5</v>
      </c>
      <c r="I140" s="8">
        <v>6296</v>
      </c>
      <c r="J140" s="186">
        <f t="shared" si="0"/>
        <v>15740</v>
      </c>
      <c r="K140" s="183" t="s">
        <v>1</v>
      </c>
      <c r="L140" s="187"/>
      <c r="M140" s="188" t="s">
        <v>1</v>
      </c>
      <c r="N140" s="189" t="s">
        <v>40</v>
      </c>
      <c r="O140" s="48"/>
      <c r="P140" s="154">
        <f t="shared" si="1"/>
        <v>0</v>
      </c>
      <c r="Q140" s="154">
        <v>1.31</v>
      </c>
      <c r="R140" s="154">
        <f t="shared" si="2"/>
        <v>3.2750000000000004</v>
      </c>
      <c r="S140" s="154">
        <v>0</v>
      </c>
      <c r="T140" s="155">
        <f t="shared" si="3"/>
        <v>0</v>
      </c>
      <c r="AR140" s="15" t="s">
        <v>227</v>
      </c>
      <c r="AT140" s="15" t="s">
        <v>265</v>
      </c>
      <c r="AU140" s="15" t="s">
        <v>78</v>
      </c>
      <c r="AY140" s="15" t="s">
        <v>183</v>
      </c>
      <c r="BE140" s="156">
        <f t="shared" si="4"/>
        <v>15740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5" t="s">
        <v>76</v>
      </c>
      <c r="BK140" s="156">
        <f t="shared" si="9"/>
        <v>15740</v>
      </c>
      <c r="BL140" s="15" t="s">
        <v>190</v>
      </c>
      <c r="BM140" s="15" t="s">
        <v>2223</v>
      </c>
    </row>
    <row r="141" spans="2:65" s="28" customFormat="1" ht="16.5" customHeight="1">
      <c r="B141" s="27"/>
      <c r="C141" s="147" t="s">
        <v>321</v>
      </c>
      <c r="D141" s="147" t="s">
        <v>185</v>
      </c>
      <c r="E141" s="148" t="s">
        <v>2152</v>
      </c>
      <c r="F141" s="149" t="s">
        <v>2153</v>
      </c>
      <c r="G141" s="150" t="s">
        <v>406</v>
      </c>
      <c r="H141" s="151">
        <v>1</v>
      </c>
      <c r="I141" s="4">
        <v>2428</v>
      </c>
      <c r="J141" s="95">
        <f t="shared" si="0"/>
        <v>2428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 t="shared" si="1"/>
        <v>0</v>
      </c>
      <c r="Q141" s="154">
        <v>0.03826</v>
      </c>
      <c r="R141" s="154">
        <f t="shared" si="2"/>
        <v>0.03826</v>
      </c>
      <c r="S141" s="154">
        <v>0</v>
      </c>
      <c r="T141" s="155">
        <f t="shared" si="3"/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 t="shared" si="4"/>
        <v>2428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5" t="s">
        <v>76</v>
      </c>
      <c r="BK141" s="156">
        <f t="shared" si="9"/>
        <v>2428</v>
      </c>
      <c r="BL141" s="15" t="s">
        <v>190</v>
      </c>
      <c r="BM141" s="15" t="s">
        <v>2224</v>
      </c>
    </row>
    <row r="142" spans="2:65" s="28" customFormat="1" ht="16.5" customHeight="1">
      <c r="B142" s="27"/>
      <c r="C142" s="181" t="s">
        <v>327</v>
      </c>
      <c r="D142" s="181" t="s">
        <v>265</v>
      </c>
      <c r="E142" s="182" t="s">
        <v>2155</v>
      </c>
      <c r="F142" s="183" t="s">
        <v>2156</v>
      </c>
      <c r="G142" s="184" t="s">
        <v>406</v>
      </c>
      <c r="H142" s="185">
        <v>1</v>
      </c>
      <c r="I142" s="8">
        <v>3303</v>
      </c>
      <c r="J142" s="186">
        <f t="shared" si="0"/>
        <v>3303</v>
      </c>
      <c r="K142" s="183" t="s">
        <v>189</v>
      </c>
      <c r="L142" s="187"/>
      <c r="M142" s="188" t="s">
        <v>1</v>
      </c>
      <c r="N142" s="189" t="s">
        <v>40</v>
      </c>
      <c r="O142" s="48"/>
      <c r="P142" s="154">
        <f t="shared" si="1"/>
        <v>0</v>
      </c>
      <c r="Q142" s="154">
        <v>1.1</v>
      </c>
      <c r="R142" s="154">
        <f t="shared" si="2"/>
        <v>1.1</v>
      </c>
      <c r="S142" s="154">
        <v>0</v>
      </c>
      <c r="T142" s="155">
        <f t="shared" si="3"/>
        <v>0</v>
      </c>
      <c r="AR142" s="15" t="s">
        <v>227</v>
      </c>
      <c r="AT142" s="15" t="s">
        <v>265</v>
      </c>
      <c r="AU142" s="15" t="s">
        <v>78</v>
      </c>
      <c r="AY142" s="15" t="s">
        <v>183</v>
      </c>
      <c r="BE142" s="156">
        <f t="shared" si="4"/>
        <v>3303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5" t="s">
        <v>76</v>
      </c>
      <c r="BK142" s="156">
        <f t="shared" si="9"/>
        <v>3303</v>
      </c>
      <c r="BL142" s="15" t="s">
        <v>190</v>
      </c>
      <c r="BM142" s="15" t="s">
        <v>2225</v>
      </c>
    </row>
    <row r="143" spans="2:65" s="28" customFormat="1" ht="16.5" customHeight="1">
      <c r="B143" s="27"/>
      <c r="C143" s="147" t="s">
        <v>332</v>
      </c>
      <c r="D143" s="147" t="s">
        <v>185</v>
      </c>
      <c r="E143" s="148" t="s">
        <v>1976</v>
      </c>
      <c r="F143" s="149" t="s">
        <v>1977</v>
      </c>
      <c r="G143" s="150" t="s">
        <v>406</v>
      </c>
      <c r="H143" s="151">
        <v>10</v>
      </c>
      <c r="I143" s="4">
        <v>676</v>
      </c>
      <c r="J143" s="95">
        <f t="shared" si="0"/>
        <v>6760</v>
      </c>
      <c r="K143" s="149" t="s">
        <v>205</v>
      </c>
      <c r="L143" s="27"/>
      <c r="M143" s="152" t="s">
        <v>1</v>
      </c>
      <c r="N143" s="153" t="s">
        <v>40</v>
      </c>
      <c r="O143" s="48"/>
      <c r="P143" s="154">
        <f t="shared" si="1"/>
        <v>0</v>
      </c>
      <c r="Q143" s="154">
        <v>0.00702</v>
      </c>
      <c r="R143" s="154">
        <f t="shared" si="2"/>
        <v>0.0702</v>
      </c>
      <c r="S143" s="154">
        <v>0</v>
      </c>
      <c r="T143" s="155">
        <f t="shared" si="3"/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 t="shared" si="4"/>
        <v>6760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5" t="s">
        <v>76</v>
      </c>
      <c r="BK143" s="156">
        <f t="shared" si="9"/>
        <v>6760</v>
      </c>
      <c r="BL143" s="15" t="s">
        <v>190</v>
      </c>
      <c r="BM143" s="15" t="s">
        <v>2226</v>
      </c>
    </row>
    <row r="144" spans="2:65" s="28" customFormat="1" ht="16.5" customHeight="1">
      <c r="B144" s="27"/>
      <c r="C144" s="181" t="s">
        <v>340</v>
      </c>
      <c r="D144" s="181" t="s">
        <v>265</v>
      </c>
      <c r="E144" s="182" t="s">
        <v>1979</v>
      </c>
      <c r="F144" s="183" t="s">
        <v>2180</v>
      </c>
      <c r="G144" s="184" t="s">
        <v>406</v>
      </c>
      <c r="H144" s="185">
        <v>10</v>
      </c>
      <c r="I144" s="8">
        <v>4277</v>
      </c>
      <c r="J144" s="186">
        <f t="shared" si="0"/>
        <v>42770</v>
      </c>
      <c r="K144" s="183" t="s">
        <v>1</v>
      </c>
      <c r="L144" s="187"/>
      <c r="M144" s="188" t="s">
        <v>1</v>
      </c>
      <c r="N144" s="189" t="s">
        <v>40</v>
      </c>
      <c r="O144" s="48"/>
      <c r="P144" s="154">
        <f t="shared" si="1"/>
        <v>0</v>
      </c>
      <c r="Q144" s="154">
        <v>0.06</v>
      </c>
      <c r="R144" s="154">
        <f t="shared" si="2"/>
        <v>0.6</v>
      </c>
      <c r="S144" s="154">
        <v>0</v>
      </c>
      <c r="T144" s="155">
        <f t="shared" si="3"/>
        <v>0</v>
      </c>
      <c r="AR144" s="15" t="s">
        <v>227</v>
      </c>
      <c r="AT144" s="15" t="s">
        <v>265</v>
      </c>
      <c r="AU144" s="15" t="s">
        <v>78</v>
      </c>
      <c r="AY144" s="15" t="s">
        <v>183</v>
      </c>
      <c r="BE144" s="156">
        <f t="shared" si="4"/>
        <v>42770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76</v>
      </c>
      <c r="BK144" s="156">
        <f t="shared" si="9"/>
        <v>42770</v>
      </c>
      <c r="BL144" s="15" t="s">
        <v>190</v>
      </c>
      <c r="BM144" s="15" t="s">
        <v>2227</v>
      </c>
    </row>
    <row r="145" spans="2:65" s="28" customFormat="1" ht="16.5" customHeight="1">
      <c r="B145" s="27"/>
      <c r="C145" s="147" t="s">
        <v>346</v>
      </c>
      <c r="D145" s="147" t="s">
        <v>185</v>
      </c>
      <c r="E145" s="148" t="s">
        <v>1982</v>
      </c>
      <c r="F145" s="149" t="s">
        <v>1983</v>
      </c>
      <c r="G145" s="150" t="s">
        <v>1597</v>
      </c>
      <c r="H145" s="151">
        <v>1</v>
      </c>
      <c r="I145" s="4">
        <v>10900</v>
      </c>
      <c r="J145" s="95">
        <f t="shared" si="0"/>
        <v>10900</v>
      </c>
      <c r="K145" s="149" t="s">
        <v>1</v>
      </c>
      <c r="L145" s="27"/>
      <c r="M145" s="152" t="s">
        <v>1</v>
      </c>
      <c r="N145" s="153" t="s">
        <v>40</v>
      </c>
      <c r="O145" s="48"/>
      <c r="P145" s="154">
        <f t="shared" si="1"/>
        <v>0</v>
      </c>
      <c r="Q145" s="154">
        <v>0.0001</v>
      </c>
      <c r="R145" s="154">
        <f t="shared" si="2"/>
        <v>0.0001</v>
      </c>
      <c r="S145" s="154">
        <v>0</v>
      </c>
      <c r="T145" s="155">
        <f t="shared" si="3"/>
        <v>0</v>
      </c>
      <c r="AR145" s="15" t="s">
        <v>190</v>
      </c>
      <c r="AT145" s="15" t="s">
        <v>185</v>
      </c>
      <c r="AU145" s="15" t="s">
        <v>78</v>
      </c>
      <c r="AY145" s="15" t="s">
        <v>183</v>
      </c>
      <c r="BE145" s="156">
        <f t="shared" si="4"/>
        <v>10900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76</v>
      </c>
      <c r="BK145" s="156">
        <f t="shared" si="9"/>
        <v>10900</v>
      </c>
      <c r="BL145" s="15" t="s">
        <v>190</v>
      </c>
      <c r="BM145" s="15" t="s">
        <v>2228</v>
      </c>
    </row>
    <row r="146" spans="2:63" s="135" customFormat="1" ht="22.9" customHeight="1">
      <c r="B146" s="134"/>
      <c r="D146" s="136" t="s">
        <v>68</v>
      </c>
      <c r="E146" s="145" t="s">
        <v>561</v>
      </c>
      <c r="F146" s="145" t="s">
        <v>1397</v>
      </c>
      <c r="I146" s="3" t="s">
        <v>2662</v>
      </c>
      <c r="J146" s="146">
        <f>BK146</f>
        <v>5300.69</v>
      </c>
      <c r="L146" s="134"/>
      <c r="M146" s="139"/>
      <c r="N146" s="140"/>
      <c r="O146" s="140"/>
      <c r="P146" s="141">
        <f>SUM(P147:P150)</f>
        <v>0</v>
      </c>
      <c r="Q146" s="140"/>
      <c r="R146" s="141">
        <f>SUM(R147:R150)</f>
        <v>0</v>
      </c>
      <c r="S146" s="140"/>
      <c r="T146" s="142">
        <f>SUM(T147:T150)</f>
        <v>0</v>
      </c>
      <c r="AR146" s="136" t="s">
        <v>76</v>
      </c>
      <c r="AT146" s="143" t="s">
        <v>68</v>
      </c>
      <c r="AU146" s="143" t="s">
        <v>76</v>
      </c>
      <c r="AY146" s="136" t="s">
        <v>183</v>
      </c>
      <c r="BK146" s="144">
        <f>SUM(BK147:BK150)</f>
        <v>5300.69</v>
      </c>
    </row>
    <row r="147" spans="2:65" s="28" customFormat="1" ht="16.5" customHeight="1">
      <c r="B147" s="27"/>
      <c r="C147" s="147" t="s">
        <v>351</v>
      </c>
      <c r="D147" s="147" t="s">
        <v>185</v>
      </c>
      <c r="E147" s="148" t="s">
        <v>1985</v>
      </c>
      <c r="F147" s="149" t="s">
        <v>1986</v>
      </c>
      <c r="G147" s="150" t="s">
        <v>239</v>
      </c>
      <c r="H147" s="151">
        <v>8.307</v>
      </c>
      <c r="I147" s="4">
        <v>117.7</v>
      </c>
      <c r="J147" s="95">
        <f>ROUND(I147*H147,2)</f>
        <v>977.73</v>
      </c>
      <c r="K147" s="149" t="s">
        <v>189</v>
      </c>
      <c r="L147" s="27"/>
      <c r="M147" s="152" t="s">
        <v>1</v>
      </c>
      <c r="N147" s="153" t="s">
        <v>40</v>
      </c>
      <c r="O147" s="4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>IF(N147="základní",J147,0)</f>
        <v>977.73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977.73</v>
      </c>
      <c r="BL147" s="15" t="s">
        <v>190</v>
      </c>
      <c r="BM147" s="15" t="s">
        <v>2229</v>
      </c>
    </row>
    <row r="148" spans="2:65" s="28" customFormat="1" ht="16.5" customHeight="1">
      <c r="B148" s="27"/>
      <c r="C148" s="147" t="s">
        <v>355</v>
      </c>
      <c r="D148" s="147" t="s">
        <v>185</v>
      </c>
      <c r="E148" s="148" t="s">
        <v>1988</v>
      </c>
      <c r="F148" s="149" t="s">
        <v>1989</v>
      </c>
      <c r="G148" s="150" t="s">
        <v>239</v>
      </c>
      <c r="H148" s="151">
        <v>257.517</v>
      </c>
      <c r="I148" s="4">
        <v>5.4</v>
      </c>
      <c r="J148" s="95">
        <f>ROUND(I148*H148,2)</f>
        <v>1390.59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1390.59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1390.59</v>
      </c>
      <c r="BL148" s="15" t="s">
        <v>190</v>
      </c>
      <c r="BM148" s="15" t="s">
        <v>2230</v>
      </c>
    </row>
    <row r="149" spans="2:51" s="158" customFormat="1" ht="12">
      <c r="B149" s="157"/>
      <c r="D149" s="159" t="s">
        <v>196</v>
      </c>
      <c r="F149" s="161" t="s">
        <v>2185</v>
      </c>
      <c r="H149" s="162">
        <v>257.517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</v>
      </c>
      <c r="AX149" s="158" t="s">
        <v>76</v>
      </c>
      <c r="AY149" s="160" t="s">
        <v>183</v>
      </c>
    </row>
    <row r="150" spans="2:65" s="28" customFormat="1" ht="16.5" customHeight="1">
      <c r="B150" s="27"/>
      <c r="C150" s="147" t="s">
        <v>359</v>
      </c>
      <c r="D150" s="147" t="s">
        <v>185</v>
      </c>
      <c r="E150" s="148" t="s">
        <v>1992</v>
      </c>
      <c r="F150" s="149" t="s">
        <v>1993</v>
      </c>
      <c r="G150" s="150" t="s">
        <v>239</v>
      </c>
      <c r="H150" s="151">
        <v>8.307</v>
      </c>
      <c r="I150" s="4">
        <v>353</v>
      </c>
      <c r="J150" s="95">
        <f>ROUND(I150*H150,2)</f>
        <v>2932.37</v>
      </c>
      <c r="K150" s="149" t="s">
        <v>189</v>
      </c>
      <c r="L150" s="27"/>
      <c r="M150" s="152" t="s">
        <v>1</v>
      </c>
      <c r="N150" s="153" t="s">
        <v>40</v>
      </c>
      <c r="O150" s="4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>IF(N150="základní",J150,0)</f>
        <v>2932.37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76</v>
      </c>
      <c r="BK150" s="156">
        <f>ROUND(I150*H150,2)</f>
        <v>2932.37</v>
      </c>
      <c r="BL150" s="15" t="s">
        <v>190</v>
      </c>
      <c r="BM150" s="15" t="s">
        <v>2231</v>
      </c>
    </row>
    <row r="151" spans="2:63" s="135" customFormat="1" ht="22.9" customHeight="1">
      <c r="B151" s="134"/>
      <c r="D151" s="136" t="s">
        <v>68</v>
      </c>
      <c r="E151" s="145" t="s">
        <v>592</v>
      </c>
      <c r="F151" s="145" t="s">
        <v>593</v>
      </c>
      <c r="I151" s="3"/>
      <c r="J151" s="146">
        <f>BK151</f>
        <v>22535.87</v>
      </c>
      <c r="L151" s="134"/>
      <c r="M151" s="139"/>
      <c r="N151" s="140"/>
      <c r="O151" s="140"/>
      <c r="P151" s="141">
        <f>P152</f>
        <v>0</v>
      </c>
      <c r="Q151" s="140"/>
      <c r="R151" s="141">
        <f>R152</f>
        <v>0</v>
      </c>
      <c r="S151" s="140"/>
      <c r="T151" s="142">
        <f>T152</f>
        <v>0</v>
      </c>
      <c r="AR151" s="136" t="s">
        <v>76</v>
      </c>
      <c r="AT151" s="143" t="s">
        <v>68</v>
      </c>
      <c r="AU151" s="143" t="s">
        <v>76</v>
      </c>
      <c r="AY151" s="136" t="s">
        <v>183</v>
      </c>
      <c r="BK151" s="144">
        <f>BK152</f>
        <v>22535.87</v>
      </c>
    </row>
    <row r="152" spans="2:65" s="28" customFormat="1" ht="16.5" customHeight="1">
      <c r="B152" s="27"/>
      <c r="C152" s="147" t="s">
        <v>363</v>
      </c>
      <c r="D152" s="147" t="s">
        <v>185</v>
      </c>
      <c r="E152" s="148" t="s">
        <v>1636</v>
      </c>
      <c r="F152" s="149" t="s">
        <v>1637</v>
      </c>
      <c r="G152" s="150" t="s">
        <v>239</v>
      </c>
      <c r="H152" s="151">
        <v>141.735</v>
      </c>
      <c r="I152" s="4">
        <v>159</v>
      </c>
      <c r="J152" s="95">
        <f>ROUND(I152*H152,2)</f>
        <v>22535.87</v>
      </c>
      <c r="K152" s="149" t="s">
        <v>189</v>
      </c>
      <c r="L152" s="27"/>
      <c r="M152" s="190" t="s">
        <v>1</v>
      </c>
      <c r="N152" s="191" t="s">
        <v>40</v>
      </c>
      <c r="O152" s="192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AR152" s="15" t="s">
        <v>190</v>
      </c>
      <c r="AT152" s="15" t="s">
        <v>185</v>
      </c>
      <c r="AU152" s="15" t="s">
        <v>78</v>
      </c>
      <c r="AY152" s="15" t="s">
        <v>183</v>
      </c>
      <c r="BE152" s="156">
        <f>IF(N152="základní",J152,0)</f>
        <v>22535.87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5" t="s">
        <v>76</v>
      </c>
      <c r="BK152" s="156">
        <f>ROUND(I152*H152,2)</f>
        <v>22535.87</v>
      </c>
      <c r="BL152" s="15" t="s">
        <v>190</v>
      </c>
      <c r="BM152" s="15" t="s">
        <v>2232</v>
      </c>
    </row>
    <row r="153" spans="2:12" s="28" customFormat="1" ht="6.95" customHeight="1">
      <c r="B153" s="37"/>
      <c r="C153" s="38"/>
      <c r="D153" s="38"/>
      <c r="E153" s="38"/>
      <c r="F153" s="38"/>
      <c r="G153" s="38"/>
      <c r="H153" s="38"/>
      <c r="I153" s="2"/>
      <c r="J153" s="38"/>
      <c r="K153" s="38"/>
      <c r="L153" s="27"/>
    </row>
  </sheetData>
  <sheetProtection algorithmName="SHA-512" hashValue="WgJdRBehrFNCXlGtJxlEVWGG93BbB6S9e67yQGfA/YQk2jPrZCHCO9/I1dHk5/fHLR9kJo/GXx+j2oAUafoMVA==" saltValue="/Xy+/fWK4XsSwa/fiIpA2w==" spinCount="100000" sheet="1" objects="1" scenarios="1" selectLockedCells="1"/>
  <autoFilter ref="C90:K15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B1:BM124"/>
  <sheetViews>
    <sheetView showGridLines="0" workbookViewId="0" topLeftCell="A88">
      <selection activeCell="I100" sqref="I100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133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2088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2233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2090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163923.59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ROUND((SUM(BE88:BE123)),2)</f>
        <v>163923.59</v>
      </c>
      <c r="I35" s="104">
        <v>0.21</v>
      </c>
      <c r="J35" s="103">
        <f>ROUND(((SUM(BE88:BE123))*I35),2)</f>
        <v>34423.95</v>
      </c>
      <c r="L35" s="27"/>
    </row>
    <row r="36" spans="2:12" s="28" customFormat="1" ht="14.45" customHeight="1">
      <c r="B36" s="27"/>
      <c r="E36" s="24" t="s">
        <v>41</v>
      </c>
      <c r="F36" s="103">
        <f>ROUND((SUM(BF88:BF123)),2)</f>
        <v>0</v>
      </c>
      <c r="I36" s="104">
        <v>0.15</v>
      </c>
      <c r="J36" s="103">
        <f>ROUND(((SUM(BF88:BF123))*I36),2)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ROUND((SUM(BG88:BG123)),2)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ROUND((SUM(BH88:BH123)),2)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ROUND((SUM(BI88:BI123)),2)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198347.53999999998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2088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B2 - Kanal.stoka ul. v Ouvoze - investor Město Kožlany- NEUZNATELNÉ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163923.58999999997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163923.58999999997</v>
      </c>
      <c r="L64" s="115"/>
    </row>
    <row r="65" spans="2:12" s="79" customFormat="1" ht="19.9" customHeight="1">
      <c r="B65" s="120"/>
      <c r="D65" s="121" t="s">
        <v>2047</v>
      </c>
      <c r="E65" s="122"/>
      <c r="F65" s="122"/>
      <c r="G65" s="122"/>
      <c r="H65" s="122"/>
      <c r="I65" s="122"/>
      <c r="J65" s="123">
        <f>J90</f>
        <v>153381.56999999998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J122</f>
        <v>10542.02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2088</v>
      </c>
      <c r="F78" s="253"/>
      <c r="G78" s="253"/>
      <c r="H78" s="253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54" t="str">
        <f>E11</f>
        <v>B2 - Kanal.stoka ul. v Ouvoze - investor Město Kožlany- NEUZNATELNÉ NÁKLADY</v>
      </c>
      <c r="F80" s="253"/>
      <c r="G80" s="253"/>
      <c r="H80" s="253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>Správa u údržba silnic Plzeň.kraje, 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163923.58999999997</v>
      </c>
      <c r="L88" s="27"/>
      <c r="M88" s="55"/>
      <c r="N88" s="46"/>
      <c r="O88" s="46"/>
      <c r="P88" s="131">
        <f>P89</f>
        <v>0</v>
      </c>
      <c r="Q88" s="46"/>
      <c r="R88" s="131">
        <f>R89</f>
        <v>66.30232231000001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163923.58999999997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163923.58999999997</v>
      </c>
      <c r="L89" s="134"/>
      <c r="M89" s="139"/>
      <c r="N89" s="140"/>
      <c r="O89" s="140"/>
      <c r="P89" s="141">
        <f>P90+P122</f>
        <v>0</v>
      </c>
      <c r="Q89" s="140"/>
      <c r="R89" s="141">
        <f>R90+R122</f>
        <v>66.30232231000001</v>
      </c>
      <c r="S89" s="140"/>
      <c r="T89" s="142">
        <f>T90+T122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BK90+BK122</f>
        <v>163923.58999999997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2048</v>
      </c>
      <c r="J90" s="146">
        <f>BK90</f>
        <v>153381.56999999998</v>
      </c>
      <c r="L90" s="134"/>
      <c r="M90" s="139"/>
      <c r="N90" s="140"/>
      <c r="O90" s="140"/>
      <c r="P90" s="141">
        <f>SUM(P91:P121)</f>
        <v>0</v>
      </c>
      <c r="Q90" s="140"/>
      <c r="R90" s="141">
        <f>SUM(R91:R121)</f>
        <v>66.30232231000001</v>
      </c>
      <c r="S90" s="140"/>
      <c r="T90" s="142">
        <f>SUM(T91:T121)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SUM(BK91:BK121)</f>
        <v>153381.56999999998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2091</v>
      </c>
      <c r="F91" s="149" t="s">
        <v>2092</v>
      </c>
      <c r="G91" s="150" t="s">
        <v>194</v>
      </c>
      <c r="H91" s="151">
        <v>120.038</v>
      </c>
      <c r="I91" s="4">
        <v>285</v>
      </c>
      <c r="J91" s="95">
        <f>ROUND(I91*H91,2)</f>
        <v>34210.83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34210.83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34210.83</v>
      </c>
      <c r="BL91" s="15" t="s">
        <v>190</v>
      </c>
      <c r="BM91" s="15" t="s">
        <v>2234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2235</v>
      </c>
      <c r="H92" s="162">
        <v>120.038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1794</v>
      </c>
      <c r="F93" s="149" t="s">
        <v>1795</v>
      </c>
      <c r="G93" s="150" t="s">
        <v>194</v>
      </c>
      <c r="H93" s="151">
        <v>120.038</v>
      </c>
      <c r="I93" s="4">
        <v>23.1</v>
      </c>
      <c r="J93" s="95">
        <f>ROUND(I93*H93,2)</f>
        <v>2772.88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2772.88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2772.88</v>
      </c>
      <c r="BL93" s="15" t="s">
        <v>190</v>
      </c>
      <c r="BM93" s="15" t="s">
        <v>2236</v>
      </c>
    </row>
    <row r="94" spans="2:65" s="28" customFormat="1" ht="16.5" customHeight="1">
      <c r="B94" s="27"/>
      <c r="C94" s="147" t="s">
        <v>198</v>
      </c>
      <c r="D94" s="147" t="s">
        <v>185</v>
      </c>
      <c r="E94" s="148" t="s">
        <v>1467</v>
      </c>
      <c r="F94" s="149" t="s">
        <v>1468</v>
      </c>
      <c r="G94" s="150" t="s">
        <v>188</v>
      </c>
      <c r="H94" s="151">
        <v>266.75</v>
      </c>
      <c r="I94" s="4">
        <v>45</v>
      </c>
      <c r="J94" s="95">
        <f>ROUND(I94*H94,2)</f>
        <v>12003.75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0.00084</v>
      </c>
      <c r="R94" s="154">
        <f>Q94*H94</f>
        <v>0.22407000000000002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12003.75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12003.75</v>
      </c>
      <c r="BL94" s="15" t="s">
        <v>190</v>
      </c>
      <c r="BM94" s="15" t="s">
        <v>2237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2238</v>
      </c>
      <c r="H95" s="162">
        <v>266.75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190</v>
      </c>
      <c r="D96" s="147" t="s">
        <v>185</v>
      </c>
      <c r="E96" s="148" t="s">
        <v>1475</v>
      </c>
      <c r="F96" s="149" t="s">
        <v>1476</v>
      </c>
      <c r="G96" s="150" t="s">
        <v>188</v>
      </c>
      <c r="H96" s="151">
        <v>266.75</v>
      </c>
      <c r="I96" s="4">
        <v>22</v>
      </c>
      <c r="J96" s="95">
        <f>ROUND(I96*H96,2)</f>
        <v>5868.5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5868.5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5868.5</v>
      </c>
      <c r="BL96" s="15" t="s">
        <v>190</v>
      </c>
      <c r="BM96" s="15" t="s">
        <v>2239</v>
      </c>
    </row>
    <row r="97" spans="2:65" s="28" customFormat="1" ht="16.5" customHeight="1">
      <c r="B97" s="27"/>
      <c r="C97" s="147" t="s">
        <v>212</v>
      </c>
      <c r="D97" s="147" t="s">
        <v>185</v>
      </c>
      <c r="E97" s="148" t="s">
        <v>1478</v>
      </c>
      <c r="F97" s="149" t="s">
        <v>1479</v>
      </c>
      <c r="G97" s="150" t="s">
        <v>194</v>
      </c>
      <c r="H97" s="151">
        <v>72.023</v>
      </c>
      <c r="I97" s="4">
        <v>35</v>
      </c>
      <c r="J97" s="95">
        <f>ROUND(I97*H97,2)</f>
        <v>2520.81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2520.81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2520.81</v>
      </c>
      <c r="BL97" s="15" t="s">
        <v>190</v>
      </c>
      <c r="BM97" s="15" t="s">
        <v>2240</v>
      </c>
    </row>
    <row r="98" spans="2:51" s="158" customFormat="1" ht="12">
      <c r="B98" s="157"/>
      <c r="D98" s="159" t="s">
        <v>196</v>
      </c>
      <c r="E98" s="160" t="s">
        <v>1</v>
      </c>
      <c r="F98" s="161" t="s">
        <v>2241</v>
      </c>
      <c r="H98" s="162">
        <v>72.023</v>
      </c>
      <c r="I98" s="5"/>
      <c r="L98" s="157"/>
      <c r="M98" s="163"/>
      <c r="N98" s="164"/>
      <c r="O98" s="164"/>
      <c r="P98" s="164"/>
      <c r="Q98" s="164"/>
      <c r="R98" s="164"/>
      <c r="S98" s="164"/>
      <c r="T98" s="165"/>
      <c r="AT98" s="160" t="s">
        <v>196</v>
      </c>
      <c r="AU98" s="160" t="s">
        <v>78</v>
      </c>
      <c r="AV98" s="158" t="s">
        <v>78</v>
      </c>
      <c r="AW98" s="158" t="s">
        <v>31</v>
      </c>
      <c r="AX98" s="158" t="s">
        <v>76</v>
      </c>
      <c r="AY98" s="160" t="s">
        <v>183</v>
      </c>
    </row>
    <row r="99" spans="2:65" s="28" customFormat="1" ht="16.5" customHeight="1">
      <c r="B99" s="27"/>
      <c r="C99" s="147" t="s">
        <v>217</v>
      </c>
      <c r="D99" s="147" t="s">
        <v>185</v>
      </c>
      <c r="E99" s="148" t="s">
        <v>218</v>
      </c>
      <c r="F99" s="149" t="s">
        <v>219</v>
      </c>
      <c r="G99" s="150" t="s">
        <v>194</v>
      </c>
      <c r="H99" s="151">
        <v>33.398</v>
      </c>
      <c r="I99" s="4">
        <v>122.5</v>
      </c>
      <c r="J99" s="95">
        <f>ROUND(I99*H99,2)</f>
        <v>4091.26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4091.26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4091.26</v>
      </c>
      <c r="BL99" s="15" t="s">
        <v>190</v>
      </c>
      <c r="BM99" s="15" t="s">
        <v>2242</v>
      </c>
    </row>
    <row r="100" spans="2:51" s="158" customFormat="1" ht="12">
      <c r="B100" s="157"/>
      <c r="D100" s="159" t="s">
        <v>196</v>
      </c>
      <c r="E100" s="160" t="s">
        <v>1</v>
      </c>
      <c r="F100" s="161" t="s">
        <v>2243</v>
      </c>
      <c r="H100" s="162">
        <v>33.398</v>
      </c>
      <c r="I100" s="5"/>
      <c r="L100" s="157"/>
      <c r="M100" s="163"/>
      <c r="N100" s="164"/>
      <c r="O100" s="164"/>
      <c r="P100" s="164"/>
      <c r="Q100" s="164"/>
      <c r="R100" s="164"/>
      <c r="S100" s="164"/>
      <c r="T100" s="165"/>
      <c r="AT100" s="160" t="s">
        <v>196</v>
      </c>
      <c r="AU100" s="160" t="s">
        <v>78</v>
      </c>
      <c r="AV100" s="158" t="s">
        <v>78</v>
      </c>
      <c r="AW100" s="158" t="s">
        <v>31</v>
      </c>
      <c r="AX100" s="158" t="s">
        <v>76</v>
      </c>
      <c r="AY100" s="160" t="s">
        <v>183</v>
      </c>
    </row>
    <row r="101" spans="2:65" s="28" customFormat="1" ht="16.5" customHeight="1">
      <c r="B101" s="27"/>
      <c r="C101" s="147" t="s">
        <v>222</v>
      </c>
      <c r="D101" s="147" t="s">
        <v>185</v>
      </c>
      <c r="E101" s="148" t="s">
        <v>223</v>
      </c>
      <c r="F101" s="149" t="s">
        <v>224</v>
      </c>
      <c r="G101" s="150" t="s">
        <v>194</v>
      </c>
      <c r="H101" s="151">
        <v>1035.338</v>
      </c>
      <c r="I101" s="4">
        <v>2</v>
      </c>
      <c r="J101" s="95">
        <f>ROUND(I101*H101,2)</f>
        <v>2070.68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2070.68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2070.68</v>
      </c>
      <c r="BL101" s="15" t="s">
        <v>190</v>
      </c>
      <c r="BM101" s="15" t="s">
        <v>2244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2245</v>
      </c>
      <c r="H102" s="162">
        <v>1035.338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227</v>
      </c>
      <c r="D103" s="147" t="s">
        <v>185</v>
      </c>
      <c r="E103" s="148" t="s">
        <v>1489</v>
      </c>
      <c r="F103" s="149" t="s">
        <v>1490</v>
      </c>
      <c r="G103" s="150" t="s">
        <v>194</v>
      </c>
      <c r="H103" s="151">
        <v>33.398</v>
      </c>
      <c r="I103" s="4">
        <v>19</v>
      </c>
      <c r="J103" s="95">
        <f>ROUND(I103*H103,2)</f>
        <v>634.56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634.56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634.56</v>
      </c>
      <c r="BL103" s="15" t="s">
        <v>190</v>
      </c>
      <c r="BM103" s="15" t="s">
        <v>2246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2247</v>
      </c>
      <c r="H104" s="162">
        <v>33.398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232</v>
      </c>
      <c r="D105" s="147" t="s">
        <v>185</v>
      </c>
      <c r="E105" s="148" t="s">
        <v>233</v>
      </c>
      <c r="F105" s="149" t="s">
        <v>234</v>
      </c>
      <c r="G105" s="150" t="s">
        <v>194</v>
      </c>
      <c r="H105" s="151">
        <v>33.398</v>
      </c>
      <c r="I105" s="4">
        <v>11</v>
      </c>
      <c r="J105" s="95">
        <f>ROUND(I105*H105,2)</f>
        <v>367.38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367.38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367.38</v>
      </c>
      <c r="BL105" s="15" t="s">
        <v>190</v>
      </c>
      <c r="BM105" s="15" t="s">
        <v>2248</v>
      </c>
    </row>
    <row r="106" spans="2:65" s="28" customFormat="1" ht="16.5" customHeight="1">
      <c r="B106" s="27"/>
      <c r="C106" s="147" t="s">
        <v>236</v>
      </c>
      <c r="D106" s="147" t="s">
        <v>185</v>
      </c>
      <c r="E106" s="148" t="s">
        <v>237</v>
      </c>
      <c r="F106" s="149" t="s">
        <v>238</v>
      </c>
      <c r="G106" s="150" t="s">
        <v>239</v>
      </c>
      <c r="H106" s="151">
        <v>53.437</v>
      </c>
      <c r="I106" s="4">
        <v>50</v>
      </c>
      <c r="J106" s="95">
        <f>ROUND(I106*H106,2)</f>
        <v>2671.85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2671.85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2671.85</v>
      </c>
      <c r="BL106" s="15" t="s">
        <v>190</v>
      </c>
      <c r="BM106" s="15" t="s">
        <v>2249</v>
      </c>
    </row>
    <row r="107" spans="2:51" s="158" customFormat="1" ht="12">
      <c r="B107" s="157"/>
      <c r="D107" s="159" t="s">
        <v>196</v>
      </c>
      <c r="F107" s="161" t="s">
        <v>2250</v>
      </c>
      <c r="H107" s="162">
        <v>53.437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242</v>
      </c>
      <c r="D108" s="147" t="s">
        <v>185</v>
      </c>
      <c r="E108" s="148" t="s">
        <v>243</v>
      </c>
      <c r="F108" s="149" t="s">
        <v>244</v>
      </c>
      <c r="G108" s="150" t="s">
        <v>194</v>
      </c>
      <c r="H108" s="151">
        <v>86.64</v>
      </c>
      <c r="I108" s="4">
        <v>181.2</v>
      </c>
      <c r="J108" s="95">
        <f>ROUND(I108*H108,2)</f>
        <v>15699.17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15699.17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15699.17</v>
      </c>
      <c r="BL108" s="15" t="s">
        <v>190</v>
      </c>
      <c r="BM108" s="15" t="s">
        <v>2251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2252</v>
      </c>
      <c r="H109" s="162">
        <v>86.64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248</v>
      </c>
      <c r="D110" s="147" t="s">
        <v>185</v>
      </c>
      <c r="E110" s="148" t="s">
        <v>1498</v>
      </c>
      <c r="F110" s="149" t="s">
        <v>1499</v>
      </c>
      <c r="G110" s="150" t="s">
        <v>194</v>
      </c>
      <c r="H110" s="151">
        <v>25.395</v>
      </c>
      <c r="I110" s="4">
        <v>304</v>
      </c>
      <c r="J110" s="95">
        <f>ROUND(I110*H110,2)</f>
        <v>7720.08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7720.08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7720.08</v>
      </c>
      <c r="BL110" s="15" t="s">
        <v>190</v>
      </c>
      <c r="BM110" s="15" t="s">
        <v>2253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2254</v>
      </c>
      <c r="H111" s="162">
        <v>25.395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81" t="s">
        <v>253</v>
      </c>
      <c r="D112" s="181" t="s">
        <v>265</v>
      </c>
      <c r="E112" s="182" t="s">
        <v>1503</v>
      </c>
      <c r="F112" s="183" t="s">
        <v>1504</v>
      </c>
      <c r="G112" s="184" t="s">
        <v>239</v>
      </c>
      <c r="H112" s="185">
        <v>50.79</v>
      </c>
      <c r="I112" s="8">
        <v>224</v>
      </c>
      <c r="J112" s="186">
        <f>ROUND(I112*H112,2)</f>
        <v>11376.96</v>
      </c>
      <c r="K112" s="183" t="s">
        <v>1</v>
      </c>
      <c r="L112" s="187"/>
      <c r="M112" s="188" t="s">
        <v>1</v>
      </c>
      <c r="N112" s="189" t="s">
        <v>40</v>
      </c>
      <c r="O112" s="48"/>
      <c r="P112" s="154">
        <f>O112*H112</f>
        <v>0</v>
      </c>
      <c r="Q112" s="154">
        <v>1</v>
      </c>
      <c r="R112" s="154">
        <f>Q112*H112</f>
        <v>50.79</v>
      </c>
      <c r="S112" s="154">
        <v>0</v>
      </c>
      <c r="T112" s="155">
        <f>S112*H112</f>
        <v>0</v>
      </c>
      <c r="AR112" s="15" t="s">
        <v>227</v>
      </c>
      <c r="AT112" s="15" t="s">
        <v>265</v>
      </c>
      <c r="AU112" s="15" t="s">
        <v>78</v>
      </c>
      <c r="AY112" s="15" t="s">
        <v>183</v>
      </c>
      <c r="BE112" s="156">
        <f>IF(N112="základní",J112,0)</f>
        <v>11376.96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11376.96</v>
      </c>
      <c r="BL112" s="15" t="s">
        <v>190</v>
      </c>
      <c r="BM112" s="15" t="s">
        <v>2255</v>
      </c>
    </row>
    <row r="113" spans="2:51" s="158" customFormat="1" ht="12">
      <c r="B113" s="157"/>
      <c r="D113" s="159" t="s">
        <v>196</v>
      </c>
      <c r="F113" s="161" t="s">
        <v>2256</v>
      </c>
      <c r="H113" s="162">
        <v>50.79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257</v>
      </c>
      <c r="D114" s="147" t="s">
        <v>185</v>
      </c>
      <c r="E114" s="148" t="s">
        <v>1508</v>
      </c>
      <c r="F114" s="149" t="s">
        <v>1509</v>
      </c>
      <c r="G114" s="150" t="s">
        <v>194</v>
      </c>
      <c r="H114" s="151">
        <v>8.003</v>
      </c>
      <c r="I114" s="4">
        <v>810</v>
      </c>
      <c r="J114" s="95">
        <f>ROUND(I114*H114,2)</f>
        <v>6482.43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1.89077</v>
      </c>
      <c r="R114" s="154">
        <f>Q114*H114</f>
        <v>15.13183231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6482.43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6482.43</v>
      </c>
      <c r="BL114" s="15" t="s">
        <v>190</v>
      </c>
      <c r="BM114" s="15" t="s">
        <v>2257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2258</v>
      </c>
      <c r="H115" s="162">
        <v>8.003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8</v>
      </c>
      <c r="D116" s="147" t="s">
        <v>185</v>
      </c>
      <c r="E116" s="148" t="s">
        <v>1837</v>
      </c>
      <c r="F116" s="149" t="s">
        <v>1838</v>
      </c>
      <c r="G116" s="150" t="s">
        <v>319</v>
      </c>
      <c r="H116" s="151">
        <v>47.35</v>
      </c>
      <c r="I116" s="4">
        <v>404</v>
      </c>
      <c r="J116" s="95">
        <f>ROUND(I116*H116,2)</f>
        <v>19129.4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1E-05</v>
      </c>
      <c r="R116" s="154">
        <f>Q116*H116</f>
        <v>0.00047350000000000007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19129.4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19129.4</v>
      </c>
      <c r="BL116" s="15" t="s">
        <v>190</v>
      </c>
      <c r="BM116" s="15" t="s">
        <v>2259</v>
      </c>
    </row>
    <row r="117" spans="2:65" s="28" customFormat="1" ht="16.5" customHeight="1">
      <c r="B117" s="27"/>
      <c r="C117" s="181" t="s">
        <v>262</v>
      </c>
      <c r="D117" s="181" t="s">
        <v>265</v>
      </c>
      <c r="E117" s="182" t="s">
        <v>1840</v>
      </c>
      <c r="F117" s="183" t="s">
        <v>1841</v>
      </c>
      <c r="G117" s="184" t="s">
        <v>319</v>
      </c>
      <c r="H117" s="185">
        <v>52.085</v>
      </c>
      <c r="I117" s="8">
        <v>365</v>
      </c>
      <c r="J117" s="186">
        <f>ROUND(I117*H117,2)</f>
        <v>19011.03</v>
      </c>
      <c r="K117" s="183" t="s">
        <v>1</v>
      </c>
      <c r="L117" s="187"/>
      <c r="M117" s="188" t="s">
        <v>1</v>
      </c>
      <c r="N117" s="189" t="s">
        <v>40</v>
      </c>
      <c r="O117" s="48"/>
      <c r="P117" s="154">
        <f>O117*H117</f>
        <v>0</v>
      </c>
      <c r="Q117" s="154">
        <v>0.0029</v>
      </c>
      <c r="R117" s="154">
        <f>Q117*H117</f>
        <v>0.1510465</v>
      </c>
      <c r="S117" s="154">
        <v>0</v>
      </c>
      <c r="T117" s="155">
        <f>S117*H117</f>
        <v>0</v>
      </c>
      <c r="AR117" s="15" t="s">
        <v>227</v>
      </c>
      <c r="AT117" s="15" t="s">
        <v>265</v>
      </c>
      <c r="AU117" s="15" t="s">
        <v>78</v>
      </c>
      <c r="AY117" s="15" t="s">
        <v>183</v>
      </c>
      <c r="BE117" s="156">
        <f>IF(N117="základní",J117,0)</f>
        <v>19011.03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19011.03</v>
      </c>
      <c r="BL117" s="15" t="s">
        <v>190</v>
      </c>
      <c r="BM117" s="15" t="s">
        <v>2260</v>
      </c>
    </row>
    <row r="118" spans="2:51" s="158" customFormat="1" ht="12">
      <c r="B118" s="157"/>
      <c r="D118" s="159" t="s">
        <v>196</v>
      </c>
      <c r="F118" s="161" t="s">
        <v>2261</v>
      </c>
      <c r="H118" s="162">
        <v>52.085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</v>
      </c>
      <c r="AX118" s="158" t="s">
        <v>76</v>
      </c>
      <c r="AY118" s="160" t="s">
        <v>183</v>
      </c>
    </row>
    <row r="119" spans="2:65" s="28" customFormat="1" ht="16.5" customHeight="1">
      <c r="B119" s="27"/>
      <c r="C119" s="147" t="s">
        <v>264</v>
      </c>
      <c r="D119" s="147" t="s">
        <v>185</v>
      </c>
      <c r="E119" s="148" t="s">
        <v>2078</v>
      </c>
      <c r="F119" s="149" t="s">
        <v>2079</v>
      </c>
      <c r="G119" s="150" t="s">
        <v>406</v>
      </c>
      <c r="H119" s="151">
        <v>6</v>
      </c>
      <c r="I119" s="4">
        <v>433</v>
      </c>
      <c r="J119" s="95">
        <f>ROUND(I119*H119,2)</f>
        <v>2598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2598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2598</v>
      </c>
      <c r="BL119" s="15" t="s">
        <v>190</v>
      </c>
      <c r="BM119" s="15" t="s">
        <v>2262</v>
      </c>
    </row>
    <row r="120" spans="2:65" s="28" customFormat="1" ht="16.5" customHeight="1">
      <c r="B120" s="27"/>
      <c r="C120" s="181" t="s">
        <v>270</v>
      </c>
      <c r="D120" s="181" t="s">
        <v>265</v>
      </c>
      <c r="E120" s="182" t="s">
        <v>2081</v>
      </c>
      <c r="F120" s="183" t="s">
        <v>2082</v>
      </c>
      <c r="G120" s="184" t="s">
        <v>406</v>
      </c>
      <c r="H120" s="185">
        <v>6</v>
      </c>
      <c r="I120" s="8">
        <v>192</v>
      </c>
      <c r="J120" s="186">
        <f>ROUND(I120*H120,2)</f>
        <v>1152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>O120*H120</f>
        <v>0</v>
      </c>
      <c r="Q120" s="154">
        <v>0.0008</v>
      </c>
      <c r="R120" s="154">
        <f>Q120*H120</f>
        <v>0.0048000000000000004</v>
      </c>
      <c r="S120" s="154">
        <v>0</v>
      </c>
      <c r="T120" s="155">
        <f>S120*H120</f>
        <v>0</v>
      </c>
      <c r="AR120" s="15" t="s">
        <v>227</v>
      </c>
      <c r="AT120" s="15" t="s">
        <v>265</v>
      </c>
      <c r="AU120" s="15" t="s">
        <v>78</v>
      </c>
      <c r="AY120" s="15" t="s">
        <v>183</v>
      </c>
      <c r="BE120" s="156">
        <f>IF(N120="základní",J120,0)</f>
        <v>1152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1152</v>
      </c>
      <c r="BL120" s="15" t="s">
        <v>190</v>
      </c>
      <c r="BM120" s="15" t="s">
        <v>2263</v>
      </c>
    </row>
    <row r="121" spans="2:65" s="28" customFormat="1" ht="16.5" customHeight="1">
      <c r="B121" s="27"/>
      <c r="C121" s="147" t="s">
        <v>274</v>
      </c>
      <c r="D121" s="147" t="s">
        <v>185</v>
      </c>
      <c r="E121" s="148" t="s">
        <v>2264</v>
      </c>
      <c r="F121" s="149" t="s">
        <v>2085</v>
      </c>
      <c r="G121" s="150" t="s">
        <v>1597</v>
      </c>
      <c r="H121" s="151">
        <v>1</v>
      </c>
      <c r="I121" s="4">
        <v>3000</v>
      </c>
      <c r="J121" s="95">
        <f>ROUND(I121*H121,2)</f>
        <v>3000</v>
      </c>
      <c r="K121" s="149" t="s">
        <v>1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0.0001</v>
      </c>
      <c r="R121" s="154">
        <f>Q121*H121</f>
        <v>0.0001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3000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3000</v>
      </c>
      <c r="BL121" s="15" t="s">
        <v>190</v>
      </c>
      <c r="BM121" s="15" t="s">
        <v>2265</v>
      </c>
    </row>
    <row r="122" spans="2:63" s="135" customFormat="1" ht="22.9" customHeight="1">
      <c r="B122" s="134"/>
      <c r="D122" s="136" t="s">
        <v>68</v>
      </c>
      <c r="E122" s="145" t="s">
        <v>592</v>
      </c>
      <c r="F122" s="145" t="s">
        <v>593</v>
      </c>
      <c r="I122" s="3"/>
      <c r="J122" s="146">
        <f>BK122</f>
        <v>10542.02</v>
      </c>
      <c r="L122" s="134"/>
      <c r="M122" s="139"/>
      <c r="N122" s="140"/>
      <c r="O122" s="140"/>
      <c r="P122" s="141">
        <f>P123</f>
        <v>0</v>
      </c>
      <c r="Q122" s="140"/>
      <c r="R122" s="141">
        <f>R123</f>
        <v>0</v>
      </c>
      <c r="S122" s="140"/>
      <c r="T122" s="142">
        <f>T123</f>
        <v>0</v>
      </c>
      <c r="AR122" s="136" t="s">
        <v>76</v>
      </c>
      <c r="AT122" s="143" t="s">
        <v>68</v>
      </c>
      <c r="AU122" s="143" t="s">
        <v>76</v>
      </c>
      <c r="AY122" s="136" t="s">
        <v>183</v>
      </c>
      <c r="BK122" s="144">
        <f>BK123</f>
        <v>10542.02</v>
      </c>
    </row>
    <row r="123" spans="2:65" s="28" customFormat="1" ht="16.5" customHeight="1">
      <c r="B123" s="27"/>
      <c r="C123" s="147" t="s">
        <v>282</v>
      </c>
      <c r="D123" s="147" t="s">
        <v>185</v>
      </c>
      <c r="E123" s="148" t="s">
        <v>1636</v>
      </c>
      <c r="F123" s="149" t="s">
        <v>1637</v>
      </c>
      <c r="G123" s="150" t="s">
        <v>239</v>
      </c>
      <c r="H123" s="151">
        <v>66.302</v>
      </c>
      <c r="I123" s="4">
        <v>159</v>
      </c>
      <c r="J123" s="95">
        <f>ROUND(I123*H123,2)</f>
        <v>10542.02</v>
      </c>
      <c r="K123" s="149" t="s">
        <v>189</v>
      </c>
      <c r="L123" s="27"/>
      <c r="M123" s="190" t="s">
        <v>1</v>
      </c>
      <c r="N123" s="191" t="s">
        <v>40</v>
      </c>
      <c r="O123" s="192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10542.02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10542.02</v>
      </c>
      <c r="BL123" s="15" t="s">
        <v>190</v>
      </c>
      <c r="BM123" s="15" t="s">
        <v>2266</v>
      </c>
    </row>
    <row r="124" spans="2:12" s="28" customFormat="1" ht="6.95" customHeight="1">
      <c r="B124" s="37"/>
      <c r="C124" s="38"/>
      <c r="D124" s="38"/>
      <c r="E124" s="38"/>
      <c r="F124" s="38"/>
      <c r="G124" s="38"/>
      <c r="H124" s="38"/>
      <c r="I124" s="2"/>
      <c r="J124" s="38"/>
      <c r="K124" s="38"/>
      <c r="L124" s="27"/>
    </row>
  </sheetData>
  <sheetProtection algorithmName="SHA-512" hashValue="+3SIMFQ2/f/meu8BDQrJx7R3qDXgx8YFeWGgCgIxtLlLJ0c2d7aPOoWz1hjmXEB1LecTJwOIRcxKhhfXaH1uRw==" saltValue="5IuyBValde13ZRDby+blcQ==" spinCount="100000" sheet="1" objects="1" scenarios="1" selectLockedCells="1"/>
  <autoFilter ref="C87:K123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272"/>
  <sheetViews>
    <sheetView showGridLines="0" workbookViewId="0" topLeftCell="A237">
      <selection activeCell="I103" sqref="I103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83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149</v>
      </c>
      <c r="F9" s="253"/>
      <c r="G9" s="253"/>
      <c r="H9" s="253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54" t="s">
        <v>151</v>
      </c>
      <c r="F11" s="253"/>
      <c r="G11" s="253"/>
      <c r="H11" s="253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152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24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J32" s="101">
        <f>ROUND(J95,2)</f>
        <v>20809135.54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ROUND((SUM(BE95:BE271)),2)</f>
        <v>20809135.54</v>
      </c>
      <c r="I35" s="104">
        <v>0.21</v>
      </c>
      <c r="J35" s="103">
        <f>ROUND(((SUM(BE95:BE271))*I35),2)</f>
        <v>4369918.46</v>
      </c>
      <c r="L35" s="27"/>
    </row>
    <row r="36" spans="2:12" s="28" customFormat="1" ht="14.45" customHeight="1">
      <c r="B36" s="27"/>
      <c r="E36" s="24" t="s">
        <v>41</v>
      </c>
      <c r="F36" s="103">
        <f>ROUND((SUM(BF95:BF271)),2)</f>
        <v>0</v>
      </c>
      <c r="I36" s="104">
        <v>0.15</v>
      </c>
      <c r="J36" s="103">
        <f>ROUND(((SUM(BF95:BF271))*I36),2)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ROUND((SUM(BG95:BG271)),2)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ROUND((SUM(BH95:BH271)),2)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ROUND((SUM(BI95:BI271)),2)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25179054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3"/>
    </row>
    <row r="44" ht="12">
      <c r="I44" s="13"/>
    </row>
    <row r="45" ht="12">
      <c r="I45" s="13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L47" s="27"/>
    </row>
    <row r="48" spans="2:12" s="28" customFormat="1" ht="6.95" customHeight="1">
      <c r="B48" s="27"/>
      <c r="L48" s="27"/>
    </row>
    <row r="49" spans="2:12" s="28" customFormat="1" ht="12" customHeight="1">
      <c r="B49" s="27"/>
      <c r="C49" s="24" t="s">
        <v>16</v>
      </c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L50" s="27"/>
    </row>
    <row r="51" spans="2:12" ht="12" customHeight="1">
      <c r="B51" s="18"/>
      <c r="C51" s="24" t="s">
        <v>148</v>
      </c>
      <c r="I51" s="13"/>
      <c r="L51" s="18"/>
    </row>
    <row r="52" spans="2:12" s="28" customFormat="1" ht="16.5" customHeight="1">
      <c r="B52" s="27"/>
      <c r="E52" s="263" t="s">
        <v>149</v>
      </c>
      <c r="F52" s="253"/>
      <c r="G52" s="253"/>
      <c r="H52" s="253"/>
      <c r="L52" s="27"/>
    </row>
    <row r="53" spans="2:12" s="28" customFormat="1" ht="12" customHeight="1">
      <c r="B53" s="27"/>
      <c r="C53" s="24" t="s">
        <v>150</v>
      </c>
      <c r="L53" s="27"/>
    </row>
    <row r="54" spans="2:12" s="28" customFormat="1" ht="16.5" customHeight="1">
      <c r="B54" s="27"/>
      <c r="E54" s="254" t="str">
        <f>E11</f>
        <v xml:space="preserve">A - ul. Kralovická - investor Správa a údržba silnic </v>
      </c>
      <c r="F54" s="253"/>
      <c r="G54" s="253"/>
      <c r="H54" s="253"/>
      <c r="L54" s="27"/>
    </row>
    <row r="55" spans="2:12" s="28" customFormat="1" ht="6.95" customHeight="1">
      <c r="B55" s="27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24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Plzeňského kraje</v>
      </c>
      <c r="I58" s="24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24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L62" s="27"/>
    </row>
    <row r="63" spans="2:47" s="28" customFormat="1" ht="22.9" customHeight="1">
      <c r="B63" s="27"/>
      <c r="C63" s="114" t="s">
        <v>156</v>
      </c>
      <c r="J63" s="101">
        <f>J95</f>
        <v>20809135.54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J96</f>
        <v>20809135.54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J97</f>
        <v>3036147.91</v>
      </c>
      <c r="L65" s="120"/>
    </row>
    <row r="66" spans="2:12" s="79" customFormat="1" ht="19.9" customHeight="1">
      <c r="B66" s="120"/>
      <c r="D66" s="121" t="s">
        <v>160</v>
      </c>
      <c r="E66" s="122"/>
      <c r="F66" s="122"/>
      <c r="G66" s="122"/>
      <c r="H66" s="122"/>
      <c r="I66" s="122"/>
      <c r="J66" s="123">
        <f>J136</f>
        <v>2188395.41</v>
      </c>
      <c r="L66" s="120"/>
    </row>
    <row r="67" spans="2:12" s="79" customFormat="1" ht="19.9" customHeight="1">
      <c r="B67" s="120"/>
      <c r="D67" s="121" t="s">
        <v>161</v>
      </c>
      <c r="E67" s="122"/>
      <c r="F67" s="122"/>
      <c r="G67" s="122"/>
      <c r="H67" s="122"/>
      <c r="I67" s="122"/>
      <c r="J67" s="123">
        <f>J160</f>
        <v>500376.55999999994</v>
      </c>
      <c r="L67" s="120"/>
    </row>
    <row r="68" spans="2:12" s="79" customFormat="1" ht="19.9" customHeight="1">
      <c r="B68" s="120"/>
      <c r="D68" s="121" t="s">
        <v>162</v>
      </c>
      <c r="E68" s="122"/>
      <c r="F68" s="122"/>
      <c r="G68" s="122"/>
      <c r="H68" s="122"/>
      <c r="I68" s="122"/>
      <c r="J68" s="123">
        <f>J167</f>
        <v>9115753.59</v>
      </c>
      <c r="L68" s="120"/>
    </row>
    <row r="69" spans="2:12" s="79" customFormat="1" ht="19.9" customHeight="1">
      <c r="B69" s="120"/>
      <c r="D69" s="121" t="s">
        <v>163</v>
      </c>
      <c r="E69" s="122"/>
      <c r="F69" s="122"/>
      <c r="G69" s="122"/>
      <c r="H69" s="122"/>
      <c r="I69" s="122"/>
      <c r="J69" s="123">
        <f>J205</f>
        <v>23968</v>
      </c>
      <c r="L69" s="120"/>
    </row>
    <row r="70" spans="2:12" s="79" customFormat="1" ht="19.9" customHeight="1">
      <c r="B70" s="120"/>
      <c r="D70" s="121" t="s">
        <v>164</v>
      </c>
      <c r="E70" s="122"/>
      <c r="F70" s="122"/>
      <c r="G70" s="122"/>
      <c r="H70" s="122"/>
      <c r="I70" s="122"/>
      <c r="J70" s="123">
        <f>J207</f>
        <v>851684.2200000001</v>
      </c>
      <c r="L70" s="120"/>
    </row>
    <row r="71" spans="2:12" s="79" customFormat="1" ht="19.9" customHeight="1">
      <c r="B71" s="120"/>
      <c r="D71" s="121" t="s">
        <v>165</v>
      </c>
      <c r="E71" s="122"/>
      <c r="F71" s="122"/>
      <c r="G71" s="122"/>
      <c r="H71" s="122"/>
      <c r="I71" s="122"/>
      <c r="J71" s="123">
        <f>J256</f>
        <v>45293.35999999999</v>
      </c>
      <c r="L71" s="120"/>
    </row>
    <row r="72" spans="2:12" s="79" customFormat="1" ht="19.9" customHeight="1">
      <c r="B72" s="120"/>
      <c r="D72" s="121" t="s">
        <v>166</v>
      </c>
      <c r="E72" s="122"/>
      <c r="F72" s="122"/>
      <c r="G72" s="122"/>
      <c r="H72" s="122"/>
      <c r="I72" s="122"/>
      <c r="J72" s="123">
        <f>J264</f>
        <v>513827.12</v>
      </c>
      <c r="L72" s="120"/>
    </row>
    <row r="73" spans="2:12" s="79" customFormat="1" ht="19.9" customHeight="1">
      <c r="B73" s="120"/>
      <c r="D73" s="121" t="s">
        <v>167</v>
      </c>
      <c r="E73" s="122"/>
      <c r="F73" s="122"/>
      <c r="G73" s="122"/>
      <c r="H73" s="122"/>
      <c r="I73" s="122"/>
      <c r="J73" s="123">
        <f>J270</f>
        <v>4533689.37</v>
      </c>
      <c r="L73" s="120"/>
    </row>
    <row r="74" spans="2:12" s="28" customFormat="1" ht="21.75" customHeight="1">
      <c r="B74" s="27"/>
      <c r="L74" s="27"/>
    </row>
    <row r="75" spans="2:12" s="28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27"/>
    </row>
    <row r="76" ht="12">
      <c r="I76" s="13"/>
    </row>
    <row r="77" ht="12">
      <c r="I77" s="13"/>
    </row>
    <row r="78" ht="12">
      <c r="I78" s="13"/>
    </row>
    <row r="79" spans="2:12" s="28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27"/>
    </row>
    <row r="80" spans="2:12" s="28" customFormat="1" ht="24.95" customHeight="1">
      <c r="B80" s="27"/>
      <c r="C80" s="19" t="s">
        <v>168</v>
      </c>
      <c r="L80" s="27"/>
    </row>
    <row r="81" spans="2:12" s="28" customFormat="1" ht="6.95" customHeight="1">
      <c r="B81" s="27"/>
      <c r="L81" s="27"/>
    </row>
    <row r="82" spans="2:12" s="28" customFormat="1" ht="12" customHeight="1">
      <c r="B82" s="27"/>
      <c r="C82" s="24" t="s">
        <v>16</v>
      </c>
      <c r="L82" s="27"/>
    </row>
    <row r="83" spans="2:12" s="28" customFormat="1" ht="16.5" customHeight="1">
      <c r="B83" s="27"/>
      <c r="E83" s="263" t="str">
        <f>E7</f>
        <v>II/229 Kožlany - průtah, dokončení</v>
      </c>
      <c r="F83" s="264"/>
      <c r="G83" s="264"/>
      <c r="H83" s="264"/>
      <c r="L83" s="27"/>
    </row>
    <row r="84" spans="2:12" ht="12" customHeight="1">
      <c r="B84" s="18"/>
      <c r="C84" s="24" t="s">
        <v>148</v>
      </c>
      <c r="I84" s="13"/>
      <c r="L84" s="18"/>
    </row>
    <row r="85" spans="2:12" s="28" customFormat="1" ht="16.5" customHeight="1">
      <c r="B85" s="27"/>
      <c r="E85" s="263" t="s">
        <v>149</v>
      </c>
      <c r="F85" s="253"/>
      <c r="G85" s="253"/>
      <c r="H85" s="253"/>
      <c r="L85" s="27"/>
    </row>
    <row r="86" spans="2:12" s="28" customFormat="1" ht="12" customHeight="1">
      <c r="B86" s="27"/>
      <c r="C86" s="24" t="s">
        <v>150</v>
      </c>
      <c r="L86" s="27"/>
    </row>
    <row r="87" spans="2:12" s="28" customFormat="1" ht="16.5" customHeight="1">
      <c r="B87" s="27"/>
      <c r="E87" s="254" t="str">
        <f>E11</f>
        <v xml:space="preserve">A - ul. Kralovická - investor Správa a údržba silnic </v>
      </c>
      <c r="F87" s="253"/>
      <c r="G87" s="253"/>
      <c r="H87" s="253"/>
      <c r="L87" s="27"/>
    </row>
    <row r="88" spans="2:12" s="28" customFormat="1" ht="6.95" customHeight="1">
      <c r="B88" s="27"/>
      <c r="L88" s="27"/>
    </row>
    <row r="89" spans="2:12" s="28" customFormat="1" ht="12" customHeight="1">
      <c r="B89" s="27"/>
      <c r="C89" s="24" t="s">
        <v>20</v>
      </c>
      <c r="F89" s="15" t="str">
        <f>F14</f>
        <v>Plzeň -sever</v>
      </c>
      <c r="I89" s="24" t="s">
        <v>22</v>
      </c>
      <c r="J89" s="97" t="str">
        <f>IF(J14="","",J14)</f>
        <v>Vyplň údaj</v>
      </c>
      <c r="L89" s="27"/>
    </row>
    <row r="90" spans="2:12" s="28" customFormat="1" ht="6.95" customHeight="1">
      <c r="B90" s="27"/>
      <c r="L90" s="27"/>
    </row>
    <row r="91" spans="2:12" s="28" customFormat="1" ht="24.95" customHeight="1">
      <c r="B91" s="27"/>
      <c r="C91" s="24" t="s">
        <v>23</v>
      </c>
      <c r="F91" s="15" t="str">
        <f>E17</f>
        <v>Správa u údržba silnic Plzeňského kraje</v>
      </c>
      <c r="I91" s="24" t="s">
        <v>29</v>
      </c>
      <c r="J91" s="111" t="str">
        <f>E23</f>
        <v>Ing. Kamil Hrbek, Zdeněk Tvrz</v>
      </c>
      <c r="L91" s="27"/>
    </row>
    <row r="92" spans="2:12" s="28" customFormat="1" ht="13.7" customHeight="1">
      <c r="B92" s="27"/>
      <c r="C92" s="24" t="s">
        <v>27</v>
      </c>
      <c r="F92" s="15" t="str">
        <f>IF(E20="","",E20)</f>
        <v>Vyplň údaj</v>
      </c>
      <c r="I92" s="24" t="s">
        <v>32</v>
      </c>
      <c r="J92" s="111" t="str">
        <f>E26</f>
        <v>Lenka Jandová</v>
      </c>
      <c r="L92" s="27"/>
    </row>
    <row r="93" spans="2:12" s="28" customFormat="1" ht="10.35" customHeight="1">
      <c r="B93" s="27"/>
      <c r="L93" s="27"/>
    </row>
    <row r="94" spans="2:20" s="129" customFormat="1" ht="29.25" customHeight="1">
      <c r="B94" s="124"/>
      <c r="C94" s="125" t="s">
        <v>169</v>
      </c>
      <c r="D94" s="126" t="s">
        <v>54</v>
      </c>
      <c r="E94" s="126" t="s">
        <v>50</v>
      </c>
      <c r="F94" s="126" t="s">
        <v>51</v>
      </c>
      <c r="G94" s="126" t="s">
        <v>170</v>
      </c>
      <c r="H94" s="126" t="s">
        <v>171</v>
      </c>
      <c r="I94" s="126" t="s">
        <v>172</v>
      </c>
      <c r="J94" s="127" t="s">
        <v>155</v>
      </c>
      <c r="K94" s="128" t="s">
        <v>173</v>
      </c>
      <c r="L94" s="124"/>
      <c r="M94" s="52" t="s">
        <v>1</v>
      </c>
      <c r="N94" s="53" t="s">
        <v>39</v>
      </c>
      <c r="O94" s="53" t="s">
        <v>174</v>
      </c>
      <c r="P94" s="53" t="s">
        <v>175</v>
      </c>
      <c r="Q94" s="53" t="s">
        <v>176</v>
      </c>
      <c r="R94" s="53" t="s">
        <v>177</v>
      </c>
      <c r="S94" s="53" t="s">
        <v>178</v>
      </c>
      <c r="T94" s="54" t="s">
        <v>179</v>
      </c>
    </row>
    <row r="95" spans="2:63" s="28" customFormat="1" ht="22.9" customHeight="1">
      <c r="B95" s="27"/>
      <c r="C95" s="58" t="s">
        <v>180</v>
      </c>
      <c r="J95" s="130">
        <f>BK95</f>
        <v>20809135.54</v>
      </c>
      <c r="L95" s="27"/>
      <c r="M95" s="55"/>
      <c r="N95" s="46"/>
      <c r="O95" s="46"/>
      <c r="P95" s="131">
        <f>P96</f>
        <v>0</v>
      </c>
      <c r="Q95" s="46"/>
      <c r="R95" s="131">
        <f>R96</f>
        <v>11362.62964578</v>
      </c>
      <c r="S95" s="46"/>
      <c r="T95" s="132">
        <f>T96</f>
        <v>2889.30652</v>
      </c>
      <c r="AT95" s="15" t="s">
        <v>68</v>
      </c>
      <c r="AU95" s="15" t="s">
        <v>157</v>
      </c>
      <c r="BK95" s="133">
        <f>BK96</f>
        <v>20809135.54</v>
      </c>
    </row>
    <row r="96" spans="2:63" s="135" customFormat="1" ht="25.9" customHeight="1">
      <c r="B96" s="134"/>
      <c r="D96" s="136" t="s">
        <v>68</v>
      </c>
      <c r="E96" s="137" t="s">
        <v>181</v>
      </c>
      <c r="F96" s="137" t="s">
        <v>182</v>
      </c>
      <c r="J96" s="138">
        <f>BK96</f>
        <v>20809135.54</v>
      </c>
      <c r="L96" s="134"/>
      <c r="M96" s="139"/>
      <c r="N96" s="140"/>
      <c r="O96" s="140"/>
      <c r="P96" s="141">
        <f>P97+P136+P160+P167+P205+P207+P256+P264+P270</f>
        <v>0</v>
      </c>
      <c r="Q96" s="140"/>
      <c r="R96" s="141">
        <f>R97+R136+R160+R167+R205+R207+R256+R264+R270</f>
        <v>11362.62964578</v>
      </c>
      <c r="S96" s="140"/>
      <c r="T96" s="142">
        <f>T97+T136+T160+T167+T205+T207+T256+T264+T270</f>
        <v>2889.30652</v>
      </c>
      <c r="AR96" s="136" t="s">
        <v>76</v>
      </c>
      <c r="AT96" s="143" t="s">
        <v>68</v>
      </c>
      <c r="AU96" s="143" t="s">
        <v>69</v>
      </c>
      <c r="AY96" s="136" t="s">
        <v>183</v>
      </c>
      <c r="BK96" s="144">
        <f>BK97+BK136+BK160+BK167+BK205+BK207+BK256+BK264+BK270</f>
        <v>20809135.54</v>
      </c>
    </row>
    <row r="97" spans="2:63" s="135" customFormat="1" ht="22.9" customHeight="1">
      <c r="B97" s="134"/>
      <c r="D97" s="136" t="s">
        <v>68</v>
      </c>
      <c r="E97" s="145" t="s">
        <v>76</v>
      </c>
      <c r="F97" s="145" t="s">
        <v>184</v>
      </c>
      <c r="J97" s="146">
        <f>BK97</f>
        <v>3036147.91</v>
      </c>
      <c r="L97" s="134"/>
      <c r="M97" s="139"/>
      <c r="N97" s="140"/>
      <c r="O97" s="140"/>
      <c r="P97" s="141">
        <f>SUM(P98:P135)</f>
        <v>0</v>
      </c>
      <c r="Q97" s="140"/>
      <c r="R97" s="141">
        <f>SUM(R98:R135)</f>
        <v>845.966632</v>
      </c>
      <c r="S97" s="140"/>
      <c r="T97" s="142">
        <f>SUM(T98:T135)</f>
        <v>2733.1225600000002</v>
      </c>
      <c r="AR97" s="136" t="s">
        <v>76</v>
      </c>
      <c r="AT97" s="143" t="s">
        <v>68</v>
      </c>
      <c r="AU97" s="143" t="s">
        <v>76</v>
      </c>
      <c r="AY97" s="136" t="s">
        <v>183</v>
      </c>
      <c r="BK97" s="144">
        <f>SUM(BK98:BK135)</f>
        <v>3036147.91</v>
      </c>
    </row>
    <row r="98" spans="2:65" s="28" customFormat="1" ht="16.5" customHeight="1">
      <c r="B98" s="27"/>
      <c r="C98" s="147" t="s">
        <v>76</v>
      </c>
      <c r="D98" s="147" t="s">
        <v>185</v>
      </c>
      <c r="E98" s="148" t="s">
        <v>186</v>
      </c>
      <c r="F98" s="149" t="s">
        <v>187</v>
      </c>
      <c r="G98" s="150" t="s">
        <v>188</v>
      </c>
      <c r="H98" s="151">
        <v>5338.13</v>
      </c>
      <c r="I98" s="4">
        <v>249</v>
      </c>
      <c r="J98" s="95">
        <f>ROUND(I98*H98,2)</f>
        <v>1329194.37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0.0003</v>
      </c>
      <c r="R98" s="154">
        <f>Q98*H98</f>
        <v>1.6014389999999998</v>
      </c>
      <c r="S98" s="154">
        <v>0.512</v>
      </c>
      <c r="T98" s="155">
        <f>S98*H98</f>
        <v>2733.1225600000002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1329194.37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1329194.37</v>
      </c>
      <c r="BL98" s="15" t="s">
        <v>190</v>
      </c>
      <c r="BM98" s="15" t="s">
        <v>191</v>
      </c>
    </row>
    <row r="99" spans="2:65" s="28" customFormat="1" ht="16.5" customHeight="1">
      <c r="B99" s="27"/>
      <c r="C99" s="147" t="s">
        <v>78</v>
      </c>
      <c r="D99" s="147" t="s">
        <v>185</v>
      </c>
      <c r="E99" s="148" t="s">
        <v>192</v>
      </c>
      <c r="F99" s="149" t="s">
        <v>193</v>
      </c>
      <c r="G99" s="150" t="s">
        <v>194</v>
      </c>
      <c r="H99" s="151">
        <v>1175.436</v>
      </c>
      <c r="I99" s="4">
        <v>189</v>
      </c>
      <c r="J99" s="95">
        <f>ROUND(I99*H99,2)</f>
        <v>222157.4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222157.4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222157.4</v>
      </c>
      <c r="BL99" s="15" t="s">
        <v>190</v>
      </c>
      <c r="BM99" s="15" t="s">
        <v>195</v>
      </c>
    </row>
    <row r="100" spans="2:51" s="158" customFormat="1" ht="12">
      <c r="B100" s="157"/>
      <c r="D100" s="159" t="s">
        <v>196</v>
      </c>
      <c r="E100" s="160" t="s">
        <v>1</v>
      </c>
      <c r="F100" s="161" t="s">
        <v>197</v>
      </c>
      <c r="H100" s="162">
        <v>1175.436</v>
      </c>
      <c r="I100" s="5"/>
      <c r="L100" s="157"/>
      <c r="M100" s="163"/>
      <c r="N100" s="164"/>
      <c r="O100" s="164"/>
      <c r="P100" s="164"/>
      <c r="Q100" s="164"/>
      <c r="R100" s="164"/>
      <c r="S100" s="164"/>
      <c r="T100" s="165"/>
      <c r="AT100" s="160" t="s">
        <v>196</v>
      </c>
      <c r="AU100" s="160" t="s">
        <v>78</v>
      </c>
      <c r="AV100" s="158" t="s">
        <v>78</v>
      </c>
      <c r="AW100" s="158" t="s">
        <v>31</v>
      </c>
      <c r="AX100" s="158" t="s">
        <v>76</v>
      </c>
      <c r="AY100" s="160" t="s">
        <v>183</v>
      </c>
    </row>
    <row r="101" spans="2:65" s="28" customFormat="1" ht="16.5" customHeight="1">
      <c r="B101" s="27"/>
      <c r="C101" s="147" t="s">
        <v>198</v>
      </c>
      <c r="D101" s="147" t="s">
        <v>185</v>
      </c>
      <c r="E101" s="148" t="s">
        <v>199</v>
      </c>
      <c r="F101" s="149" t="s">
        <v>200</v>
      </c>
      <c r="G101" s="150" t="s">
        <v>194</v>
      </c>
      <c r="H101" s="151">
        <v>391.812</v>
      </c>
      <c r="I101" s="4">
        <v>11.2</v>
      </c>
      <c r="J101" s="95">
        <f>ROUND(I101*H101,2)</f>
        <v>4388.29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4388.29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4388.29</v>
      </c>
      <c r="BL101" s="15" t="s">
        <v>190</v>
      </c>
      <c r="BM101" s="15" t="s">
        <v>201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202</v>
      </c>
      <c r="H102" s="162">
        <v>391.812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190</v>
      </c>
      <c r="D103" s="147" t="s">
        <v>185</v>
      </c>
      <c r="E103" s="148" t="s">
        <v>203</v>
      </c>
      <c r="F103" s="149" t="s">
        <v>204</v>
      </c>
      <c r="G103" s="150" t="s">
        <v>194</v>
      </c>
      <c r="H103" s="151">
        <v>278.736</v>
      </c>
      <c r="I103" s="4">
        <v>265</v>
      </c>
      <c r="J103" s="95">
        <f>ROUND(I103*H103,2)</f>
        <v>73865.04</v>
      </c>
      <c r="K103" s="149" t="s">
        <v>205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73865.04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73865.04</v>
      </c>
      <c r="BL103" s="15" t="s">
        <v>190</v>
      </c>
      <c r="BM103" s="15" t="s">
        <v>206</v>
      </c>
    </row>
    <row r="104" spans="2:51" s="167" customFormat="1" ht="12">
      <c r="B104" s="166"/>
      <c r="D104" s="159" t="s">
        <v>196</v>
      </c>
      <c r="E104" s="168" t="s">
        <v>1</v>
      </c>
      <c r="F104" s="169" t="s">
        <v>207</v>
      </c>
      <c r="H104" s="168" t="s">
        <v>1</v>
      </c>
      <c r="I104" s="6"/>
      <c r="L104" s="166"/>
      <c r="M104" s="170"/>
      <c r="N104" s="171"/>
      <c r="O104" s="171"/>
      <c r="P104" s="171"/>
      <c r="Q104" s="171"/>
      <c r="R104" s="171"/>
      <c r="S104" s="171"/>
      <c r="T104" s="172"/>
      <c r="AT104" s="168" t="s">
        <v>196</v>
      </c>
      <c r="AU104" s="168" t="s">
        <v>78</v>
      </c>
      <c r="AV104" s="167" t="s">
        <v>76</v>
      </c>
      <c r="AW104" s="167" t="s">
        <v>31</v>
      </c>
      <c r="AX104" s="167" t="s">
        <v>69</v>
      </c>
      <c r="AY104" s="168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208</v>
      </c>
      <c r="H105" s="162">
        <v>10.946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67" customFormat="1" ht="12">
      <c r="B106" s="166"/>
      <c r="D106" s="159" t="s">
        <v>196</v>
      </c>
      <c r="E106" s="168" t="s">
        <v>1</v>
      </c>
      <c r="F106" s="169" t="s">
        <v>209</v>
      </c>
      <c r="H106" s="168" t="s">
        <v>1</v>
      </c>
      <c r="I106" s="6"/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196</v>
      </c>
      <c r="AU106" s="168" t="s">
        <v>78</v>
      </c>
      <c r="AV106" s="167" t="s">
        <v>76</v>
      </c>
      <c r="AW106" s="167" t="s">
        <v>31</v>
      </c>
      <c r="AX106" s="167" t="s">
        <v>69</v>
      </c>
      <c r="AY106" s="168" t="s">
        <v>183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210</v>
      </c>
      <c r="H107" s="162">
        <v>267.79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69</v>
      </c>
      <c r="AY107" s="160" t="s">
        <v>183</v>
      </c>
    </row>
    <row r="108" spans="2:51" s="174" customFormat="1" ht="12">
      <c r="B108" s="173"/>
      <c r="D108" s="159" t="s">
        <v>196</v>
      </c>
      <c r="E108" s="175" t="s">
        <v>1</v>
      </c>
      <c r="F108" s="176" t="s">
        <v>211</v>
      </c>
      <c r="H108" s="177">
        <v>278.736</v>
      </c>
      <c r="I108" s="7"/>
      <c r="L108" s="173"/>
      <c r="M108" s="178"/>
      <c r="N108" s="179"/>
      <c r="O108" s="179"/>
      <c r="P108" s="179"/>
      <c r="Q108" s="179"/>
      <c r="R108" s="179"/>
      <c r="S108" s="179"/>
      <c r="T108" s="180"/>
      <c r="AT108" s="175" t="s">
        <v>196</v>
      </c>
      <c r="AU108" s="175" t="s">
        <v>78</v>
      </c>
      <c r="AV108" s="174" t="s">
        <v>190</v>
      </c>
      <c r="AW108" s="174" t="s">
        <v>31</v>
      </c>
      <c r="AX108" s="174" t="s">
        <v>76</v>
      </c>
      <c r="AY108" s="175" t="s">
        <v>183</v>
      </c>
    </row>
    <row r="109" spans="2:65" s="28" customFormat="1" ht="16.5" customHeight="1">
      <c r="B109" s="27"/>
      <c r="C109" s="147" t="s">
        <v>212</v>
      </c>
      <c r="D109" s="147" t="s">
        <v>185</v>
      </c>
      <c r="E109" s="148" t="s">
        <v>213</v>
      </c>
      <c r="F109" s="149" t="s">
        <v>214</v>
      </c>
      <c r="G109" s="150" t="s">
        <v>194</v>
      </c>
      <c r="H109" s="151">
        <v>92.912</v>
      </c>
      <c r="I109" s="4">
        <v>23.2</v>
      </c>
      <c r="J109" s="95">
        <f>ROUND(I109*H109,2)</f>
        <v>2155.56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2155.56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2155.56</v>
      </c>
      <c r="BL109" s="15" t="s">
        <v>190</v>
      </c>
      <c r="BM109" s="15" t="s">
        <v>215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216</v>
      </c>
      <c r="H110" s="162">
        <v>92.912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217</v>
      </c>
      <c r="D111" s="147" t="s">
        <v>185</v>
      </c>
      <c r="E111" s="148" t="s">
        <v>218</v>
      </c>
      <c r="F111" s="149" t="s">
        <v>219</v>
      </c>
      <c r="G111" s="150" t="s">
        <v>194</v>
      </c>
      <c r="H111" s="151">
        <v>1277.812</v>
      </c>
      <c r="I111" s="4">
        <v>252</v>
      </c>
      <c r="J111" s="95">
        <f>ROUND(I111*H111,2)</f>
        <v>322008.62</v>
      </c>
      <c r="K111" s="149" t="s">
        <v>189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322008.62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322008.62</v>
      </c>
      <c r="BL111" s="15" t="s">
        <v>190</v>
      </c>
      <c r="BM111" s="15" t="s">
        <v>220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221</v>
      </c>
      <c r="H112" s="162">
        <v>1277.812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47" t="s">
        <v>222</v>
      </c>
      <c r="D113" s="147" t="s">
        <v>185</v>
      </c>
      <c r="E113" s="148" t="s">
        <v>223</v>
      </c>
      <c r="F113" s="149" t="s">
        <v>224</v>
      </c>
      <c r="G113" s="150" t="s">
        <v>194</v>
      </c>
      <c r="H113" s="151">
        <v>39612.172</v>
      </c>
      <c r="I113" s="4">
        <v>2.5</v>
      </c>
      <c r="J113" s="95">
        <f>ROUND(I113*H113,2)</f>
        <v>99030.43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99030.43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99030.43</v>
      </c>
      <c r="BL113" s="15" t="s">
        <v>190</v>
      </c>
      <c r="BM113" s="15" t="s">
        <v>225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226</v>
      </c>
      <c r="H114" s="162">
        <v>39612.172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227</v>
      </c>
      <c r="D115" s="147" t="s">
        <v>185</v>
      </c>
      <c r="E115" s="148" t="s">
        <v>228</v>
      </c>
      <c r="F115" s="149" t="s">
        <v>229</v>
      </c>
      <c r="G115" s="150" t="s">
        <v>194</v>
      </c>
      <c r="H115" s="151">
        <v>1277.812</v>
      </c>
      <c r="I115" s="4">
        <v>19</v>
      </c>
      <c r="J115" s="95">
        <f>ROUND(I115*H115,2)</f>
        <v>24278.43</v>
      </c>
      <c r="K115" s="149" t="s">
        <v>205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24278.43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24278.43</v>
      </c>
      <c r="BL115" s="15" t="s">
        <v>190</v>
      </c>
      <c r="BM115" s="15" t="s">
        <v>230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231</v>
      </c>
      <c r="H116" s="162">
        <v>1277.812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232</v>
      </c>
      <c r="D117" s="147" t="s">
        <v>185</v>
      </c>
      <c r="E117" s="148" t="s">
        <v>233</v>
      </c>
      <c r="F117" s="149" t="s">
        <v>234</v>
      </c>
      <c r="G117" s="150" t="s">
        <v>194</v>
      </c>
      <c r="H117" s="151">
        <v>1277.812</v>
      </c>
      <c r="I117" s="4">
        <v>11</v>
      </c>
      <c r="J117" s="95">
        <f>ROUND(I117*H117,2)</f>
        <v>14055.93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14055.93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14055.93</v>
      </c>
      <c r="BL117" s="15" t="s">
        <v>190</v>
      </c>
      <c r="BM117" s="15" t="s">
        <v>235</v>
      </c>
    </row>
    <row r="118" spans="2:65" s="28" customFormat="1" ht="16.5" customHeight="1">
      <c r="B118" s="27"/>
      <c r="C118" s="147" t="s">
        <v>236</v>
      </c>
      <c r="D118" s="147" t="s">
        <v>185</v>
      </c>
      <c r="E118" s="148" t="s">
        <v>237</v>
      </c>
      <c r="F118" s="149" t="s">
        <v>238</v>
      </c>
      <c r="G118" s="150" t="s">
        <v>239</v>
      </c>
      <c r="H118" s="151">
        <v>2044.499</v>
      </c>
      <c r="I118" s="4">
        <v>50</v>
      </c>
      <c r="J118" s="95">
        <f>ROUND(I118*H118,2)</f>
        <v>102224.95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102224.95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102224.95</v>
      </c>
      <c r="BL118" s="15" t="s">
        <v>190</v>
      </c>
      <c r="BM118" s="15" t="s">
        <v>240</v>
      </c>
    </row>
    <row r="119" spans="2:51" s="158" customFormat="1" ht="12">
      <c r="B119" s="157"/>
      <c r="D119" s="159" t="s">
        <v>196</v>
      </c>
      <c r="F119" s="161" t="s">
        <v>241</v>
      </c>
      <c r="H119" s="162">
        <v>2044.499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242</v>
      </c>
      <c r="D120" s="147" t="s">
        <v>185</v>
      </c>
      <c r="E120" s="148" t="s">
        <v>243</v>
      </c>
      <c r="F120" s="149" t="s">
        <v>244</v>
      </c>
      <c r="G120" s="150" t="s">
        <v>194</v>
      </c>
      <c r="H120" s="151">
        <v>176.36</v>
      </c>
      <c r="I120" s="4">
        <v>182.5</v>
      </c>
      <c r="J120" s="95">
        <f>ROUND(I120*H120,2)</f>
        <v>32185.7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32185.7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32185.7</v>
      </c>
      <c r="BL120" s="15" t="s">
        <v>190</v>
      </c>
      <c r="BM120" s="15" t="s">
        <v>245</v>
      </c>
    </row>
    <row r="121" spans="2:51" s="167" customFormat="1" ht="12">
      <c r="B121" s="166"/>
      <c r="D121" s="159" t="s">
        <v>196</v>
      </c>
      <c r="E121" s="168" t="s">
        <v>1</v>
      </c>
      <c r="F121" s="169" t="s">
        <v>246</v>
      </c>
      <c r="H121" s="168" t="s">
        <v>1</v>
      </c>
      <c r="I121" s="6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196</v>
      </c>
      <c r="AU121" s="168" t="s">
        <v>78</v>
      </c>
      <c r="AV121" s="167" t="s">
        <v>76</v>
      </c>
      <c r="AW121" s="167" t="s">
        <v>31</v>
      </c>
      <c r="AX121" s="167" t="s">
        <v>69</v>
      </c>
      <c r="AY121" s="168" t="s">
        <v>183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247</v>
      </c>
      <c r="H122" s="162">
        <v>176.36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248</v>
      </c>
      <c r="D123" s="147" t="s">
        <v>185</v>
      </c>
      <c r="E123" s="148" t="s">
        <v>249</v>
      </c>
      <c r="F123" s="149" t="s">
        <v>250</v>
      </c>
      <c r="G123" s="150" t="s">
        <v>188</v>
      </c>
      <c r="H123" s="151">
        <v>4970.218</v>
      </c>
      <c r="I123" s="4">
        <v>45</v>
      </c>
      <c r="J123" s="95">
        <f>ROUND(I123*H123,2)</f>
        <v>223659.81</v>
      </c>
      <c r="K123" s="149" t="s">
        <v>205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223659.81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223659.81</v>
      </c>
      <c r="BL123" s="15" t="s">
        <v>190</v>
      </c>
      <c r="BM123" s="15" t="s">
        <v>251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252</v>
      </c>
      <c r="H124" s="162">
        <v>4970.218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253</v>
      </c>
      <c r="D125" s="147" t="s">
        <v>185</v>
      </c>
      <c r="E125" s="148" t="s">
        <v>254</v>
      </c>
      <c r="F125" s="149" t="s">
        <v>255</v>
      </c>
      <c r="G125" s="150" t="s">
        <v>188</v>
      </c>
      <c r="H125" s="151">
        <v>527.72</v>
      </c>
      <c r="I125" s="4">
        <v>46.6</v>
      </c>
      <c r="J125" s="95">
        <f>ROUND(I125*H125,2)</f>
        <v>24591.75</v>
      </c>
      <c r="K125" s="149" t="s">
        <v>205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24591.75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24591.75</v>
      </c>
      <c r="BL125" s="15" t="s">
        <v>190</v>
      </c>
      <c r="BM125" s="15" t="s">
        <v>256</v>
      </c>
    </row>
    <row r="126" spans="2:65" s="28" customFormat="1" ht="16.5" customHeight="1">
      <c r="B126" s="27"/>
      <c r="C126" s="147" t="s">
        <v>257</v>
      </c>
      <c r="D126" s="147" t="s">
        <v>185</v>
      </c>
      <c r="E126" s="148" t="s">
        <v>223</v>
      </c>
      <c r="F126" s="149" t="s">
        <v>224</v>
      </c>
      <c r="G126" s="150" t="s">
        <v>194</v>
      </c>
      <c r="H126" s="151">
        <v>16359.32</v>
      </c>
      <c r="I126" s="4">
        <v>2.5</v>
      </c>
      <c r="J126" s="95">
        <f>ROUND(I126*H126,2)</f>
        <v>40898.3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40898.3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40898.3</v>
      </c>
      <c r="BL126" s="15" t="s">
        <v>190</v>
      </c>
      <c r="BM126" s="15" t="s">
        <v>258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259</v>
      </c>
      <c r="H127" s="162">
        <v>16359.32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8</v>
      </c>
      <c r="D128" s="147" t="s">
        <v>185</v>
      </c>
      <c r="E128" s="148" t="s">
        <v>228</v>
      </c>
      <c r="F128" s="149" t="s">
        <v>229</v>
      </c>
      <c r="G128" s="150" t="s">
        <v>194</v>
      </c>
      <c r="H128" s="151">
        <v>527.72</v>
      </c>
      <c r="I128" s="4">
        <v>19</v>
      </c>
      <c r="J128" s="95">
        <f>ROUND(I128*H128,2)</f>
        <v>10026.68</v>
      </c>
      <c r="K128" s="149" t="s">
        <v>205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10026.68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10026.68</v>
      </c>
      <c r="BL128" s="15" t="s">
        <v>190</v>
      </c>
      <c r="BM128" s="15" t="s">
        <v>260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261</v>
      </c>
      <c r="H129" s="162">
        <v>527.72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262</v>
      </c>
      <c r="D130" s="147" t="s">
        <v>185</v>
      </c>
      <c r="E130" s="148" t="s">
        <v>233</v>
      </c>
      <c r="F130" s="149" t="s">
        <v>234</v>
      </c>
      <c r="G130" s="150" t="s">
        <v>194</v>
      </c>
      <c r="H130" s="151">
        <v>527.72</v>
      </c>
      <c r="I130" s="4">
        <v>11</v>
      </c>
      <c r="J130" s="95">
        <f>ROUND(I130*H130,2)</f>
        <v>5804.92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5804.92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5804.92</v>
      </c>
      <c r="BL130" s="15" t="s">
        <v>190</v>
      </c>
      <c r="BM130" s="15" t="s">
        <v>263</v>
      </c>
    </row>
    <row r="131" spans="2:65" s="28" customFormat="1" ht="16.5" customHeight="1">
      <c r="B131" s="27"/>
      <c r="C131" s="181" t="s">
        <v>264</v>
      </c>
      <c r="D131" s="181" t="s">
        <v>265</v>
      </c>
      <c r="E131" s="182" t="s">
        <v>266</v>
      </c>
      <c r="F131" s="183" t="s">
        <v>267</v>
      </c>
      <c r="G131" s="184" t="s">
        <v>239</v>
      </c>
      <c r="H131" s="185">
        <v>844.352</v>
      </c>
      <c r="I131" s="8">
        <v>580</v>
      </c>
      <c r="J131" s="186">
        <f>ROUND(I131*H131,2)</f>
        <v>489724.16</v>
      </c>
      <c r="K131" s="183" t="s">
        <v>189</v>
      </c>
      <c r="L131" s="187"/>
      <c r="M131" s="188" t="s">
        <v>1</v>
      </c>
      <c r="N131" s="189" t="s">
        <v>40</v>
      </c>
      <c r="O131" s="48"/>
      <c r="P131" s="154">
        <f>O131*H131</f>
        <v>0</v>
      </c>
      <c r="Q131" s="154">
        <v>1</v>
      </c>
      <c r="R131" s="154">
        <f>Q131*H131</f>
        <v>844.352</v>
      </c>
      <c r="S131" s="154">
        <v>0</v>
      </c>
      <c r="T131" s="155">
        <f>S131*H131</f>
        <v>0</v>
      </c>
      <c r="AR131" s="15" t="s">
        <v>227</v>
      </c>
      <c r="AT131" s="15" t="s">
        <v>265</v>
      </c>
      <c r="AU131" s="15" t="s">
        <v>78</v>
      </c>
      <c r="AY131" s="15" t="s">
        <v>183</v>
      </c>
      <c r="BE131" s="156">
        <f>IF(N131="základní",J131,0)</f>
        <v>489724.16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489724.16</v>
      </c>
      <c r="BL131" s="15" t="s">
        <v>190</v>
      </c>
      <c r="BM131" s="15" t="s">
        <v>268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269</v>
      </c>
      <c r="H132" s="162">
        <v>844.352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270</v>
      </c>
      <c r="D133" s="147" t="s">
        <v>185</v>
      </c>
      <c r="E133" s="148" t="s">
        <v>271</v>
      </c>
      <c r="F133" s="149" t="s">
        <v>272</v>
      </c>
      <c r="G133" s="150" t="s">
        <v>188</v>
      </c>
      <c r="H133" s="151">
        <v>527.72</v>
      </c>
      <c r="I133" s="4">
        <v>25.5</v>
      </c>
      <c r="J133" s="95">
        <f>ROUND(I133*H133,2)</f>
        <v>13456.86</v>
      </c>
      <c r="K133" s="149" t="s">
        <v>205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13456.86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13456.86</v>
      </c>
      <c r="BL133" s="15" t="s">
        <v>190</v>
      </c>
      <c r="BM133" s="15" t="s">
        <v>273</v>
      </c>
    </row>
    <row r="134" spans="2:65" s="28" customFormat="1" ht="16.5" customHeight="1">
      <c r="B134" s="27"/>
      <c r="C134" s="181" t="s">
        <v>274</v>
      </c>
      <c r="D134" s="181" t="s">
        <v>265</v>
      </c>
      <c r="E134" s="182" t="s">
        <v>275</v>
      </c>
      <c r="F134" s="183" t="s">
        <v>276</v>
      </c>
      <c r="G134" s="184" t="s">
        <v>277</v>
      </c>
      <c r="H134" s="185">
        <v>13.193</v>
      </c>
      <c r="I134" s="8">
        <v>185</v>
      </c>
      <c r="J134" s="186">
        <f>ROUND(I134*H134,2)</f>
        <v>2440.71</v>
      </c>
      <c r="K134" s="183" t="s">
        <v>205</v>
      </c>
      <c r="L134" s="187"/>
      <c r="M134" s="188" t="s">
        <v>1</v>
      </c>
      <c r="N134" s="189" t="s">
        <v>40</v>
      </c>
      <c r="O134" s="48"/>
      <c r="P134" s="154">
        <f>O134*H134</f>
        <v>0</v>
      </c>
      <c r="Q134" s="154">
        <v>0.001</v>
      </c>
      <c r="R134" s="154">
        <f>Q134*H134</f>
        <v>0.013193</v>
      </c>
      <c r="S134" s="154">
        <v>0</v>
      </c>
      <c r="T134" s="155">
        <f>S134*H134</f>
        <v>0</v>
      </c>
      <c r="AR134" s="15" t="s">
        <v>227</v>
      </c>
      <c r="AT134" s="15" t="s">
        <v>265</v>
      </c>
      <c r="AU134" s="15" t="s">
        <v>78</v>
      </c>
      <c r="AY134" s="15" t="s">
        <v>183</v>
      </c>
      <c r="BE134" s="156">
        <f>IF(N134="základní",J134,0)</f>
        <v>2440.71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76</v>
      </c>
      <c r="BK134" s="156">
        <f>ROUND(I134*H134,2)</f>
        <v>2440.71</v>
      </c>
      <c r="BL134" s="15" t="s">
        <v>190</v>
      </c>
      <c r="BM134" s="15" t="s">
        <v>278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279</v>
      </c>
      <c r="H135" s="162">
        <v>13.193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76</v>
      </c>
      <c r="AY135" s="160" t="s">
        <v>183</v>
      </c>
    </row>
    <row r="136" spans="2:63" s="135" customFormat="1" ht="22.9" customHeight="1">
      <c r="B136" s="134"/>
      <c r="D136" s="136" t="s">
        <v>68</v>
      </c>
      <c r="E136" s="145" t="s">
        <v>280</v>
      </c>
      <c r="F136" s="145" t="s">
        <v>281</v>
      </c>
      <c r="I136" s="3"/>
      <c r="J136" s="146">
        <f>BK136</f>
        <v>2188395.41</v>
      </c>
      <c r="L136" s="134"/>
      <c r="M136" s="139"/>
      <c r="N136" s="140"/>
      <c r="O136" s="140"/>
      <c r="P136" s="141">
        <f>SUM(P137:P159)</f>
        <v>0</v>
      </c>
      <c r="Q136" s="140"/>
      <c r="R136" s="141">
        <f>SUM(R137:R159)</f>
        <v>3956.224</v>
      </c>
      <c r="S136" s="140"/>
      <c r="T136" s="142">
        <f>SUM(T137:T159)</f>
        <v>0</v>
      </c>
      <c r="AR136" s="136" t="s">
        <v>76</v>
      </c>
      <c r="AT136" s="143" t="s">
        <v>68</v>
      </c>
      <c r="AU136" s="143" t="s">
        <v>76</v>
      </c>
      <c r="AY136" s="136" t="s">
        <v>183</v>
      </c>
      <c r="BK136" s="144">
        <f>SUM(BK137:BK159)</f>
        <v>2188395.41</v>
      </c>
    </row>
    <row r="137" spans="2:65" s="28" customFormat="1" ht="16.5" customHeight="1">
      <c r="B137" s="27"/>
      <c r="C137" s="147" t="s">
        <v>282</v>
      </c>
      <c r="D137" s="147" t="s">
        <v>185</v>
      </c>
      <c r="E137" s="148" t="s">
        <v>192</v>
      </c>
      <c r="F137" s="149" t="s">
        <v>193</v>
      </c>
      <c r="G137" s="150" t="s">
        <v>194</v>
      </c>
      <c r="H137" s="151">
        <v>2472.64</v>
      </c>
      <c r="I137" s="4">
        <v>65</v>
      </c>
      <c r="J137" s="95">
        <f>ROUND(I137*H137,2)</f>
        <v>160721.6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>IF(N137="základní",J137,0)</f>
        <v>160721.6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160721.6</v>
      </c>
      <c r="BL137" s="15" t="s">
        <v>190</v>
      </c>
      <c r="BM137" s="15" t="s">
        <v>283</v>
      </c>
    </row>
    <row r="138" spans="2:51" s="158" customFormat="1" ht="12">
      <c r="B138" s="157"/>
      <c r="D138" s="159" t="s">
        <v>196</v>
      </c>
      <c r="E138" s="160" t="s">
        <v>1</v>
      </c>
      <c r="F138" s="161" t="s">
        <v>284</v>
      </c>
      <c r="H138" s="162">
        <v>2472.64</v>
      </c>
      <c r="I138" s="5"/>
      <c r="L138" s="157"/>
      <c r="M138" s="163"/>
      <c r="N138" s="164"/>
      <c r="O138" s="164"/>
      <c r="P138" s="164"/>
      <c r="Q138" s="164"/>
      <c r="R138" s="164"/>
      <c r="S138" s="164"/>
      <c r="T138" s="165"/>
      <c r="AT138" s="160" t="s">
        <v>196</v>
      </c>
      <c r="AU138" s="160" t="s">
        <v>78</v>
      </c>
      <c r="AV138" s="158" t="s">
        <v>78</v>
      </c>
      <c r="AW138" s="158" t="s">
        <v>31</v>
      </c>
      <c r="AX138" s="158" t="s">
        <v>76</v>
      </c>
      <c r="AY138" s="160" t="s">
        <v>183</v>
      </c>
    </row>
    <row r="139" spans="2:65" s="28" customFormat="1" ht="16.5" customHeight="1">
      <c r="B139" s="27"/>
      <c r="C139" s="147" t="s">
        <v>7</v>
      </c>
      <c r="D139" s="147" t="s">
        <v>185</v>
      </c>
      <c r="E139" s="148" t="s">
        <v>199</v>
      </c>
      <c r="F139" s="149" t="s">
        <v>200</v>
      </c>
      <c r="G139" s="150" t="s">
        <v>194</v>
      </c>
      <c r="H139" s="151">
        <v>824.213</v>
      </c>
      <c r="I139" s="4">
        <v>11.2</v>
      </c>
      <c r="J139" s="95">
        <f>ROUND(I139*H139,2)</f>
        <v>9231.19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9231.19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9231.19</v>
      </c>
      <c r="BL139" s="15" t="s">
        <v>190</v>
      </c>
      <c r="BM139" s="15" t="s">
        <v>285</v>
      </c>
    </row>
    <row r="140" spans="2:51" s="158" customFormat="1" ht="12">
      <c r="B140" s="157"/>
      <c r="D140" s="159" t="s">
        <v>196</v>
      </c>
      <c r="E140" s="160" t="s">
        <v>1</v>
      </c>
      <c r="F140" s="161" t="s">
        <v>286</v>
      </c>
      <c r="H140" s="162">
        <v>824.213</v>
      </c>
      <c r="I140" s="5"/>
      <c r="L140" s="157"/>
      <c r="M140" s="163"/>
      <c r="N140" s="164"/>
      <c r="O140" s="164"/>
      <c r="P140" s="164"/>
      <c r="Q140" s="164"/>
      <c r="R140" s="164"/>
      <c r="S140" s="164"/>
      <c r="T140" s="165"/>
      <c r="AT140" s="160" t="s">
        <v>196</v>
      </c>
      <c r="AU140" s="160" t="s">
        <v>78</v>
      </c>
      <c r="AV140" s="158" t="s">
        <v>78</v>
      </c>
      <c r="AW140" s="158" t="s">
        <v>31</v>
      </c>
      <c r="AX140" s="158" t="s">
        <v>76</v>
      </c>
      <c r="AY140" s="160" t="s">
        <v>183</v>
      </c>
    </row>
    <row r="141" spans="2:65" s="28" customFormat="1" ht="16.5" customHeight="1">
      <c r="B141" s="27"/>
      <c r="C141" s="147" t="s">
        <v>287</v>
      </c>
      <c r="D141" s="147" t="s">
        <v>185</v>
      </c>
      <c r="E141" s="148" t="s">
        <v>218</v>
      </c>
      <c r="F141" s="149" t="s">
        <v>219</v>
      </c>
      <c r="G141" s="150" t="s">
        <v>194</v>
      </c>
      <c r="H141" s="151">
        <v>4965.28</v>
      </c>
      <c r="I141" s="4">
        <v>98</v>
      </c>
      <c r="J141" s="95">
        <f>ROUND(I141*H141,2)</f>
        <v>486597.44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486597.44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486597.44</v>
      </c>
      <c r="BL141" s="15" t="s">
        <v>190</v>
      </c>
      <c r="BM141" s="15" t="s">
        <v>288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289</v>
      </c>
      <c r="H142" s="162">
        <v>2472.64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69</v>
      </c>
      <c r="AY142" s="160" t="s">
        <v>183</v>
      </c>
    </row>
    <row r="143" spans="2:51" s="158" customFormat="1" ht="12">
      <c r="B143" s="157"/>
      <c r="D143" s="159" t="s">
        <v>196</v>
      </c>
      <c r="E143" s="160" t="s">
        <v>1</v>
      </c>
      <c r="F143" s="161" t="s">
        <v>290</v>
      </c>
      <c r="H143" s="162">
        <v>2492.64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31</v>
      </c>
      <c r="AX143" s="158" t="s">
        <v>69</v>
      </c>
      <c r="AY143" s="160" t="s">
        <v>183</v>
      </c>
    </row>
    <row r="144" spans="2:51" s="167" customFormat="1" ht="12">
      <c r="B144" s="166"/>
      <c r="D144" s="159" t="s">
        <v>196</v>
      </c>
      <c r="E144" s="168" t="s">
        <v>1</v>
      </c>
      <c r="F144" s="169" t="s">
        <v>291</v>
      </c>
      <c r="H144" s="168" t="s">
        <v>1</v>
      </c>
      <c r="I144" s="6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8" t="s">
        <v>196</v>
      </c>
      <c r="AU144" s="168" t="s">
        <v>78</v>
      </c>
      <c r="AV144" s="167" t="s">
        <v>76</v>
      </c>
      <c r="AW144" s="167" t="s">
        <v>31</v>
      </c>
      <c r="AX144" s="167" t="s">
        <v>69</v>
      </c>
      <c r="AY144" s="168" t="s">
        <v>183</v>
      </c>
    </row>
    <row r="145" spans="2:51" s="174" customFormat="1" ht="12">
      <c r="B145" s="173"/>
      <c r="D145" s="159" t="s">
        <v>196</v>
      </c>
      <c r="E145" s="175" t="s">
        <v>1</v>
      </c>
      <c r="F145" s="176" t="s">
        <v>211</v>
      </c>
      <c r="H145" s="177">
        <v>4965.28</v>
      </c>
      <c r="I145" s="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5" t="s">
        <v>196</v>
      </c>
      <c r="AU145" s="175" t="s">
        <v>78</v>
      </c>
      <c r="AV145" s="174" t="s">
        <v>190</v>
      </c>
      <c r="AW145" s="174" t="s">
        <v>31</v>
      </c>
      <c r="AX145" s="174" t="s">
        <v>76</v>
      </c>
      <c r="AY145" s="175" t="s">
        <v>183</v>
      </c>
    </row>
    <row r="146" spans="2:65" s="28" customFormat="1" ht="16.5" customHeight="1">
      <c r="B146" s="27"/>
      <c r="C146" s="147" t="s">
        <v>292</v>
      </c>
      <c r="D146" s="147" t="s">
        <v>185</v>
      </c>
      <c r="E146" s="148" t="s">
        <v>223</v>
      </c>
      <c r="F146" s="149" t="s">
        <v>224</v>
      </c>
      <c r="G146" s="150" t="s">
        <v>194</v>
      </c>
      <c r="H146" s="151">
        <v>153915</v>
      </c>
      <c r="I146" s="4">
        <v>2.5</v>
      </c>
      <c r="J146" s="95">
        <f>ROUND(I146*H146,2)</f>
        <v>384787.5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>IF(N146="základní",J146,0)</f>
        <v>384787.5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76</v>
      </c>
      <c r="BK146" s="156">
        <f>ROUND(I146*H146,2)</f>
        <v>384787.5</v>
      </c>
      <c r="BL146" s="15" t="s">
        <v>190</v>
      </c>
      <c r="BM146" s="15" t="s">
        <v>293</v>
      </c>
    </row>
    <row r="147" spans="2:51" s="158" customFormat="1" ht="12">
      <c r="B147" s="157"/>
      <c r="D147" s="159" t="s">
        <v>196</v>
      </c>
      <c r="E147" s="160" t="s">
        <v>1</v>
      </c>
      <c r="F147" s="161" t="s">
        <v>294</v>
      </c>
      <c r="H147" s="162">
        <v>153915</v>
      </c>
      <c r="I147" s="5"/>
      <c r="L147" s="157"/>
      <c r="M147" s="163"/>
      <c r="N147" s="164"/>
      <c r="O147" s="164"/>
      <c r="P147" s="164"/>
      <c r="Q147" s="164"/>
      <c r="R147" s="164"/>
      <c r="S147" s="164"/>
      <c r="T147" s="165"/>
      <c r="AT147" s="160" t="s">
        <v>196</v>
      </c>
      <c r="AU147" s="160" t="s">
        <v>78</v>
      </c>
      <c r="AV147" s="158" t="s">
        <v>78</v>
      </c>
      <c r="AW147" s="158" t="s">
        <v>31</v>
      </c>
      <c r="AX147" s="158" t="s">
        <v>76</v>
      </c>
      <c r="AY147" s="160" t="s">
        <v>183</v>
      </c>
    </row>
    <row r="148" spans="2:65" s="28" customFormat="1" ht="16.5" customHeight="1">
      <c r="B148" s="27"/>
      <c r="C148" s="147" t="s">
        <v>295</v>
      </c>
      <c r="D148" s="147" t="s">
        <v>185</v>
      </c>
      <c r="E148" s="148" t="s">
        <v>228</v>
      </c>
      <c r="F148" s="149" t="s">
        <v>229</v>
      </c>
      <c r="G148" s="150" t="s">
        <v>194</v>
      </c>
      <c r="H148" s="151">
        <v>4945.28</v>
      </c>
      <c r="I148" s="4">
        <v>19</v>
      </c>
      <c r="J148" s="95">
        <f>ROUND(I148*H148,2)</f>
        <v>93960.32</v>
      </c>
      <c r="K148" s="149" t="s">
        <v>205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93960.32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93960.32</v>
      </c>
      <c r="BL148" s="15" t="s">
        <v>190</v>
      </c>
      <c r="BM148" s="15" t="s">
        <v>296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297</v>
      </c>
      <c r="H149" s="162">
        <v>2472.64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69</v>
      </c>
      <c r="AY149" s="160" t="s">
        <v>183</v>
      </c>
    </row>
    <row r="150" spans="2:51" s="158" customFormat="1" ht="12">
      <c r="B150" s="157"/>
      <c r="D150" s="159" t="s">
        <v>196</v>
      </c>
      <c r="E150" s="160" t="s">
        <v>1</v>
      </c>
      <c r="F150" s="161" t="s">
        <v>298</v>
      </c>
      <c r="H150" s="162">
        <v>2472.64</v>
      </c>
      <c r="I150" s="5"/>
      <c r="L150" s="157"/>
      <c r="M150" s="163"/>
      <c r="N150" s="164"/>
      <c r="O150" s="164"/>
      <c r="P150" s="164"/>
      <c r="Q150" s="164"/>
      <c r="R150" s="164"/>
      <c r="S150" s="164"/>
      <c r="T150" s="165"/>
      <c r="AT150" s="160" t="s">
        <v>196</v>
      </c>
      <c r="AU150" s="160" t="s">
        <v>78</v>
      </c>
      <c r="AV150" s="158" t="s">
        <v>78</v>
      </c>
      <c r="AW150" s="158" t="s">
        <v>31</v>
      </c>
      <c r="AX150" s="158" t="s">
        <v>69</v>
      </c>
      <c r="AY150" s="160" t="s">
        <v>183</v>
      </c>
    </row>
    <row r="151" spans="2:51" s="174" customFormat="1" ht="12">
      <c r="B151" s="173"/>
      <c r="D151" s="159" t="s">
        <v>196</v>
      </c>
      <c r="E151" s="175" t="s">
        <v>1</v>
      </c>
      <c r="F151" s="176" t="s">
        <v>211</v>
      </c>
      <c r="H151" s="177">
        <v>4945.28</v>
      </c>
      <c r="I151" s="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5" t="s">
        <v>196</v>
      </c>
      <c r="AU151" s="175" t="s">
        <v>78</v>
      </c>
      <c r="AV151" s="174" t="s">
        <v>190</v>
      </c>
      <c r="AW151" s="174" t="s">
        <v>31</v>
      </c>
      <c r="AX151" s="174" t="s">
        <v>76</v>
      </c>
      <c r="AY151" s="175" t="s">
        <v>183</v>
      </c>
    </row>
    <row r="152" spans="2:65" s="28" customFormat="1" ht="16.5" customHeight="1">
      <c r="B152" s="27"/>
      <c r="C152" s="147" t="s">
        <v>299</v>
      </c>
      <c r="D152" s="147" t="s">
        <v>185</v>
      </c>
      <c r="E152" s="148" t="s">
        <v>233</v>
      </c>
      <c r="F152" s="149" t="s">
        <v>234</v>
      </c>
      <c r="G152" s="150" t="s">
        <v>194</v>
      </c>
      <c r="H152" s="151">
        <v>2472.64</v>
      </c>
      <c r="I152" s="4">
        <v>11</v>
      </c>
      <c r="J152" s="95">
        <f>ROUND(I152*H152,2)</f>
        <v>27199.04</v>
      </c>
      <c r="K152" s="149" t="s">
        <v>189</v>
      </c>
      <c r="L152" s="27"/>
      <c r="M152" s="152" t="s">
        <v>1</v>
      </c>
      <c r="N152" s="153" t="s">
        <v>40</v>
      </c>
      <c r="O152" s="48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AR152" s="15" t="s">
        <v>190</v>
      </c>
      <c r="AT152" s="15" t="s">
        <v>185</v>
      </c>
      <c r="AU152" s="15" t="s">
        <v>78</v>
      </c>
      <c r="AY152" s="15" t="s">
        <v>183</v>
      </c>
      <c r="BE152" s="156">
        <f>IF(N152="základní",J152,0)</f>
        <v>27199.04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5" t="s">
        <v>76</v>
      </c>
      <c r="BK152" s="156">
        <f>ROUND(I152*H152,2)</f>
        <v>27199.04</v>
      </c>
      <c r="BL152" s="15" t="s">
        <v>190</v>
      </c>
      <c r="BM152" s="15" t="s">
        <v>300</v>
      </c>
    </row>
    <row r="153" spans="2:65" s="28" customFormat="1" ht="16.5" customHeight="1">
      <c r="B153" s="27"/>
      <c r="C153" s="147" t="s">
        <v>301</v>
      </c>
      <c r="D153" s="147" t="s">
        <v>185</v>
      </c>
      <c r="E153" s="148" t="s">
        <v>237</v>
      </c>
      <c r="F153" s="149" t="s">
        <v>238</v>
      </c>
      <c r="G153" s="150" t="s">
        <v>239</v>
      </c>
      <c r="H153" s="151">
        <v>6329.958</v>
      </c>
      <c r="I153" s="4">
        <v>50</v>
      </c>
      <c r="J153" s="95">
        <f>ROUND(I153*H153,2)</f>
        <v>316497.9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316497.9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316497.9</v>
      </c>
      <c r="BL153" s="15" t="s">
        <v>190</v>
      </c>
      <c r="BM153" s="15" t="s">
        <v>302</v>
      </c>
    </row>
    <row r="154" spans="2:51" s="158" customFormat="1" ht="12">
      <c r="B154" s="157"/>
      <c r="D154" s="159" t="s">
        <v>196</v>
      </c>
      <c r="E154" s="160" t="s">
        <v>1</v>
      </c>
      <c r="F154" s="161" t="s">
        <v>303</v>
      </c>
      <c r="H154" s="162">
        <v>3956.224</v>
      </c>
      <c r="I154" s="5"/>
      <c r="L154" s="157"/>
      <c r="M154" s="163"/>
      <c r="N154" s="164"/>
      <c r="O154" s="164"/>
      <c r="P154" s="164"/>
      <c r="Q154" s="164"/>
      <c r="R154" s="164"/>
      <c r="S154" s="164"/>
      <c r="T154" s="165"/>
      <c r="AT154" s="160" t="s">
        <v>196</v>
      </c>
      <c r="AU154" s="160" t="s">
        <v>78</v>
      </c>
      <c r="AV154" s="158" t="s">
        <v>78</v>
      </c>
      <c r="AW154" s="158" t="s">
        <v>31</v>
      </c>
      <c r="AX154" s="158" t="s">
        <v>76</v>
      </c>
      <c r="AY154" s="160" t="s">
        <v>183</v>
      </c>
    </row>
    <row r="155" spans="2:51" s="158" customFormat="1" ht="12">
      <c r="B155" s="157"/>
      <c r="D155" s="159" t="s">
        <v>196</v>
      </c>
      <c r="F155" s="161" t="s">
        <v>304</v>
      </c>
      <c r="H155" s="162">
        <v>6329.958</v>
      </c>
      <c r="I155" s="5"/>
      <c r="L155" s="157"/>
      <c r="M155" s="163"/>
      <c r="N155" s="164"/>
      <c r="O155" s="164"/>
      <c r="P155" s="164"/>
      <c r="Q155" s="164"/>
      <c r="R155" s="164"/>
      <c r="S155" s="164"/>
      <c r="T155" s="165"/>
      <c r="AT155" s="160" t="s">
        <v>196</v>
      </c>
      <c r="AU155" s="160" t="s">
        <v>78</v>
      </c>
      <c r="AV155" s="158" t="s">
        <v>78</v>
      </c>
      <c r="AW155" s="158" t="s">
        <v>3</v>
      </c>
      <c r="AX155" s="158" t="s">
        <v>76</v>
      </c>
      <c r="AY155" s="160" t="s">
        <v>183</v>
      </c>
    </row>
    <row r="156" spans="2:65" s="28" customFormat="1" ht="16.5" customHeight="1">
      <c r="B156" s="27"/>
      <c r="C156" s="147" t="s">
        <v>305</v>
      </c>
      <c r="D156" s="147" t="s">
        <v>185</v>
      </c>
      <c r="E156" s="148" t="s">
        <v>243</v>
      </c>
      <c r="F156" s="149" t="s">
        <v>244</v>
      </c>
      <c r="G156" s="150" t="s">
        <v>194</v>
      </c>
      <c r="H156" s="151">
        <v>2472.64</v>
      </c>
      <c r="I156" s="4">
        <v>46.9</v>
      </c>
      <c r="J156" s="95">
        <f>ROUND(I156*H156,2)</f>
        <v>115966.82</v>
      </c>
      <c r="K156" s="149" t="s">
        <v>189</v>
      </c>
      <c r="L156" s="27"/>
      <c r="M156" s="152" t="s">
        <v>1</v>
      </c>
      <c r="N156" s="153" t="s">
        <v>40</v>
      </c>
      <c r="O156" s="48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>IF(N156="základní",J156,0)</f>
        <v>115966.82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5" t="s">
        <v>76</v>
      </c>
      <c r="BK156" s="156">
        <f>ROUND(I156*H156,2)</f>
        <v>115966.82</v>
      </c>
      <c r="BL156" s="15" t="s">
        <v>190</v>
      </c>
      <c r="BM156" s="15" t="s">
        <v>306</v>
      </c>
    </row>
    <row r="157" spans="2:51" s="158" customFormat="1" ht="12">
      <c r="B157" s="157"/>
      <c r="D157" s="159" t="s">
        <v>196</v>
      </c>
      <c r="E157" s="160" t="s">
        <v>1</v>
      </c>
      <c r="F157" s="161" t="s">
        <v>284</v>
      </c>
      <c r="H157" s="162">
        <v>2472.64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31</v>
      </c>
      <c r="AX157" s="158" t="s">
        <v>76</v>
      </c>
      <c r="AY157" s="160" t="s">
        <v>183</v>
      </c>
    </row>
    <row r="158" spans="2:65" s="28" customFormat="1" ht="16.5" customHeight="1">
      <c r="B158" s="27"/>
      <c r="C158" s="181" t="s">
        <v>307</v>
      </c>
      <c r="D158" s="181" t="s">
        <v>265</v>
      </c>
      <c r="E158" s="182" t="s">
        <v>308</v>
      </c>
      <c r="F158" s="183" t="s">
        <v>309</v>
      </c>
      <c r="G158" s="184" t="s">
        <v>239</v>
      </c>
      <c r="H158" s="185">
        <v>3956.224</v>
      </c>
      <c r="I158" s="8">
        <v>150</v>
      </c>
      <c r="J158" s="186">
        <f>ROUND(I158*H158,2)</f>
        <v>593433.6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>O158*H158</f>
        <v>0</v>
      </c>
      <c r="Q158" s="154">
        <v>1</v>
      </c>
      <c r="R158" s="154">
        <f>Q158*H158</f>
        <v>3956.224</v>
      </c>
      <c r="S158" s="154">
        <v>0</v>
      </c>
      <c r="T158" s="155">
        <f>S158*H158</f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>IF(N158="základní",J158,0)</f>
        <v>593433.6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76</v>
      </c>
      <c r="BK158" s="156">
        <f>ROUND(I158*H158,2)</f>
        <v>593433.6</v>
      </c>
      <c r="BL158" s="15" t="s">
        <v>190</v>
      </c>
      <c r="BM158" s="15" t="s">
        <v>310</v>
      </c>
    </row>
    <row r="159" spans="2:51" s="158" customFormat="1" ht="12">
      <c r="B159" s="157"/>
      <c r="D159" s="159" t="s">
        <v>196</v>
      </c>
      <c r="E159" s="160" t="s">
        <v>1</v>
      </c>
      <c r="F159" s="161" t="s">
        <v>303</v>
      </c>
      <c r="H159" s="162">
        <v>3956.224</v>
      </c>
      <c r="I159" s="5"/>
      <c r="L159" s="157"/>
      <c r="M159" s="163"/>
      <c r="N159" s="164"/>
      <c r="O159" s="164"/>
      <c r="P159" s="164"/>
      <c r="Q159" s="164"/>
      <c r="R159" s="164"/>
      <c r="S159" s="164"/>
      <c r="T159" s="165"/>
      <c r="AT159" s="160" t="s">
        <v>196</v>
      </c>
      <c r="AU159" s="160" t="s">
        <v>78</v>
      </c>
      <c r="AV159" s="158" t="s">
        <v>78</v>
      </c>
      <c r="AW159" s="158" t="s">
        <v>31</v>
      </c>
      <c r="AX159" s="158" t="s">
        <v>76</v>
      </c>
      <c r="AY159" s="160" t="s">
        <v>183</v>
      </c>
    </row>
    <row r="160" spans="2:63" s="135" customFormat="1" ht="22.9" customHeight="1">
      <c r="B160" s="134"/>
      <c r="D160" s="136" t="s">
        <v>68</v>
      </c>
      <c r="E160" s="145" t="s">
        <v>78</v>
      </c>
      <c r="F160" s="145" t="s">
        <v>311</v>
      </c>
      <c r="I160" s="3"/>
      <c r="J160" s="146">
        <f>BK160</f>
        <v>500376.55999999994</v>
      </c>
      <c r="L160" s="134"/>
      <c r="M160" s="139"/>
      <c r="N160" s="140"/>
      <c r="O160" s="140"/>
      <c r="P160" s="141">
        <f>SUM(P161:P166)</f>
        <v>0</v>
      </c>
      <c r="Q160" s="140"/>
      <c r="R160" s="141">
        <f>SUM(R161:R166)</f>
        <v>440.24490872</v>
      </c>
      <c r="S160" s="140"/>
      <c r="T160" s="142">
        <f>SUM(T161:T166)</f>
        <v>0</v>
      </c>
      <c r="AR160" s="136" t="s">
        <v>76</v>
      </c>
      <c r="AT160" s="143" t="s">
        <v>68</v>
      </c>
      <c r="AU160" s="143" t="s">
        <v>76</v>
      </c>
      <c r="AY160" s="136" t="s">
        <v>183</v>
      </c>
      <c r="BK160" s="144">
        <f>SUM(BK161:BK166)</f>
        <v>500376.55999999994</v>
      </c>
    </row>
    <row r="161" spans="2:65" s="28" customFormat="1" ht="16.5" customHeight="1">
      <c r="B161" s="27"/>
      <c r="C161" s="147" t="s">
        <v>312</v>
      </c>
      <c r="D161" s="147" t="s">
        <v>185</v>
      </c>
      <c r="E161" s="148" t="s">
        <v>313</v>
      </c>
      <c r="F161" s="149" t="s">
        <v>314</v>
      </c>
      <c r="G161" s="150" t="s">
        <v>194</v>
      </c>
      <c r="H161" s="151">
        <v>267.79</v>
      </c>
      <c r="I161" s="4">
        <v>876</v>
      </c>
      <c r="J161" s="95">
        <f>ROUND(I161*H161,2)</f>
        <v>234584.04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>O161*H161</f>
        <v>0</v>
      </c>
      <c r="Q161" s="154">
        <v>1.63</v>
      </c>
      <c r="R161" s="154">
        <f>Q161*H161</f>
        <v>436.4977</v>
      </c>
      <c r="S161" s="154">
        <v>0</v>
      </c>
      <c r="T161" s="155">
        <f>S161*H161</f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>IF(N161="základní",J161,0)</f>
        <v>234584.04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76</v>
      </c>
      <c r="BK161" s="156">
        <f>ROUND(I161*H161,2)</f>
        <v>234584.04</v>
      </c>
      <c r="BL161" s="15" t="s">
        <v>190</v>
      </c>
      <c r="BM161" s="15" t="s">
        <v>315</v>
      </c>
    </row>
    <row r="162" spans="2:65" s="28" customFormat="1" ht="16.5" customHeight="1">
      <c r="B162" s="27"/>
      <c r="C162" s="147" t="s">
        <v>316</v>
      </c>
      <c r="D162" s="147" t="s">
        <v>185</v>
      </c>
      <c r="E162" s="148" t="s">
        <v>317</v>
      </c>
      <c r="F162" s="149" t="s">
        <v>318</v>
      </c>
      <c r="G162" s="150" t="s">
        <v>319</v>
      </c>
      <c r="H162" s="151">
        <v>1115.8</v>
      </c>
      <c r="I162" s="4">
        <v>221</v>
      </c>
      <c r="J162" s="95">
        <f>ROUND(I162*H162,2)</f>
        <v>246591.8</v>
      </c>
      <c r="K162" s="149" t="s">
        <v>189</v>
      </c>
      <c r="L162" s="27"/>
      <c r="M162" s="152" t="s">
        <v>1</v>
      </c>
      <c r="N162" s="153" t="s">
        <v>40</v>
      </c>
      <c r="O162" s="48"/>
      <c r="P162" s="154">
        <f>O162*H162</f>
        <v>0</v>
      </c>
      <c r="Q162" s="154">
        <v>0.00049</v>
      </c>
      <c r="R162" s="154">
        <f>Q162*H162</f>
        <v>0.546742</v>
      </c>
      <c r="S162" s="154">
        <v>0</v>
      </c>
      <c r="T162" s="155">
        <f>S162*H162</f>
        <v>0</v>
      </c>
      <c r="AR162" s="15" t="s">
        <v>190</v>
      </c>
      <c r="AT162" s="15" t="s">
        <v>185</v>
      </c>
      <c r="AU162" s="15" t="s">
        <v>78</v>
      </c>
      <c r="AY162" s="15" t="s">
        <v>183</v>
      </c>
      <c r="BE162" s="156">
        <f>IF(N162="základní",J162,0)</f>
        <v>246591.8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76</v>
      </c>
      <c r="BK162" s="156">
        <f>ROUND(I162*H162,2)</f>
        <v>246591.8</v>
      </c>
      <c r="BL162" s="15" t="s">
        <v>190</v>
      </c>
      <c r="BM162" s="15" t="s">
        <v>320</v>
      </c>
    </row>
    <row r="163" spans="2:65" s="28" customFormat="1" ht="16.5" customHeight="1">
      <c r="B163" s="27"/>
      <c r="C163" s="147" t="s">
        <v>321</v>
      </c>
      <c r="D163" s="147" t="s">
        <v>185</v>
      </c>
      <c r="E163" s="148" t="s">
        <v>322</v>
      </c>
      <c r="F163" s="149" t="s">
        <v>323</v>
      </c>
      <c r="G163" s="150" t="s">
        <v>194</v>
      </c>
      <c r="H163" s="151">
        <v>1.408</v>
      </c>
      <c r="I163" s="4">
        <v>3590</v>
      </c>
      <c r="J163" s="95">
        <f>ROUND(I163*H163,2)</f>
        <v>5054.72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2.25634</v>
      </c>
      <c r="R163" s="154">
        <f>Q163*H163</f>
        <v>3.1769267199999995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5054.72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5054.72</v>
      </c>
      <c r="BL163" s="15" t="s">
        <v>190</v>
      </c>
      <c r="BM163" s="15" t="s">
        <v>324</v>
      </c>
    </row>
    <row r="164" spans="2:51" s="167" customFormat="1" ht="12">
      <c r="B164" s="166"/>
      <c r="D164" s="159" t="s">
        <v>196</v>
      </c>
      <c r="E164" s="168" t="s">
        <v>1</v>
      </c>
      <c r="F164" s="169" t="s">
        <v>325</v>
      </c>
      <c r="H164" s="168" t="s">
        <v>1</v>
      </c>
      <c r="I164" s="6"/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196</v>
      </c>
      <c r="AU164" s="168" t="s">
        <v>78</v>
      </c>
      <c r="AV164" s="167" t="s">
        <v>76</v>
      </c>
      <c r="AW164" s="167" t="s">
        <v>31</v>
      </c>
      <c r="AX164" s="167" t="s">
        <v>69</v>
      </c>
      <c r="AY164" s="168" t="s">
        <v>183</v>
      </c>
    </row>
    <row r="165" spans="2:51" s="158" customFormat="1" ht="12">
      <c r="B165" s="157"/>
      <c r="D165" s="159" t="s">
        <v>196</v>
      </c>
      <c r="E165" s="160" t="s">
        <v>1</v>
      </c>
      <c r="F165" s="161" t="s">
        <v>326</v>
      </c>
      <c r="H165" s="162">
        <v>1.408</v>
      </c>
      <c r="I165" s="5"/>
      <c r="L165" s="157"/>
      <c r="M165" s="163"/>
      <c r="N165" s="164"/>
      <c r="O165" s="164"/>
      <c r="P165" s="164"/>
      <c r="Q165" s="164"/>
      <c r="R165" s="164"/>
      <c r="S165" s="164"/>
      <c r="T165" s="165"/>
      <c r="AT165" s="160" t="s">
        <v>196</v>
      </c>
      <c r="AU165" s="160" t="s">
        <v>78</v>
      </c>
      <c r="AV165" s="158" t="s">
        <v>78</v>
      </c>
      <c r="AW165" s="158" t="s">
        <v>31</v>
      </c>
      <c r="AX165" s="158" t="s">
        <v>76</v>
      </c>
      <c r="AY165" s="160" t="s">
        <v>183</v>
      </c>
    </row>
    <row r="166" spans="2:65" s="28" customFormat="1" ht="16.5" customHeight="1">
      <c r="B166" s="27"/>
      <c r="C166" s="147" t="s">
        <v>327</v>
      </c>
      <c r="D166" s="147" t="s">
        <v>185</v>
      </c>
      <c r="E166" s="148" t="s">
        <v>328</v>
      </c>
      <c r="F166" s="149" t="s">
        <v>329</v>
      </c>
      <c r="G166" s="150" t="s">
        <v>319</v>
      </c>
      <c r="H166" s="151">
        <v>22</v>
      </c>
      <c r="I166" s="4">
        <v>643</v>
      </c>
      <c r="J166" s="95">
        <f>ROUND(I166*H166,2)</f>
        <v>14146</v>
      </c>
      <c r="K166" s="149" t="s">
        <v>1</v>
      </c>
      <c r="L166" s="27"/>
      <c r="M166" s="152" t="s">
        <v>1</v>
      </c>
      <c r="N166" s="153" t="s">
        <v>40</v>
      </c>
      <c r="O166" s="48"/>
      <c r="P166" s="154">
        <f>O166*H166</f>
        <v>0</v>
      </c>
      <c r="Q166" s="154">
        <v>0.00107</v>
      </c>
      <c r="R166" s="154">
        <f>Q166*H166</f>
        <v>0.02354</v>
      </c>
      <c r="S166" s="154">
        <v>0</v>
      </c>
      <c r="T166" s="155">
        <f>S166*H166</f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>IF(N166="základní",J166,0)</f>
        <v>14146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5" t="s">
        <v>76</v>
      </c>
      <c r="BK166" s="156">
        <f>ROUND(I166*H166,2)</f>
        <v>14146</v>
      </c>
      <c r="BL166" s="15" t="s">
        <v>190</v>
      </c>
      <c r="BM166" s="15" t="s">
        <v>330</v>
      </c>
    </row>
    <row r="167" spans="2:63" s="135" customFormat="1" ht="22.9" customHeight="1">
      <c r="B167" s="134"/>
      <c r="D167" s="136" t="s">
        <v>68</v>
      </c>
      <c r="E167" s="145" t="s">
        <v>212</v>
      </c>
      <c r="F167" s="145" t="s">
        <v>331</v>
      </c>
      <c r="I167" s="3"/>
      <c r="J167" s="146">
        <f>BK167</f>
        <v>9115753.59</v>
      </c>
      <c r="L167" s="134"/>
      <c r="M167" s="139"/>
      <c r="N167" s="140"/>
      <c r="O167" s="140"/>
      <c r="P167" s="141">
        <f>SUM(P168:P204)</f>
        <v>0</v>
      </c>
      <c r="Q167" s="140"/>
      <c r="R167" s="141">
        <f>SUM(R168:R204)</f>
        <v>6043.355985300001</v>
      </c>
      <c r="S167" s="140"/>
      <c r="T167" s="142">
        <f>SUM(T168:T204)</f>
        <v>0</v>
      </c>
      <c r="AR167" s="136" t="s">
        <v>76</v>
      </c>
      <c r="AT167" s="143" t="s">
        <v>68</v>
      </c>
      <c r="AU167" s="143" t="s">
        <v>76</v>
      </c>
      <c r="AY167" s="136" t="s">
        <v>183</v>
      </c>
      <c r="BK167" s="144">
        <f>SUM(BK168:BK204)</f>
        <v>9115753.59</v>
      </c>
    </row>
    <row r="168" spans="2:65" s="28" customFormat="1" ht="16.5" customHeight="1">
      <c r="B168" s="27"/>
      <c r="C168" s="147" t="s">
        <v>332</v>
      </c>
      <c r="D168" s="147" t="s">
        <v>185</v>
      </c>
      <c r="E168" s="148" t="s">
        <v>333</v>
      </c>
      <c r="F168" s="149" t="s">
        <v>334</v>
      </c>
      <c r="G168" s="150" t="s">
        <v>188</v>
      </c>
      <c r="H168" s="151">
        <v>4327.124</v>
      </c>
      <c r="I168" s="4">
        <v>312.5</v>
      </c>
      <c r="J168" s="95">
        <f>ROUND(I168*H168,2)</f>
        <v>1352226.25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0.4726</v>
      </c>
      <c r="R168" s="154">
        <f>Q168*H168</f>
        <v>2044.9988024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1352226.25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1352226.25</v>
      </c>
      <c r="BL168" s="15" t="s">
        <v>190</v>
      </c>
      <c r="BM168" s="15" t="s">
        <v>335</v>
      </c>
    </row>
    <row r="169" spans="2:51" s="167" customFormat="1" ht="12">
      <c r="B169" s="166"/>
      <c r="D169" s="159" t="s">
        <v>196</v>
      </c>
      <c r="E169" s="168" t="s">
        <v>1</v>
      </c>
      <c r="F169" s="169" t="s">
        <v>336</v>
      </c>
      <c r="H169" s="168" t="s">
        <v>1</v>
      </c>
      <c r="I169" s="6"/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196</v>
      </c>
      <c r="AU169" s="168" t="s">
        <v>78</v>
      </c>
      <c r="AV169" s="167" t="s">
        <v>76</v>
      </c>
      <c r="AW169" s="167" t="s">
        <v>31</v>
      </c>
      <c r="AX169" s="167" t="s">
        <v>69</v>
      </c>
      <c r="AY169" s="168" t="s">
        <v>183</v>
      </c>
    </row>
    <row r="170" spans="2:51" s="158" customFormat="1" ht="12">
      <c r="B170" s="157"/>
      <c r="D170" s="159" t="s">
        <v>196</v>
      </c>
      <c r="E170" s="160" t="s">
        <v>1</v>
      </c>
      <c r="F170" s="161" t="s">
        <v>337</v>
      </c>
      <c r="H170" s="162">
        <v>4114.026</v>
      </c>
      <c r="I170" s="5"/>
      <c r="L170" s="157"/>
      <c r="M170" s="163"/>
      <c r="N170" s="164"/>
      <c r="O170" s="164"/>
      <c r="P170" s="164"/>
      <c r="Q170" s="164"/>
      <c r="R170" s="164"/>
      <c r="S170" s="164"/>
      <c r="T170" s="165"/>
      <c r="AT170" s="160" t="s">
        <v>196</v>
      </c>
      <c r="AU170" s="160" t="s">
        <v>78</v>
      </c>
      <c r="AV170" s="158" t="s">
        <v>78</v>
      </c>
      <c r="AW170" s="158" t="s">
        <v>31</v>
      </c>
      <c r="AX170" s="158" t="s">
        <v>69</v>
      </c>
      <c r="AY170" s="160" t="s">
        <v>183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338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339</v>
      </c>
      <c r="H172" s="162">
        <v>213.098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69</v>
      </c>
      <c r="AY172" s="160" t="s">
        <v>183</v>
      </c>
    </row>
    <row r="173" spans="2:51" s="174" customFormat="1" ht="12">
      <c r="B173" s="173"/>
      <c r="D173" s="159" t="s">
        <v>196</v>
      </c>
      <c r="E173" s="175" t="s">
        <v>1</v>
      </c>
      <c r="F173" s="176" t="s">
        <v>211</v>
      </c>
      <c r="H173" s="177">
        <v>4327.124</v>
      </c>
      <c r="I173" s="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5" t="s">
        <v>196</v>
      </c>
      <c r="AU173" s="175" t="s">
        <v>78</v>
      </c>
      <c r="AV173" s="174" t="s">
        <v>190</v>
      </c>
      <c r="AW173" s="174" t="s">
        <v>31</v>
      </c>
      <c r="AX173" s="174" t="s">
        <v>76</v>
      </c>
      <c r="AY173" s="175" t="s">
        <v>183</v>
      </c>
    </row>
    <row r="174" spans="2:65" s="28" customFormat="1" ht="16.5" customHeight="1">
      <c r="B174" s="27"/>
      <c r="C174" s="147" t="s">
        <v>340</v>
      </c>
      <c r="D174" s="147" t="s">
        <v>185</v>
      </c>
      <c r="E174" s="148" t="s">
        <v>341</v>
      </c>
      <c r="F174" s="149" t="s">
        <v>342</v>
      </c>
      <c r="G174" s="150" t="s">
        <v>188</v>
      </c>
      <c r="H174" s="151">
        <v>3918.12</v>
      </c>
      <c r="I174" s="4">
        <v>473.1</v>
      </c>
      <c r="J174" s="95">
        <f>ROUND(I174*H174,2)</f>
        <v>1853662.57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>O174*H174</f>
        <v>0</v>
      </c>
      <c r="Q174" s="154">
        <v>0.211</v>
      </c>
      <c r="R174" s="154">
        <f>Q174*H174</f>
        <v>826.72332</v>
      </c>
      <c r="S174" s="154">
        <v>0</v>
      </c>
      <c r="T174" s="155">
        <f>S174*H174</f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>IF(N174="základní",J174,0)</f>
        <v>1853662.57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1853662.57</v>
      </c>
      <c r="BL174" s="15" t="s">
        <v>190</v>
      </c>
      <c r="BM174" s="15" t="s">
        <v>343</v>
      </c>
    </row>
    <row r="175" spans="2:51" s="167" customFormat="1" ht="12">
      <c r="B175" s="166"/>
      <c r="D175" s="159" t="s">
        <v>196</v>
      </c>
      <c r="E175" s="168" t="s">
        <v>1</v>
      </c>
      <c r="F175" s="169" t="s">
        <v>344</v>
      </c>
      <c r="H175" s="168" t="s">
        <v>1</v>
      </c>
      <c r="I175" s="6"/>
      <c r="L175" s="166"/>
      <c r="M175" s="170"/>
      <c r="N175" s="171"/>
      <c r="O175" s="171"/>
      <c r="P175" s="171"/>
      <c r="Q175" s="171"/>
      <c r="R175" s="171"/>
      <c r="S175" s="171"/>
      <c r="T175" s="172"/>
      <c r="AT175" s="168" t="s">
        <v>196</v>
      </c>
      <c r="AU175" s="168" t="s">
        <v>78</v>
      </c>
      <c r="AV175" s="167" t="s">
        <v>76</v>
      </c>
      <c r="AW175" s="167" t="s">
        <v>31</v>
      </c>
      <c r="AX175" s="167" t="s">
        <v>69</v>
      </c>
      <c r="AY175" s="168" t="s">
        <v>183</v>
      </c>
    </row>
    <row r="176" spans="2:51" s="158" customFormat="1" ht="12">
      <c r="B176" s="157"/>
      <c r="D176" s="159" t="s">
        <v>196</v>
      </c>
      <c r="E176" s="160" t="s">
        <v>1</v>
      </c>
      <c r="F176" s="161" t="s">
        <v>345</v>
      </c>
      <c r="H176" s="162">
        <v>3918.12</v>
      </c>
      <c r="I176" s="5"/>
      <c r="L176" s="157"/>
      <c r="M176" s="163"/>
      <c r="N176" s="164"/>
      <c r="O176" s="164"/>
      <c r="P176" s="164"/>
      <c r="Q176" s="164"/>
      <c r="R176" s="164"/>
      <c r="S176" s="164"/>
      <c r="T176" s="165"/>
      <c r="AT176" s="160" t="s">
        <v>196</v>
      </c>
      <c r="AU176" s="160" t="s">
        <v>78</v>
      </c>
      <c r="AV176" s="158" t="s">
        <v>78</v>
      </c>
      <c r="AW176" s="158" t="s">
        <v>31</v>
      </c>
      <c r="AX176" s="158" t="s">
        <v>76</v>
      </c>
      <c r="AY176" s="160" t="s">
        <v>183</v>
      </c>
    </row>
    <row r="177" spans="2:65" s="28" customFormat="1" ht="16.5" customHeight="1">
      <c r="B177" s="27"/>
      <c r="C177" s="147" t="s">
        <v>346</v>
      </c>
      <c r="D177" s="147" t="s">
        <v>185</v>
      </c>
      <c r="E177" s="148" t="s">
        <v>347</v>
      </c>
      <c r="F177" s="149" t="s">
        <v>348</v>
      </c>
      <c r="G177" s="150" t="s">
        <v>188</v>
      </c>
      <c r="H177" s="151">
        <v>202.95</v>
      </c>
      <c r="I177" s="4">
        <v>290.40000000000003</v>
      </c>
      <c r="J177" s="95">
        <f>ROUND(I177*H177,2)</f>
        <v>58936.68</v>
      </c>
      <c r="K177" s="149" t="s">
        <v>189</v>
      </c>
      <c r="L177" s="27"/>
      <c r="M177" s="152" t="s">
        <v>1</v>
      </c>
      <c r="N177" s="153" t="s">
        <v>40</v>
      </c>
      <c r="O177" s="48"/>
      <c r="P177" s="154">
        <f>O177*H177</f>
        <v>0</v>
      </c>
      <c r="Q177" s="154">
        <v>0.40869</v>
      </c>
      <c r="R177" s="154">
        <f>Q177*H177</f>
        <v>82.9436355</v>
      </c>
      <c r="S177" s="154">
        <v>0</v>
      </c>
      <c r="T177" s="155">
        <f>S177*H177</f>
        <v>0</v>
      </c>
      <c r="AR177" s="15" t="s">
        <v>190</v>
      </c>
      <c r="AT177" s="15" t="s">
        <v>185</v>
      </c>
      <c r="AU177" s="15" t="s">
        <v>78</v>
      </c>
      <c r="AY177" s="15" t="s">
        <v>183</v>
      </c>
      <c r="BE177" s="156">
        <f>IF(N177="základní",J177,0)</f>
        <v>58936.68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5" t="s">
        <v>76</v>
      </c>
      <c r="BK177" s="156">
        <f>ROUND(I177*H177,2)</f>
        <v>58936.68</v>
      </c>
      <c r="BL177" s="15" t="s">
        <v>190</v>
      </c>
      <c r="BM177" s="15" t="s">
        <v>349</v>
      </c>
    </row>
    <row r="178" spans="2:51" s="167" customFormat="1" ht="12">
      <c r="B178" s="166"/>
      <c r="D178" s="159" t="s">
        <v>196</v>
      </c>
      <c r="E178" s="168" t="s">
        <v>1</v>
      </c>
      <c r="F178" s="169" t="s">
        <v>338</v>
      </c>
      <c r="H178" s="168" t="s">
        <v>1</v>
      </c>
      <c r="I178" s="6"/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196</v>
      </c>
      <c r="AU178" s="168" t="s">
        <v>78</v>
      </c>
      <c r="AV178" s="167" t="s">
        <v>76</v>
      </c>
      <c r="AW178" s="167" t="s">
        <v>31</v>
      </c>
      <c r="AX178" s="167" t="s">
        <v>69</v>
      </c>
      <c r="AY178" s="168" t="s">
        <v>183</v>
      </c>
    </row>
    <row r="179" spans="2:51" s="158" customFormat="1" ht="12">
      <c r="B179" s="157"/>
      <c r="D179" s="159" t="s">
        <v>196</v>
      </c>
      <c r="E179" s="160" t="s">
        <v>1</v>
      </c>
      <c r="F179" s="161" t="s">
        <v>350</v>
      </c>
      <c r="H179" s="162">
        <v>202.95</v>
      </c>
      <c r="I179" s="5"/>
      <c r="L179" s="157"/>
      <c r="M179" s="163"/>
      <c r="N179" s="164"/>
      <c r="O179" s="164"/>
      <c r="P179" s="164"/>
      <c r="Q179" s="164"/>
      <c r="R179" s="164"/>
      <c r="S179" s="164"/>
      <c r="T179" s="165"/>
      <c r="AT179" s="160" t="s">
        <v>196</v>
      </c>
      <c r="AU179" s="160" t="s">
        <v>78</v>
      </c>
      <c r="AV179" s="158" t="s">
        <v>78</v>
      </c>
      <c r="AW179" s="158" t="s">
        <v>31</v>
      </c>
      <c r="AX179" s="158" t="s">
        <v>76</v>
      </c>
      <c r="AY179" s="160" t="s">
        <v>183</v>
      </c>
    </row>
    <row r="180" spans="2:65" s="28" customFormat="1" ht="16.5" customHeight="1">
      <c r="B180" s="27"/>
      <c r="C180" s="147" t="s">
        <v>351</v>
      </c>
      <c r="D180" s="147" t="s">
        <v>185</v>
      </c>
      <c r="E180" s="148" t="s">
        <v>352</v>
      </c>
      <c r="F180" s="149" t="s">
        <v>353</v>
      </c>
      <c r="G180" s="150" t="s">
        <v>188</v>
      </c>
      <c r="H180" s="151">
        <v>3918.12</v>
      </c>
      <c r="I180" s="4">
        <v>326.70000000000005</v>
      </c>
      <c r="J180" s="95">
        <f>ROUND(I180*H180,2)</f>
        <v>1280049.8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0.45977</v>
      </c>
      <c r="R180" s="154">
        <f>Q180*H180</f>
        <v>1801.4340324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1280049.8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1280049.8</v>
      </c>
      <c r="BL180" s="15" t="s">
        <v>190</v>
      </c>
      <c r="BM180" s="15" t="s">
        <v>354</v>
      </c>
    </row>
    <row r="181" spans="2:51" s="167" customFormat="1" ht="12">
      <c r="B181" s="166"/>
      <c r="D181" s="159" t="s">
        <v>196</v>
      </c>
      <c r="E181" s="168" t="s">
        <v>1</v>
      </c>
      <c r="F181" s="169" t="s">
        <v>336</v>
      </c>
      <c r="H181" s="168" t="s">
        <v>1</v>
      </c>
      <c r="I181" s="6"/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196</v>
      </c>
      <c r="AU181" s="168" t="s">
        <v>78</v>
      </c>
      <c r="AV181" s="167" t="s">
        <v>76</v>
      </c>
      <c r="AW181" s="167" t="s">
        <v>31</v>
      </c>
      <c r="AX181" s="167" t="s">
        <v>69</v>
      </c>
      <c r="AY181" s="168" t="s">
        <v>183</v>
      </c>
    </row>
    <row r="182" spans="2:51" s="158" customFormat="1" ht="12">
      <c r="B182" s="157"/>
      <c r="D182" s="159" t="s">
        <v>196</v>
      </c>
      <c r="E182" s="160" t="s">
        <v>1</v>
      </c>
      <c r="F182" s="161" t="s">
        <v>345</v>
      </c>
      <c r="H182" s="162">
        <v>3918.12</v>
      </c>
      <c r="I182" s="5"/>
      <c r="L182" s="157"/>
      <c r="M182" s="163"/>
      <c r="N182" s="164"/>
      <c r="O182" s="164"/>
      <c r="P182" s="164"/>
      <c r="Q182" s="164"/>
      <c r="R182" s="164"/>
      <c r="S182" s="164"/>
      <c r="T182" s="165"/>
      <c r="AT182" s="160" t="s">
        <v>196</v>
      </c>
      <c r="AU182" s="160" t="s">
        <v>78</v>
      </c>
      <c r="AV182" s="158" t="s">
        <v>78</v>
      </c>
      <c r="AW182" s="158" t="s">
        <v>31</v>
      </c>
      <c r="AX182" s="158" t="s">
        <v>76</v>
      </c>
      <c r="AY182" s="160" t="s">
        <v>183</v>
      </c>
    </row>
    <row r="183" spans="2:65" s="28" customFormat="1" ht="16.5" customHeight="1">
      <c r="B183" s="27"/>
      <c r="C183" s="147" t="s">
        <v>355</v>
      </c>
      <c r="D183" s="147" t="s">
        <v>185</v>
      </c>
      <c r="E183" s="148" t="s">
        <v>356</v>
      </c>
      <c r="F183" s="149" t="s">
        <v>357</v>
      </c>
      <c r="G183" s="150" t="s">
        <v>188</v>
      </c>
      <c r="H183" s="151">
        <v>56.98</v>
      </c>
      <c r="I183" s="4">
        <v>205.2</v>
      </c>
      <c r="J183" s="95">
        <f>ROUND(I183*H183,2)</f>
        <v>11692.3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0.22385</v>
      </c>
      <c r="R183" s="154">
        <f>Q183*H183</f>
        <v>12.754973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11692.3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11692.3</v>
      </c>
      <c r="BL183" s="15" t="s">
        <v>190</v>
      </c>
      <c r="BM183" s="15" t="s">
        <v>358</v>
      </c>
    </row>
    <row r="184" spans="2:65" s="28" customFormat="1" ht="16.5" customHeight="1">
      <c r="B184" s="27"/>
      <c r="C184" s="147" t="s">
        <v>359</v>
      </c>
      <c r="D184" s="147" t="s">
        <v>185</v>
      </c>
      <c r="E184" s="148" t="s">
        <v>360</v>
      </c>
      <c r="F184" s="149" t="s">
        <v>361</v>
      </c>
      <c r="G184" s="150" t="s">
        <v>188</v>
      </c>
      <c r="H184" s="151">
        <v>16.9</v>
      </c>
      <c r="I184" s="4">
        <v>463.5</v>
      </c>
      <c r="J184" s="95">
        <f>ROUND(I184*H184,2)</f>
        <v>7833.15</v>
      </c>
      <c r="K184" s="149" t="s">
        <v>189</v>
      </c>
      <c r="L184" s="27"/>
      <c r="M184" s="152" t="s">
        <v>1</v>
      </c>
      <c r="N184" s="153" t="s">
        <v>40</v>
      </c>
      <c r="O184" s="48"/>
      <c r="P184" s="154">
        <f>O184*H184</f>
        <v>0</v>
      </c>
      <c r="Q184" s="154">
        <v>0.612</v>
      </c>
      <c r="R184" s="154">
        <f>Q184*H184</f>
        <v>10.342799999999999</v>
      </c>
      <c r="S184" s="154">
        <v>0</v>
      </c>
      <c r="T184" s="155">
        <f>S184*H184</f>
        <v>0</v>
      </c>
      <c r="AR184" s="15" t="s">
        <v>190</v>
      </c>
      <c r="AT184" s="15" t="s">
        <v>185</v>
      </c>
      <c r="AU184" s="15" t="s">
        <v>78</v>
      </c>
      <c r="AY184" s="15" t="s">
        <v>183</v>
      </c>
      <c r="BE184" s="156">
        <f>IF(N184="základní",J184,0)</f>
        <v>7833.15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5" t="s">
        <v>76</v>
      </c>
      <c r="BK184" s="156">
        <f>ROUND(I184*H184,2)</f>
        <v>7833.15</v>
      </c>
      <c r="BL184" s="15" t="s">
        <v>190</v>
      </c>
      <c r="BM184" s="15" t="s">
        <v>362</v>
      </c>
    </row>
    <row r="185" spans="2:65" s="28" customFormat="1" ht="22.5" customHeight="1">
      <c r="B185" s="27"/>
      <c r="C185" s="147" t="s">
        <v>363</v>
      </c>
      <c r="D185" s="147" t="s">
        <v>185</v>
      </c>
      <c r="E185" s="148" t="s">
        <v>364</v>
      </c>
      <c r="F185" s="149" t="s">
        <v>365</v>
      </c>
      <c r="G185" s="150" t="s">
        <v>239</v>
      </c>
      <c r="H185" s="151">
        <v>349</v>
      </c>
      <c r="I185" s="4">
        <v>2868</v>
      </c>
      <c r="J185" s="95">
        <f>ROUND(I185*H185,2)</f>
        <v>1000932</v>
      </c>
      <c r="K185" s="149" t="s">
        <v>1</v>
      </c>
      <c r="L185" s="27"/>
      <c r="M185" s="152" t="s">
        <v>1</v>
      </c>
      <c r="N185" s="153" t="s">
        <v>40</v>
      </c>
      <c r="O185" s="48"/>
      <c r="P185" s="154">
        <f>O185*H185</f>
        <v>0</v>
      </c>
      <c r="Q185" s="154">
        <v>0.1562</v>
      </c>
      <c r="R185" s="154">
        <f>Q185*H185</f>
        <v>54.5138</v>
      </c>
      <c r="S185" s="154">
        <v>0</v>
      </c>
      <c r="T185" s="155">
        <f>S185*H185</f>
        <v>0</v>
      </c>
      <c r="AR185" s="15" t="s">
        <v>190</v>
      </c>
      <c r="AT185" s="15" t="s">
        <v>185</v>
      </c>
      <c r="AU185" s="15" t="s">
        <v>78</v>
      </c>
      <c r="AY185" s="15" t="s">
        <v>183</v>
      </c>
      <c r="BE185" s="156">
        <f>IF(N185="základní",J185,0)</f>
        <v>1000932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5" t="s">
        <v>76</v>
      </c>
      <c r="BK185" s="156">
        <f>ROUND(I185*H185,2)</f>
        <v>1000932</v>
      </c>
      <c r="BL185" s="15" t="s">
        <v>190</v>
      </c>
      <c r="BM185" s="15" t="s">
        <v>366</v>
      </c>
    </row>
    <row r="186" spans="2:65" s="28" customFormat="1" ht="16.5" customHeight="1">
      <c r="B186" s="27"/>
      <c r="C186" s="147" t="s">
        <v>367</v>
      </c>
      <c r="D186" s="147" t="s">
        <v>185</v>
      </c>
      <c r="E186" s="148" t="s">
        <v>368</v>
      </c>
      <c r="F186" s="149" t="s">
        <v>369</v>
      </c>
      <c r="G186" s="150" t="s">
        <v>188</v>
      </c>
      <c r="H186" s="151">
        <v>3918.12</v>
      </c>
      <c r="I186" s="4">
        <v>24.2</v>
      </c>
      <c r="J186" s="95">
        <f>ROUND(I186*H186,2)</f>
        <v>94818.5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0.00031</v>
      </c>
      <c r="R186" s="154">
        <f>Q186*H186</f>
        <v>1.2146172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94818.5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94818.5</v>
      </c>
      <c r="BL186" s="15" t="s">
        <v>190</v>
      </c>
      <c r="BM186" s="15" t="s">
        <v>370</v>
      </c>
    </row>
    <row r="187" spans="2:51" s="167" customFormat="1" ht="12">
      <c r="B187" s="166"/>
      <c r="D187" s="159" t="s">
        <v>196</v>
      </c>
      <c r="E187" s="168" t="s">
        <v>1</v>
      </c>
      <c r="F187" s="169" t="s">
        <v>344</v>
      </c>
      <c r="H187" s="168" t="s">
        <v>1</v>
      </c>
      <c r="I187" s="6"/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196</v>
      </c>
      <c r="AU187" s="168" t="s">
        <v>78</v>
      </c>
      <c r="AV187" s="167" t="s">
        <v>76</v>
      </c>
      <c r="AW187" s="167" t="s">
        <v>31</v>
      </c>
      <c r="AX187" s="167" t="s">
        <v>69</v>
      </c>
      <c r="AY187" s="168" t="s">
        <v>183</v>
      </c>
    </row>
    <row r="188" spans="2:51" s="158" customFormat="1" ht="12">
      <c r="B188" s="157"/>
      <c r="D188" s="159" t="s">
        <v>196</v>
      </c>
      <c r="E188" s="160" t="s">
        <v>1</v>
      </c>
      <c r="F188" s="161" t="s">
        <v>345</v>
      </c>
      <c r="H188" s="162">
        <v>3918.12</v>
      </c>
      <c r="I188" s="5"/>
      <c r="L188" s="157"/>
      <c r="M188" s="163"/>
      <c r="N188" s="164"/>
      <c r="O188" s="164"/>
      <c r="P188" s="164"/>
      <c r="Q188" s="164"/>
      <c r="R188" s="164"/>
      <c r="S188" s="164"/>
      <c r="T188" s="165"/>
      <c r="AT188" s="160" t="s">
        <v>196</v>
      </c>
      <c r="AU188" s="160" t="s">
        <v>78</v>
      </c>
      <c r="AV188" s="158" t="s">
        <v>78</v>
      </c>
      <c r="AW188" s="158" t="s">
        <v>31</v>
      </c>
      <c r="AX188" s="158" t="s">
        <v>76</v>
      </c>
      <c r="AY188" s="160" t="s">
        <v>183</v>
      </c>
    </row>
    <row r="189" spans="2:65" s="28" customFormat="1" ht="16.5" customHeight="1">
      <c r="B189" s="27"/>
      <c r="C189" s="147" t="s">
        <v>371</v>
      </c>
      <c r="D189" s="147" t="s">
        <v>185</v>
      </c>
      <c r="E189" s="148" t="s">
        <v>372</v>
      </c>
      <c r="F189" s="149" t="s">
        <v>373</v>
      </c>
      <c r="G189" s="150" t="s">
        <v>188</v>
      </c>
      <c r="H189" s="151">
        <v>3918.12</v>
      </c>
      <c r="I189" s="4">
        <v>25.1</v>
      </c>
      <c r="J189" s="95">
        <f>ROUND(I189*H189,2)</f>
        <v>98344.81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0.00061</v>
      </c>
      <c r="R189" s="154">
        <f>Q189*H189</f>
        <v>2.3900531999999997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98344.81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98344.81</v>
      </c>
      <c r="BL189" s="15" t="s">
        <v>190</v>
      </c>
      <c r="BM189" s="15" t="s">
        <v>374</v>
      </c>
    </row>
    <row r="190" spans="2:51" s="167" customFormat="1" ht="12">
      <c r="B190" s="166"/>
      <c r="D190" s="159" t="s">
        <v>196</v>
      </c>
      <c r="E190" s="168" t="s">
        <v>1</v>
      </c>
      <c r="F190" s="169" t="s">
        <v>336</v>
      </c>
      <c r="H190" s="168" t="s">
        <v>1</v>
      </c>
      <c r="I190" s="6"/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196</v>
      </c>
      <c r="AU190" s="168" t="s">
        <v>78</v>
      </c>
      <c r="AV190" s="167" t="s">
        <v>76</v>
      </c>
      <c r="AW190" s="167" t="s">
        <v>31</v>
      </c>
      <c r="AX190" s="167" t="s">
        <v>69</v>
      </c>
      <c r="AY190" s="168" t="s">
        <v>183</v>
      </c>
    </row>
    <row r="191" spans="2:51" s="158" customFormat="1" ht="12">
      <c r="B191" s="157"/>
      <c r="D191" s="159" t="s">
        <v>196</v>
      </c>
      <c r="E191" s="160" t="s">
        <v>1</v>
      </c>
      <c r="F191" s="161" t="s">
        <v>345</v>
      </c>
      <c r="H191" s="162">
        <v>3918.12</v>
      </c>
      <c r="I191" s="5"/>
      <c r="L191" s="157"/>
      <c r="M191" s="163"/>
      <c r="N191" s="164"/>
      <c r="O191" s="164"/>
      <c r="P191" s="164"/>
      <c r="Q191" s="164"/>
      <c r="R191" s="164"/>
      <c r="S191" s="164"/>
      <c r="T191" s="165"/>
      <c r="AT191" s="160" t="s">
        <v>196</v>
      </c>
      <c r="AU191" s="160" t="s">
        <v>78</v>
      </c>
      <c r="AV191" s="158" t="s">
        <v>78</v>
      </c>
      <c r="AW191" s="158" t="s">
        <v>31</v>
      </c>
      <c r="AX191" s="158" t="s">
        <v>76</v>
      </c>
      <c r="AY191" s="160" t="s">
        <v>183</v>
      </c>
    </row>
    <row r="192" spans="2:65" s="28" customFormat="1" ht="16.5" customHeight="1">
      <c r="B192" s="27"/>
      <c r="C192" s="147" t="s">
        <v>375</v>
      </c>
      <c r="D192" s="147" t="s">
        <v>185</v>
      </c>
      <c r="E192" s="148" t="s">
        <v>376</v>
      </c>
      <c r="F192" s="149" t="s">
        <v>377</v>
      </c>
      <c r="G192" s="150" t="s">
        <v>188</v>
      </c>
      <c r="H192" s="151">
        <v>3918.12</v>
      </c>
      <c r="I192" s="4">
        <v>314.4</v>
      </c>
      <c r="J192" s="95">
        <f>ROUND(I192*H192,2)</f>
        <v>1231856.93</v>
      </c>
      <c r="K192" s="149" t="s">
        <v>189</v>
      </c>
      <c r="L192" s="27"/>
      <c r="M192" s="152" t="s">
        <v>1</v>
      </c>
      <c r="N192" s="153" t="s">
        <v>40</v>
      </c>
      <c r="O192" s="48"/>
      <c r="P192" s="154">
        <f>O192*H192</f>
        <v>0</v>
      </c>
      <c r="Q192" s="154">
        <v>0.10373</v>
      </c>
      <c r="R192" s="154">
        <f>Q192*H192</f>
        <v>406.4265876</v>
      </c>
      <c r="S192" s="154">
        <v>0</v>
      </c>
      <c r="T192" s="155">
        <f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>IF(N192="základní",J192,0)</f>
        <v>1231856.93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5" t="s">
        <v>76</v>
      </c>
      <c r="BK192" s="156">
        <f>ROUND(I192*H192,2)</f>
        <v>1231856.93</v>
      </c>
      <c r="BL192" s="15" t="s">
        <v>190</v>
      </c>
      <c r="BM192" s="15" t="s">
        <v>378</v>
      </c>
    </row>
    <row r="193" spans="2:51" s="167" customFormat="1" ht="12">
      <c r="B193" s="166"/>
      <c r="D193" s="159" t="s">
        <v>196</v>
      </c>
      <c r="E193" s="168" t="s">
        <v>1</v>
      </c>
      <c r="F193" s="169" t="s">
        <v>336</v>
      </c>
      <c r="H193" s="168" t="s">
        <v>1</v>
      </c>
      <c r="I193" s="6"/>
      <c r="L193" s="166"/>
      <c r="M193" s="170"/>
      <c r="N193" s="171"/>
      <c r="O193" s="171"/>
      <c r="P193" s="171"/>
      <c r="Q193" s="171"/>
      <c r="R193" s="171"/>
      <c r="S193" s="171"/>
      <c r="T193" s="172"/>
      <c r="AT193" s="168" t="s">
        <v>196</v>
      </c>
      <c r="AU193" s="168" t="s">
        <v>78</v>
      </c>
      <c r="AV193" s="167" t="s">
        <v>76</v>
      </c>
      <c r="AW193" s="167" t="s">
        <v>31</v>
      </c>
      <c r="AX193" s="167" t="s">
        <v>69</v>
      </c>
      <c r="AY193" s="168" t="s">
        <v>183</v>
      </c>
    </row>
    <row r="194" spans="2:51" s="158" customFormat="1" ht="12">
      <c r="B194" s="157"/>
      <c r="D194" s="159" t="s">
        <v>196</v>
      </c>
      <c r="E194" s="160" t="s">
        <v>1</v>
      </c>
      <c r="F194" s="161" t="s">
        <v>345</v>
      </c>
      <c r="H194" s="162">
        <v>3918.12</v>
      </c>
      <c r="I194" s="5"/>
      <c r="L194" s="157"/>
      <c r="M194" s="163"/>
      <c r="N194" s="164"/>
      <c r="O194" s="164"/>
      <c r="P194" s="164"/>
      <c r="Q194" s="164"/>
      <c r="R194" s="164"/>
      <c r="S194" s="164"/>
      <c r="T194" s="165"/>
      <c r="AT194" s="160" t="s">
        <v>196</v>
      </c>
      <c r="AU194" s="160" t="s">
        <v>78</v>
      </c>
      <c r="AV194" s="158" t="s">
        <v>78</v>
      </c>
      <c r="AW194" s="158" t="s">
        <v>31</v>
      </c>
      <c r="AX194" s="158" t="s">
        <v>76</v>
      </c>
      <c r="AY194" s="160" t="s">
        <v>183</v>
      </c>
    </row>
    <row r="195" spans="2:65" s="28" customFormat="1" ht="16.5" customHeight="1">
      <c r="B195" s="27"/>
      <c r="C195" s="147" t="s">
        <v>379</v>
      </c>
      <c r="D195" s="147" t="s">
        <v>185</v>
      </c>
      <c r="E195" s="148" t="s">
        <v>380</v>
      </c>
      <c r="F195" s="149" t="s">
        <v>381</v>
      </c>
      <c r="G195" s="150" t="s">
        <v>188</v>
      </c>
      <c r="H195" s="151">
        <v>15.56</v>
      </c>
      <c r="I195" s="4">
        <v>358.5</v>
      </c>
      <c r="J195" s="95">
        <f>ROUND(I195*H195,2)</f>
        <v>5578.26</v>
      </c>
      <c r="K195" s="149" t="s">
        <v>189</v>
      </c>
      <c r="L195" s="27"/>
      <c r="M195" s="152" t="s">
        <v>1</v>
      </c>
      <c r="N195" s="153" t="s">
        <v>40</v>
      </c>
      <c r="O195" s="48"/>
      <c r="P195" s="154">
        <f>O195*H195</f>
        <v>0</v>
      </c>
      <c r="Q195" s="154">
        <v>0.12966</v>
      </c>
      <c r="R195" s="154">
        <f>Q195*H195</f>
        <v>2.0175096</v>
      </c>
      <c r="S195" s="154">
        <v>0</v>
      </c>
      <c r="T195" s="155">
        <f>S195*H195</f>
        <v>0</v>
      </c>
      <c r="AR195" s="15" t="s">
        <v>190</v>
      </c>
      <c r="AT195" s="15" t="s">
        <v>185</v>
      </c>
      <c r="AU195" s="15" t="s">
        <v>78</v>
      </c>
      <c r="AY195" s="15" t="s">
        <v>183</v>
      </c>
      <c r="BE195" s="156">
        <f>IF(N195="základní",J195,0)</f>
        <v>5578.26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5" t="s">
        <v>76</v>
      </c>
      <c r="BK195" s="156">
        <f>ROUND(I195*H195,2)</f>
        <v>5578.26</v>
      </c>
      <c r="BL195" s="15" t="s">
        <v>190</v>
      </c>
      <c r="BM195" s="15" t="s">
        <v>382</v>
      </c>
    </row>
    <row r="196" spans="2:65" s="28" customFormat="1" ht="16.5" customHeight="1">
      <c r="B196" s="27"/>
      <c r="C196" s="147" t="s">
        <v>383</v>
      </c>
      <c r="D196" s="147" t="s">
        <v>185</v>
      </c>
      <c r="E196" s="148" t="s">
        <v>384</v>
      </c>
      <c r="F196" s="149" t="s">
        <v>385</v>
      </c>
      <c r="G196" s="150" t="s">
        <v>188</v>
      </c>
      <c r="H196" s="151">
        <v>3918.12</v>
      </c>
      <c r="I196" s="4">
        <v>479.1</v>
      </c>
      <c r="J196" s="95">
        <f>ROUND(I196*H196,2)</f>
        <v>1877171.29</v>
      </c>
      <c r="K196" s="149" t="s">
        <v>189</v>
      </c>
      <c r="L196" s="27"/>
      <c r="M196" s="152" t="s">
        <v>1</v>
      </c>
      <c r="N196" s="153" t="s">
        <v>40</v>
      </c>
      <c r="O196" s="48"/>
      <c r="P196" s="154">
        <f>O196*H196</f>
        <v>0</v>
      </c>
      <c r="Q196" s="154">
        <v>0.18152</v>
      </c>
      <c r="R196" s="154">
        <f>Q196*H196</f>
        <v>711.2171424</v>
      </c>
      <c r="S196" s="154">
        <v>0</v>
      </c>
      <c r="T196" s="155">
        <f>S196*H196</f>
        <v>0</v>
      </c>
      <c r="AR196" s="15" t="s">
        <v>190</v>
      </c>
      <c r="AT196" s="15" t="s">
        <v>185</v>
      </c>
      <c r="AU196" s="15" t="s">
        <v>78</v>
      </c>
      <c r="AY196" s="15" t="s">
        <v>183</v>
      </c>
      <c r="BE196" s="156">
        <f>IF(N196="základní",J196,0)</f>
        <v>1877171.29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5" t="s">
        <v>76</v>
      </c>
      <c r="BK196" s="156">
        <f>ROUND(I196*H196,2)</f>
        <v>1877171.29</v>
      </c>
      <c r="BL196" s="15" t="s">
        <v>190</v>
      </c>
      <c r="BM196" s="15" t="s">
        <v>386</v>
      </c>
    </row>
    <row r="197" spans="2:51" s="167" customFormat="1" ht="12">
      <c r="B197" s="166"/>
      <c r="D197" s="159" t="s">
        <v>196</v>
      </c>
      <c r="E197" s="168" t="s">
        <v>1</v>
      </c>
      <c r="F197" s="169" t="s">
        <v>336</v>
      </c>
      <c r="H197" s="168" t="s">
        <v>1</v>
      </c>
      <c r="I197" s="6"/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196</v>
      </c>
      <c r="AU197" s="168" t="s">
        <v>78</v>
      </c>
      <c r="AV197" s="167" t="s">
        <v>76</v>
      </c>
      <c r="AW197" s="167" t="s">
        <v>31</v>
      </c>
      <c r="AX197" s="167" t="s">
        <v>69</v>
      </c>
      <c r="AY197" s="168" t="s">
        <v>183</v>
      </c>
    </row>
    <row r="198" spans="2:51" s="158" customFormat="1" ht="12">
      <c r="B198" s="157"/>
      <c r="D198" s="159" t="s">
        <v>196</v>
      </c>
      <c r="E198" s="160" t="s">
        <v>1</v>
      </c>
      <c r="F198" s="161" t="s">
        <v>345</v>
      </c>
      <c r="H198" s="162">
        <v>3918.12</v>
      </c>
      <c r="I198" s="5"/>
      <c r="L198" s="157"/>
      <c r="M198" s="163"/>
      <c r="N198" s="164"/>
      <c r="O198" s="164"/>
      <c r="P198" s="164"/>
      <c r="Q198" s="164"/>
      <c r="R198" s="164"/>
      <c r="S198" s="164"/>
      <c r="T198" s="165"/>
      <c r="AT198" s="160" t="s">
        <v>196</v>
      </c>
      <c r="AU198" s="160" t="s">
        <v>78</v>
      </c>
      <c r="AV198" s="158" t="s">
        <v>78</v>
      </c>
      <c r="AW198" s="158" t="s">
        <v>31</v>
      </c>
      <c r="AX198" s="158" t="s">
        <v>76</v>
      </c>
      <c r="AY198" s="160" t="s">
        <v>183</v>
      </c>
    </row>
    <row r="199" spans="2:65" s="28" customFormat="1" ht="16.5" customHeight="1">
      <c r="B199" s="27"/>
      <c r="C199" s="147" t="s">
        <v>387</v>
      </c>
      <c r="D199" s="147" t="s">
        <v>185</v>
      </c>
      <c r="E199" s="148" t="s">
        <v>388</v>
      </c>
      <c r="F199" s="149" t="s">
        <v>389</v>
      </c>
      <c r="G199" s="150" t="s">
        <v>188</v>
      </c>
      <c r="H199" s="151">
        <v>202.95</v>
      </c>
      <c r="I199" s="4">
        <v>550</v>
      </c>
      <c r="J199" s="95">
        <f>ROUND(I199*H199,2)</f>
        <v>111622.5</v>
      </c>
      <c r="K199" s="149" t="s">
        <v>189</v>
      </c>
      <c r="L199" s="27"/>
      <c r="M199" s="152" t="s">
        <v>1</v>
      </c>
      <c r="N199" s="153" t="s">
        <v>40</v>
      </c>
      <c r="O199" s="48"/>
      <c r="P199" s="154">
        <f>O199*H199</f>
        <v>0</v>
      </c>
      <c r="Q199" s="154">
        <v>0.19536</v>
      </c>
      <c r="R199" s="154">
        <f>Q199*H199</f>
        <v>39.648312</v>
      </c>
      <c r="S199" s="154">
        <v>0</v>
      </c>
      <c r="T199" s="155">
        <f>S199*H199</f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>IF(N199="základní",J199,0)</f>
        <v>111622.5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5" t="s">
        <v>76</v>
      </c>
      <c r="BK199" s="156">
        <f>ROUND(I199*H199,2)</f>
        <v>111622.5</v>
      </c>
      <c r="BL199" s="15" t="s">
        <v>190</v>
      </c>
      <c r="BM199" s="15" t="s">
        <v>390</v>
      </c>
    </row>
    <row r="200" spans="2:65" s="28" customFormat="1" ht="16.5" customHeight="1">
      <c r="B200" s="27"/>
      <c r="C200" s="181" t="s">
        <v>391</v>
      </c>
      <c r="D200" s="181" t="s">
        <v>265</v>
      </c>
      <c r="E200" s="182" t="s">
        <v>392</v>
      </c>
      <c r="F200" s="183" t="s">
        <v>393</v>
      </c>
      <c r="G200" s="184" t="s">
        <v>239</v>
      </c>
      <c r="H200" s="185">
        <v>40.59</v>
      </c>
      <c r="I200" s="8">
        <v>2845</v>
      </c>
      <c r="J200" s="186">
        <f>ROUND(I200*H200,2)</f>
        <v>115478.55</v>
      </c>
      <c r="K200" s="183" t="s">
        <v>189</v>
      </c>
      <c r="L200" s="187"/>
      <c r="M200" s="188" t="s">
        <v>1</v>
      </c>
      <c r="N200" s="189" t="s">
        <v>40</v>
      </c>
      <c r="O200" s="48"/>
      <c r="P200" s="154">
        <f>O200*H200</f>
        <v>0</v>
      </c>
      <c r="Q200" s="154">
        <v>1</v>
      </c>
      <c r="R200" s="154">
        <f>Q200*H200</f>
        <v>40.59</v>
      </c>
      <c r="S200" s="154">
        <v>0</v>
      </c>
      <c r="T200" s="155">
        <f>S200*H200</f>
        <v>0</v>
      </c>
      <c r="AR200" s="15" t="s">
        <v>227</v>
      </c>
      <c r="AT200" s="15" t="s">
        <v>265</v>
      </c>
      <c r="AU200" s="15" t="s">
        <v>78</v>
      </c>
      <c r="AY200" s="15" t="s">
        <v>183</v>
      </c>
      <c r="BE200" s="156">
        <f>IF(N200="základní",J200,0)</f>
        <v>115478.55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5" t="s">
        <v>76</v>
      </c>
      <c r="BK200" s="156">
        <f>ROUND(I200*H200,2)</f>
        <v>115478.55</v>
      </c>
      <c r="BL200" s="15" t="s">
        <v>190</v>
      </c>
      <c r="BM200" s="15" t="s">
        <v>394</v>
      </c>
    </row>
    <row r="201" spans="2:51" s="158" customFormat="1" ht="12">
      <c r="B201" s="157"/>
      <c r="D201" s="159" t="s">
        <v>196</v>
      </c>
      <c r="F201" s="161" t="s">
        <v>395</v>
      </c>
      <c r="H201" s="162">
        <v>40.59</v>
      </c>
      <c r="I201" s="5"/>
      <c r="L201" s="157"/>
      <c r="M201" s="163"/>
      <c r="N201" s="164"/>
      <c r="O201" s="164"/>
      <c r="P201" s="164"/>
      <c r="Q201" s="164"/>
      <c r="R201" s="164"/>
      <c r="S201" s="164"/>
      <c r="T201" s="165"/>
      <c r="AT201" s="160" t="s">
        <v>196</v>
      </c>
      <c r="AU201" s="160" t="s">
        <v>78</v>
      </c>
      <c r="AV201" s="158" t="s">
        <v>78</v>
      </c>
      <c r="AW201" s="158" t="s">
        <v>3</v>
      </c>
      <c r="AX201" s="158" t="s">
        <v>76</v>
      </c>
      <c r="AY201" s="160" t="s">
        <v>183</v>
      </c>
    </row>
    <row r="202" spans="2:65" s="28" customFormat="1" ht="16.5" customHeight="1">
      <c r="B202" s="27"/>
      <c r="C202" s="147" t="s">
        <v>396</v>
      </c>
      <c r="D202" s="147" t="s">
        <v>185</v>
      </c>
      <c r="E202" s="148" t="s">
        <v>397</v>
      </c>
      <c r="F202" s="149" t="s">
        <v>398</v>
      </c>
      <c r="G202" s="150" t="s">
        <v>188</v>
      </c>
      <c r="H202" s="151">
        <v>10</v>
      </c>
      <c r="I202" s="4">
        <v>1555</v>
      </c>
      <c r="J202" s="95">
        <f>ROUND(I202*H202,2)</f>
        <v>15550</v>
      </c>
      <c r="K202" s="149" t="s">
        <v>189</v>
      </c>
      <c r="L202" s="27"/>
      <c r="M202" s="152" t="s">
        <v>1</v>
      </c>
      <c r="N202" s="153" t="s">
        <v>40</v>
      </c>
      <c r="O202" s="48"/>
      <c r="P202" s="154">
        <f>O202*H202</f>
        <v>0</v>
      </c>
      <c r="Q202" s="154">
        <v>0.61404</v>
      </c>
      <c r="R202" s="154">
        <f>Q202*H202</f>
        <v>6.1404000000000005</v>
      </c>
      <c r="S202" s="154">
        <v>0</v>
      </c>
      <c r="T202" s="155">
        <f>S202*H202</f>
        <v>0</v>
      </c>
      <c r="AR202" s="15" t="s">
        <v>190</v>
      </c>
      <c r="AT202" s="15" t="s">
        <v>185</v>
      </c>
      <c r="AU202" s="15" t="s">
        <v>78</v>
      </c>
      <c r="AY202" s="15" t="s">
        <v>183</v>
      </c>
      <c r="BE202" s="156">
        <f>IF(N202="základní",J202,0)</f>
        <v>15550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5" t="s">
        <v>76</v>
      </c>
      <c r="BK202" s="156">
        <f>ROUND(I202*H202,2)</f>
        <v>15550</v>
      </c>
      <c r="BL202" s="15" t="s">
        <v>190</v>
      </c>
      <c r="BM202" s="15" t="s">
        <v>399</v>
      </c>
    </row>
    <row r="203" spans="2:51" s="167" customFormat="1" ht="12">
      <c r="B203" s="166"/>
      <c r="D203" s="159" t="s">
        <v>196</v>
      </c>
      <c r="E203" s="168" t="s">
        <v>1</v>
      </c>
      <c r="F203" s="169" t="s">
        <v>400</v>
      </c>
      <c r="H203" s="168" t="s">
        <v>1</v>
      </c>
      <c r="I203" s="6"/>
      <c r="L203" s="166"/>
      <c r="M203" s="170"/>
      <c r="N203" s="171"/>
      <c r="O203" s="171"/>
      <c r="P203" s="171"/>
      <c r="Q203" s="171"/>
      <c r="R203" s="171"/>
      <c r="S203" s="171"/>
      <c r="T203" s="172"/>
      <c r="AT203" s="168" t="s">
        <v>196</v>
      </c>
      <c r="AU203" s="168" t="s">
        <v>78</v>
      </c>
      <c r="AV203" s="167" t="s">
        <v>76</v>
      </c>
      <c r="AW203" s="167" t="s">
        <v>31</v>
      </c>
      <c r="AX203" s="167" t="s">
        <v>69</v>
      </c>
      <c r="AY203" s="168" t="s">
        <v>183</v>
      </c>
    </row>
    <row r="204" spans="2:51" s="158" customFormat="1" ht="12">
      <c r="B204" s="157"/>
      <c r="D204" s="159" t="s">
        <v>196</v>
      </c>
      <c r="E204" s="160" t="s">
        <v>1</v>
      </c>
      <c r="F204" s="161" t="s">
        <v>401</v>
      </c>
      <c r="H204" s="162">
        <v>10</v>
      </c>
      <c r="I204" s="5"/>
      <c r="L204" s="157"/>
      <c r="M204" s="163"/>
      <c r="N204" s="164"/>
      <c r="O204" s="164"/>
      <c r="P204" s="164"/>
      <c r="Q204" s="164"/>
      <c r="R204" s="164"/>
      <c r="S204" s="164"/>
      <c r="T204" s="165"/>
      <c r="AT204" s="160" t="s">
        <v>196</v>
      </c>
      <c r="AU204" s="160" t="s">
        <v>78</v>
      </c>
      <c r="AV204" s="158" t="s">
        <v>78</v>
      </c>
      <c r="AW204" s="158" t="s">
        <v>31</v>
      </c>
      <c r="AX204" s="158" t="s">
        <v>76</v>
      </c>
      <c r="AY204" s="160" t="s">
        <v>183</v>
      </c>
    </row>
    <row r="205" spans="2:63" s="135" customFormat="1" ht="22.9" customHeight="1">
      <c r="B205" s="134"/>
      <c r="D205" s="136" t="s">
        <v>68</v>
      </c>
      <c r="E205" s="145" t="s">
        <v>227</v>
      </c>
      <c r="F205" s="145" t="s">
        <v>402</v>
      </c>
      <c r="I205" s="3"/>
      <c r="J205" s="146">
        <f>BK205</f>
        <v>23968</v>
      </c>
      <c r="L205" s="134"/>
      <c r="M205" s="139"/>
      <c r="N205" s="140"/>
      <c r="O205" s="140"/>
      <c r="P205" s="141">
        <f>P206</f>
        <v>0</v>
      </c>
      <c r="Q205" s="140"/>
      <c r="R205" s="141">
        <f>R206</f>
        <v>10.9088</v>
      </c>
      <c r="S205" s="140"/>
      <c r="T205" s="142">
        <f>T206</f>
        <v>0</v>
      </c>
      <c r="AR205" s="136" t="s">
        <v>76</v>
      </c>
      <c r="AT205" s="143" t="s">
        <v>68</v>
      </c>
      <c r="AU205" s="143" t="s">
        <v>76</v>
      </c>
      <c r="AY205" s="136" t="s">
        <v>183</v>
      </c>
      <c r="BK205" s="144">
        <f>BK206</f>
        <v>23968</v>
      </c>
    </row>
    <row r="206" spans="2:65" s="28" customFormat="1" ht="16.5" customHeight="1">
      <c r="B206" s="27"/>
      <c r="C206" s="147" t="s">
        <v>403</v>
      </c>
      <c r="D206" s="147" t="s">
        <v>185</v>
      </c>
      <c r="E206" s="148" t="s">
        <v>404</v>
      </c>
      <c r="F206" s="149" t="s">
        <v>405</v>
      </c>
      <c r="G206" s="150" t="s">
        <v>406</v>
      </c>
      <c r="H206" s="151">
        <v>32</v>
      </c>
      <c r="I206" s="4">
        <v>749</v>
      </c>
      <c r="J206" s="95">
        <f>ROUND(I206*H206,2)</f>
        <v>23968</v>
      </c>
      <c r="K206" s="149" t="s">
        <v>1</v>
      </c>
      <c r="L206" s="27"/>
      <c r="M206" s="152" t="s">
        <v>1</v>
      </c>
      <c r="N206" s="153" t="s">
        <v>40</v>
      </c>
      <c r="O206" s="48"/>
      <c r="P206" s="154">
        <f>O206*H206</f>
        <v>0</v>
      </c>
      <c r="Q206" s="154">
        <v>0.3409</v>
      </c>
      <c r="R206" s="154">
        <f>Q206*H206</f>
        <v>10.9088</v>
      </c>
      <c r="S206" s="154">
        <v>0</v>
      </c>
      <c r="T206" s="155">
        <f>S206*H206</f>
        <v>0</v>
      </c>
      <c r="AR206" s="15" t="s">
        <v>190</v>
      </c>
      <c r="AT206" s="15" t="s">
        <v>185</v>
      </c>
      <c r="AU206" s="15" t="s">
        <v>78</v>
      </c>
      <c r="AY206" s="15" t="s">
        <v>183</v>
      </c>
      <c r="BE206" s="156">
        <f>IF(N206="základní",J206,0)</f>
        <v>23968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5" t="s">
        <v>76</v>
      </c>
      <c r="BK206" s="156">
        <f>ROUND(I206*H206,2)</f>
        <v>23968</v>
      </c>
      <c r="BL206" s="15" t="s">
        <v>190</v>
      </c>
      <c r="BM206" s="15" t="s">
        <v>407</v>
      </c>
    </row>
    <row r="207" spans="2:63" s="135" customFormat="1" ht="22.9" customHeight="1">
      <c r="B207" s="134"/>
      <c r="D207" s="136" t="s">
        <v>68</v>
      </c>
      <c r="E207" s="145" t="s">
        <v>232</v>
      </c>
      <c r="F207" s="145" t="s">
        <v>408</v>
      </c>
      <c r="I207" s="3"/>
      <c r="J207" s="146">
        <f>BK207</f>
        <v>851684.2200000001</v>
      </c>
      <c r="L207" s="134"/>
      <c r="M207" s="139"/>
      <c r="N207" s="140"/>
      <c r="O207" s="140"/>
      <c r="P207" s="141">
        <f>SUM(P208:P255)</f>
        <v>0</v>
      </c>
      <c r="Q207" s="140"/>
      <c r="R207" s="141">
        <f>SUM(R208:R255)</f>
        <v>65.92931976</v>
      </c>
      <c r="S207" s="140"/>
      <c r="T207" s="142">
        <f>SUM(T208:T255)</f>
        <v>156.18396</v>
      </c>
      <c r="AR207" s="136" t="s">
        <v>76</v>
      </c>
      <c r="AT207" s="143" t="s">
        <v>68</v>
      </c>
      <c r="AU207" s="143" t="s">
        <v>76</v>
      </c>
      <c r="AY207" s="136" t="s">
        <v>183</v>
      </c>
      <c r="BK207" s="144">
        <f>SUM(BK208:BK255)</f>
        <v>851684.2200000001</v>
      </c>
    </row>
    <row r="208" spans="2:65" s="28" customFormat="1" ht="16.5" customHeight="1">
      <c r="B208" s="27"/>
      <c r="C208" s="147" t="s">
        <v>409</v>
      </c>
      <c r="D208" s="147" t="s">
        <v>185</v>
      </c>
      <c r="E208" s="148" t="s">
        <v>410</v>
      </c>
      <c r="F208" s="149" t="s">
        <v>411</v>
      </c>
      <c r="G208" s="150" t="s">
        <v>406</v>
      </c>
      <c r="H208" s="151">
        <v>6</v>
      </c>
      <c r="I208" s="4">
        <v>390</v>
      </c>
      <c r="J208" s="95">
        <f aca="true" t="shared" si="0" ref="J208:J223">ROUND(I208*H208,2)</f>
        <v>2340</v>
      </c>
      <c r="K208" s="149" t="s">
        <v>189</v>
      </c>
      <c r="L208" s="27"/>
      <c r="M208" s="152" t="s">
        <v>1</v>
      </c>
      <c r="N208" s="153" t="s">
        <v>40</v>
      </c>
      <c r="O208" s="48"/>
      <c r="P208" s="154">
        <f aca="true" t="shared" si="1" ref="P208:P223">O208*H208</f>
        <v>0</v>
      </c>
      <c r="Q208" s="154">
        <v>0</v>
      </c>
      <c r="R208" s="154">
        <f aca="true" t="shared" si="2" ref="R208:R223">Q208*H208</f>
        <v>0</v>
      </c>
      <c r="S208" s="154">
        <v>0</v>
      </c>
      <c r="T208" s="155">
        <f aca="true" t="shared" si="3" ref="T208:T223">S208*H208</f>
        <v>0</v>
      </c>
      <c r="AR208" s="15" t="s">
        <v>190</v>
      </c>
      <c r="AT208" s="15" t="s">
        <v>185</v>
      </c>
      <c r="AU208" s="15" t="s">
        <v>78</v>
      </c>
      <c r="AY208" s="15" t="s">
        <v>183</v>
      </c>
      <c r="BE208" s="156">
        <f aca="true" t="shared" si="4" ref="BE208:BE223">IF(N208="základní",J208,0)</f>
        <v>2340</v>
      </c>
      <c r="BF208" s="156">
        <f aca="true" t="shared" si="5" ref="BF208:BF223">IF(N208="snížená",J208,0)</f>
        <v>0</v>
      </c>
      <c r="BG208" s="156">
        <f aca="true" t="shared" si="6" ref="BG208:BG223">IF(N208="zákl. přenesená",J208,0)</f>
        <v>0</v>
      </c>
      <c r="BH208" s="156">
        <f aca="true" t="shared" si="7" ref="BH208:BH223">IF(N208="sníž. přenesená",J208,0)</f>
        <v>0</v>
      </c>
      <c r="BI208" s="156">
        <f aca="true" t="shared" si="8" ref="BI208:BI223">IF(N208="nulová",J208,0)</f>
        <v>0</v>
      </c>
      <c r="BJ208" s="15" t="s">
        <v>76</v>
      </c>
      <c r="BK208" s="156">
        <f aca="true" t="shared" si="9" ref="BK208:BK223">ROUND(I208*H208,2)</f>
        <v>2340</v>
      </c>
      <c r="BL208" s="15" t="s">
        <v>190</v>
      </c>
      <c r="BM208" s="15" t="s">
        <v>412</v>
      </c>
    </row>
    <row r="209" spans="2:65" s="28" customFormat="1" ht="16.5" customHeight="1">
      <c r="B209" s="27"/>
      <c r="C209" s="181" t="s">
        <v>413</v>
      </c>
      <c r="D209" s="181" t="s">
        <v>265</v>
      </c>
      <c r="E209" s="182" t="s">
        <v>414</v>
      </c>
      <c r="F209" s="183" t="s">
        <v>415</v>
      </c>
      <c r="G209" s="184" t="s">
        <v>406</v>
      </c>
      <c r="H209" s="185">
        <v>4</v>
      </c>
      <c r="I209" s="8">
        <v>189</v>
      </c>
      <c r="J209" s="186">
        <f t="shared" si="0"/>
        <v>756</v>
      </c>
      <c r="K209" s="183" t="s">
        <v>1</v>
      </c>
      <c r="L209" s="187"/>
      <c r="M209" s="188" t="s">
        <v>1</v>
      </c>
      <c r="N209" s="189" t="s">
        <v>40</v>
      </c>
      <c r="O209" s="48"/>
      <c r="P209" s="154">
        <f t="shared" si="1"/>
        <v>0</v>
      </c>
      <c r="Q209" s="154">
        <v>0.0022</v>
      </c>
      <c r="R209" s="154">
        <f t="shared" si="2"/>
        <v>0.0088</v>
      </c>
      <c r="S209" s="154">
        <v>0</v>
      </c>
      <c r="T209" s="155">
        <f t="shared" si="3"/>
        <v>0</v>
      </c>
      <c r="AR209" s="15" t="s">
        <v>227</v>
      </c>
      <c r="AT209" s="15" t="s">
        <v>265</v>
      </c>
      <c r="AU209" s="15" t="s">
        <v>78</v>
      </c>
      <c r="AY209" s="15" t="s">
        <v>183</v>
      </c>
      <c r="BE209" s="156">
        <f t="shared" si="4"/>
        <v>756</v>
      </c>
      <c r="BF209" s="156">
        <f t="shared" si="5"/>
        <v>0</v>
      </c>
      <c r="BG209" s="156">
        <f t="shared" si="6"/>
        <v>0</v>
      </c>
      <c r="BH209" s="156">
        <f t="shared" si="7"/>
        <v>0</v>
      </c>
      <c r="BI209" s="156">
        <f t="shared" si="8"/>
        <v>0</v>
      </c>
      <c r="BJ209" s="15" t="s">
        <v>76</v>
      </c>
      <c r="BK209" s="156">
        <f t="shared" si="9"/>
        <v>756</v>
      </c>
      <c r="BL209" s="15" t="s">
        <v>190</v>
      </c>
      <c r="BM209" s="15" t="s">
        <v>416</v>
      </c>
    </row>
    <row r="210" spans="2:65" s="28" customFormat="1" ht="16.5" customHeight="1">
      <c r="B210" s="27"/>
      <c r="C210" s="181" t="s">
        <v>417</v>
      </c>
      <c r="D210" s="181" t="s">
        <v>265</v>
      </c>
      <c r="E210" s="182" t="s">
        <v>418</v>
      </c>
      <c r="F210" s="183" t="s">
        <v>419</v>
      </c>
      <c r="G210" s="184" t="s">
        <v>406</v>
      </c>
      <c r="H210" s="185">
        <v>2</v>
      </c>
      <c r="I210" s="8">
        <v>285</v>
      </c>
      <c r="J210" s="186">
        <f t="shared" si="0"/>
        <v>570</v>
      </c>
      <c r="K210" s="183" t="s">
        <v>1</v>
      </c>
      <c r="L210" s="187"/>
      <c r="M210" s="188" t="s">
        <v>1</v>
      </c>
      <c r="N210" s="189" t="s">
        <v>40</v>
      </c>
      <c r="O210" s="48"/>
      <c r="P210" s="154">
        <f t="shared" si="1"/>
        <v>0</v>
      </c>
      <c r="Q210" s="154">
        <v>0.0022</v>
      </c>
      <c r="R210" s="154">
        <f t="shared" si="2"/>
        <v>0.0044</v>
      </c>
      <c r="S210" s="154">
        <v>0</v>
      </c>
      <c r="T210" s="155">
        <f t="shared" si="3"/>
        <v>0</v>
      </c>
      <c r="AR210" s="15" t="s">
        <v>227</v>
      </c>
      <c r="AT210" s="15" t="s">
        <v>265</v>
      </c>
      <c r="AU210" s="15" t="s">
        <v>78</v>
      </c>
      <c r="AY210" s="15" t="s">
        <v>183</v>
      </c>
      <c r="BE210" s="156">
        <f t="shared" si="4"/>
        <v>570</v>
      </c>
      <c r="BF210" s="156">
        <f t="shared" si="5"/>
        <v>0</v>
      </c>
      <c r="BG210" s="156">
        <f t="shared" si="6"/>
        <v>0</v>
      </c>
      <c r="BH210" s="156">
        <f t="shared" si="7"/>
        <v>0</v>
      </c>
      <c r="BI210" s="156">
        <f t="shared" si="8"/>
        <v>0</v>
      </c>
      <c r="BJ210" s="15" t="s">
        <v>76</v>
      </c>
      <c r="BK210" s="156">
        <f t="shared" si="9"/>
        <v>570</v>
      </c>
      <c r="BL210" s="15" t="s">
        <v>190</v>
      </c>
      <c r="BM210" s="15" t="s">
        <v>420</v>
      </c>
    </row>
    <row r="211" spans="2:65" s="28" customFormat="1" ht="16.5" customHeight="1">
      <c r="B211" s="27"/>
      <c r="C211" s="147" t="s">
        <v>421</v>
      </c>
      <c r="D211" s="147" t="s">
        <v>185</v>
      </c>
      <c r="E211" s="148" t="s">
        <v>422</v>
      </c>
      <c r="F211" s="149" t="s">
        <v>423</v>
      </c>
      <c r="G211" s="150" t="s">
        <v>406</v>
      </c>
      <c r="H211" s="151">
        <v>10</v>
      </c>
      <c r="I211" s="4">
        <v>1243</v>
      </c>
      <c r="J211" s="95">
        <f t="shared" si="0"/>
        <v>12430</v>
      </c>
      <c r="K211" s="149" t="s">
        <v>189</v>
      </c>
      <c r="L211" s="27"/>
      <c r="M211" s="152" t="s">
        <v>1</v>
      </c>
      <c r="N211" s="153" t="s">
        <v>40</v>
      </c>
      <c r="O211" s="48"/>
      <c r="P211" s="154">
        <f t="shared" si="1"/>
        <v>0</v>
      </c>
      <c r="Q211" s="154">
        <v>0.0007</v>
      </c>
      <c r="R211" s="154">
        <f t="shared" si="2"/>
        <v>0.007</v>
      </c>
      <c r="S211" s="154">
        <v>0</v>
      </c>
      <c r="T211" s="155">
        <f t="shared" si="3"/>
        <v>0</v>
      </c>
      <c r="AR211" s="15" t="s">
        <v>190</v>
      </c>
      <c r="AT211" s="15" t="s">
        <v>185</v>
      </c>
      <c r="AU211" s="15" t="s">
        <v>78</v>
      </c>
      <c r="AY211" s="15" t="s">
        <v>183</v>
      </c>
      <c r="BE211" s="156">
        <f t="shared" si="4"/>
        <v>12430</v>
      </c>
      <c r="BF211" s="156">
        <f t="shared" si="5"/>
        <v>0</v>
      </c>
      <c r="BG211" s="156">
        <f t="shared" si="6"/>
        <v>0</v>
      </c>
      <c r="BH211" s="156">
        <f t="shared" si="7"/>
        <v>0</v>
      </c>
      <c r="BI211" s="156">
        <f t="shared" si="8"/>
        <v>0</v>
      </c>
      <c r="BJ211" s="15" t="s">
        <v>76</v>
      </c>
      <c r="BK211" s="156">
        <f t="shared" si="9"/>
        <v>12430</v>
      </c>
      <c r="BL211" s="15" t="s">
        <v>190</v>
      </c>
      <c r="BM211" s="15" t="s">
        <v>424</v>
      </c>
    </row>
    <row r="212" spans="2:65" s="28" customFormat="1" ht="16.5" customHeight="1">
      <c r="B212" s="27"/>
      <c r="C212" s="181" t="s">
        <v>425</v>
      </c>
      <c r="D212" s="181" t="s">
        <v>265</v>
      </c>
      <c r="E212" s="182" t="s">
        <v>426</v>
      </c>
      <c r="F212" s="183" t="s">
        <v>427</v>
      </c>
      <c r="G212" s="184" t="s">
        <v>406</v>
      </c>
      <c r="H212" s="185">
        <v>2</v>
      </c>
      <c r="I212" s="8">
        <v>1107</v>
      </c>
      <c r="J212" s="186">
        <f t="shared" si="0"/>
        <v>2214</v>
      </c>
      <c r="K212" s="183" t="s">
        <v>1</v>
      </c>
      <c r="L212" s="187"/>
      <c r="M212" s="188" t="s">
        <v>1</v>
      </c>
      <c r="N212" s="189" t="s">
        <v>40</v>
      </c>
      <c r="O212" s="48"/>
      <c r="P212" s="154">
        <f t="shared" si="1"/>
        <v>0</v>
      </c>
      <c r="Q212" s="154">
        <v>0.004</v>
      </c>
      <c r="R212" s="154">
        <f t="shared" si="2"/>
        <v>0.008</v>
      </c>
      <c r="S212" s="154">
        <v>0</v>
      </c>
      <c r="T212" s="155">
        <f t="shared" si="3"/>
        <v>0</v>
      </c>
      <c r="AR212" s="15" t="s">
        <v>227</v>
      </c>
      <c r="AT212" s="15" t="s">
        <v>265</v>
      </c>
      <c r="AU212" s="15" t="s">
        <v>78</v>
      </c>
      <c r="AY212" s="15" t="s">
        <v>183</v>
      </c>
      <c r="BE212" s="156">
        <f t="shared" si="4"/>
        <v>2214</v>
      </c>
      <c r="BF212" s="156">
        <f t="shared" si="5"/>
        <v>0</v>
      </c>
      <c r="BG212" s="156">
        <f t="shared" si="6"/>
        <v>0</v>
      </c>
      <c r="BH212" s="156">
        <f t="shared" si="7"/>
        <v>0</v>
      </c>
      <c r="BI212" s="156">
        <f t="shared" si="8"/>
        <v>0</v>
      </c>
      <c r="BJ212" s="15" t="s">
        <v>76</v>
      </c>
      <c r="BK212" s="156">
        <f t="shared" si="9"/>
        <v>2214</v>
      </c>
      <c r="BL212" s="15" t="s">
        <v>190</v>
      </c>
      <c r="BM212" s="15" t="s">
        <v>428</v>
      </c>
    </row>
    <row r="213" spans="2:65" s="28" customFormat="1" ht="16.5" customHeight="1">
      <c r="B213" s="27"/>
      <c r="C213" s="181" t="s">
        <v>429</v>
      </c>
      <c r="D213" s="181" t="s">
        <v>265</v>
      </c>
      <c r="E213" s="182" t="s">
        <v>430</v>
      </c>
      <c r="F213" s="183" t="s">
        <v>431</v>
      </c>
      <c r="G213" s="184" t="s">
        <v>406</v>
      </c>
      <c r="H213" s="185">
        <v>4</v>
      </c>
      <c r="I213" s="8">
        <v>1107</v>
      </c>
      <c r="J213" s="186">
        <f t="shared" si="0"/>
        <v>4428</v>
      </c>
      <c r="K213" s="183" t="s">
        <v>1</v>
      </c>
      <c r="L213" s="187"/>
      <c r="M213" s="188" t="s">
        <v>1</v>
      </c>
      <c r="N213" s="189" t="s">
        <v>40</v>
      </c>
      <c r="O213" s="48"/>
      <c r="P213" s="154">
        <f t="shared" si="1"/>
        <v>0</v>
      </c>
      <c r="Q213" s="154">
        <v>0.004</v>
      </c>
      <c r="R213" s="154">
        <f t="shared" si="2"/>
        <v>0.016</v>
      </c>
      <c r="S213" s="154">
        <v>0</v>
      </c>
      <c r="T213" s="155">
        <f t="shared" si="3"/>
        <v>0</v>
      </c>
      <c r="AR213" s="15" t="s">
        <v>227</v>
      </c>
      <c r="AT213" s="15" t="s">
        <v>265</v>
      </c>
      <c r="AU213" s="15" t="s">
        <v>78</v>
      </c>
      <c r="AY213" s="15" t="s">
        <v>183</v>
      </c>
      <c r="BE213" s="156">
        <f t="shared" si="4"/>
        <v>4428</v>
      </c>
      <c r="BF213" s="156">
        <f t="shared" si="5"/>
        <v>0</v>
      </c>
      <c r="BG213" s="156">
        <f t="shared" si="6"/>
        <v>0</v>
      </c>
      <c r="BH213" s="156">
        <f t="shared" si="7"/>
        <v>0</v>
      </c>
      <c r="BI213" s="156">
        <f t="shared" si="8"/>
        <v>0</v>
      </c>
      <c r="BJ213" s="15" t="s">
        <v>76</v>
      </c>
      <c r="BK213" s="156">
        <f t="shared" si="9"/>
        <v>4428</v>
      </c>
      <c r="BL213" s="15" t="s">
        <v>190</v>
      </c>
      <c r="BM213" s="15" t="s">
        <v>432</v>
      </c>
    </row>
    <row r="214" spans="2:65" s="28" customFormat="1" ht="16.5" customHeight="1">
      <c r="B214" s="27"/>
      <c r="C214" s="181" t="s">
        <v>433</v>
      </c>
      <c r="D214" s="181" t="s">
        <v>265</v>
      </c>
      <c r="E214" s="182" t="s">
        <v>434</v>
      </c>
      <c r="F214" s="183" t="s">
        <v>435</v>
      </c>
      <c r="G214" s="184" t="s">
        <v>406</v>
      </c>
      <c r="H214" s="185">
        <v>2</v>
      </c>
      <c r="I214" s="8">
        <v>1107</v>
      </c>
      <c r="J214" s="186">
        <f t="shared" si="0"/>
        <v>2214</v>
      </c>
      <c r="K214" s="183" t="s">
        <v>1</v>
      </c>
      <c r="L214" s="187"/>
      <c r="M214" s="188" t="s">
        <v>1</v>
      </c>
      <c r="N214" s="189" t="s">
        <v>40</v>
      </c>
      <c r="O214" s="48"/>
      <c r="P214" s="154">
        <f t="shared" si="1"/>
        <v>0</v>
      </c>
      <c r="Q214" s="154">
        <v>0.004</v>
      </c>
      <c r="R214" s="154">
        <f t="shared" si="2"/>
        <v>0.008</v>
      </c>
      <c r="S214" s="154">
        <v>0</v>
      </c>
      <c r="T214" s="155">
        <f t="shared" si="3"/>
        <v>0</v>
      </c>
      <c r="AR214" s="15" t="s">
        <v>227</v>
      </c>
      <c r="AT214" s="15" t="s">
        <v>265</v>
      </c>
      <c r="AU214" s="15" t="s">
        <v>78</v>
      </c>
      <c r="AY214" s="15" t="s">
        <v>183</v>
      </c>
      <c r="BE214" s="156">
        <f t="shared" si="4"/>
        <v>2214</v>
      </c>
      <c r="BF214" s="156">
        <f t="shared" si="5"/>
        <v>0</v>
      </c>
      <c r="BG214" s="156">
        <f t="shared" si="6"/>
        <v>0</v>
      </c>
      <c r="BH214" s="156">
        <f t="shared" si="7"/>
        <v>0</v>
      </c>
      <c r="BI214" s="156">
        <f t="shared" si="8"/>
        <v>0</v>
      </c>
      <c r="BJ214" s="15" t="s">
        <v>76</v>
      </c>
      <c r="BK214" s="156">
        <f t="shared" si="9"/>
        <v>2214</v>
      </c>
      <c r="BL214" s="15" t="s">
        <v>190</v>
      </c>
      <c r="BM214" s="15" t="s">
        <v>436</v>
      </c>
    </row>
    <row r="215" spans="2:65" s="28" customFormat="1" ht="16.5" customHeight="1">
      <c r="B215" s="27"/>
      <c r="C215" s="181" t="s">
        <v>437</v>
      </c>
      <c r="D215" s="181" t="s">
        <v>265</v>
      </c>
      <c r="E215" s="182" t="s">
        <v>438</v>
      </c>
      <c r="F215" s="183" t="s">
        <v>439</v>
      </c>
      <c r="G215" s="184" t="s">
        <v>406</v>
      </c>
      <c r="H215" s="185">
        <v>2</v>
      </c>
      <c r="I215" s="8">
        <v>1107</v>
      </c>
      <c r="J215" s="186">
        <f t="shared" si="0"/>
        <v>2214</v>
      </c>
      <c r="K215" s="183" t="s">
        <v>1</v>
      </c>
      <c r="L215" s="187"/>
      <c r="M215" s="188" t="s">
        <v>1</v>
      </c>
      <c r="N215" s="189" t="s">
        <v>40</v>
      </c>
      <c r="O215" s="48"/>
      <c r="P215" s="154">
        <f t="shared" si="1"/>
        <v>0</v>
      </c>
      <c r="Q215" s="154">
        <v>0.004</v>
      </c>
      <c r="R215" s="154">
        <f t="shared" si="2"/>
        <v>0.008</v>
      </c>
      <c r="S215" s="154">
        <v>0</v>
      </c>
      <c r="T215" s="155">
        <f t="shared" si="3"/>
        <v>0</v>
      </c>
      <c r="AR215" s="15" t="s">
        <v>227</v>
      </c>
      <c r="AT215" s="15" t="s">
        <v>265</v>
      </c>
      <c r="AU215" s="15" t="s">
        <v>78</v>
      </c>
      <c r="AY215" s="15" t="s">
        <v>183</v>
      </c>
      <c r="BE215" s="156">
        <f t="shared" si="4"/>
        <v>2214</v>
      </c>
      <c r="BF215" s="156">
        <f t="shared" si="5"/>
        <v>0</v>
      </c>
      <c r="BG215" s="156">
        <f t="shared" si="6"/>
        <v>0</v>
      </c>
      <c r="BH215" s="156">
        <f t="shared" si="7"/>
        <v>0</v>
      </c>
      <c r="BI215" s="156">
        <f t="shared" si="8"/>
        <v>0</v>
      </c>
      <c r="BJ215" s="15" t="s">
        <v>76</v>
      </c>
      <c r="BK215" s="156">
        <f t="shared" si="9"/>
        <v>2214</v>
      </c>
      <c r="BL215" s="15" t="s">
        <v>190</v>
      </c>
      <c r="BM215" s="15" t="s">
        <v>440</v>
      </c>
    </row>
    <row r="216" spans="2:65" s="28" customFormat="1" ht="16.5" customHeight="1">
      <c r="B216" s="27"/>
      <c r="C216" s="147" t="s">
        <v>441</v>
      </c>
      <c r="D216" s="147" t="s">
        <v>185</v>
      </c>
      <c r="E216" s="148" t="s">
        <v>442</v>
      </c>
      <c r="F216" s="149" t="s">
        <v>443</v>
      </c>
      <c r="G216" s="150" t="s">
        <v>406</v>
      </c>
      <c r="H216" s="151">
        <v>1</v>
      </c>
      <c r="I216" s="4">
        <v>4322</v>
      </c>
      <c r="J216" s="95">
        <f t="shared" si="0"/>
        <v>4322</v>
      </c>
      <c r="K216" s="149" t="s">
        <v>189</v>
      </c>
      <c r="L216" s="27"/>
      <c r="M216" s="152" t="s">
        <v>1</v>
      </c>
      <c r="N216" s="153" t="s">
        <v>40</v>
      </c>
      <c r="O216" s="48"/>
      <c r="P216" s="154">
        <f t="shared" si="1"/>
        <v>0</v>
      </c>
      <c r="Q216" s="154">
        <v>0</v>
      </c>
      <c r="R216" s="154">
        <f t="shared" si="2"/>
        <v>0</v>
      </c>
      <c r="S216" s="154">
        <v>0</v>
      </c>
      <c r="T216" s="155">
        <f t="shared" si="3"/>
        <v>0</v>
      </c>
      <c r="AR216" s="15" t="s">
        <v>190</v>
      </c>
      <c r="AT216" s="15" t="s">
        <v>185</v>
      </c>
      <c r="AU216" s="15" t="s">
        <v>78</v>
      </c>
      <c r="AY216" s="15" t="s">
        <v>183</v>
      </c>
      <c r="BE216" s="156">
        <f t="shared" si="4"/>
        <v>4322</v>
      </c>
      <c r="BF216" s="156">
        <f t="shared" si="5"/>
        <v>0</v>
      </c>
      <c r="BG216" s="156">
        <f t="shared" si="6"/>
        <v>0</v>
      </c>
      <c r="BH216" s="156">
        <f t="shared" si="7"/>
        <v>0</v>
      </c>
      <c r="BI216" s="156">
        <f t="shared" si="8"/>
        <v>0</v>
      </c>
      <c r="BJ216" s="15" t="s">
        <v>76</v>
      </c>
      <c r="BK216" s="156">
        <f t="shared" si="9"/>
        <v>4322</v>
      </c>
      <c r="BL216" s="15" t="s">
        <v>190</v>
      </c>
      <c r="BM216" s="15" t="s">
        <v>444</v>
      </c>
    </row>
    <row r="217" spans="2:65" s="28" customFormat="1" ht="16.5" customHeight="1">
      <c r="B217" s="27"/>
      <c r="C217" s="181" t="s">
        <v>445</v>
      </c>
      <c r="D217" s="181" t="s">
        <v>265</v>
      </c>
      <c r="E217" s="182" t="s">
        <v>446</v>
      </c>
      <c r="F217" s="183" t="s">
        <v>447</v>
      </c>
      <c r="G217" s="184" t="s">
        <v>406</v>
      </c>
      <c r="H217" s="185">
        <v>1</v>
      </c>
      <c r="I217" s="8">
        <v>15899</v>
      </c>
      <c r="J217" s="186">
        <f t="shared" si="0"/>
        <v>15899</v>
      </c>
      <c r="K217" s="183" t="s">
        <v>189</v>
      </c>
      <c r="L217" s="187"/>
      <c r="M217" s="188" t="s">
        <v>1</v>
      </c>
      <c r="N217" s="189" t="s">
        <v>40</v>
      </c>
      <c r="O217" s="48"/>
      <c r="P217" s="154">
        <f t="shared" si="1"/>
        <v>0</v>
      </c>
      <c r="Q217" s="154">
        <v>0.009</v>
      </c>
      <c r="R217" s="154">
        <f t="shared" si="2"/>
        <v>0.009</v>
      </c>
      <c r="S217" s="154">
        <v>0</v>
      </c>
      <c r="T217" s="155">
        <f t="shared" si="3"/>
        <v>0</v>
      </c>
      <c r="AR217" s="15" t="s">
        <v>227</v>
      </c>
      <c r="AT217" s="15" t="s">
        <v>265</v>
      </c>
      <c r="AU217" s="15" t="s">
        <v>78</v>
      </c>
      <c r="AY217" s="15" t="s">
        <v>183</v>
      </c>
      <c r="BE217" s="156">
        <f t="shared" si="4"/>
        <v>15899</v>
      </c>
      <c r="BF217" s="156">
        <f t="shared" si="5"/>
        <v>0</v>
      </c>
      <c r="BG217" s="156">
        <f t="shared" si="6"/>
        <v>0</v>
      </c>
      <c r="BH217" s="156">
        <f t="shared" si="7"/>
        <v>0</v>
      </c>
      <c r="BI217" s="156">
        <f t="shared" si="8"/>
        <v>0</v>
      </c>
      <c r="BJ217" s="15" t="s">
        <v>76</v>
      </c>
      <c r="BK217" s="156">
        <f t="shared" si="9"/>
        <v>15899</v>
      </c>
      <c r="BL217" s="15" t="s">
        <v>190</v>
      </c>
      <c r="BM217" s="15" t="s">
        <v>448</v>
      </c>
    </row>
    <row r="218" spans="2:65" s="28" customFormat="1" ht="16.5" customHeight="1">
      <c r="B218" s="27"/>
      <c r="C218" s="147" t="s">
        <v>449</v>
      </c>
      <c r="D218" s="147" t="s">
        <v>185</v>
      </c>
      <c r="E218" s="148" t="s">
        <v>450</v>
      </c>
      <c r="F218" s="149" t="s">
        <v>451</v>
      </c>
      <c r="G218" s="150" t="s">
        <v>406</v>
      </c>
      <c r="H218" s="151">
        <v>9</v>
      </c>
      <c r="I218" s="4">
        <v>431</v>
      </c>
      <c r="J218" s="95">
        <f t="shared" si="0"/>
        <v>3879</v>
      </c>
      <c r="K218" s="149" t="s">
        <v>189</v>
      </c>
      <c r="L218" s="27"/>
      <c r="M218" s="152" t="s">
        <v>1</v>
      </c>
      <c r="N218" s="153" t="s">
        <v>40</v>
      </c>
      <c r="O218" s="48"/>
      <c r="P218" s="154">
        <f t="shared" si="1"/>
        <v>0</v>
      </c>
      <c r="Q218" s="154">
        <v>0.11241</v>
      </c>
      <c r="R218" s="154">
        <f t="shared" si="2"/>
        <v>1.01169</v>
      </c>
      <c r="S218" s="154">
        <v>0</v>
      </c>
      <c r="T218" s="155">
        <f t="shared" si="3"/>
        <v>0</v>
      </c>
      <c r="AR218" s="15" t="s">
        <v>190</v>
      </c>
      <c r="AT218" s="15" t="s">
        <v>185</v>
      </c>
      <c r="AU218" s="15" t="s">
        <v>78</v>
      </c>
      <c r="AY218" s="15" t="s">
        <v>183</v>
      </c>
      <c r="BE218" s="156">
        <f t="shared" si="4"/>
        <v>3879</v>
      </c>
      <c r="BF218" s="156">
        <f t="shared" si="5"/>
        <v>0</v>
      </c>
      <c r="BG218" s="156">
        <f t="shared" si="6"/>
        <v>0</v>
      </c>
      <c r="BH218" s="156">
        <f t="shared" si="7"/>
        <v>0</v>
      </c>
      <c r="BI218" s="156">
        <f t="shared" si="8"/>
        <v>0</v>
      </c>
      <c r="BJ218" s="15" t="s">
        <v>76</v>
      </c>
      <c r="BK218" s="156">
        <f t="shared" si="9"/>
        <v>3879</v>
      </c>
      <c r="BL218" s="15" t="s">
        <v>190</v>
      </c>
      <c r="BM218" s="15" t="s">
        <v>452</v>
      </c>
    </row>
    <row r="219" spans="2:65" s="28" customFormat="1" ht="16.5" customHeight="1">
      <c r="B219" s="27"/>
      <c r="C219" s="181" t="s">
        <v>453</v>
      </c>
      <c r="D219" s="181" t="s">
        <v>265</v>
      </c>
      <c r="E219" s="182" t="s">
        <v>454</v>
      </c>
      <c r="F219" s="183" t="s">
        <v>455</v>
      </c>
      <c r="G219" s="184" t="s">
        <v>406</v>
      </c>
      <c r="H219" s="185">
        <v>9</v>
      </c>
      <c r="I219" s="8">
        <v>855</v>
      </c>
      <c r="J219" s="186">
        <f t="shared" si="0"/>
        <v>7695</v>
      </c>
      <c r="K219" s="183" t="s">
        <v>1</v>
      </c>
      <c r="L219" s="187"/>
      <c r="M219" s="188" t="s">
        <v>1</v>
      </c>
      <c r="N219" s="189" t="s">
        <v>40</v>
      </c>
      <c r="O219" s="48"/>
      <c r="P219" s="154">
        <f t="shared" si="1"/>
        <v>0</v>
      </c>
      <c r="Q219" s="154">
        <v>0.0065</v>
      </c>
      <c r="R219" s="154">
        <f t="shared" si="2"/>
        <v>0.058499999999999996</v>
      </c>
      <c r="S219" s="154">
        <v>0</v>
      </c>
      <c r="T219" s="155">
        <f t="shared" si="3"/>
        <v>0</v>
      </c>
      <c r="AR219" s="15" t="s">
        <v>227</v>
      </c>
      <c r="AT219" s="15" t="s">
        <v>265</v>
      </c>
      <c r="AU219" s="15" t="s">
        <v>78</v>
      </c>
      <c r="AY219" s="15" t="s">
        <v>183</v>
      </c>
      <c r="BE219" s="156">
        <f t="shared" si="4"/>
        <v>7695</v>
      </c>
      <c r="BF219" s="156">
        <f t="shared" si="5"/>
        <v>0</v>
      </c>
      <c r="BG219" s="156">
        <f t="shared" si="6"/>
        <v>0</v>
      </c>
      <c r="BH219" s="156">
        <f t="shared" si="7"/>
        <v>0</v>
      </c>
      <c r="BI219" s="156">
        <f t="shared" si="8"/>
        <v>0</v>
      </c>
      <c r="BJ219" s="15" t="s">
        <v>76</v>
      </c>
      <c r="BK219" s="156">
        <f t="shared" si="9"/>
        <v>7695</v>
      </c>
      <c r="BL219" s="15" t="s">
        <v>190</v>
      </c>
      <c r="BM219" s="15" t="s">
        <v>456</v>
      </c>
    </row>
    <row r="220" spans="2:65" s="28" customFormat="1" ht="16.5" customHeight="1">
      <c r="B220" s="27"/>
      <c r="C220" s="181" t="s">
        <v>457</v>
      </c>
      <c r="D220" s="181" t="s">
        <v>265</v>
      </c>
      <c r="E220" s="182" t="s">
        <v>458</v>
      </c>
      <c r="F220" s="183" t="s">
        <v>459</v>
      </c>
      <c r="G220" s="184" t="s">
        <v>406</v>
      </c>
      <c r="H220" s="185">
        <v>9</v>
      </c>
      <c r="I220" s="8">
        <v>550</v>
      </c>
      <c r="J220" s="186">
        <f t="shared" si="0"/>
        <v>4950</v>
      </c>
      <c r="K220" s="183" t="s">
        <v>1</v>
      </c>
      <c r="L220" s="187"/>
      <c r="M220" s="188" t="s">
        <v>1</v>
      </c>
      <c r="N220" s="189" t="s">
        <v>40</v>
      </c>
      <c r="O220" s="48"/>
      <c r="P220" s="154">
        <f t="shared" si="1"/>
        <v>0</v>
      </c>
      <c r="Q220" s="154">
        <v>0.003</v>
      </c>
      <c r="R220" s="154">
        <f t="shared" si="2"/>
        <v>0.027</v>
      </c>
      <c r="S220" s="154">
        <v>0</v>
      </c>
      <c r="T220" s="155">
        <f t="shared" si="3"/>
        <v>0</v>
      </c>
      <c r="AR220" s="15" t="s">
        <v>227</v>
      </c>
      <c r="AT220" s="15" t="s">
        <v>265</v>
      </c>
      <c r="AU220" s="15" t="s">
        <v>78</v>
      </c>
      <c r="AY220" s="15" t="s">
        <v>183</v>
      </c>
      <c r="BE220" s="156">
        <f t="shared" si="4"/>
        <v>4950</v>
      </c>
      <c r="BF220" s="156">
        <f t="shared" si="5"/>
        <v>0</v>
      </c>
      <c r="BG220" s="156">
        <f t="shared" si="6"/>
        <v>0</v>
      </c>
      <c r="BH220" s="156">
        <f t="shared" si="7"/>
        <v>0</v>
      </c>
      <c r="BI220" s="156">
        <f t="shared" si="8"/>
        <v>0</v>
      </c>
      <c r="BJ220" s="15" t="s">
        <v>76</v>
      </c>
      <c r="BK220" s="156">
        <f t="shared" si="9"/>
        <v>4950</v>
      </c>
      <c r="BL220" s="15" t="s">
        <v>190</v>
      </c>
      <c r="BM220" s="15" t="s">
        <v>460</v>
      </c>
    </row>
    <row r="221" spans="2:65" s="28" customFormat="1" ht="16.5" customHeight="1">
      <c r="B221" s="27"/>
      <c r="C221" s="147" t="s">
        <v>461</v>
      </c>
      <c r="D221" s="147" t="s">
        <v>185</v>
      </c>
      <c r="E221" s="148" t="s">
        <v>462</v>
      </c>
      <c r="F221" s="149" t="s">
        <v>463</v>
      </c>
      <c r="G221" s="150" t="s">
        <v>319</v>
      </c>
      <c r="H221" s="151">
        <v>1591.46</v>
      </c>
      <c r="I221" s="4">
        <v>156.25</v>
      </c>
      <c r="J221" s="95">
        <f t="shared" si="0"/>
        <v>248665.63</v>
      </c>
      <c r="K221" s="149" t="s">
        <v>189</v>
      </c>
      <c r="L221" s="27"/>
      <c r="M221" s="152" t="s">
        <v>1</v>
      </c>
      <c r="N221" s="153" t="s">
        <v>40</v>
      </c>
      <c r="O221" s="48"/>
      <c r="P221" s="154">
        <f t="shared" si="1"/>
        <v>0</v>
      </c>
      <c r="Q221" s="154">
        <v>0.00033</v>
      </c>
      <c r="R221" s="154">
        <f t="shared" si="2"/>
        <v>0.5251818</v>
      </c>
      <c r="S221" s="154">
        <v>0</v>
      </c>
      <c r="T221" s="155">
        <f t="shared" si="3"/>
        <v>0</v>
      </c>
      <c r="AR221" s="15" t="s">
        <v>190</v>
      </c>
      <c r="AT221" s="15" t="s">
        <v>185</v>
      </c>
      <c r="AU221" s="15" t="s">
        <v>78</v>
      </c>
      <c r="AY221" s="15" t="s">
        <v>183</v>
      </c>
      <c r="BE221" s="156">
        <f t="shared" si="4"/>
        <v>248665.63</v>
      </c>
      <c r="BF221" s="156">
        <f t="shared" si="5"/>
        <v>0</v>
      </c>
      <c r="BG221" s="156">
        <f t="shared" si="6"/>
        <v>0</v>
      </c>
      <c r="BH221" s="156">
        <f t="shared" si="7"/>
        <v>0</v>
      </c>
      <c r="BI221" s="156">
        <f t="shared" si="8"/>
        <v>0</v>
      </c>
      <c r="BJ221" s="15" t="s">
        <v>76</v>
      </c>
      <c r="BK221" s="156">
        <f t="shared" si="9"/>
        <v>248665.63</v>
      </c>
      <c r="BL221" s="15" t="s">
        <v>190</v>
      </c>
      <c r="BM221" s="15" t="s">
        <v>464</v>
      </c>
    </row>
    <row r="222" spans="2:65" s="28" customFormat="1" ht="16.5" customHeight="1">
      <c r="B222" s="27"/>
      <c r="C222" s="147" t="s">
        <v>465</v>
      </c>
      <c r="D222" s="147" t="s">
        <v>185</v>
      </c>
      <c r="E222" s="148" t="s">
        <v>466</v>
      </c>
      <c r="F222" s="149" t="s">
        <v>467</v>
      </c>
      <c r="G222" s="150" t="s">
        <v>319</v>
      </c>
      <c r="H222" s="151">
        <v>160.42</v>
      </c>
      <c r="I222" s="4">
        <v>312.5</v>
      </c>
      <c r="J222" s="95">
        <f t="shared" si="0"/>
        <v>50131.25</v>
      </c>
      <c r="K222" s="149" t="s">
        <v>189</v>
      </c>
      <c r="L222" s="27"/>
      <c r="M222" s="152" t="s">
        <v>1</v>
      </c>
      <c r="N222" s="153" t="s">
        <v>40</v>
      </c>
      <c r="O222" s="48"/>
      <c r="P222" s="154">
        <f t="shared" si="1"/>
        <v>0</v>
      </c>
      <c r="Q222" s="154">
        <v>0.00065</v>
      </c>
      <c r="R222" s="154">
        <f t="shared" si="2"/>
        <v>0.10427299999999999</v>
      </c>
      <c r="S222" s="154">
        <v>0</v>
      </c>
      <c r="T222" s="155">
        <f t="shared" si="3"/>
        <v>0</v>
      </c>
      <c r="AR222" s="15" t="s">
        <v>190</v>
      </c>
      <c r="AT222" s="15" t="s">
        <v>185</v>
      </c>
      <c r="AU222" s="15" t="s">
        <v>78</v>
      </c>
      <c r="AY222" s="15" t="s">
        <v>183</v>
      </c>
      <c r="BE222" s="156">
        <f t="shared" si="4"/>
        <v>50131.25</v>
      </c>
      <c r="BF222" s="156">
        <f t="shared" si="5"/>
        <v>0</v>
      </c>
      <c r="BG222" s="156">
        <f t="shared" si="6"/>
        <v>0</v>
      </c>
      <c r="BH222" s="156">
        <f t="shared" si="7"/>
        <v>0</v>
      </c>
      <c r="BI222" s="156">
        <f t="shared" si="8"/>
        <v>0</v>
      </c>
      <c r="BJ222" s="15" t="s">
        <v>76</v>
      </c>
      <c r="BK222" s="156">
        <f t="shared" si="9"/>
        <v>50131.25</v>
      </c>
      <c r="BL222" s="15" t="s">
        <v>190</v>
      </c>
      <c r="BM222" s="15" t="s">
        <v>468</v>
      </c>
    </row>
    <row r="223" spans="2:65" s="28" customFormat="1" ht="16.5" customHeight="1">
      <c r="B223" s="27"/>
      <c r="C223" s="147" t="s">
        <v>469</v>
      </c>
      <c r="D223" s="147" t="s">
        <v>185</v>
      </c>
      <c r="E223" s="148" t="s">
        <v>470</v>
      </c>
      <c r="F223" s="149" t="s">
        <v>471</v>
      </c>
      <c r="G223" s="150" t="s">
        <v>188</v>
      </c>
      <c r="H223" s="151">
        <v>53</v>
      </c>
      <c r="I223" s="4">
        <v>1250</v>
      </c>
      <c r="J223" s="95">
        <f t="shared" si="0"/>
        <v>66250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 t="shared" si="1"/>
        <v>0</v>
      </c>
      <c r="Q223" s="154">
        <v>0.0026</v>
      </c>
      <c r="R223" s="154">
        <f t="shared" si="2"/>
        <v>0.1378</v>
      </c>
      <c r="S223" s="154">
        <v>0</v>
      </c>
      <c r="T223" s="155">
        <f t="shared" si="3"/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 t="shared" si="4"/>
        <v>66250</v>
      </c>
      <c r="BF223" s="156">
        <f t="shared" si="5"/>
        <v>0</v>
      </c>
      <c r="BG223" s="156">
        <f t="shared" si="6"/>
        <v>0</v>
      </c>
      <c r="BH223" s="156">
        <f t="shared" si="7"/>
        <v>0</v>
      </c>
      <c r="BI223" s="156">
        <f t="shared" si="8"/>
        <v>0</v>
      </c>
      <c r="BJ223" s="15" t="s">
        <v>76</v>
      </c>
      <c r="BK223" s="156">
        <f t="shared" si="9"/>
        <v>66250</v>
      </c>
      <c r="BL223" s="15" t="s">
        <v>190</v>
      </c>
      <c r="BM223" s="15" t="s">
        <v>472</v>
      </c>
    </row>
    <row r="224" spans="2:51" s="158" customFormat="1" ht="12">
      <c r="B224" s="157"/>
      <c r="D224" s="159" t="s">
        <v>196</v>
      </c>
      <c r="E224" s="160" t="s">
        <v>1</v>
      </c>
      <c r="F224" s="161" t="s">
        <v>473</v>
      </c>
      <c r="H224" s="162">
        <v>53</v>
      </c>
      <c r="I224" s="5"/>
      <c r="L224" s="157"/>
      <c r="M224" s="163"/>
      <c r="N224" s="164"/>
      <c r="O224" s="164"/>
      <c r="P224" s="164"/>
      <c r="Q224" s="164"/>
      <c r="R224" s="164"/>
      <c r="S224" s="164"/>
      <c r="T224" s="165"/>
      <c r="AT224" s="160" t="s">
        <v>196</v>
      </c>
      <c r="AU224" s="160" t="s">
        <v>78</v>
      </c>
      <c r="AV224" s="158" t="s">
        <v>78</v>
      </c>
      <c r="AW224" s="158" t="s">
        <v>31</v>
      </c>
      <c r="AX224" s="158" t="s">
        <v>76</v>
      </c>
      <c r="AY224" s="160" t="s">
        <v>183</v>
      </c>
    </row>
    <row r="225" spans="2:65" s="28" customFormat="1" ht="16.5" customHeight="1">
      <c r="B225" s="27"/>
      <c r="C225" s="147" t="s">
        <v>474</v>
      </c>
      <c r="D225" s="147" t="s">
        <v>185</v>
      </c>
      <c r="E225" s="148" t="s">
        <v>475</v>
      </c>
      <c r="F225" s="149" t="s">
        <v>476</v>
      </c>
      <c r="G225" s="150" t="s">
        <v>319</v>
      </c>
      <c r="H225" s="151">
        <v>1751.88</v>
      </c>
      <c r="I225" s="4">
        <v>3.5</v>
      </c>
      <c r="J225" s="95">
        <f>ROUND(I225*H225,2)</f>
        <v>6131.58</v>
      </c>
      <c r="K225" s="149" t="s">
        <v>189</v>
      </c>
      <c r="L225" s="27"/>
      <c r="M225" s="152" t="s">
        <v>1</v>
      </c>
      <c r="N225" s="153" t="s">
        <v>40</v>
      </c>
      <c r="O225" s="48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15" t="s">
        <v>190</v>
      </c>
      <c r="AT225" s="15" t="s">
        <v>185</v>
      </c>
      <c r="AU225" s="15" t="s">
        <v>78</v>
      </c>
      <c r="AY225" s="15" t="s">
        <v>183</v>
      </c>
      <c r="BE225" s="156">
        <f>IF(N225="základní",J225,0)</f>
        <v>6131.58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5" t="s">
        <v>76</v>
      </c>
      <c r="BK225" s="156">
        <f>ROUND(I225*H225,2)</f>
        <v>6131.58</v>
      </c>
      <c r="BL225" s="15" t="s">
        <v>190</v>
      </c>
      <c r="BM225" s="15" t="s">
        <v>477</v>
      </c>
    </row>
    <row r="226" spans="2:51" s="158" customFormat="1" ht="12">
      <c r="B226" s="157"/>
      <c r="D226" s="159" t="s">
        <v>196</v>
      </c>
      <c r="E226" s="160" t="s">
        <v>1</v>
      </c>
      <c r="F226" s="161" t="s">
        <v>478</v>
      </c>
      <c r="H226" s="162">
        <v>1751.88</v>
      </c>
      <c r="I226" s="5"/>
      <c r="L226" s="157"/>
      <c r="M226" s="163"/>
      <c r="N226" s="164"/>
      <c r="O226" s="164"/>
      <c r="P226" s="164"/>
      <c r="Q226" s="164"/>
      <c r="R226" s="164"/>
      <c r="S226" s="164"/>
      <c r="T226" s="165"/>
      <c r="AT226" s="160" t="s">
        <v>196</v>
      </c>
      <c r="AU226" s="160" t="s">
        <v>78</v>
      </c>
      <c r="AV226" s="158" t="s">
        <v>78</v>
      </c>
      <c r="AW226" s="158" t="s">
        <v>31</v>
      </c>
      <c r="AX226" s="158" t="s">
        <v>76</v>
      </c>
      <c r="AY226" s="160" t="s">
        <v>183</v>
      </c>
    </row>
    <row r="227" spans="2:65" s="28" customFormat="1" ht="16.5" customHeight="1">
      <c r="B227" s="27"/>
      <c r="C227" s="147" t="s">
        <v>479</v>
      </c>
      <c r="D227" s="147" t="s">
        <v>185</v>
      </c>
      <c r="E227" s="148" t="s">
        <v>480</v>
      </c>
      <c r="F227" s="149" t="s">
        <v>481</v>
      </c>
      <c r="G227" s="150" t="s">
        <v>188</v>
      </c>
      <c r="H227" s="151">
        <v>53</v>
      </c>
      <c r="I227" s="4">
        <v>15</v>
      </c>
      <c r="J227" s="95">
        <f>ROUND(I227*H227,2)</f>
        <v>795</v>
      </c>
      <c r="K227" s="149" t="s">
        <v>189</v>
      </c>
      <c r="L227" s="27"/>
      <c r="M227" s="152" t="s">
        <v>1</v>
      </c>
      <c r="N227" s="153" t="s">
        <v>40</v>
      </c>
      <c r="O227" s="48"/>
      <c r="P227" s="154">
        <f>O227*H227</f>
        <v>0</v>
      </c>
      <c r="Q227" s="154">
        <v>1E-05</v>
      </c>
      <c r="R227" s="154">
        <f>Q227*H227</f>
        <v>0.0005300000000000001</v>
      </c>
      <c r="S227" s="154">
        <v>0</v>
      </c>
      <c r="T227" s="155">
        <f>S227*H227</f>
        <v>0</v>
      </c>
      <c r="AR227" s="15" t="s">
        <v>190</v>
      </c>
      <c r="AT227" s="15" t="s">
        <v>185</v>
      </c>
      <c r="AU227" s="15" t="s">
        <v>78</v>
      </c>
      <c r="AY227" s="15" t="s">
        <v>183</v>
      </c>
      <c r="BE227" s="156">
        <f>IF(N227="základní",J227,0)</f>
        <v>795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5" t="s">
        <v>76</v>
      </c>
      <c r="BK227" s="156">
        <f>ROUND(I227*H227,2)</f>
        <v>795</v>
      </c>
      <c r="BL227" s="15" t="s">
        <v>190</v>
      </c>
      <c r="BM227" s="15" t="s">
        <v>482</v>
      </c>
    </row>
    <row r="228" spans="2:65" s="28" customFormat="1" ht="16.5" customHeight="1">
      <c r="B228" s="27"/>
      <c r="C228" s="147" t="s">
        <v>483</v>
      </c>
      <c r="D228" s="147" t="s">
        <v>185</v>
      </c>
      <c r="E228" s="148" t="s">
        <v>484</v>
      </c>
      <c r="F228" s="149" t="s">
        <v>485</v>
      </c>
      <c r="G228" s="150" t="s">
        <v>319</v>
      </c>
      <c r="H228" s="151">
        <v>119.81</v>
      </c>
      <c r="I228" s="4">
        <v>489</v>
      </c>
      <c r="J228" s="95">
        <f>ROUND(I228*H228,2)</f>
        <v>58587.09</v>
      </c>
      <c r="K228" s="149" t="s">
        <v>189</v>
      </c>
      <c r="L228" s="27"/>
      <c r="M228" s="152" t="s">
        <v>1</v>
      </c>
      <c r="N228" s="153" t="s">
        <v>40</v>
      </c>
      <c r="O228" s="48"/>
      <c r="P228" s="154">
        <f>O228*H228</f>
        <v>0</v>
      </c>
      <c r="Q228" s="154">
        <v>0.1554</v>
      </c>
      <c r="R228" s="154">
        <f>Q228*H228</f>
        <v>18.618474000000003</v>
      </c>
      <c r="S228" s="154">
        <v>0</v>
      </c>
      <c r="T228" s="155">
        <f>S228*H228</f>
        <v>0</v>
      </c>
      <c r="AR228" s="15" t="s">
        <v>190</v>
      </c>
      <c r="AT228" s="15" t="s">
        <v>185</v>
      </c>
      <c r="AU228" s="15" t="s">
        <v>78</v>
      </c>
      <c r="AY228" s="15" t="s">
        <v>183</v>
      </c>
      <c r="BE228" s="156">
        <f>IF(N228="základní",J228,0)</f>
        <v>58587.09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5" t="s">
        <v>76</v>
      </c>
      <c r="BK228" s="156">
        <f>ROUND(I228*H228,2)</f>
        <v>58587.09</v>
      </c>
      <c r="BL228" s="15" t="s">
        <v>190</v>
      </c>
      <c r="BM228" s="15" t="s">
        <v>486</v>
      </c>
    </row>
    <row r="229" spans="2:51" s="158" customFormat="1" ht="12">
      <c r="B229" s="157"/>
      <c r="D229" s="159" t="s">
        <v>196</v>
      </c>
      <c r="E229" s="160" t="s">
        <v>1</v>
      </c>
      <c r="F229" s="161" t="s">
        <v>487</v>
      </c>
      <c r="H229" s="162">
        <v>119.81</v>
      </c>
      <c r="I229" s="5"/>
      <c r="L229" s="157"/>
      <c r="M229" s="163"/>
      <c r="N229" s="164"/>
      <c r="O229" s="164"/>
      <c r="P229" s="164"/>
      <c r="Q229" s="164"/>
      <c r="R229" s="164"/>
      <c r="S229" s="164"/>
      <c r="T229" s="165"/>
      <c r="AT229" s="160" t="s">
        <v>196</v>
      </c>
      <c r="AU229" s="160" t="s">
        <v>78</v>
      </c>
      <c r="AV229" s="158" t="s">
        <v>78</v>
      </c>
      <c r="AW229" s="158" t="s">
        <v>31</v>
      </c>
      <c r="AX229" s="158" t="s">
        <v>76</v>
      </c>
      <c r="AY229" s="160" t="s">
        <v>183</v>
      </c>
    </row>
    <row r="230" spans="2:65" s="28" customFormat="1" ht="16.5" customHeight="1">
      <c r="B230" s="27"/>
      <c r="C230" s="181" t="s">
        <v>488</v>
      </c>
      <c r="D230" s="181" t="s">
        <v>265</v>
      </c>
      <c r="E230" s="182" t="s">
        <v>489</v>
      </c>
      <c r="F230" s="183" t="s">
        <v>490</v>
      </c>
      <c r="G230" s="184" t="s">
        <v>319</v>
      </c>
      <c r="H230" s="185">
        <v>67.044</v>
      </c>
      <c r="I230" s="8">
        <v>119</v>
      </c>
      <c r="J230" s="186">
        <f>ROUND(I230*H230,2)</f>
        <v>7978.24</v>
      </c>
      <c r="K230" s="183" t="s">
        <v>1</v>
      </c>
      <c r="L230" s="187"/>
      <c r="M230" s="188" t="s">
        <v>1</v>
      </c>
      <c r="N230" s="189" t="s">
        <v>40</v>
      </c>
      <c r="O230" s="48"/>
      <c r="P230" s="154">
        <f>O230*H230</f>
        <v>0</v>
      </c>
      <c r="Q230" s="154">
        <v>0.086</v>
      </c>
      <c r="R230" s="154">
        <f>Q230*H230</f>
        <v>5.765783999999999</v>
      </c>
      <c r="S230" s="154">
        <v>0</v>
      </c>
      <c r="T230" s="155">
        <f>S230*H230</f>
        <v>0</v>
      </c>
      <c r="AR230" s="15" t="s">
        <v>227</v>
      </c>
      <c r="AT230" s="15" t="s">
        <v>265</v>
      </c>
      <c r="AU230" s="15" t="s">
        <v>78</v>
      </c>
      <c r="AY230" s="15" t="s">
        <v>183</v>
      </c>
      <c r="BE230" s="156">
        <f>IF(N230="základní",J230,0)</f>
        <v>7978.24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5" t="s">
        <v>76</v>
      </c>
      <c r="BK230" s="156">
        <f>ROUND(I230*H230,2)</f>
        <v>7978.24</v>
      </c>
      <c r="BL230" s="15" t="s">
        <v>190</v>
      </c>
      <c r="BM230" s="15" t="s">
        <v>491</v>
      </c>
    </row>
    <row r="231" spans="2:51" s="158" customFormat="1" ht="12">
      <c r="B231" s="157"/>
      <c r="D231" s="159" t="s">
        <v>196</v>
      </c>
      <c r="E231" s="160" t="s">
        <v>1</v>
      </c>
      <c r="F231" s="161" t="s">
        <v>492</v>
      </c>
      <c r="H231" s="162">
        <v>63.851</v>
      </c>
      <c r="I231" s="5"/>
      <c r="L231" s="157"/>
      <c r="M231" s="163"/>
      <c r="N231" s="164"/>
      <c r="O231" s="164"/>
      <c r="P231" s="164"/>
      <c r="Q231" s="164"/>
      <c r="R231" s="164"/>
      <c r="S231" s="164"/>
      <c r="T231" s="165"/>
      <c r="AT231" s="160" t="s">
        <v>196</v>
      </c>
      <c r="AU231" s="160" t="s">
        <v>78</v>
      </c>
      <c r="AV231" s="158" t="s">
        <v>78</v>
      </c>
      <c r="AW231" s="158" t="s">
        <v>31</v>
      </c>
      <c r="AX231" s="158" t="s">
        <v>76</v>
      </c>
      <c r="AY231" s="160" t="s">
        <v>183</v>
      </c>
    </row>
    <row r="232" spans="2:51" s="158" customFormat="1" ht="12">
      <c r="B232" s="157"/>
      <c r="D232" s="159" t="s">
        <v>196</v>
      </c>
      <c r="F232" s="161" t="s">
        <v>493</v>
      </c>
      <c r="H232" s="162">
        <v>67.044</v>
      </c>
      <c r="I232" s="5"/>
      <c r="L232" s="157"/>
      <c r="M232" s="163"/>
      <c r="N232" s="164"/>
      <c r="O232" s="164"/>
      <c r="P232" s="164"/>
      <c r="Q232" s="164"/>
      <c r="R232" s="164"/>
      <c r="S232" s="164"/>
      <c r="T232" s="165"/>
      <c r="AT232" s="160" t="s">
        <v>196</v>
      </c>
      <c r="AU232" s="160" t="s">
        <v>78</v>
      </c>
      <c r="AV232" s="158" t="s">
        <v>78</v>
      </c>
      <c r="AW232" s="158" t="s">
        <v>3</v>
      </c>
      <c r="AX232" s="158" t="s">
        <v>76</v>
      </c>
      <c r="AY232" s="160" t="s">
        <v>183</v>
      </c>
    </row>
    <row r="233" spans="2:65" s="28" customFormat="1" ht="16.5" customHeight="1">
      <c r="B233" s="27"/>
      <c r="C233" s="181" t="s">
        <v>494</v>
      </c>
      <c r="D233" s="181" t="s">
        <v>265</v>
      </c>
      <c r="E233" s="182" t="s">
        <v>495</v>
      </c>
      <c r="F233" s="183" t="s">
        <v>496</v>
      </c>
      <c r="G233" s="184" t="s">
        <v>319</v>
      </c>
      <c r="H233" s="185">
        <v>32.025</v>
      </c>
      <c r="I233" s="8">
        <v>199</v>
      </c>
      <c r="J233" s="186">
        <f>ROUND(I233*H233,2)</f>
        <v>6372.98</v>
      </c>
      <c r="K233" s="183" t="s">
        <v>1</v>
      </c>
      <c r="L233" s="187"/>
      <c r="M233" s="188" t="s">
        <v>1</v>
      </c>
      <c r="N233" s="189" t="s">
        <v>40</v>
      </c>
      <c r="O233" s="48"/>
      <c r="P233" s="154">
        <f>O233*H233</f>
        <v>0</v>
      </c>
      <c r="Q233" s="154">
        <v>0.086</v>
      </c>
      <c r="R233" s="154">
        <f>Q233*H233</f>
        <v>2.7541499999999997</v>
      </c>
      <c r="S233" s="154">
        <v>0</v>
      </c>
      <c r="T233" s="155">
        <f>S233*H233</f>
        <v>0</v>
      </c>
      <c r="AR233" s="15" t="s">
        <v>227</v>
      </c>
      <c r="AT233" s="15" t="s">
        <v>265</v>
      </c>
      <c r="AU233" s="15" t="s">
        <v>78</v>
      </c>
      <c r="AY233" s="15" t="s">
        <v>183</v>
      </c>
      <c r="BE233" s="156">
        <f>IF(N233="základní",J233,0)</f>
        <v>6372.98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6372.98</v>
      </c>
      <c r="BL233" s="15" t="s">
        <v>190</v>
      </c>
      <c r="BM233" s="15" t="s">
        <v>497</v>
      </c>
    </row>
    <row r="234" spans="2:51" s="158" customFormat="1" ht="12">
      <c r="B234" s="157"/>
      <c r="D234" s="159" t="s">
        <v>196</v>
      </c>
      <c r="E234" s="160" t="s">
        <v>1</v>
      </c>
      <c r="F234" s="161" t="s">
        <v>498</v>
      </c>
      <c r="H234" s="162">
        <v>32.025</v>
      </c>
      <c r="I234" s="5"/>
      <c r="L234" s="157"/>
      <c r="M234" s="163"/>
      <c r="N234" s="164"/>
      <c r="O234" s="164"/>
      <c r="P234" s="164"/>
      <c r="Q234" s="164"/>
      <c r="R234" s="164"/>
      <c r="S234" s="164"/>
      <c r="T234" s="165"/>
      <c r="AT234" s="160" t="s">
        <v>196</v>
      </c>
      <c r="AU234" s="160" t="s">
        <v>78</v>
      </c>
      <c r="AV234" s="158" t="s">
        <v>78</v>
      </c>
      <c r="AW234" s="158" t="s">
        <v>31</v>
      </c>
      <c r="AX234" s="158" t="s">
        <v>76</v>
      </c>
      <c r="AY234" s="160" t="s">
        <v>183</v>
      </c>
    </row>
    <row r="235" spans="2:65" s="28" customFormat="1" ht="16.5" customHeight="1">
      <c r="B235" s="27"/>
      <c r="C235" s="181" t="s">
        <v>499</v>
      </c>
      <c r="D235" s="181" t="s">
        <v>265</v>
      </c>
      <c r="E235" s="182" t="s">
        <v>500</v>
      </c>
      <c r="F235" s="183" t="s">
        <v>501</v>
      </c>
      <c r="G235" s="184" t="s">
        <v>319</v>
      </c>
      <c r="H235" s="185">
        <v>29.925</v>
      </c>
      <c r="I235" s="8">
        <v>349</v>
      </c>
      <c r="J235" s="186">
        <f>ROUND(I235*H235,2)</f>
        <v>10443.83</v>
      </c>
      <c r="K235" s="183" t="s">
        <v>1</v>
      </c>
      <c r="L235" s="187"/>
      <c r="M235" s="188" t="s">
        <v>1</v>
      </c>
      <c r="N235" s="189" t="s">
        <v>40</v>
      </c>
      <c r="O235" s="48"/>
      <c r="P235" s="154">
        <f>O235*H235</f>
        <v>0</v>
      </c>
      <c r="Q235" s="154">
        <v>0.086</v>
      </c>
      <c r="R235" s="154">
        <f>Q235*H235</f>
        <v>2.57355</v>
      </c>
      <c r="S235" s="154">
        <v>0</v>
      </c>
      <c r="T235" s="155">
        <f>S235*H235</f>
        <v>0</v>
      </c>
      <c r="AR235" s="15" t="s">
        <v>227</v>
      </c>
      <c r="AT235" s="15" t="s">
        <v>265</v>
      </c>
      <c r="AU235" s="15" t="s">
        <v>78</v>
      </c>
      <c r="AY235" s="15" t="s">
        <v>183</v>
      </c>
      <c r="BE235" s="156">
        <f>IF(N235="základní",J235,0)</f>
        <v>10443.83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5" t="s">
        <v>76</v>
      </c>
      <c r="BK235" s="156">
        <f>ROUND(I235*H235,2)</f>
        <v>10443.83</v>
      </c>
      <c r="BL235" s="15" t="s">
        <v>190</v>
      </c>
      <c r="BM235" s="15" t="s">
        <v>502</v>
      </c>
    </row>
    <row r="236" spans="2:51" s="158" customFormat="1" ht="12">
      <c r="B236" s="157"/>
      <c r="D236" s="159" t="s">
        <v>196</v>
      </c>
      <c r="E236" s="160" t="s">
        <v>1</v>
      </c>
      <c r="F236" s="161" t="s">
        <v>503</v>
      </c>
      <c r="H236" s="162">
        <v>29.925</v>
      </c>
      <c r="I236" s="5"/>
      <c r="L236" s="157"/>
      <c r="M236" s="163"/>
      <c r="N236" s="164"/>
      <c r="O236" s="164"/>
      <c r="P236" s="164"/>
      <c r="Q236" s="164"/>
      <c r="R236" s="164"/>
      <c r="S236" s="164"/>
      <c r="T236" s="165"/>
      <c r="AT236" s="160" t="s">
        <v>196</v>
      </c>
      <c r="AU236" s="160" t="s">
        <v>78</v>
      </c>
      <c r="AV236" s="158" t="s">
        <v>78</v>
      </c>
      <c r="AW236" s="158" t="s">
        <v>31</v>
      </c>
      <c r="AX236" s="158" t="s">
        <v>76</v>
      </c>
      <c r="AY236" s="160" t="s">
        <v>183</v>
      </c>
    </row>
    <row r="237" spans="2:65" s="28" customFormat="1" ht="16.5" customHeight="1">
      <c r="B237" s="27"/>
      <c r="C237" s="147" t="s">
        <v>504</v>
      </c>
      <c r="D237" s="147" t="s">
        <v>185</v>
      </c>
      <c r="E237" s="148" t="s">
        <v>505</v>
      </c>
      <c r="F237" s="149" t="s">
        <v>506</v>
      </c>
      <c r="G237" s="150" t="s">
        <v>319</v>
      </c>
      <c r="H237" s="151">
        <v>91.12</v>
      </c>
      <c r="I237" s="4">
        <v>550</v>
      </c>
      <c r="J237" s="95">
        <f>ROUND(I237*H237,2)</f>
        <v>50116</v>
      </c>
      <c r="K237" s="149" t="s">
        <v>189</v>
      </c>
      <c r="L237" s="27"/>
      <c r="M237" s="152" t="s">
        <v>1</v>
      </c>
      <c r="N237" s="153" t="s">
        <v>40</v>
      </c>
      <c r="O237" s="48"/>
      <c r="P237" s="154">
        <f>O237*H237</f>
        <v>0</v>
      </c>
      <c r="Q237" s="154">
        <v>0.14067</v>
      </c>
      <c r="R237" s="154">
        <f>Q237*H237</f>
        <v>12.8178504</v>
      </c>
      <c r="S237" s="154">
        <v>0</v>
      </c>
      <c r="T237" s="155">
        <f>S237*H237</f>
        <v>0</v>
      </c>
      <c r="AR237" s="15" t="s">
        <v>190</v>
      </c>
      <c r="AT237" s="15" t="s">
        <v>185</v>
      </c>
      <c r="AU237" s="15" t="s">
        <v>78</v>
      </c>
      <c r="AY237" s="15" t="s">
        <v>183</v>
      </c>
      <c r="BE237" s="156">
        <f>IF(N237="základní",J237,0)</f>
        <v>50116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5" t="s">
        <v>76</v>
      </c>
      <c r="BK237" s="156">
        <f>ROUND(I237*H237,2)</f>
        <v>50116</v>
      </c>
      <c r="BL237" s="15" t="s">
        <v>190</v>
      </c>
      <c r="BM237" s="15" t="s">
        <v>507</v>
      </c>
    </row>
    <row r="238" spans="2:65" s="28" customFormat="1" ht="16.5" customHeight="1">
      <c r="B238" s="27"/>
      <c r="C238" s="181" t="s">
        <v>508</v>
      </c>
      <c r="D238" s="181" t="s">
        <v>265</v>
      </c>
      <c r="E238" s="182" t="s">
        <v>509</v>
      </c>
      <c r="F238" s="183" t="s">
        <v>510</v>
      </c>
      <c r="G238" s="184" t="s">
        <v>319</v>
      </c>
      <c r="H238" s="185">
        <v>95.676</v>
      </c>
      <c r="I238" s="8">
        <v>996</v>
      </c>
      <c r="J238" s="186">
        <f>ROUND(I238*H238,2)</f>
        <v>95293.3</v>
      </c>
      <c r="K238" s="183" t="s">
        <v>1</v>
      </c>
      <c r="L238" s="187"/>
      <c r="M238" s="188" t="s">
        <v>1</v>
      </c>
      <c r="N238" s="189" t="s">
        <v>40</v>
      </c>
      <c r="O238" s="48"/>
      <c r="P238" s="154">
        <f>O238*H238</f>
        <v>0</v>
      </c>
      <c r="Q238" s="154">
        <v>0.065</v>
      </c>
      <c r="R238" s="154">
        <f>Q238*H238</f>
        <v>6.21894</v>
      </c>
      <c r="S238" s="154">
        <v>0</v>
      </c>
      <c r="T238" s="155">
        <f>S238*H238</f>
        <v>0</v>
      </c>
      <c r="AR238" s="15" t="s">
        <v>227</v>
      </c>
      <c r="AT238" s="15" t="s">
        <v>265</v>
      </c>
      <c r="AU238" s="15" t="s">
        <v>78</v>
      </c>
      <c r="AY238" s="15" t="s">
        <v>183</v>
      </c>
      <c r="BE238" s="156">
        <f>IF(N238="základní",J238,0)</f>
        <v>95293.3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5" t="s">
        <v>76</v>
      </c>
      <c r="BK238" s="156">
        <f>ROUND(I238*H238,2)</f>
        <v>95293.3</v>
      </c>
      <c r="BL238" s="15" t="s">
        <v>190</v>
      </c>
      <c r="BM238" s="15" t="s">
        <v>511</v>
      </c>
    </row>
    <row r="239" spans="2:51" s="158" customFormat="1" ht="12">
      <c r="B239" s="157"/>
      <c r="D239" s="159" t="s">
        <v>196</v>
      </c>
      <c r="F239" s="161" t="s">
        <v>512</v>
      </c>
      <c r="H239" s="162">
        <v>95.676</v>
      </c>
      <c r="I239" s="5"/>
      <c r="L239" s="157"/>
      <c r="M239" s="163"/>
      <c r="N239" s="164"/>
      <c r="O239" s="164"/>
      <c r="P239" s="164"/>
      <c r="Q239" s="164"/>
      <c r="R239" s="164"/>
      <c r="S239" s="164"/>
      <c r="T239" s="165"/>
      <c r="AT239" s="160" t="s">
        <v>196</v>
      </c>
      <c r="AU239" s="160" t="s">
        <v>78</v>
      </c>
      <c r="AV239" s="158" t="s">
        <v>78</v>
      </c>
      <c r="AW239" s="158" t="s">
        <v>3</v>
      </c>
      <c r="AX239" s="158" t="s">
        <v>76</v>
      </c>
      <c r="AY239" s="160" t="s">
        <v>183</v>
      </c>
    </row>
    <row r="240" spans="2:65" s="28" customFormat="1" ht="16.5" customHeight="1">
      <c r="B240" s="27"/>
      <c r="C240" s="147" t="s">
        <v>513</v>
      </c>
      <c r="D240" s="147" t="s">
        <v>185</v>
      </c>
      <c r="E240" s="148" t="s">
        <v>514</v>
      </c>
      <c r="F240" s="149" t="s">
        <v>515</v>
      </c>
      <c r="G240" s="150" t="s">
        <v>194</v>
      </c>
      <c r="H240" s="151">
        <v>6.334</v>
      </c>
      <c r="I240" s="4">
        <v>2220</v>
      </c>
      <c r="J240" s="95">
        <f>ROUND(I240*H240,2)</f>
        <v>14061.48</v>
      </c>
      <c r="K240" s="149" t="s">
        <v>189</v>
      </c>
      <c r="L240" s="27"/>
      <c r="M240" s="152" t="s">
        <v>1</v>
      </c>
      <c r="N240" s="153" t="s">
        <v>40</v>
      </c>
      <c r="O240" s="48"/>
      <c r="P240" s="154">
        <f>O240*H240</f>
        <v>0</v>
      </c>
      <c r="Q240" s="154">
        <v>2.25634</v>
      </c>
      <c r="R240" s="154">
        <f>Q240*H240</f>
        <v>14.291657559999997</v>
      </c>
      <c r="S240" s="154">
        <v>0</v>
      </c>
      <c r="T240" s="155">
        <f>S240*H240</f>
        <v>0</v>
      </c>
      <c r="AR240" s="15" t="s">
        <v>190</v>
      </c>
      <c r="AT240" s="15" t="s">
        <v>185</v>
      </c>
      <c r="AU240" s="15" t="s">
        <v>78</v>
      </c>
      <c r="AY240" s="15" t="s">
        <v>183</v>
      </c>
      <c r="BE240" s="156">
        <f>IF(N240="základní",J240,0)</f>
        <v>14061.48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5" t="s">
        <v>76</v>
      </c>
      <c r="BK240" s="156">
        <f>ROUND(I240*H240,2)</f>
        <v>14061.48</v>
      </c>
      <c r="BL240" s="15" t="s">
        <v>190</v>
      </c>
      <c r="BM240" s="15" t="s">
        <v>516</v>
      </c>
    </row>
    <row r="241" spans="2:51" s="158" customFormat="1" ht="12">
      <c r="B241" s="157"/>
      <c r="D241" s="159" t="s">
        <v>196</v>
      </c>
      <c r="E241" s="160" t="s">
        <v>1</v>
      </c>
      <c r="F241" s="161" t="s">
        <v>517</v>
      </c>
      <c r="H241" s="162">
        <v>6.334</v>
      </c>
      <c r="I241" s="5"/>
      <c r="L241" s="157"/>
      <c r="M241" s="163"/>
      <c r="N241" s="164"/>
      <c r="O241" s="164"/>
      <c r="P241" s="164"/>
      <c r="Q241" s="164"/>
      <c r="R241" s="164"/>
      <c r="S241" s="164"/>
      <c r="T241" s="165"/>
      <c r="AT241" s="160" t="s">
        <v>196</v>
      </c>
      <c r="AU241" s="160" t="s">
        <v>78</v>
      </c>
      <c r="AV241" s="158" t="s">
        <v>78</v>
      </c>
      <c r="AW241" s="158" t="s">
        <v>31</v>
      </c>
      <c r="AX241" s="158" t="s">
        <v>76</v>
      </c>
      <c r="AY241" s="160" t="s">
        <v>183</v>
      </c>
    </row>
    <row r="242" spans="2:65" s="28" customFormat="1" ht="16.5" customHeight="1">
      <c r="B242" s="27"/>
      <c r="C242" s="147" t="s">
        <v>518</v>
      </c>
      <c r="D242" s="147" t="s">
        <v>185</v>
      </c>
      <c r="E242" s="148" t="s">
        <v>519</v>
      </c>
      <c r="F242" s="149" t="s">
        <v>520</v>
      </c>
      <c r="G242" s="150" t="s">
        <v>319</v>
      </c>
      <c r="H242" s="151">
        <v>204.3</v>
      </c>
      <c r="I242" s="4">
        <v>145</v>
      </c>
      <c r="J242" s="95">
        <f>ROUND(I242*H242,2)</f>
        <v>29623.5</v>
      </c>
      <c r="K242" s="149" t="s">
        <v>205</v>
      </c>
      <c r="L242" s="27"/>
      <c r="M242" s="152" t="s">
        <v>1</v>
      </c>
      <c r="N242" s="153" t="s">
        <v>40</v>
      </c>
      <c r="O242" s="48"/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AR242" s="15" t="s">
        <v>190</v>
      </c>
      <c r="AT242" s="15" t="s">
        <v>185</v>
      </c>
      <c r="AU242" s="15" t="s">
        <v>78</v>
      </c>
      <c r="AY242" s="15" t="s">
        <v>183</v>
      </c>
      <c r="BE242" s="156">
        <f>IF(N242="základní",J242,0)</f>
        <v>29623.5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5" t="s">
        <v>76</v>
      </c>
      <c r="BK242" s="156">
        <f>ROUND(I242*H242,2)</f>
        <v>29623.5</v>
      </c>
      <c r="BL242" s="15" t="s">
        <v>190</v>
      </c>
      <c r="BM242" s="15" t="s">
        <v>521</v>
      </c>
    </row>
    <row r="243" spans="2:65" s="28" customFormat="1" ht="16.5" customHeight="1">
      <c r="B243" s="27"/>
      <c r="C243" s="147" t="s">
        <v>522</v>
      </c>
      <c r="D243" s="147" t="s">
        <v>185</v>
      </c>
      <c r="E243" s="148" t="s">
        <v>523</v>
      </c>
      <c r="F243" s="149" t="s">
        <v>524</v>
      </c>
      <c r="G243" s="150" t="s">
        <v>319</v>
      </c>
      <c r="H243" s="151">
        <v>204.3</v>
      </c>
      <c r="I243" s="4">
        <v>135</v>
      </c>
      <c r="J243" s="95">
        <f>ROUND(I243*H243,2)</f>
        <v>27580.5</v>
      </c>
      <c r="K243" s="149" t="s">
        <v>205</v>
      </c>
      <c r="L243" s="27"/>
      <c r="M243" s="152" t="s">
        <v>1</v>
      </c>
      <c r="N243" s="153" t="s">
        <v>40</v>
      </c>
      <c r="O243" s="48"/>
      <c r="P243" s="154">
        <f>O243*H243</f>
        <v>0</v>
      </c>
      <c r="Q243" s="154">
        <v>0.00033</v>
      </c>
      <c r="R243" s="154">
        <f>Q243*H243</f>
        <v>0.067419</v>
      </c>
      <c r="S243" s="154">
        <v>0</v>
      </c>
      <c r="T243" s="155">
        <f>S243*H243</f>
        <v>0</v>
      </c>
      <c r="AR243" s="15" t="s">
        <v>190</v>
      </c>
      <c r="AT243" s="15" t="s">
        <v>185</v>
      </c>
      <c r="AU243" s="15" t="s">
        <v>78</v>
      </c>
      <c r="AY243" s="15" t="s">
        <v>183</v>
      </c>
      <c r="BE243" s="156">
        <f>IF(N243="základní",J243,0)</f>
        <v>27580.5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5" t="s">
        <v>76</v>
      </c>
      <c r="BK243" s="156">
        <f>ROUND(I243*H243,2)</f>
        <v>27580.5</v>
      </c>
      <c r="BL243" s="15" t="s">
        <v>190</v>
      </c>
      <c r="BM243" s="15" t="s">
        <v>525</v>
      </c>
    </row>
    <row r="244" spans="2:65" s="28" customFormat="1" ht="16.5" customHeight="1">
      <c r="B244" s="27"/>
      <c r="C244" s="147" t="s">
        <v>526</v>
      </c>
      <c r="D244" s="147" t="s">
        <v>185</v>
      </c>
      <c r="E244" s="148" t="s">
        <v>527</v>
      </c>
      <c r="F244" s="149" t="s">
        <v>528</v>
      </c>
      <c r="G244" s="150" t="s">
        <v>319</v>
      </c>
      <c r="H244" s="151">
        <v>204.3</v>
      </c>
      <c r="I244" s="4">
        <v>145</v>
      </c>
      <c r="J244" s="95">
        <f>ROUND(I244*H244,2)</f>
        <v>29623.5</v>
      </c>
      <c r="K244" s="149" t="s">
        <v>189</v>
      </c>
      <c r="L244" s="27"/>
      <c r="M244" s="152" t="s">
        <v>1</v>
      </c>
      <c r="N244" s="153" t="s">
        <v>40</v>
      </c>
      <c r="O244" s="48"/>
      <c r="P244" s="154">
        <f>O244*H244</f>
        <v>0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AR244" s="15" t="s">
        <v>190</v>
      </c>
      <c r="AT244" s="15" t="s">
        <v>185</v>
      </c>
      <c r="AU244" s="15" t="s">
        <v>78</v>
      </c>
      <c r="AY244" s="15" t="s">
        <v>183</v>
      </c>
      <c r="BE244" s="156">
        <f>IF(N244="základní",J244,0)</f>
        <v>29623.5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5" t="s">
        <v>76</v>
      </c>
      <c r="BK244" s="156">
        <f>ROUND(I244*H244,2)</f>
        <v>29623.5</v>
      </c>
      <c r="BL244" s="15" t="s">
        <v>190</v>
      </c>
      <c r="BM244" s="15" t="s">
        <v>529</v>
      </c>
    </row>
    <row r="245" spans="2:65" s="28" customFormat="1" ht="16.5" customHeight="1">
      <c r="B245" s="27"/>
      <c r="C245" s="147" t="s">
        <v>530</v>
      </c>
      <c r="D245" s="147" t="s">
        <v>185</v>
      </c>
      <c r="E245" s="148" t="s">
        <v>531</v>
      </c>
      <c r="F245" s="149" t="s">
        <v>532</v>
      </c>
      <c r="G245" s="150" t="s">
        <v>319</v>
      </c>
      <c r="H245" s="151">
        <v>4</v>
      </c>
      <c r="I245" s="4">
        <v>663</v>
      </c>
      <c r="J245" s="95">
        <f>ROUND(I245*H245,2)</f>
        <v>2652</v>
      </c>
      <c r="K245" s="149" t="s">
        <v>189</v>
      </c>
      <c r="L245" s="27"/>
      <c r="M245" s="152" t="s">
        <v>1</v>
      </c>
      <c r="N245" s="153" t="s">
        <v>40</v>
      </c>
      <c r="O245" s="48"/>
      <c r="P245" s="154">
        <f>O245*H245</f>
        <v>0</v>
      </c>
      <c r="Q245" s="154">
        <v>0.16371</v>
      </c>
      <c r="R245" s="154">
        <f>Q245*H245</f>
        <v>0.65484</v>
      </c>
      <c r="S245" s="154">
        <v>0</v>
      </c>
      <c r="T245" s="155">
        <f>S245*H245</f>
        <v>0</v>
      </c>
      <c r="AR245" s="15" t="s">
        <v>190</v>
      </c>
      <c r="AT245" s="15" t="s">
        <v>185</v>
      </c>
      <c r="AU245" s="15" t="s">
        <v>78</v>
      </c>
      <c r="AY245" s="15" t="s">
        <v>183</v>
      </c>
      <c r="BE245" s="156">
        <f>IF(N245="základní",J245,0)</f>
        <v>2652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5" t="s">
        <v>76</v>
      </c>
      <c r="BK245" s="156">
        <f>ROUND(I245*H245,2)</f>
        <v>2652</v>
      </c>
      <c r="BL245" s="15" t="s">
        <v>190</v>
      </c>
      <c r="BM245" s="15" t="s">
        <v>533</v>
      </c>
    </row>
    <row r="246" spans="2:51" s="167" customFormat="1" ht="12">
      <c r="B246" s="166"/>
      <c r="D246" s="159" t="s">
        <v>196</v>
      </c>
      <c r="E246" s="168" t="s">
        <v>1</v>
      </c>
      <c r="F246" s="169" t="s">
        <v>534</v>
      </c>
      <c r="H246" s="168" t="s">
        <v>1</v>
      </c>
      <c r="I246" s="6"/>
      <c r="L246" s="166"/>
      <c r="M246" s="170"/>
      <c r="N246" s="171"/>
      <c r="O246" s="171"/>
      <c r="P246" s="171"/>
      <c r="Q246" s="171"/>
      <c r="R246" s="171"/>
      <c r="S246" s="171"/>
      <c r="T246" s="172"/>
      <c r="AT246" s="168" t="s">
        <v>196</v>
      </c>
      <c r="AU246" s="168" t="s">
        <v>78</v>
      </c>
      <c r="AV246" s="167" t="s">
        <v>76</v>
      </c>
      <c r="AW246" s="167" t="s">
        <v>31</v>
      </c>
      <c r="AX246" s="167" t="s">
        <v>69</v>
      </c>
      <c r="AY246" s="168" t="s">
        <v>183</v>
      </c>
    </row>
    <row r="247" spans="2:51" s="158" customFormat="1" ht="12">
      <c r="B247" s="157"/>
      <c r="D247" s="159" t="s">
        <v>196</v>
      </c>
      <c r="E247" s="160" t="s">
        <v>1</v>
      </c>
      <c r="F247" s="161" t="s">
        <v>535</v>
      </c>
      <c r="H247" s="162">
        <v>4</v>
      </c>
      <c r="I247" s="5"/>
      <c r="L247" s="157"/>
      <c r="M247" s="163"/>
      <c r="N247" s="164"/>
      <c r="O247" s="164"/>
      <c r="P247" s="164"/>
      <c r="Q247" s="164"/>
      <c r="R247" s="164"/>
      <c r="S247" s="164"/>
      <c r="T247" s="165"/>
      <c r="AT247" s="160" t="s">
        <v>196</v>
      </c>
      <c r="AU247" s="160" t="s">
        <v>78</v>
      </c>
      <c r="AV247" s="158" t="s">
        <v>78</v>
      </c>
      <c r="AW247" s="158" t="s">
        <v>31</v>
      </c>
      <c r="AX247" s="158" t="s">
        <v>76</v>
      </c>
      <c r="AY247" s="160" t="s">
        <v>183</v>
      </c>
    </row>
    <row r="248" spans="2:65" s="28" customFormat="1" ht="16.5" customHeight="1">
      <c r="B248" s="27"/>
      <c r="C248" s="181" t="s">
        <v>536</v>
      </c>
      <c r="D248" s="181" t="s">
        <v>265</v>
      </c>
      <c r="E248" s="182" t="s">
        <v>537</v>
      </c>
      <c r="F248" s="183" t="s">
        <v>538</v>
      </c>
      <c r="G248" s="184" t="s">
        <v>319</v>
      </c>
      <c r="H248" s="185">
        <v>4</v>
      </c>
      <c r="I248" s="8">
        <v>741</v>
      </c>
      <c r="J248" s="186">
        <f>ROUND(I248*H248,2)</f>
        <v>2964</v>
      </c>
      <c r="K248" s="183" t="s">
        <v>1</v>
      </c>
      <c r="L248" s="187"/>
      <c r="M248" s="188" t="s">
        <v>1</v>
      </c>
      <c r="N248" s="189" t="s">
        <v>40</v>
      </c>
      <c r="O248" s="48"/>
      <c r="P248" s="154">
        <f>O248*H248</f>
        <v>0</v>
      </c>
      <c r="Q248" s="154">
        <v>0.058</v>
      </c>
      <c r="R248" s="154">
        <f>Q248*H248</f>
        <v>0.232</v>
      </c>
      <c r="S248" s="154">
        <v>0</v>
      </c>
      <c r="T248" s="155">
        <f>S248*H248</f>
        <v>0</v>
      </c>
      <c r="AR248" s="15" t="s">
        <v>227</v>
      </c>
      <c r="AT248" s="15" t="s">
        <v>265</v>
      </c>
      <c r="AU248" s="15" t="s">
        <v>78</v>
      </c>
      <c r="AY248" s="15" t="s">
        <v>183</v>
      </c>
      <c r="BE248" s="156">
        <f>IF(N248="základní",J248,0)</f>
        <v>2964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15" t="s">
        <v>76</v>
      </c>
      <c r="BK248" s="156">
        <f>ROUND(I248*H248,2)</f>
        <v>2964</v>
      </c>
      <c r="BL248" s="15" t="s">
        <v>190</v>
      </c>
      <c r="BM248" s="15" t="s">
        <v>539</v>
      </c>
    </row>
    <row r="249" spans="2:65" s="28" customFormat="1" ht="16.5" customHeight="1">
      <c r="B249" s="27"/>
      <c r="C249" s="147" t="s">
        <v>540</v>
      </c>
      <c r="D249" s="147" t="s">
        <v>185</v>
      </c>
      <c r="E249" s="148" t="s">
        <v>541</v>
      </c>
      <c r="F249" s="149" t="s">
        <v>542</v>
      </c>
      <c r="G249" s="150" t="s">
        <v>319</v>
      </c>
      <c r="H249" s="151">
        <v>144.14</v>
      </c>
      <c r="I249" s="4">
        <v>283</v>
      </c>
      <c r="J249" s="95">
        <f>ROUND(I249*H249,2)</f>
        <v>40791.62</v>
      </c>
      <c r="K249" s="149" t="s">
        <v>1</v>
      </c>
      <c r="L249" s="27"/>
      <c r="M249" s="152" t="s">
        <v>1</v>
      </c>
      <c r="N249" s="153" t="s">
        <v>40</v>
      </c>
      <c r="O249" s="48"/>
      <c r="P249" s="154">
        <f>O249*H249</f>
        <v>0</v>
      </c>
      <c r="Q249" s="154">
        <v>0</v>
      </c>
      <c r="R249" s="154">
        <f>Q249*H249</f>
        <v>0</v>
      </c>
      <c r="S249" s="154">
        <v>0.324</v>
      </c>
      <c r="T249" s="155">
        <f>S249*H249</f>
        <v>46.701359999999994</v>
      </c>
      <c r="AR249" s="15" t="s">
        <v>190</v>
      </c>
      <c r="AT249" s="15" t="s">
        <v>185</v>
      </c>
      <c r="AU249" s="15" t="s">
        <v>78</v>
      </c>
      <c r="AY249" s="15" t="s">
        <v>183</v>
      </c>
      <c r="BE249" s="156">
        <f>IF(N249="základní",J249,0)</f>
        <v>40791.62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5" t="s">
        <v>76</v>
      </c>
      <c r="BK249" s="156">
        <f>ROUND(I249*H249,2)</f>
        <v>40791.62</v>
      </c>
      <c r="BL249" s="15" t="s">
        <v>190</v>
      </c>
      <c r="BM249" s="15" t="s">
        <v>543</v>
      </c>
    </row>
    <row r="250" spans="2:65" s="28" customFormat="1" ht="16.5" customHeight="1">
      <c r="B250" s="27"/>
      <c r="C250" s="147" t="s">
        <v>544</v>
      </c>
      <c r="D250" s="147" t="s">
        <v>185</v>
      </c>
      <c r="E250" s="148" t="s">
        <v>545</v>
      </c>
      <c r="F250" s="149" t="s">
        <v>546</v>
      </c>
      <c r="G250" s="150" t="s">
        <v>319</v>
      </c>
      <c r="H250" s="151">
        <v>8</v>
      </c>
      <c r="I250" s="4">
        <v>255</v>
      </c>
      <c r="J250" s="95">
        <f>ROUND(I250*H250,2)</f>
        <v>2040</v>
      </c>
      <c r="K250" s="149" t="s">
        <v>189</v>
      </c>
      <c r="L250" s="27"/>
      <c r="M250" s="152" t="s">
        <v>1</v>
      </c>
      <c r="N250" s="153" t="s">
        <v>40</v>
      </c>
      <c r="O250" s="48"/>
      <c r="P250" s="154">
        <f>O250*H250</f>
        <v>0</v>
      </c>
      <c r="Q250" s="154">
        <v>0</v>
      </c>
      <c r="R250" s="154">
        <f>Q250*H250</f>
        <v>0</v>
      </c>
      <c r="S250" s="154">
        <v>0.258</v>
      </c>
      <c r="T250" s="155">
        <f>S250*H250</f>
        <v>2.064</v>
      </c>
      <c r="AR250" s="15" t="s">
        <v>190</v>
      </c>
      <c r="AT250" s="15" t="s">
        <v>185</v>
      </c>
      <c r="AU250" s="15" t="s">
        <v>78</v>
      </c>
      <c r="AY250" s="15" t="s">
        <v>183</v>
      </c>
      <c r="BE250" s="156">
        <f>IF(N250="základní",J250,0)</f>
        <v>2040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5" t="s">
        <v>76</v>
      </c>
      <c r="BK250" s="156">
        <f>ROUND(I250*H250,2)</f>
        <v>2040</v>
      </c>
      <c r="BL250" s="15" t="s">
        <v>190</v>
      </c>
      <c r="BM250" s="15" t="s">
        <v>547</v>
      </c>
    </row>
    <row r="251" spans="2:65" s="28" customFormat="1" ht="16.5" customHeight="1">
      <c r="B251" s="27"/>
      <c r="C251" s="147" t="s">
        <v>548</v>
      </c>
      <c r="D251" s="147" t="s">
        <v>185</v>
      </c>
      <c r="E251" s="148" t="s">
        <v>549</v>
      </c>
      <c r="F251" s="149" t="s">
        <v>550</v>
      </c>
      <c r="G251" s="150" t="s">
        <v>188</v>
      </c>
      <c r="H251" s="151">
        <v>5338.13</v>
      </c>
      <c r="I251" s="4">
        <v>5.5</v>
      </c>
      <c r="J251" s="95">
        <f>ROUND(I251*H251,2)</f>
        <v>29359.72</v>
      </c>
      <c r="K251" s="149" t="s">
        <v>189</v>
      </c>
      <c r="L251" s="27"/>
      <c r="M251" s="152" t="s">
        <v>1</v>
      </c>
      <c r="N251" s="153" t="s">
        <v>40</v>
      </c>
      <c r="O251" s="48"/>
      <c r="P251" s="154">
        <f>O251*H251</f>
        <v>0</v>
      </c>
      <c r="Q251" s="154">
        <v>0</v>
      </c>
      <c r="R251" s="154">
        <f>Q251*H251</f>
        <v>0</v>
      </c>
      <c r="S251" s="154">
        <v>0.02</v>
      </c>
      <c r="T251" s="155">
        <f>S251*H251</f>
        <v>106.7626</v>
      </c>
      <c r="AR251" s="15" t="s">
        <v>190</v>
      </c>
      <c r="AT251" s="15" t="s">
        <v>185</v>
      </c>
      <c r="AU251" s="15" t="s">
        <v>78</v>
      </c>
      <c r="AY251" s="15" t="s">
        <v>183</v>
      </c>
      <c r="BE251" s="156">
        <f>IF(N251="základní",J251,0)</f>
        <v>29359.72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5" t="s">
        <v>76</v>
      </c>
      <c r="BK251" s="156">
        <f>ROUND(I251*H251,2)</f>
        <v>29359.72</v>
      </c>
      <c r="BL251" s="15" t="s">
        <v>190</v>
      </c>
      <c r="BM251" s="15" t="s">
        <v>551</v>
      </c>
    </row>
    <row r="252" spans="2:65" s="28" customFormat="1" ht="16.5" customHeight="1">
      <c r="B252" s="27"/>
      <c r="C252" s="147" t="s">
        <v>552</v>
      </c>
      <c r="D252" s="147" t="s">
        <v>185</v>
      </c>
      <c r="E252" s="148" t="s">
        <v>553</v>
      </c>
      <c r="F252" s="149" t="s">
        <v>554</v>
      </c>
      <c r="G252" s="150" t="s">
        <v>406</v>
      </c>
      <c r="H252" s="151">
        <v>48</v>
      </c>
      <c r="I252" s="4">
        <v>115</v>
      </c>
      <c r="J252" s="95">
        <f>ROUND(I252*H252,2)</f>
        <v>5520</v>
      </c>
      <c r="K252" s="149" t="s">
        <v>189</v>
      </c>
      <c r="L252" s="27"/>
      <c r="M252" s="152" t="s">
        <v>1</v>
      </c>
      <c r="N252" s="153" t="s">
        <v>40</v>
      </c>
      <c r="O252" s="48"/>
      <c r="P252" s="154">
        <f>O252*H252</f>
        <v>0</v>
      </c>
      <c r="Q252" s="154">
        <v>1E-05</v>
      </c>
      <c r="R252" s="154">
        <f>Q252*H252</f>
        <v>0.00048000000000000007</v>
      </c>
      <c r="S252" s="154">
        <v>0</v>
      </c>
      <c r="T252" s="155">
        <f>S252*H252</f>
        <v>0</v>
      </c>
      <c r="AR252" s="15" t="s">
        <v>190</v>
      </c>
      <c r="AT252" s="15" t="s">
        <v>185</v>
      </c>
      <c r="AU252" s="15" t="s">
        <v>78</v>
      </c>
      <c r="AY252" s="15" t="s">
        <v>183</v>
      </c>
      <c r="BE252" s="156">
        <f>IF(N252="základní",J252,0)</f>
        <v>5520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5" t="s">
        <v>76</v>
      </c>
      <c r="BK252" s="156">
        <f>ROUND(I252*H252,2)</f>
        <v>5520</v>
      </c>
      <c r="BL252" s="15" t="s">
        <v>190</v>
      </c>
      <c r="BM252" s="15" t="s">
        <v>555</v>
      </c>
    </row>
    <row r="253" spans="2:51" s="167" customFormat="1" ht="12">
      <c r="B253" s="166"/>
      <c r="D253" s="159" t="s">
        <v>196</v>
      </c>
      <c r="E253" s="168" t="s">
        <v>1</v>
      </c>
      <c r="F253" s="169" t="s">
        <v>325</v>
      </c>
      <c r="H253" s="168" t="s">
        <v>1</v>
      </c>
      <c r="I253" s="6"/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196</v>
      </c>
      <c r="AU253" s="168" t="s">
        <v>78</v>
      </c>
      <c r="AV253" s="167" t="s">
        <v>76</v>
      </c>
      <c r="AW253" s="167" t="s">
        <v>31</v>
      </c>
      <c r="AX253" s="167" t="s">
        <v>69</v>
      </c>
      <c r="AY253" s="168" t="s">
        <v>183</v>
      </c>
    </row>
    <row r="254" spans="2:51" s="158" customFormat="1" ht="12">
      <c r="B254" s="157"/>
      <c r="D254" s="159" t="s">
        <v>196</v>
      </c>
      <c r="E254" s="160" t="s">
        <v>1</v>
      </c>
      <c r="F254" s="161" t="s">
        <v>556</v>
      </c>
      <c r="H254" s="162">
        <v>48</v>
      </c>
      <c r="I254" s="5"/>
      <c r="L254" s="157"/>
      <c r="M254" s="163"/>
      <c r="N254" s="164"/>
      <c r="O254" s="164"/>
      <c r="P254" s="164"/>
      <c r="Q254" s="164"/>
      <c r="R254" s="164"/>
      <c r="S254" s="164"/>
      <c r="T254" s="165"/>
      <c r="AT254" s="160" t="s">
        <v>196</v>
      </c>
      <c r="AU254" s="160" t="s">
        <v>78</v>
      </c>
      <c r="AV254" s="158" t="s">
        <v>78</v>
      </c>
      <c r="AW254" s="158" t="s">
        <v>31</v>
      </c>
      <c r="AX254" s="158" t="s">
        <v>76</v>
      </c>
      <c r="AY254" s="160" t="s">
        <v>183</v>
      </c>
    </row>
    <row r="255" spans="2:65" s="28" customFormat="1" ht="16.5" customHeight="1">
      <c r="B255" s="27"/>
      <c r="C255" s="147" t="s">
        <v>557</v>
      </c>
      <c r="D255" s="147" t="s">
        <v>185</v>
      </c>
      <c r="E255" s="148" t="s">
        <v>558</v>
      </c>
      <c r="F255" s="149" t="s">
        <v>559</v>
      </c>
      <c r="G255" s="150" t="s">
        <v>406</v>
      </c>
      <c r="H255" s="151">
        <v>8</v>
      </c>
      <c r="I255" s="4">
        <v>349</v>
      </c>
      <c r="J255" s="95">
        <f>ROUND(I255*H255,2)</f>
        <v>2792</v>
      </c>
      <c r="K255" s="149" t="s">
        <v>189</v>
      </c>
      <c r="L255" s="27"/>
      <c r="M255" s="152" t="s">
        <v>1</v>
      </c>
      <c r="N255" s="153" t="s">
        <v>40</v>
      </c>
      <c r="O255" s="48"/>
      <c r="P255" s="154">
        <f>O255*H255</f>
        <v>0</v>
      </c>
      <c r="Q255" s="154">
        <v>0</v>
      </c>
      <c r="R255" s="154">
        <f>Q255*H255</f>
        <v>0</v>
      </c>
      <c r="S255" s="154">
        <v>0.082</v>
      </c>
      <c r="T255" s="155">
        <f>S255*H255</f>
        <v>0.656</v>
      </c>
      <c r="AR255" s="15" t="s">
        <v>190</v>
      </c>
      <c r="AT255" s="15" t="s">
        <v>185</v>
      </c>
      <c r="AU255" s="15" t="s">
        <v>78</v>
      </c>
      <c r="AY255" s="15" t="s">
        <v>183</v>
      </c>
      <c r="BE255" s="156">
        <f>IF(N255="základní",J255,0)</f>
        <v>2792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5" t="s">
        <v>76</v>
      </c>
      <c r="BK255" s="156">
        <f>ROUND(I255*H255,2)</f>
        <v>2792</v>
      </c>
      <c r="BL255" s="15" t="s">
        <v>190</v>
      </c>
      <c r="BM255" s="15" t="s">
        <v>560</v>
      </c>
    </row>
    <row r="256" spans="2:63" s="135" customFormat="1" ht="22.9" customHeight="1">
      <c r="B256" s="134"/>
      <c r="D256" s="136" t="s">
        <v>68</v>
      </c>
      <c r="E256" s="145" t="s">
        <v>561</v>
      </c>
      <c r="F256" s="145" t="s">
        <v>562</v>
      </c>
      <c r="I256" s="3"/>
      <c r="J256" s="146">
        <f>BK256</f>
        <v>45293.35999999999</v>
      </c>
      <c r="L256" s="134"/>
      <c r="M256" s="139"/>
      <c r="N256" s="140"/>
      <c r="O256" s="140"/>
      <c r="P256" s="141">
        <f>SUM(P257:P263)</f>
        <v>0</v>
      </c>
      <c r="Q256" s="140"/>
      <c r="R256" s="141">
        <f>SUM(R257:R263)</f>
        <v>0</v>
      </c>
      <c r="S256" s="140"/>
      <c r="T256" s="142">
        <f>SUM(T257:T263)</f>
        <v>0</v>
      </c>
      <c r="AR256" s="136" t="s">
        <v>76</v>
      </c>
      <c r="AT256" s="143" t="s">
        <v>68</v>
      </c>
      <c r="AU256" s="143" t="s">
        <v>76</v>
      </c>
      <c r="AY256" s="136" t="s">
        <v>183</v>
      </c>
      <c r="BK256" s="144">
        <f>SUM(BK257:BK263)</f>
        <v>45293.35999999999</v>
      </c>
    </row>
    <row r="257" spans="2:65" s="28" customFormat="1" ht="16.5" customHeight="1">
      <c r="B257" s="27"/>
      <c r="C257" s="147" t="s">
        <v>563</v>
      </c>
      <c r="D257" s="147" t="s">
        <v>185</v>
      </c>
      <c r="E257" s="148" t="s">
        <v>564</v>
      </c>
      <c r="F257" s="149" t="s">
        <v>565</v>
      </c>
      <c r="G257" s="150" t="s">
        <v>239</v>
      </c>
      <c r="H257" s="151">
        <v>156.184</v>
      </c>
      <c r="I257" s="4">
        <v>149</v>
      </c>
      <c r="J257" s="95">
        <f>ROUND(I257*H257,2)</f>
        <v>23271.42</v>
      </c>
      <c r="K257" s="149" t="s">
        <v>189</v>
      </c>
      <c r="L257" s="27"/>
      <c r="M257" s="152" t="s">
        <v>1</v>
      </c>
      <c r="N257" s="153" t="s">
        <v>40</v>
      </c>
      <c r="O257" s="48"/>
      <c r="P257" s="154">
        <f>O257*H257</f>
        <v>0</v>
      </c>
      <c r="Q257" s="154">
        <v>0</v>
      </c>
      <c r="R257" s="154">
        <f>Q257*H257</f>
        <v>0</v>
      </c>
      <c r="S257" s="154">
        <v>0</v>
      </c>
      <c r="T257" s="155">
        <f>S257*H257</f>
        <v>0</v>
      </c>
      <c r="AR257" s="15" t="s">
        <v>190</v>
      </c>
      <c r="AT257" s="15" t="s">
        <v>185</v>
      </c>
      <c r="AU257" s="15" t="s">
        <v>78</v>
      </c>
      <c r="AY257" s="15" t="s">
        <v>183</v>
      </c>
      <c r="BE257" s="156">
        <f>IF(N257="základní",J257,0)</f>
        <v>23271.42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5" t="s">
        <v>76</v>
      </c>
      <c r="BK257" s="156">
        <f>ROUND(I257*H257,2)</f>
        <v>23271.42</v>
      </c>
      <c r="BL257" s="15" t="s">
        <v>190</v>
      </c>
      <c r="BM257" s="15" t="s">
        <v>566</v>
      </c>
    </row>
    <row r="258" spans="2:51" s="158" customFormat="1" ht="12">
      <c r="B258" s="157"/>
      <c r="D258" s="159" t="s">
        <v>196</v>
      </c>
      <c r="E258" s="160" t="s">
        <v>1</v>
      </c>
      <c r="F258" s="161" t="s">
        <v>567</v>
      </c>
      <c r="H258" s="162">
        <v>156.184</v>
      </c>
      <c r="I258" s="5"/>
      <c r="L258" s="157"/>
      <c r="M258" s="163"/>
      <c r="N258" s="164"/>
      <c r="O258" s="164"/>
      <c r="P258" s="164"/>
      <c r="Q258" s="164"/>
      <c r="R258" s="164"/>
      <c r="S258" s="164"/>
      <c r="T258" s="165"/>
      <c r="AT258" s="160" t="s">
        <v>196</v>
      </c>
      <c r="AU258" s="160" t="s">
        <v>78</v>
      </c>
      <c r="AV258" s="158" t="s">
        <v>78</v>
      </c>
      <c r="AW258" s="158" t="s">
        <v>31</v>
      </c>
      <c r="AX258" s="158" t="s">
        <v>76</v>
      </c>
      <c r="AY258" s="160" t="s">
        <v>183</v>
      </c>
    </row>
    <row r="259" spans="2:65" s="28" customFormat="1" ht="16.5" customHeight="1">
      <c r="B259" s="27"/>
      <c r="C259" s="147" t="s">
        <v>568</v>
      </c>
      <c r="D259" s="147" t="s">
        <v>185</v>
      </c>
      <c r="E259" s="148" t="s">
        <v>569</v>
      </c>
      <c r="F259" s="149" t="s">
        <v>570</v>
      </c>
      <c r="G259" s="150" t="s">
        <v>239</v>
      </c>
      <c r="H259" s="151">
        <v>6247.36</v>
      </c>
      <c r="I259" s="4">
        <v>2</v>
      </c>
      <c r="J259" s="95">
        <f>ROUND(I259*H259,2)</f>
        <v>12494.72</v>
      </c>
      <c r="K259" s="149" t="s">
        <v>189</v>
      </c>
      <c r="L259" s="27"/>
      <c r="M259" s="152" t="s">
        <v>1</v>
      </c>
      <c r="N259" s="153" t="s">
        <v>40</v>
      </c>
      <c r="O259" s="48"/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AR259" s="15" t="s">
        <v>190</v>
      </c>
      <c r="AT259" s="15" t="s">
        <v>185</v>
      </c>
      <c r="AU259" s="15" t="s">
        <v>78</v>
      </c>
      <c r="AY259" s="15" t="s">
        <v>183</v>
      </c>
      <c r="BE259" s="156">
        <f>IF(N259="základní",J259,0)</f>
        <v>12494.72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5" t="s">
        <v>76</v>
      </c>
      <c r="BK259" s="156">
        <f>ROUND(I259*H259,2)</f>
        <v>12494.72</v>
      </c>
      <c r="BL259" s="15" t="s">
        <v>190</v>
      </c>
      <c r="BM259" s="15" t="s">
        <v>571</v>
      </c>
    </row>
    <row r="260" spans="2:51" s="158" customFormat="1" ht="12">
      <c r="B260" s="157"/>
      <c r="D260" s="159" t="s">
        <v>196</v>
      </c>
      <c r="E260" s="160" t="s">
        <v>1</v>
      </c>
      <c r="F260" s="161" t="s">
        <v>572</v>
      </c>
      <c r="H260" s="162">
        <v>6247.36</v>
      </c>
      <c r="I260" s="5"/>
      <c r="L260" s="157"/>
      <c r="M260" s="163"/>
      <c r="N260" s="164"/>
      <c r="O260" s="164"/>
      <c r="P260" s="164"/>
      <c r="Q260" s="164"/>
      <c r="R260" s="164"/>
      <c r="S260" s="164"/>
      <c r="T260" s="165"/>
      <c r="AT260" s="160" t="s">
        <v>196</v>
      </c>
      <c r="AU260" s="160" t="s">
        <v>78</v>
      </c>
      <c r="AV260" s="158" t="s">
        <v>78</v>
      </c>
      <c r="AW260" s="158" t="s">
        <v>31</v>
      </c>
      <c r="AX260" s="158" t="s">
        <v>76</v>
      </c>
      <c r="AY260" s="160" t="s">
        <v>183</v>
      </c>
    </row>
    <row r="261" spans="2:65" s="28" customFormat="1" ht="16.5" customHeight="1">
      <c r="B261" s="27"/>
      <c r="C261" s="147" t="s">
        <v>573</v>
      </c>
      <c r="D261" s="147" t="s">
        <v>185</v>
      </c>
      <c r="E261" s="148" t="s">
        <v>574</v>
      </c>
      <c r="F261" s="149" t="s">
        <v>575</v>
      </c>
      <c r="G261" s="150" t="s">
        <v>239</v>
      </c>
      <c r="H261" s="151">
        <v>156.184</v>
      </c>
      <c r="I261" s="4">
        <v>11</v>
      </c>
      <c r="J261" s="95">
        <f>ROUND(I261*H261,2)</f>
        <v>1718.02</v>
      </c>
      <c r="K261" s="149" t="s">
        <v>189</v>
      </c>
      <c r="L261" s="27"/>
      <c r="M261" s="152" t="s">
        <v>1</v>
      </c>
      <c r="N261" s="153" t="s">
        <v>40</v>
      </c>
      <c r="O261" s="48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AR261" s="15" t="s">
        <v>190</v>
      </c>
      <c r="AT261" s="15" t="s">
        <v>185</v>
      </c>
      <c r="AU261" s="15" t="s">
        <v>78</v>
      </c>
      <c r="AY261" s="15" t="s">
        <v>183</v>
      </c>
      <c r="BE261" s="156">
        <f>IF(N261="základní",J261,0)</f>
        <v>1718.02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5" t="s">
        <v>76</v>
      </c>
      <c r="BK261" s="156">
        <f>ROUND(I261*H261,2)</f>
        <v>1718.02</v>
      </c>
      <c r="BL261" s="15" t="s">
        <v>190</v>
      </c>
      <c r="BM261" s="15" t="s">
        <v>576</v>
      </c>
    </row>
    <row r="262" spans="2:65" s="28" customFormat="1" ht="16.5" customHeight="1">
      <c r="B262" s="27"/>
      <c r="C262" s="147" t="s">
        <v>577</v>
      </c>
      <c r="D262" s="147" t="s">
        <v>185</v>
      </c>
      <c r="E262" s="148" t="s">
        <v>578</v>
      </c>
      <c r="F262" s="149" t="s">
        <v>579</v>
      </c>
      <c r="G262" s="150" t="s">
        <v>239</v>
      </c>
      <c r="H262" s="151">
        <v>156.184</v>
      </c>
      <c r="I262" s="4">
        <v>50</v>
      </c>
      <c r="J262" s="95">
        <f>ROUND(I262*H262,2)</f>
        <v>7809.2</v>
      </c>
      <c r="K262" s="149" t="s">
        <v>189</v>
      </c>
      <c r="L262" s="27"/>
      <c r="M262" s="152" t="s">
        <v>1</v>
      </c>
      <c r="N262" s="153" t="s">
        <v>40</v>
      </c>
      <c r="O262" s="48"/>
      <c r="P262" s="154">
        <f>O262*H262</f>
        <v>0</v>
      </c>
      <c r="Q262" s="154">
        <v>0</v>
      </c>
      <c r="R262" s="154">
        <f>Q262*H262</f>
        <v>0</v>
      </c>
      <c r="S262" s="154">
        <v>0</v>
      </c>
      <c r="T262" s="155">
        <f>S262*H262</f>
        <v>0</v>
      </c>
      <c r="AR262" s="15" t="s">
        <v>190</v>
      </c>
      <c r="AT262" s="15" t="s">
        <v>185</v>
      </c>
      <c r="AU262" s="15" t="s">
        <v>78</v>
      </c>
      <c r="AY262" s="15" t="s">
        <v>183</v>
      </c>
      <c r="BE262" s="156">
        <f>IF(N262="základní",J262,0)</f>
        <v>7809.2</v>
      </c>
      <c r="BF262" s="156">
        <f>IF(N262="snížená",J262,0)</f>
        <v>0</v>
      </c>
      <c r="BG262" s="156">
        <f>IF(N262="zákl. přenesená",J262,0)</f>
        <v>0</v>
      </c>
      <c r="BH262" s="156">
        <f>IF(N262="sníž. přenesená",J262,0)</f>
        <v>0</v>
      </c>
      <c r="BI262" s="156">
        <f>IF(N262="nulová",J262,0)</f>
        <v>0</v>
      </c>
      <c r="BJ262" s="15" t="s">
        <v>76</v>
      </c>
      <c r="BK262" s="156">
        <f>ROUND(I262*H262,2)</f>
        <v>7809.2</v>
      </c>
      <c r="BL262" s="15" t="s">
        <v>190</v>
      </c>
      <c r="BM262" s="15" t="s">
        <v>580</v>
      </c>
    </row>
    <row r="263" spans="2:51" s="158" customFormat="1" ht="12">
      <c r="B263" s="157"/>
      <c r="D263" s="159" t="s">
        <v>196</v>
      </c>
      <c r="E263" s="160" t="s">
        <v>1</v>
      </c>
      <c r="F263" s="161" t="s">
        <v>581</v>
      </c>
      <c r="H263" s="162">
        <v>156.184</v>
      </c>
      <c r="I263" s="5"/>
      <c r="L263" s="157"/>
      <c r="M263" s="163"/>
      <c r="N263" s="164"/>
      <c r="O263" s="164"/>
      <c r="P263" s="164"/>
      <c r="Q263" s="164"/>
      <c r="R263" s="164"/>
      <c r="S263" s="164"/>
      <c r="T263" s="165"/>
      <c r="AT263" s="160" t="s">
        <v>196</v>
      </c>
      <c r="AU263" s="160" t="s">
        <v>78</v>
      </c>
      <c r="AV263" s="158" t="s">
        <v>78</v>
      </c>
      <c r="AW263" s="158" t="s">
        <v>31</v>
      </c>
      <c r="AX263" s="158" t="s">
        <v>76</v>
      </c>
      <c r="AY263" s="160" t="s">
        <v>183</v>
      </c>
    </row>
    <row r="264" spans="2:63" s="135" customFormat="1" ht="22.9" customHeight="1">
      <c r="B264" s="134"/>
      <c r="D264" s="136" t="s">
        <v>68</v>
      </c>
      <c r="E264" s="145" t="s">
        <v>582</v>
      </c>
      <c r="F264" s="145" t="s">
        <v>583</v>
      </c>
      <c r="I264" s="3"/>
      <c r="J264" s="146">
        <f>BK264</f>
        <v>513827.12</v>
      </c>
      <c r="L264" s="134"/>
      <c r="M264" s="139"/>
      <c r="N264" s="140"/>
      <c r="O264" s="140"/>
      <c r="P264" s="141">
        <f>SUM(P265:P269)</f>
        <v>0</v>
      </c>
      <c r="Q264" s="140"/>
      <c r="R264" s="141">
        <f>SUM(R265:R269)</f>
        <v>0</v>
      </c>
      <c r="S264" s="140"/>
      <c r="T264" s="142">
        <f>SUM(T265:T269)</f>
        <v>0</v>
      </c>
      <c r="AR264" s="136" t="s">
        <v>76</v>
      </c>
      <c r="AT264" s="143" t="s">
        <v>68</v>
      </c>
      <c r="AU264" s="143" t="s">
        <v>76</v>
      </c>
      <c r="AY264" s="136" t="s">
        <v>183</v>
      </c>
      <c r="BK264" s="144">
        <f>SUM(BK265:BK269)</f>
        <v>513827.12</v>
      </c>
    </row>
    <row r="265" spans="2:65" s="28" customFormat="1" ht="16.5" customHeight="1">
      <c r="B265" s="27"/>
      <c r="C265" s="147" t="s">
        <v>584</v>
      </c>
      <c r="D265" s="147" t="s">
        <v>185</v>
      </c>
      <c r="E265" s="148" t="s">
        <v>564</v>
      </c>
      <c r="F265" s="149" t="s">
        <v>565</v>
      </c>
      <c r="G265" s="150" t="s">
        <v>239</v>
      </c>
      <c r="H265" s="151">
        <v>2733.123</v>
      </c>
      <c r="I265" s="4">
        <v>149</v>
      </c>
      <c r="J265" s="95">
        <f>ROUND(I265*H265,2)</f>
        <v>407235.33</v>
      </c>
      <c r="K265" s="149" t="s">
        <v>189</v>
      </c>
      <c r="L265" s="27"/>
      <c r="M265" s="152" t="s">
        <v>1</v>
      </c>
      <c r="N265" s="153" t="s">
        <v>40</v>
      </c>
      <c r="O265" s="48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AR265" s="15" t="s">
        <v>190</v>
      </c>
      <c r="AT265" s="15" t="s">
        <v>185</v>
      </c>
      <c r="AU265" s="15" t="s">
        <v>78</v>
      </c>
      <c r="AY265" s="15" t="s">
        <v>183</v>
      </c>
      <c r="BE265" s="156">
        <f>IF(N265="základní",J265,0)</f>
        <v>407235.33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5" t="s">
        <v>76</v>
      </c>
      <c r="BK265" s="156">
        <f>ROUND(I265*H265,2)</f>
        <v>407235.33</v>
      </c>
      <c r="BL265" s="15" t="s">
        <v>190</v>
      </c>
      <c r="BM265" s="15" t="s">
        <v>585</v>
      </c>
    </row>
    <row r="266" spans="2:51" s="158" customFormat="1" ht="12">
      <c r="B266" s="157"/>
      <c r="D266" s="159" t="s">
        <v>196</v>
      </c>
      <c r="E266" s="160" t="s">
        <v>1</v>
      </c>
      <c r="F266" s="161" t="s">
        <v>586</v>
      </c>
      <c r="H266" s="162">
        <v>2733.123</v>
      </c>
      <c r="I266" s="5"/>
      <c r="L266" s="157"/>
      <c r="M266" s="163"/>
      <c r="N266" s="164"/>
      <c r="O266" s="164"/>
      <c r="P266" s="164"/>
      <c r="Q266" s="164"/>
      <c r="R266" s="164"/>
      <c r="S266" s="164"/>
      <c r="T266" s="165"/>
      <c r="AT266" s="160" t="s">
        <v>196</v>
      </c>
      <c r="AU266" s="160" t="s">
        <v>78</v>
      </c>
      <c r="AV266" s="158" t="s">
        <v>78</v>
      </c>
      <c r="AW266" s="158" t="s">
        <v>31</v>
      </c>
      <c r="AX266" s="158" t="s">
        <v>76</v>
      </c>
      <c r="AY266" s="160" t="s">
        <v>183</v>
      </c>
    </row>
    <row r="267" spans="2:65" s="28" customFormat="1" ht="16.5" customHeight="1">
      <c r="B267" s="27"/>
      <c r="C267" s="147" t="s">
        <v>587</v>
      </c>
      <c r="D267" s="147" t="s">
        <v>185</v>
      </c>
      <c r="E267" s="148" t="s">
        <v>569</v>
      </c>
      <c r="F267" s="149" t="s">
        <v>570</v>
      </c>
      <c r="G267" s="150" t="s">
        <v>239</v>
      </c>
      <c r="H267" s="151">
        <v>38263.722</v>
      </c>
      <c r="I267" s="4">
        <v>2</v>
      </c>
      <c r="J267" s="95">
        <f>ROUND(I267*H267,2)</f>
        <v>76527.44</v>
      </c>
      <c r="K267" s="149" t="s">
        <v>189</v>
      </c>
      <c r="L267" s="27"/>
      <c r="M267" s="152" t="s">
        <v>1</v>
      </c>
      <c r="N267" s="153" t="s">
        <v>40</v>
      </c>
      <c r="O267" s="48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AR267" s="15" t="s">
        <v>190</v>
      </c>
      <c r="AT267" s="15" t="s">
        <v>185</v>
      </c>
      <c r="AU267" s="15" t="s">
        <v>78</v>
      </c>
      <c r="AY267" s="15" t="s">
        <v>183</v>
      </c>
      <c r="BE267" s="156">
        <f>IF(N267="základní",J267,0)</f>
        <v>76527.44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5" t="s">
        <v>76</v>
      </c>
      <c r="BK267" s="156">
        <f>ROUND(I267*H267,2)</f>
        <v>76527.44</v>
      </c>
      <c r="BL267" s="15" t="s">
        <v>190</v>
      </c>
      <c r="BM267" s="15" t="s">
        <v>588</v>
      </c>
    </row>
    <row r="268" spans="2:51" s="158" customFormat="1" ht="12">
      <c r="B268" s="157"/>
      <c r="D268" s="159" t="s">
        <v>196</v>
      </c>
      <c r="E268" s="160" t="s">
        <v>1</v>
      </c>
      <c r="F268" s="161" t="s">
        <v>589</v>
      </c>
      <c r="H268" s="162">
        <v>38263.722</v>
      </c>
      <c r="I268" s="5"/>
      <c r="L268" s="157"/>
      <c r="M268" s="163"/>
      <c r="N268" s="164"/>
      <c r="O268" s="164"/>
      <c r="P268" s="164"/>
      <c r="Q268" s="164"/>
      <c r="R268" s="164"/>
      <c r="S268" s="164"/>
      <c r="T268" s="165"/>
      <c r="AT268" s="160" t="s">
        <v>196</v>
      </c>
      <c r="AU268" s="160" t="s">
        <v>78</v>
      </c>
      <c r="AV268" s="158" t="s">
        <v>78</v>
      </c>
      <c r="AW268" s="158" t="s">
        <v>31</v>
      </c>
      <c r="AX268" s="158" t="s">
        <v>76</v>
      </c>
      <c r="AY268" s="160" t="s">
        <v>183</v>
      </c>
    </row>
    <row r="269" spans="2:65" s="28" customFormat="1" ht="16.5" customHeight="1">
      <c r="B269" s="27"/>
      <c r="C269" s="147" t="s">
        <v>590</v>
      </c>
      <c r="D269" s="147" t="s">
        <v>185</v>
      </c>
      <c r="E269" s="148" t="s">
        <v>574</v>
      </c>
      <c r="F269" s="149" t="s">
        <v>575</v>
      </c>
      <c r="G269" s="150" t="s">
        <v>239</v>
      </c>
      <c r="H269" s="151">
        <v>2733.123</v>
      </c>
      <c r="I269" s="4">
        <v>11</v>
      </c>
      <c r="J269" s="95">
        <f>ROUND(I269*H269,2)</f>
        <v>30064.35</v>
      </c>
      <c r="K269" s="149" t="s">
        <v>189</v>
      </c>
      <c r="L269" s="27"/>
      <c r="M269" s="152" t="s">
        <v>1</v>
      </c>
      <c r="N269" s="153" t="s">
        <v>40</v>
      </c>
      <c r="O269" s="48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AR269" s="15" t="s">
        <v>190</v>
      </c>
      <c r="AT269" s="15" t="s">
        <v>185</v>
      </c>
      <c r="AU269" s="15" t="s">
        <v>78</v>
      </c>
      <c r="AY269" s="15" t="s">
        <v>183</v>
      </c>
      <c r="BE269" s="156">
        <f>IF(N269="základní",J269,0)</f>
        <v>30064.35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5" t="s">
        <v>76</v>
      </c>
      <c r="BK269" s="156">
        <f>ROUND(I269*H269,2)</f>
        <v>30064.35</v>
      </c>
      <c r="BL269" s="15" t="s">
        <v>190</v>
      </c>
      <c r="BM269" s="15" t="s">
        <v>591</v>
      </c>
    </row>
    <row r="270" spans="2:63" s="135" customFormat="1" ht="22.9" customHeight="1">
      <c r="B270" s="134"/>
      <c r="D270" s="136" t="s">
        <v>68</v>
      </c>
      <c r="E270" s="145" t="s">
        <v>592</v>
      </c>
      <c r="F270" s="145" t="s">
        <v>593</v>
      </c>
      <c r="I270" s="3"/>
      <c r="J270" s="146">
        <f>BK270</f>
        <v>4533689.37</v>
      </c>
      <c r="L270" s="134"/>
      <c r="M270" s="139"/>
      <c r="N270" s="140"/>
      <c r="O270" s="140"/>
      <c r="P270" s="141">
        <f>P271</f>
        <v>0</v>
      </c>
      <c r="Q270" s="140"/>
      <c r="R270" s="141">
        <f>R271</f>
        <v>0</v>
      </c>
      <c r="S270" s="140"/>
      <c r="T270" s="142">
        <f>T271</f>
        <v>0</v>
      </c>
      <c r="AR270" s="136" t="s">
        <v>76</v>
      </c>
      <c r="AT270" s="143" t="s">
        <v>68</v>
      </c>
      <c r="AU270" s="143" t="s">
        <v>76</v>
      </c>
      <c r="AY270" s="136" t="s">
        <v>183</v>
      </c>
      <c r="BK270" s="144">
        <f>BK271</f>
        <v>4533689.37</v>
      </c>
    </row>
    <row r="271" spans="2:65" s="28" customFormat="1" ht="16.5" customHeight="1">
      <c r="B271" s="27"/>
      <c r="C271" s="147" t="s">
        <v>594</v>
      </c>
      <c r="D271" s="147" t="s">
        <v>185</v>
      </c>
      <c r="E271" s="148" t="s">
        <v>595</v>
      </c>
      <c r="F271" s="149" t="s">
        <v>596</v>
      </c>
      <c r="G271" s="150" t="s">
        <v>239</v>
      </c>
      <c r="H271" s="151">
        <v>11362.63</v>
      </c>
      <c r="I271" s="4">
        <v>399</v>
      </c>
      <c r="J271" s="95">
        <f>ROUND(I271*H271,2)</f>
        <v>4533689.37</v>
      </c>
      <c r="K271" s="149" t="s">
        <v>189</v>
      </c>
      <c r="L271" s="27"/>
      <c r="M271" s="190" t="s">
        <v>1</v>
      </c>
      <c r="N271" s="191" t="s">
        <v>40</v>
      </c>
      <c r="O271" s="192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AR271" s="15" t="s">
        <v>190</v>
      </c>
      <c r="AT271" s="15" t="s">
        <v>185</v>
      </c>
      <c r="AU271" s="15" t="s">
        <v>78</v>
      </c>
      <c r="AY271" s="15" t="s">
        <v>183</v>
      </c>
      <c r="BE271" s="156">
        <f>IF(N271="základní",J271,0)</f>
        <v>4533689.37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5" t="s">
        <v>76</v>
      </c>
      <c r="BK271" s="156">
        <f>ROUND(I271*H271,2)</f>
        <v>4533689.37</v>
      </c>
      <c r="BL271" s="15" t="s">
        <v>190</v>
      </c>
      <c r="BM271" s="15" t="s">
        <v>597</v>
      </c>
    </row>
    <row r="272" spans="2:12" s="28" customFormat="1" ht="6.95" customHeight="1">
      <c r="B272" s="37"/>
      <c r="C272" s="38"/>
      <c r="D272" s="38"/>
      <c r="E272" s="38"/>
      <c r="F272" s="38"/>
      <c r="G272" s="38"/>
      <c r="H272" s="38"/>
      <c r="I272" s="2"/>
      <c r="J272" s="38"/>
      <c r="K272" s="38"/>
      <c r="L272" s="27"/>
    </row>
  </sheetData>
  <sheetProtection algorithmName="SHA-512" hashValue="1oYxSpd5/ShjujBmum95TlV2FbXYwcfH+Ya2nmyhxsNlehv9pe2QZMfuZWK/2gYDriH76k6C71DJ7NDNTMBXhQ==" saltValue="je/a0CJv439pKcS8FfMInQ==" spinCount="100000" sheet="1" objects="1" scenarios="1" selectLockedCells="1"/>
  <autoFilter ref="C94:K271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B1:BM211"/>
  <sheetViews>
    <sheetView showGridLines="0" workbookViewId="0" topLeftCell="A192">
      <selection activeCell="I201" sqref="I201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138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2267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2268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1785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1233883.14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ROUND((SUM(BE91:BE210)),2)</f>
        <v>1233883.14</v>
      </c>
      <c r="I35" s="104">
        <v>0.21</v>
      </c>
      <c r="J35" s="103">
        <f>ROUND(((SUM(BE91:BE210))*I35),2)</f>
        <v>259115.46</v>
      </c>
      <c r="L35" s="27"/>
    </row>
    <row r="36" spans="2:12" s="28" customFormat="1" ht="14.45" customHeight="1">
      <c r="B36" s="27"/>
      <c r="E36" s="24" t="s">
        <v>41</v>
      </c>
      <c r="F36" s="103">
        <f>ROUND((SUM(BF91:BF210)),2)</f>
        <v>0</v>
      </c>
      <c r="I36" s="104">
        <v>0.15</v>
      </c>
      <c r="J36" s="103">
        <f>ROUND(((SUM(BF91:BF210))*I36),2)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ROUND((SUM(BG91:BG210)),2)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ROUND((SUM(BH91:BH210)),2)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ROUND((SUM(BI91:BI210)),2)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1492998.5999999999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2267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A - Kanal. stoka ul. Na Drahách - investor Správa a údržba silnic Plzeňského kraje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1233883.1400000001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1233883.1400000001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298511.58999999997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J142</f>
        <v>21364.38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J152</f>
        <v>874918.99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J204</f>
        <v>3651.8500000000004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J209</f>
        <v>35436.33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2267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A - Kanal. stoka ul. Na Drahách - investor Správa a údržba silnic Plzeňského kraje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 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1233883.1400000001</v>
      </c>
      <c r="L91" s="27"/>
      <c r="M91" s="55"/>
      <c r="N91" s="46"/>
      <c r="O91" s="46"/>
      <c r="P91" s="131">
        <f>P92</f>
        <v>0</v>
      </c>
      <c r="Q91" s="46"/>
      <c r="R91" s="131">
        <f>R92</f>
        <v>222.87019295999997</v>
      </c>
      <c r="S91" s="46"/>
      <c r="T91" s="132">
        <f>T92</f>
        <v>5.7226</v>
      </c>
      <c r="AT91" s="15" t="s">
        <v>68</v>
      </c>
      <c r="AU91" s="15" t="s">
        <v>157</v>
      </c>
      <c r="BK91" s="133">
        <f>BK92</f>
        <v>1233883.1400000001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1233883.1400000001</v>
      </c>
      <c r="L92" s="134"/>
      <c r="M92" s="139"/>
      <c r="N92" s="140"/>
      <c r="O92" s="140"/>
      <c r="P92" s="141">
        <f>P93+P142+P152+P204+P209</f>
        <v>0</v>
      </c>
      <c r="Q92" s="140"/>
      <c r="R92" s="141">
        <f>R93+R142+R152+R204+R209</f>
        <v>222.87019295999997</v>
      </c>
      <c r="S92" s="140"/>
      <c r="T92" s="142">
        <f>T93+T142+T152+T204+T209</f>
        <v>5.7226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BK93+BK142+BK152+BK204+BK209</f>
        <v>1233883.1400000001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298511.58999999997</v>
      </c>
      <c r="L93" s="134"/>
      <c r="M93" s="139"/>
      <c r="N93" s="140"/>
      <c r="O93" s="140"/>
      <c r="P93" s="141">
        <f>SUM(P94:P141)</f>
        <v>0</v>
      </c>
      <c r="Q93" s="140"/>
      <c r="R93" s="141">
        <f>SUM(R94:R141)</f>
        <v>155.45143199999998</v>
      </c>
      <c r="S93" s="140"/>
      <c r="T93" s="142">
        <f>SUM(T94:T141)</f>
        <v>5.7226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SUM(BK94:BK141)</f>
        <v>298511.58999999997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2091</v>
      </c>
      <c r="F94" s="149" t="s">
        <v>2092</v>
      </c>
      <c r="G94" s="150" t="s">
        <v>194</v>
      </c>
      <c r="H94" s="151">
        <v>302.495</v>
      </c>
      <c r="I94" s="4">
        <v>285</v>
      </c>
      <c r="J94" s="95">
        <f>ROUND(I94*H94,2)</f>
        <v>86211.08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86211.08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86211.08</v>
      </c>
      <c r="BL94" s="15" t="s">
        <v>190</v>
      </c>
      <c r="BM94" s="15" t="s">
        <v>2269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2270</v>
      </c>
      <c r="H95" s="162">
        <v>76.59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2271</v>
      </c>
      <c r="H96" s="162">
        <v>143.75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2272</v>
      </c>
      <c r="H97" s="162">
        <v>34.155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96" customFormat="1" ht="12">
      <c r="B98" s="195"/>
      <c r="D98" s="159" t="s">
        <v>196</v>
      </c>
      <c r="E98" s="197" t="s">
        <v>1</v>
      </c>
      <c r="F98" s="198" t="s">
        <v>1791</v>
      </c>
      <c r="H98" s="199">
        <v>254.495</v>
      </c>
      <c r="I98" s="9"/>
      <c r="L98" s="195"/>
      <c r="M98" s="200"/>
      <c r="N98" s="201"/>
      <c r="O98" s="201"/>
      <c r="P98" s="201"/>
      <c r="Q98" s="201"/>
      <c r="R98" s="201"/>
      <c r="S98" s="201"/>
      <c r="T98" s="202"/>
      <c r="AT98" s="197" t="s">
        <v>196</v>
      </c>
      <c r="AU98" s="197" t="s">
        <v>78</v>
      </c>
      <c r="AV98" s="196" t="s">
        <v>198</v>
      </c>
      <c r="AW98" s="196" t="s">
        <v>31</v>
      </c>
      <c r="AX98" s="196" t="s">
        <v>69</v>
      </c>
      <c r="AY98" s="197" t="s">
        <v>183</v>
      </c>
    </row>
    <row r="99" spans="2:51" s="167" customFormat="1" ht="12">
      <c r="B99" s="166"/>
      <c r="D99" s="159" t="s">
        <v>196</v>
      </c>
      <c r="E99" s="168" t="s">
        <v>1</v>
      </c>
      <c r="F99" s="169" t="s">
        <v>2273</v>
      </c>
      <c r="H99" s="168" t="s">
        <v>1</v>
      </c>
      <c r="I99" s="6"/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196</v>
      </c>
      <c r="AU99" s="168" t="s">
        <v>78</v>
      </c>
      <c r="AV99" s="167" t="s">
        <v>76</v>
      </c>
      <c r="AW99" s="167" t="s">
        <v>31</v>
      </c>
      <c r="AX99" s="167" t="s">
        <v>69</v>
      </c>
      <c r="AY99" s="168" t="s">
        <v>183</v>
      </c>
    </row>
    <row r="100" spans="2:51" s="158" customFormat="1" ht="12">
      <c r="B100" s="157"/>
      <c r="D100" s="159" t="s">
        <v>196</v>
      </c>
      <c r="E100" s="160" t="s">
        <v>1</v>
      </c>
      <c r="F100" s="161" t="s">
        <v>2274</v>
      </c>
      <c r="H100" s="162">
        <v>48</v>
      </c>
      <c r="I100" s="5"/>
      <c r="L100" s="157"/>
      <c r="M100" s="163"/>
      <c r="N100" s="164"/>
      <c r="O100" s="164"/>
      <c r="P100" s="164"/>
      <c r="Q100" s="164"/>
      <c r="R100" s="164"/>
      <c r="S100" s="164"/>
      <c r="T100" s="165"/>
      <c r="AT100" s="160" t="s">
        <v>196</v>
      </c>
      <c r="AU100" s="160" t="s">
        <v>78</v>
      </c>
      <c r="AV100" s="158" t="s">
        <v>78</v>
      </c>
      <c r="AW100" s="158" t="s">
        <v>31</v>
      </c>
      <c r="AX100" s="158" t="s">
        <v>69</v>
      </c>
      <c r="AY100" s="160" t="s">
        <v>183</v>
      </c>
    </row>
    <row r="101" spans="2:51" s="174" customFormat="1" ht="12">
      <c r="B101" s="173"/>
      <c r="D101" s="159" t="s">
        <v>196</v>
      </c>
      <c r="E101" s="175" t="s">
        <v>1</v>
      </c>
      <c r="F101" s="176" t="s">
        <v>211</v>
      </c>
      <c r="H101" s="177">
        <v>302.495</v>
      </c>
      <c r="I101" s="7"/>
      <c r="L101" s="173"/>
      <c r="M101" s="178"/>
      <c r="N101" s="179"/>
      <c r="O101" s="179"/>
      <c r="P101" s="179"/>
      <c r="Q101" s="179"/>
      <c r="R101" s="179"/>
      <c r="S101" s="179"/>
      <c r="T101" s="180"/>
      <c r="AT101" s="175" t="s">
        <v>196</v>
      </c>
      <c r="AU101" s="175" t="s">
        <v>78</v>
      </c>
      <c r="AV101" s="174" t="s">
        <v>190</v>
      </c>
      <c r="AW101" s="174" t="s">
        <v>31</v>
      </c>
      <c r="AX101" s="174" t="s">
        <v>76</v>
      </c>
      <c r="AY101" s="175" t="s">
        <v>183</v>
      </c>
    </row>
    <row r="102" spans="2:65" s="28" customFormat="1" ht="16.5" customHeight="1">
      <c r="B102" s="27"/>
      <c r="C102" s="147" t="s">
        <v>78</v>
      </c>
      <c r="D102" s="147" t="s">
        <v>185</v>
      </c>
      <c r="E102" s="148" t="s">
        <v>1794</v>
      </c>
      <c r="F102" s="149" t="s">
        <v>1795</v>
      </c>
      <c r="G102" s="150" t="s">
        <v>194</v>
      </c>
      <c r="H102" s="151">
        <v>302.495</v>
      </c>
      <c r="I102" s="4">
        <v>23.1</v>
      </c>
      <c r="J102" s="95">
        <f>ROUND(I102*H102,2)</f>
        <v>6987.63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6987.63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6987.63</v>
      </c>
      <c r="BL102" s="15" t="s">
        <v>190</v>
      </c>
      <c r="BM102" s="15" t="s">
        <v>2275</v>
      </c>
    </row>
    <row r="103" spans="2:65" s="28" customFormat="1" ht="16.5" customHeight="1">
      <c r="B103" s="27"/>
      <c r="C103" s="147" t="s">
        <v>198</v>
      </c>
      <c r="D103" s="147" t="s">
        <v>185</v>
      </c>
      <c r="E103" s="148" t="s">
        <v>643</v>
      </c>
      <c r="F103" s="149" t="s">
        <v>644</v>
      </c>
      <c r="G103" s="150" t="s">
        <v>194</v>
      </c>
      <c r="H103" s="151">
        <v>27</v>
      </c>
      <c r="I103" s="4">
        <v>651</v>
      </c>
      <c r="J103" s="95">
        <f>ROUND(I103*H103,2)</f>
        <v>17577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17577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17577</v>
      </c>
      <c r="BL103" s="15" t="s">
        <v>190</v>
      </c>
      <c r="BM103" s="15" t="s">
        <v>2276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2277</v>
      </c>
      <c r="H104" s="162">
        <v>27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190</v>
      </c>
      <c r="D105" s="147" t="s">
        <v>185</v>
      </c>
      <c r="E105" s="148" t="s">
        <v>646</v>
      </c>
      <c r="F105" s="149" t="s">
        <v>647</v>
      </c>
      <c r="G105" s="150" t="s">
        <v>194</v>
      </c>
      <c r="H105" s="151">
        <v>27</v>
      </c>
      <c r="I105" s="4">
        <v>51.2</v>
      </c>
      <c r="J105" s="95">
        <f>ROUND(I105*H105,2)</f>
        <v>1382.4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1382.4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1382.4</v>
      </c>
      <c r="BL105" s="15" t="s">
        <v>190</v>
      </c>
      <c r="BM105" s="15" t="s">
        <v>2278</v>
      </c>
    </row>
    <row r="106" spans="2:65" s="28" customFormat="1" ht="16.5" customHeight="1">
      <c r="B106" s="27"/>
      <c r="C106" s="147" t="s">
        <v>212</v>
      </c>
      <c r="D106" s="147" t="s">
        <v>185</v>
      </c>
      <c r="E106" s="148" t="s">
        <v>1467</v>
      </c>
      <c r="F106" s="149" t="s">
        <v>1468</v>
      </c>
      <c r="G106" s="150" t="s">
        <v>188</v>
      </c>
      <c r="H106" s="151">
        <v>639.8</v>
      </c>
      <c r="I106" s="4">
        <v>45</v>
      </c>
      <c r="J106" s="95">
        <f>ROUND(I106*H106,2)</f>
        <v>28791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0.00084</v>
      </c>
      <c r="R106" s="154">
        <f>Q106*H106</f>
        <v>0.537432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28791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28791</v>
      </c>
      <c r="BL106" s="15" t="s">
        <v>190</v>
      </c>
      <c r="BM106" s="15" t="s">
        <v>2279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2280</v>
      </c>
      <c r="H107" s="162">
        <v>170.2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69</v>
      </c>
      <c r="AY107" s="160" t="s">
        <v>183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2281</v>
      </c>
      <c r="H108" s="162">
        <v>287.5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69</v>
      </c>
      <c r="AY108" s="160" t="s">
        <v>183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2282</v>
      </c>
      <c r="H109" s="162">
        <v>62.1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69</v>
      </c>
      <c r="AY109" s="160" t="s">
        <v>183</v>
      </c>
    </row>
    <row r="110" spans="2:51" s="196" customFormat="1" ht="12">
      <c r="B110" s="195"/>
      <c r="D110" s="159" t="s">
        <v>196</v>
      </c>
      <c r="E110" s="197" t="s">
        <v>1</v>
      </c>
      <c r="F110" s="198" t="s">
        <v>1791</v>
      </c>
      <c r="H110" s="199">
        <v>519.8</v>
      </c>
      <c r="I110" s="9"/>
      <c r="L110" s="195"/>
      <c r="M110" s="200"/>
      <c r="N110" s="201"/>
      <c r="O110" s="201"/>
      <c r="P110" s="201"/>
      <c r="Q110" s="201"/>
      <c r="R110" s="201"/>
      <c r="S110" s="201"/>
      <c r="T110" s="202"/>
      <c r="AT110" s="197" t="s">
        <v>196</v>
      </c>
      <c r="AU110" s="197" t="s">
        <v>78</v>
      </c>
      <c r="AV110" s="196" t="s">
        <v>198</v>
      </c>
      <c r="AW110" s="196" t="s">
        <v>31</v>
      </c>
      <c r="AX110" s="196" t="s">
        <v>69</v>
      </c>
      <c r="AY110" s="197" t="s">
        <v>183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2283</v>
      </c>
      <c r="H111" s="162">
        <v>120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69</v>
      </c>
      <c r="AY111" s="160" t="s">
        <v>183</v>
      </c>
    </row>
    <row r="112" spans="2:51" s="174" customFormat="1" ht="12">
      <c r="B112" s="173"/>
      <c r="D112" s="159" t="s">
        <v>196</v>
      </c>
      <c r="E112" s="175" t="s">
        <v>1</v>
      </c>
      <c r="F112" s="176" t="s">
        <v>211</v>
      </c>
      <c r="H112" s="177">
        <v>639.8</v>
      </c>
      <c r="I112" s="7"/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196</v>
      </c>
      <c r="AU112" s="175" t="s">
        <v>78</v>
      </c>
      <c r="AV112" s="174" t="s">
        <v>190</v>
      </c>
      <c r="AW112" s="174" t="s">
        <v>31</v>
      </c>
      <c r="AX112" s="174" t="s">
        <v>76</v>
      </c>
      <c r="AY112" s="175" t="s">
        <v>183</v>
      </c>
    </row>
    <row r="113" spans="2:65" s="28" customFormat="1" ht="16.5" customHeight="1">
      <c r="B113" s="27"/>
      <c r="C113" s="147" t="s">
        <v>217</v>
      </c>
      <c r="D113" s="147" t="s">
        <v>185</v>
      </c>
      <c r="E113" s="148" t="s">
        <v>1475</v>
      </c>
      <c r="F113" s="149" t="s">
        <v>1476</v>
      </c>
      <c r="G113" s="150" t="s">
        <v>188</v>
      </c>
      <c r="H113" s="151">
        <v>639.8</v>
      </c>
      <c r="I113" s="4">
        <v>22</v>
      </c>
      <c r="J113" s="95">
        <f>ROUND(I113*H113,2)</f>
        <v>14075.6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14075.6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14075.6</v>
      </c>
      <c r="BL113" s="15" t="s">
        <v>190</v>
      </c>
      <c r="BM113" s="15" t="s">
        <v>2284</v>
      </c>
    </row>
    <row r="114" spans="2:65" s="28" customFormat="1" ht="16.5" customHeight="1">
      <c r="B114" s="27"/>
      <c r="C114" s="147" t="s">
        <v>222</v>
      </c>
      <c r="D114" s="147" t="s">
        <v>185</v>
      </c>
      <c r="E114" s="148" t="s">
        <v>1478</v>
      </c>
      <c r="F114" s="149" t="s">
        <v>1479</v>
      </c>
      <c r="G114" s="150" t="s">
        <v>194</v>
      </c>
      <c r="H114" s="151">
        <v>185.845</v>
      </c>
      <c r="I114" s="4">
        <v>35</v>
      </c>
      <c r="J114" s="95">
        <f>ROUND(I114*H114,2)</f>
        <v>6504.58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6504.58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6504.58</v>
      </c>
      <c r="BL114" s="15" t="s">
        <v>190</v>
      </c>
      <c r="BM114" s="15" t="s">
        <v>2285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2286</v>
      </c>
      <c r="H115" s="162">
        <v>43.29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69</v>
      </c>
      <c r="AY115" s="160" t="s">
        <v>183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2287</v>
      </c>
      <c r="H116" s="162">
        <v>81.25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69</v>
      </c>
      <c r="AY116" s="160" t="s">
        <v>183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2288</v>
      </c>
      <c r="H117" s="162">
        <v>19.305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69</v>
      </c>
      <c r="AY117" s="160" t="s">
        <v>183</v>
      </c>
    </row>
    <row r="118" spans="2:51" s="158" customFormat="1" ht="12">
      <c r="B118" s="157"/>
      <c r="D118" s="159" t="s">
        <v>196</v>
      </c>
      <c r="E118" s="160" t="s">
        <v>1</v>
      </c>
      <c r="F118" s="161" t="s">
        <v>2289</v>
      </c>
      <c r="H118" s="162">
        <v>18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31</v>
      </c>
      <c r="AX118" s="158" t="s">
        <v>69</v>
      </c>
      <c r="AY118" s="160" t="s">
        <v>183</v>
      </c>
    </row>
    <row r="119" spans="2:51" s="196" customFormat="1" ht="12">
      <c r="B119" s="195"/>
      <c r="D119" s="159" t="s">
        <v>196</v>
      </c>
      <c r="E119" s="197" t="s">
        <v>1</v>
      </c>
      <c r="F119" s="198" t="s">
        <v>1791</v>
      </c>
      <c r="H119" s="199">
        <v>161.845</v>
      </c>
      <c r="I119" s="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7" t="s">
        <v>196</v>
      </c>
      <c r="AU119" s="197" t="s">
        <v>78</v>
      </c>
      <c r="AV119" s="196" t="s">
        <v>198</v>
      </c>
      <c r="AW119" s="196" t="s">
        <v>31</v>
      </c>
      <c r="AX119" s="196" t="s">
        <v>69</v>
      </c>
      <c r="AY119" s="197" t="s">
        <v>183</v>
      </c>
    </row>
    <row r="120" spans="2:51" s="158" customFormat="1" ht="12">
      <c r="B120" s="157"/>
      <c r="D120" s="159" t="s">
        <v>196</v>
      </c>
      <c r="E120" s="160" t="s">
        <v>1</v>
      </c>
      <c r="F120" s="161" t="s">
        <v>2290</v>
      </c>
      <c r="H120" s="162">
        <v>24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31</v>
      </c>
      <c r="AX120" s="158" t="s">
        <v>69</v>
      </c>
      <c r="AY120" s="160" t="s">
        <v>183</v>
      </c>
    </row>
    <row r="121" spans="2:51" s="174" customFormat="1" ht="12">
      <c r="B121" s="173"/>
      <c r="D121" s="159" t="s">
        <v>196</v>
      </c>
      <c r="E121" s="175" t="s">
        <v>1</v>
      </c>
      <c r="F121" s="176" t="s">
        <v>211</v>
      </c>
      <c r="H121" s="177">
        <v>185.845</v>
      </c>
      <c r="I121" s="7"/>
      <c r="L121" s="173"/>
      <c r="M121" s="178"/>
      <c r="N121" s="179"/>
      <c r="O121" s="179"/>
      <c r="P121" s="179"/>
      <c r="Q121" s="179"/>
      <c r="R121" s="179"/>
      <c r="S121" s="179"/>
      <c r="T121" s="180"/>
      <c r="AT121" s="175" t="s">
        <v>196</v>
      </c>
      <c r="AU121" s="175" t="s">
        <v>78</v>
      </c>
      <c r="AV121" s="174" t="s">
        <v>190</v>
      </c>
      <c r="AW121" s="174" t="s">
        <v>31</v>
      </c>
      <c r="AX121" s="174" t="s">
        <v>76</v>
      </c>
      <c r="AY121" s="175" t="s">
        <v>183</v>
      </c>
    </row>
    <row r="122" spans="2:65" s="28" customFormat="1" ht="16.5" customHeight="1">
      <c r="B122" s="27"/>
      <c r="C122" s="147" t="s">
        <v>227</v>
      </c>
      <c r="D122" s="147" t="s">
        <v>185</v>
      </c>
      <c r="E122" s="148" t="s">
        <v>218</v>
      </c>
      <c r="F122" s="149" t="s">
        <v>219</v>
      </c>
      <c r="G122" s="150" t="s">
        <v>194</v>
      </c>
      <c r="H122" s="151">
        <v>125.105</v>
      </c>
      <c r="I122" s="4">
        <v>122.5</v>
      </c>
      <c r="J122" s="95">
        <f>ROUND(I122*H122,2)</f>
        <v>15325.36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15325.36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15325.36</v>
      </c>
      <c r="BL122" s="15" t="s">
        <v>190</v>
      </c>
      <c r="BM122" s="15" t="s">
        <v>2291</v>
      </c>
    </row>
    <row r="123" spans="2:65" s="28" customFormat="1" ht="16.5" customHeight="1">
      <c r="B123" s="27"/>
      <c r="C123" s="147" t="s">
        <v>232</v>
      </c>
      <c r="D123" s="147" t="s">
        <v>185</v>
      </c>
      <c r="E123" s="148" t="s">
        <v>223</v>
      </c>
      <c r="F123" s="149" t="s">
        <v>224</v>
      </c>
      <c r="G123" s="150" t="s">
        <v>194</v>
      </c>
      <c r="H123" s="151">
        <v>3310.025</v>
      </c>
      <c r="I123" s="4">
        <v>2</v>
      </c>
      <c r="J123" s="95">
        <f>ROUND(I123*H123,2)</f>
        <v>6620.05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6620.05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6620.05</v>
      </c>
      <c r="BL123" s="15" t="s">
        <v>190</v>
      </c>
      <c r="BM123" s="15" t="s">
        <v>2292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2293</v>
      </c>
      <c r="H124" s="162">
        <v>3310.025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236</v>
      </c>
      <c r="D125" s="147" t="s">
        <v>185</v>
      </c>
      <c r="E125" s="148" t="s">
        <v>1489</v>
      </c>
      <c r="F125" s="149" t="s">
        <v>1490</v>
      </c>
      <c r="G125" s="150" t="s">
        <v>194</v>
      </c>
      <c r="H125" s="151">
        <v>125.105</v>
      </c>
      <c r="I125" s="4">
        <v>19</v>
      </c>
      <c r="J125" s="95">
        <f>ROUND(I125*H125,2)</f>
        <v>2377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2377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2377</v>
      </c>
      <c r="BL125" s="15" t="s">
        <v>190</v>
      </c>
      <c r="BM125" s="15" t="s">
        <v>2294</v>
      </c>
    </row>
    <row r="126" spans="2:51" s="158" customFormat="1" ht="12">
      <c r="B126" s="157"/>
      <c r="D126" s="159" t="s">
        <v>196</v>
      </c>
      <c r="E126" s="160" t="s">
        <v>1</v>
      </c>
      <c r="F126" s="161" t="s">
        <v>2295</v>
      </c>
      <c r="H126" s="162">
        <v>125.105</v>
      </c>
      <c r="I126" s="5"/>
      <c r="L126" s="157"/>
      <c r="M126" s="163"/>
      <c r="N126" s="164"/>
      <c r="O126" s="164"/>
      <c r="P126" s="164"/>
      <c r="Q126" s="164"/>
      <c r="R126" s="164"/>
      <c r="S126" s="164"/>
      <c r="T126" s="165"/>
      <c r="AT126" s="160" t="s">
        <v>196</v>
      </c>
      <c r="AU126" s="160" t="s">
        <v>78</v>
      </c>
      <c r="AV126" s="158" t="s">
        <v>78</v>
      </c>
      <c r="AW126" s="158" t="s">
        <v>31</v>
      </c>
      <c r="AX126" s="158" t="s">
        <v>76</v>
      </c>
      <c r="AY126" s="160" t="s">
        <v>183</v>
      </c>
    </row>
    <row r="127" spans="2:65" s="28" customFormat="1" ht="16.5" customHeight="1">
      <c r="B127" s="27"/>
      <c r="C127" s="147" t="s">
        <v>242</v>
      </c>
      <c r="D127" s="147" t="s">
        <v>185</v>
      </c>
      <c r="E127" s="148" t="s">
        <v>233</v>
      </c>
      <c r="F127" s="149" t="s">
        <v>234</v>
      </c>
      <c r="G127" s="150" t="s">
        <v>194</v>
      </c>
      <c r="H127" s="151">
        <v>125.105</v>
      </c>
      <c r="I127" s="4">
        <v>11</v>
      </c>
      <c r="J127" s="95">
        <f>ROUND(I127*H127,2)</f>
        <v>1376.16</v>
      </c>
      <c r="K127" s="149" t="s">
        <v>189</v>
      </c>
      <c r="L127" s="27"/>
      <c r="M127" s="152" t="s">
        <v>1</v>
      </c>
      <c r="N127" s="153" t="s">
        <v>40</v>
      </c>
      <c r="O127" s="4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AR127" s="15" t="s">
        <v>190</v>
      </c>
      <c r="AT127" s="15" t="s">
        <v>185</v>
      </c>
      <c r="AU127" s="15" t="s">
        <v>78</v>
      </c>
      <c r="AY127" s="15" t="s">
        <v>183</v>
      </c>
      <c r="BE127" s="156">
        <f>IF(N127="základní",J127,0)</f>
        <v>1376.16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1376.16</v>
      </c>
      <c r="BL127" s="15" t="s">
        <v>190</v>
      </c>
      <c r="BM127" s="15" t="s">
        <v>2296</v>
      </c>
    </row>
    <row r="128" spans="2:65" s="28" customFormat="1" ht="16.5" customHeight="1">
      <c r="B128" s="27"/>
      <c r="C128" s="147" t="s">
        <v>248</v>
      </c>
      <c r="D128" s="147" t="s">
        <v>185</v>
      </c>
      <c r="E128" s="148" t="s">
        <v>237</v>
      </c>
      <c r="F128" s="149" t="s">
        <v>238</v>
      </c>
      <c r="G128" s="150" t="s">
        <v>239</v>
      </c>
      <c r="H128" s="151">
        <v>200.168</v>
      </c>
      <c r="I128" s="4">
        <v>50</v>
      </c>
      <c r="J128" s="95">
        <f>ROUND(I128*H128,2)</f>
        <v>10008.4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10008.4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10008.4</v>
      </c>
      <c r="BL128" s="15" t="s">
        <v>190</v>
      </c>
      <c r="BM128" s="15" t="s">
        <v>2297</v>
      </c>
    </row>
    <row r="129" spans="2:51" s="158" customFormat="1" ht="12">
      <c r="B129" s="157"/>
      <c r="D129" s="159" t="s">
        <v>196</v>
      </c>
      <c r="F129" s="161" t="s">
        <v>2298</v>
      </c>
      <c r="H129" s="162">
        <v>200.168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253</v>
      </c>
      <c r="D130" s="147" t="s">
        <v>185</v>
      </c>
      <c r="E130" s="148" t="s">
        <v>243</v>
      </c>
      <c r="F130" s="149" t="s">
        <v>244</v>
      </c>
      <c r="G130" s="150" t="s">
        <v>194</v>
      </c>
      <c r="H130" s="151">
        <v>204.39</v>
      </c>
      <c r="I130" s="4">
        <v>181.7</v>
      </c>
      <c r="J130" s="95">
        <f>ROUND(I130*H130,2)</f>
        <v>37137.66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37137.66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37137.66</v>
      </c>
      <c r="BL130" s="15" t="s">
        <v>190</v>
      </c>
      <c r="BM130" s="15" t="s">
        <v>2299</v>
      </c>
    </row>
    <row r="131" spans="2:51" s="158" customFormat="1" ht="12">
      <c r="B131" s="157"/>
      <c r="D131" s="159" t="s">
        <v>196</v>
      </c>
      <c r="E131" s="160" t="s">
        <v>1</v>
      </c>
      <c r="F131" s="161" t="s">
        <v>2300</v>
      </c>
      <c r="H131" s="162">
        <v>204.39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31</v>
      </c>
      <c r="AX131" s="158" t="s">
        <v>76</v>
      </c>
      <c r="AY131" s="160" t="s">
        <v>183</v>
      </c>
    </row>
    <row r="132" spans="2:65" s="28" customFormat="1" ht="16.5" customHeight="1">
      <c r="B132" s="27"/>
      <c r="C132" s="147" t="s">
        <v>257</v>
      </c>
      <c r="D132" s="147" t="s">
        <v>185</v>
      </c>
      <c r="E132" s="148" t="s">
        <v>1498</v>
      </c>
      <c r="F132" s="149" t="s">
        <v>1499</v>
      </c>
      <c r="G132" s="150" t="s">
        <v>194</v>
      </c>
      <c r="H132" s="151">
        <v>77.457</v>
      </c>
      <c r="I132" s="4">
        <v>304</v>
      </c>
      <c r="J132" s="95">
        <f>ROUND(I132*H132,2)</f>
        <v>23546.93</v>
      </c>
      <c r="K132" s="149" t="s">
        <v>189</v>
      </c>
      <c r="L132" s="27"/>
      <c r="M132" s="152" t="s">
        <v>1</v>
      </c>
      <c r="N132" s="153" t="s">
        <v>40</v>
      </c>
      <c r="O132" s="48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15" t="s">
        <v>190</v>
      </c>
      <c r="AT132" s="15" t="s">
        <v>185</v>
      </c>
      <c r="AU132" s="15" t="s">
        <v>78</v>
      </c>
      <c r="AY132" s="15" t="s">
        <v>183</v>
      </c>
      <c r="BE132" s="156">
        <f>IF(N132="základní",J132,0)</f>
        <v>23546.93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5" t="s">
        <v>76</v>
      </c>
      <c r="BK132" s="156">
        <f>ROUND(I132*H132,2)</f>
        <v>23546.93</v>
      </c>
      <c r="BL132" s="15" t="s">
        <v>190</v>
      </c>
      <c r="BM132" s="15" t="s">
        <v>2301</v>
      </c>
    </row>
    <row r="133" spans="2:51" s="158" customFormat="1" ht="12">
      <c r="B133" s="157"/>
      <c r="D133" s="159" t="s">
        <v>196</v>
      </c>
      <c r="E133" s="160" t="s">
        <v>1</v>
      </c>
      <c r="F133" s="161" t="s">
        <v>2302</v>
      </c>
      <c r="H133" s="162">
        <v>17.612</v>
      </c>
      <c r="I133" s="5"/>
      <c r="L133" s="157"/>
      <c r="M133" s="163"/>
      <c r="N133" s="164"/>
      <c r="O133" s="164"/>
      <c r="P133" s="164"/>
      <c r="Q133" s="164"/>
      <c r="R133" s="164"/>
      <c r="S133" s="164"/>
      <c r="T133" s="165"/>
      <c r="AT133" s="160" t="s">
        <v>196</v>
      </c>
      <c r="AU133" s="160" t="s">
        <v>78</v>
      </c>
      <c r="AV133" s="158" t="s">
        <v>78</v>
      </c>
      <c r="AW133" s="158" t="s">
        <v>31</v>
      </c>
      <c r="AX133" s="158" t="s">
        <v>69</v>
      </c>
      <c r="AY133" s="160" t="s">
        <v>183</v>
      </c>
    </row>
    <row r="134" spans="2:51" s="158" customFormat="1" ht="12">
      <c r="B134" s="157"/>
      <c r="D134" s="159" t="s">
        <v>196</v>
      </c>
      <c r="E134" s="160" t="s">
        <v>1</v>
      </c>
      <c r="F134" s="161" t="s">
        <v>2303</v>
      </c>
      <c r="H134" s="162">
        <v>36.25</v>
      </c>
      <c r="I134" s="5"/>
      <c r="L134" s="157"/>
      <c r="M134" s="163"/>
      <c r="N134" s="164"/>
      <c r="O134" s="164"/>
      <c r="P134" s="164"/>
      <c r="Q134" s="164"/>
      <c r="R134" s="164"/>
      <c r="S134" s="164"/>
      <c r="T134" s="165"/>
      <c r="AT134" s="160" t="s">
        <v>196</v>
      </c>
      <c r="AU134" s="160" t="s">
        <v>78</v>
      </c>
      <c r="AV134" s="158" t="s">
        <v>78</v>
      </c>
      <c r="AW134" s="158" t="s">
        <v>31</v>
      </c>
      <c r="AX134" s="158" t="s">
        <v>69</v>
      </c>
      <c r="AY134" s="160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2304</v>
      </c>
      <c r="H135" s="162">
        <v>9.315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69</v>
      </c>
      <c r="AY135" s="160" t="s">
        <v>183</v>
      </c>
    </row>
    <row r="136" spans="2:51" s="196" customFormat="1" ht="12">
      <c r="B136" s="195"/>
      <c r="D136" s="159" t="s">
        <v>196</v>
      </c>
      <c r="E136" s="197" t="s">
        <v>1</v>
      </c>
      <c r="F136" s="198" t="s">
        <v>1791</v>
      </c>
      <c r="H136" s="199">
        <v>63.177</v>
      </c>
      <c r="I136" s="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7" t="s">
        <v>196</v>
      </c>
      <c r="AU136" s="197" t="s">
        <v>78</v>
      </c>
      <c r="AV136" s="196" t="s">
        <v>198</v>
      </c>
      <c r="AW136" s="196" t="s">
        <v>31</v>
      </c>
      <c r="AX136" s="196" t="s">
        <v>69</v>
      </c>
      <c r="AY136" s="197" t="s">
        <v>183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2305</v>
      </c>
      <c r="H137" s="162">
        <v>14.28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69</v>
      </c>
      <c r="AY137" s="160" t="s">
        <v>183</v>
      </c>
    </row>
    <row r="138" spans="2:51" s="174" customFormat="1" ht="12">
      <c r="B138" s="173"/>
      <c r="D138" s="159" t="s">
        <v>196</v>
      </c>
      <c r="E138" s="175" t="s">
        <v>1</v>
      </c>
      <c r="F138" s="176" t="s">
        <v>211</v>
      </c>
      <c r="H138" s="177">
        <v>77.457</v>
      </c>
      <c r="I138" s="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5" t="s">
        <v>196</v>
      </c>
      <c r="AU138" s="175" t="s">
        <v>78</v>
      </c>
      <c r="AV138" s="174" t="s">
        <v>190</v>
      </c>
      <c r="AW138" s="174" t="s">
        <v>31</v>
      </c>
      <c r="AX138" s="174" t="s">
        <v>76</v>
      </c>
      <c r="AY138" s="175" t="s">
        <v>183</v>
      </c>
    </row>
    <row r="139" spans="2:65" s="28" customFormat="1" ht="16.5" customHeight="1">
      <c r="B139" s="27"/>
      <c r="C139" s="181" t="s">
        <v>8</v>
      </c>
      <c r="D139" s="181" t="s">
        <v>265</v>
      </c>
      <c r="E139" s="182" t="s">
        <v>1503</v>
      </c>
      <c r="F139" s="183" t="s">
        <v>1504</v>
      </c>
      <c r="G139" s="184" t="s">
        <v>239</v>
      </c>
      <c r="H139" s="185">
        <v>154.914</v>
      </c>
      <c r="I139" s="8">
        <v>224</v>
      </c>
      <c r="J139" s="186">
        <f>ROUND(I139*H139,2)</f>
        <v>34700.74</v>
      </c>
      <c r="K139" s="183" t="s">
        <v>1</v>
      </c>
      <c r="L139" s="187"/>
      <c r="M139" s="188" t="s">
        <v>1</v>
      </c>
      <c r="N139" s="189" t="s">
        <v>40</v>
      </c>
      <c r="O139" s="48"/>
      <c r="P139" s="154">
        <f>O139*H139</f>
        <v>0</v>
      </c>
      <c r="Q139" s="154">
        <v>1</v>
      </c>
      <c r="R139" s="154">
        <f>Q139*H139</f>
        <v>154.914</v>
      </c>
      <c r="S139" s="154">
        <v>0</v>
      </c>
      <c r="T139" s="155">
        <f>S139*H139</f>
        <v>0</v>
      </c>
      <c r="AR139" s="15" t="s">
        <v>227</v>
      </c>
      <c r="AT139" s="15" t="s">
        <v>265</v>
      </c>
      <c r="AU139" s="15" t="s">
        <v>78</v>
      </c>
      <c r="AY139" s="15" t="s">
        <v>183</v>
      </c>
      <c r="BE139" s="156">
        <f>IF(N139="základní",J139,0)</f>
        <v>34700.74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34700.74</v>
      </c>
      <c r="BL139" s="15" t="s">
        <v>190</v>
      </c>
      <c r="BM139" s="15" t="s">
        <v>2306</v>
      </c>
    </row>
    <row r="140" spans="2:51" s="158" customFormat="1" ht="12">
      <c r="B140" s="157"/>
      <c r="D140" s="159" t="s">
        <v>196</v>
      </c>
      <c r="F140" s="161" t="s">
        <v>2307</v>
      </c>
      <c r="H140" s="162">
        <v>154.914</v>
      </c>
      <c r="I140" s="5"/>
      <c r="L140" s="157"/>
      <c r="M140" s="163"/>
      <c r="N140" s="164"/>
      <c r="O140" s="164"/>
      <c r="P140" s="164"/>
      <c r="Q140" s="164"/>
      <c r="R140" s="164"/>
      <c r="S140" s="164"/>
      <c r="T140" s="165"/>
      <c r="AT140" s="160" t="s">
        <v>196</v>
      </c>
      <c r="AU140" s="160" t="s">
        <v>78</v>
      </c>
      <c r="AV140" s="158" t="s">
        <v>78</v>
      </c>
      <c r="AW140" s="158" t="s">
        <v>3</v>
      </c>
      <c r="AX140" s="158" t="s">
        <v>76</v>
      </c>
      <c r="AY140" s="160" t="s">
        <v>183</v>
      </c>
    </row>
    <row r="141" spans="2:65" s="28" customFormat="1" ht="16.5" customHeight="1">
      <c r="B141" s="27"/>
      <c r="C141" s="147" t="s">
        <v>262</v>
      </c>
      <c r="D141" s="147" t="s">
        <v>185</v>
      </c>
      <c r="E141" s="148" t="s">
        <v>1827</v>
      </c>
      <c r="F141" s="149" t="s">
        <v>1828</v>
      </c>
      <c r="G141" s="150" t="s">
        <v>319</v>
      </c>
      <c r="H141" s="151">
        <v>62</v>
      </c>
      <c r="I141" s="4">
        <v>95</v>
      </c>
      <c r="J141" s="95">
        <f>ROUND(I141*H141,2)</f>
        <v>5890</v>
      </c>
      <c r="K141" s="149" t="s">
        <v>1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0.0923</v>
      </c>
      <c r="T141" s="155">
        <f>S141*H141</f>
        <v>5.7226</v>
      </c>
      <c r="AR141" s="15" t="s">
        <v>262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5890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5890</v>
      </c>
      <c r="BL141" s="15" t="s">
        <v>262</v>
      </c>
      <c r="BM141" s="15" t="s">
        <v>2308</v>
      </c>
    </row>
    <row r="142" spans="2:63" s="135" customFormat="1" ht="22.9" customHeight="1">
      <c r="B142" s="134"/>
      <c r="D142" s="136" t="s">
        <v>68</v>
      </c>
      <c r="E142" s="145" t="s">
        <v>190</v>
      </c>
      <c r="F142" s="145" t="s">
        <v>1507</v>
      </c>
      <c r="I142" s="3"/>
      <c r="J142" s="146">
        <f>BK142</f>
        <v>21364.38</v>
      </c>
      <c r="L142" s="134"/>
      <c r="M142" s="139"/>
      <c r="N142" s="140"/>
      <c r="O142" s="140"/>
      <c r="P142" s="141">
        <f>SUM(P143:P151)</f>
        <v>0</v>
      </c>
      <c r="Q142" s="140"/>
      <c r="R142" s="141">
        <f>SUM(R143:R151)</f>
        <v>42.39161896</v>
      </c>
      <c r="S142" s="140"/>
      <c r="T142" s="142">
        <f>SUM(T143:T151)</f>
        <v>0</v>
      </c>
      <c r="AR142" s="136" t="s">
        <v>76</v>
      </c>
      <c r="AT142" s="143" t="s">
        <v>68</v>
      </c>
      <c r="AU142" s="143" t="s">
        <v>76</v>
      </c>
      <c r="AY142" s="136" t="s">
        <v>183</v>
      </c>
      <c r="BK142" s="144">
        <f>SUM(BK143:BK151)</f>
        <v>21364.38</v>
      </c>
    </row>
    <row r="143" spans="2:65" s="28" customFormat="1" ht="16.5" customHeight="1">
      <c r="B143" s="27"/>
      <c r="C143" s="147" t="s">
        <v>264</v>
      </c>
      <c r="D143" s="147" t="s">
        <v>185</v>
      </c>
      <c r="E143" s="148" t="s">
        <v>1508</v>
      </c>
      <c r="F143" s="149" t="s">
        <v>1509</v>
      </c>
      <c r="G143" s="150" t="s">
        <v>194</v>
      </c>
      <c r="H143" s="151">
        <v>20.648</v>
      </c>
      <c r="I143" s="4">
        <v>810</v>
      </c>
      <c r="J143" s="95">
        <f>ROUND(I143*H143,2)</f>
        <v>16724.88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1.89077</v>
      </c>
      <c r="R143" s="154">
        <f>Q143*H143</f>
        <v>39.04061896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16724.88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16724.88</v>
      </c>
      <c r="BL143" s="15" t="s">
        <v>190</v>
      </c>
      <c r="BM143" s="15" t="s">
        <v>2309</v>
      </c>
    </row>
    <row r="144" spans="2:51" s="158" customFormat="1" ht="12">
      <c r="B144" s="157"/>
      <c r="D144" s="159" t="s">
        <v>196</v>
      </c>
      <c r="E144" s="160" t="s">
        <v>1</v>
      </c>
      <c r="F144" s="161" t="s">
        <v>2310</v>
      </c>
      <c r="H144" s="162">
        <v>4.995</v>
      </c>
      <c r="I144" s="5"/>
      <c r="L144" s="157"/>
      <c r="M144" s="163"/>
      <c r="N144" s="164"/>
      <c r="O144" s="164"/>
      <c r="P144" s="164"/>
      <c r="Q144" s="164"/>
      <c r="R144" s="164"/>
      <c r="S144" s="164"/>
      <c r="T144" s="165"/>
      <c r="AT144" s="160" t="s">
        <v>196</v>
      </c>
      <c r="AU144" s="160" t="s">
        <v>78</v>
      </c>
      <c r="AV144" s="158" t="s">
        <v>78</v>
      </c>
      <c r="AW144" s="158" t="s">
        <v>31</v>
      </c>
      <c r="AX144" s="158" t="s">
        <v>69</v>
      </c>
      <c r="AY144" s="160" t="s">
        <v>183</v>
      </c>
    </row>
    <row r="145" spans="2:51" s="158" customFormat="1" ht="12">
      <c r="B145" s="157"/>
      <c r="D145" s="159" t="s">
        <v>196</v>
      </c>
      <c r="E145" s="160" t="s">
        <v>1</v>
      </c>
      <c r="F145" s="161" t="s">
        <v>2311</v>
      </c>
      <c r="H145" s="162">
        <v>9.375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31</v>
      </c>
      <c r="AX145" s="158" t="s">
        <v>69</v>
      </c>
      <c r="AY145" s="160" t="s">
        <v>183</v>
      </c>
    </row>
    <row r="146" spans="2:51" s="158" customFormat="1" ht="12">
      <c r="B146" s="157"/>
      <c r="D146" s="159" t="s">
        <v>196</v>
      </c>
      <c r="E146" s="160" t="s">
        <v>1</v>
      </c>
      <c r="F146" s="161" t="s">
        <v>2312</v>
      </c>
      <c r="H146" s="162">
        <v>2.228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31</v>
      </c>
      <c r="AX146" s="158" t="s">
        <v>69</v>
      </c>
      <c r="AY146" s="160" t="s">
        <v>183</v>
      </c>
    </row>
    <row r="147" spans="2:51" s="196" customFormat="1" ht="12">
      <c r="B147" s="195"/>
      <c r="D147" s="159" t="s">
        <v>196</v>
      </c>
      <c r="E147" s="197" t="s">
        <v>1</v>
      </c>
      <c r="F147" s="198" t="s">
        <v>1791</v>
      </c>
      <c r="H147" s="199">
        <v>16.598</v>
      </c>
      <c r="I147" s="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7" t="s">
        <v>196</v>
      </c>
      <c r="AU147" s="197" t="s">
        <v>78</v>
      </c>
      <c r="AV147" s="196" t="s">
        <v>198</v>
      </c>
      <c r="AW147" s="196" t="s">
        <v>31</v>
      </c>
      <c r="AX147" s="196" t="s">
        <v>69</v>
      </c>
      <c r="AY147" s="197" t="s">
        <v>183</v>
      </c>
    </row>
    <row r="148" spans="2:51" s="167" customFormat="1" ht="12">
      <c r="B148" s="166"/>
      <c r="D148" s="159" t="s">
        <v>196</v>
      </c>
      <c r="E148" s="168" t="s">
        <v>1</v>
      </c>
      <c r="F148" s="169" t="s">
        <v>1792</v>
      </c>
      <c r="H148" s="168" t="s">
        <v>1</v>
      </c>
      <c r="I148" s="6"/>
      <c r="L148" s="166"/>
      <c r="M148" s="170"/>
      <c r="N148" s="171"/>
      <c r="O148" s="171"/>
      <c r="P148" s="171"/>
      <c r="Q148" s="171"/>
      <c r="R148" s="171"/>
      <c r="S148" s="171"/>
      <c r="T148" s="172"/>
      <c r="AT148" s="168" t="s">
        <v>196</v>
      </c>
      <c r="AU148" s="168" t="s">
        <v>78</v>
      </c>
      <c r="AV148" s="167" t="s">
        <v>76</v>
      </c>
      <c r="AW148" s="167" t="s">
        <v>31</v>
      </c>
      <c r="AX148" s="167" t="s">
        <v>69</v>
      </c>
      <c r="AY148" s="168" t="s">
        <v>183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2313</v>
      </c>
      <c r="H149" s="162">
        <v>4.05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69</v>
      </c>
      <c r="AY149" s="160" t="s">
        <v>183</v>
      </c>
    </row>
    <row r="150" spans="2:51" s="174" customFormat="1" ht="12">
      <c r="B150" s="173"/>
      <c r="D150" s="159" t="s">
        <v>196</v>
      </c>
      <c r="E150" s="175" t="s">
        <v>1</v>
      </c>
      <c r="F150" s="176" t="s">
        <v>211</v>
      </c>
      <c r="H150" s="177">
        <v>20.648</v>
      </c>
      <c r="I150" s="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5" t="s">
        <v>196</v>
      </c>
      <c r="AU150" s="175" t="s">
        <v>78</v>
      </c>
      <c r="AV150" s="174" t="s">
        <v>190</v>
      </c>
      <c r="AW150" s="174" t="s">
        <v>31</v>
      </c>
      <c r="AX150" s="174" t="s">
        <v>76</v>
      </c>
      <c r="AY150" s="175" t="s">
        <v>183</v>
      </c>
    </row>
    <row r="151" spans="2:65" s="28" customFormat="1" ht="16.5" customHeight="1">
      <c r="B151" s="27"/>
      <c r="C151" s="147" t="s">
        <v>270</v>
      </c>
      <c r="D151" s="147" t="s">
        <v>185</v>
      </c>
      <c r="E151" s="148" t="s">
        <v>1834</v>
      </c>
      <c r="F151" s="149" t="s">
        <v>1835</v>
      </c>
      <c r="G151" s="150" t="s">
        <v>194</v>
      </c>
      <c r="H151" s="151">
        <v>1.5</v>
      </c>
      <c r="I151" s="4">
        <v>3093</v>
      </c>
      <c r="J151" s="95">
        <f>ROUND(I151*H151,2)</f>
        <v>4639.5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>O151*H151</f>
        <v>0</v>
      </c>
      <c r="Q151" s="154">
        <v>2.234</v>
      </c>
      <c r="R151" s="154">
        <f>Q151*H151</f>
        <v>3.351</v>
      </c>
      <c r="S151" s="154">
        <v>0</v>
      </c>
      <c r="T151" s="155">
        <f>S151*H151</f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>IF(N151="základní",J151,0)</f>
        <v>4639.5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76</v>
      </c>
      <c r="BK151" s="156">
        <f>ROUND(I151*H151,2)</f>
        <v>4639.5</v>
      </c>
      <c r="BL151" s="15" t="s">
        <v>190</v>
      </c>
      <c r="BM151" s="15" t="s">
        <v>2314</v>
      </c>
    </row>
    <row r="152" spans="2:63" s="135" customFormat="1" ht="22.9" customHeight="1">
      <c r="B152" s="134"/>
      <c r="D152" s="136" t="s">
        <v>68</v>
      </c>
      <c r="E152" s="145" t="s">
        <v>227</v>
      </c>
      <c r="F152" s="145" t="s">
        <v>402</v>
      </c>
      <c r="I152" s="3"/>
      <c r="J152" s="146">
        <f>BK152</f>
        <v>874918.99</v>
      </c>
      <c r="L152" s="134"/>
      <c r="M152" s="139"/>
      <c r="N152" s="140"/>
      <c r="O152" s="140"/>
      <c r="P152" s="141">
        <f>SUM(P153:P203)</f>
        <v>0</v>
      </c>
      <c r="Q152" s="140"/>
      <c r="R152" s="141">
        <f>SUM(R153:R203)</f>
        <v>25.027141999999998</v>
      </c>
      <c r="S152" s="140"/>
      <c r="T152" s="142">
        <f>SUM(T153:T203)</f>
        <v>0</v>
      </c>
      <c r="AR152" s="136" t="s">
        <v>76</v>
      </c>
      <c r="AT152" s="143" t="s">
        <v>68</v>
      </c>
      <c r="AU152" s="143" t="s">
        <v>76</v>
      </c>
      <c r="AY152" s="136" t="s">
        <v>183</v>
      </c>
      <c r="BK152" s="144">
        <f>SUM(BK153:BK203)</f>
        <v>874918.99</v>
      </c>
    </row>
    <row r="153" spans="2:65" s="28" customFormat="1" ht="16.5" customHeight="1">
      <c r="B153" s="27"/>
      <c r="C153" s="147" t="s">
        <v>274</v>
      </c>
      <c r="D153" s="147" t="s">
        <v>185</v>
      </c>
      <c r="E153" s="148" t="s">
        <v>1837</v>
      </c>
      <c r="F153" s="149" t="s">
        <v>1838</v>
      </c>
      <c r="G153" s="150" t="s">
        <v>319</v>
      </c>
      <c r="H153" s="151">
        <v>21</v>
      </c>
      <c r="I153" s="4">
        <v>404</v>
      </c>
      <c r="J153" s="95">
        <f>ROUND(I153*H153,2)</f>
        <v>8484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1E-05</v>
      </c>
      <c r="R153" s="154">
        <f>Q153*H153</f>
        <v>0.00021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8484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8484</v>
      </c>
      <c r="BL153" s="15" t="s">
        <v>190</v>
      </c>
      <c r="BM153" s="15" t="s">
        <v>2315</v>
      </c>
    </row>
    <row r="154" spans="2:65" s="28" customFormat="1" ht="16.5" customHeight="1">
      <c r="B154" s="27"/>
      <c r="C154" s="181" t="s">
        <v>282</v>
      </c>
      <c r="D154" s="181" t="s">
        <v>265</v>
      </c>
      <c r="E154" s="182" t="s">
        <v>1840</v>
      </c>
      <c r="F154" s="183" t="s">
        <v>1841</v>
      </c>
      <c r="G154" s="184" t="s">
        <v>319</v>
      </c>
      <c r="H154" s="185">
        <v>23.1</v>
      </c>
      <c r="I154" s="8">
        <v>365</v>
      </c>
      <c r="J154" s="186">
        <f>ROUND(I154*H154,2)</f>
        <v>8431.5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>O154*H154</f>
        <v>0</v>
      </c>
      <c r="Q154" s="154">
        <v>0.0029</v>
      </c>
      <c r="R154" s="154">
        <f>Q154*H154</f>
        <v>0.06699</v>
      </c>
      <c r="S154" s="154">
        <v>0</v>
      </c>
      <c r="T154" s="155">
        <f>S154*H154</f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>IF(N154="základní",J154,0)</f>
        <v>8431.5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8431.5</v>
      </c>
      <c r="BL154" s="15" t="s">
        <v>190</v>
      </c>
      <c r="BM154" s="15" t="s">
        <v>2316</v>
      </c>
    </row>
    <row r="155" spans="2:51" s="158" customFormat="1" ht="12">
      <c r="B155" s="157"/>
      <c r="D155" s="159" t="s">
        <v>196</v>
      </c>
      <c r="F155" s="161" t="s">
        <v>2317</v>
      </c>
      <c r="H155" s="162">
        <v>23.1</v>
      </c>
      <c r="I155" s="5"/>
      <c r="L155" s="157"/>
      <c r="M155" s="163"/>
      <c r="N155" s="164"/>
      <c r="O155" s="164"/>
      <c r="P155" s="164"/>
      <c r="Q155" s="164"/>
      <c r="R155" s="164"/>
      <c r="S155" s="164"/>
      <c r="T155" s="165"/>
      <c r="AT155" s="160" t="s">
        <v>196</v>
      </c>
      <c r="AU155" s="160" t="s">
        <v>78</v>
      </c>
      <c r="AV155" s="158" t="s">
        <v>78</v>
      </c>
      <c r="AW155" s="158" t="s">
        <v>3</v>
      </c>
      <c r="AX155" s="158" t="s">
        <v>76</v>
      </c>
      <c r="AY155" s="160" t="s">
        <v>183</v>
      </c>
    </row>
    <row r="156" spans="2:65" s="28" customFormat="1" ht="16.5" customHeight="1">
      <c r="B156" s="27"/>
      <c r="C156" s="147" t="s">
        <v>7</v>
      </c>
      <c r="D156" s="147" t="s">
        <v>185</v>
      </c>
      <c r="E156" s="148" t="s">
        <v>1844</v>
      </c>
      <c r="F156" s="149" t="s">
        <v>1845</v>
      </c>
      <c r="G156" s="150" t="s">
        <v>319</v>
      </c>
      <c r="H156" s="151">
        <v>9</v>
      </c>
      <c r="I156" s="4">
        <v>476</v>
      </c>
      <c r="J156" s="95">
        <f>ROUND(I156*H156,2)</f>
        <v>4284</v>
      </c>
      <c r="K156" s="149" t="s">
        <v>189</v>
      </c>
      <c r="L156" s="27"/>
      <c r="M156" s="152" t="s">
        <v>1</v>
      </c>
      <c r="N156" s="153" t="s">
        <v>40</v>
      </c>
      <c r="O156" s="48"/>
      <c r="P156" s="154">
        <f>O156*H156</f>
        <v>0</v>
      </c>
      <c r="Q156" s="154">
        <v>1E-05</v>
      </c>
      <c r="R156" s="154">
        <f>Q156*H156</f>
        <v>9E-05</v>
      </c>
      <c r="S156" s="154">
        <v>0</v>
      </c>
      <c r="T156" s="155">
        <f>S156*H156</f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>IF(N156="základní",J156,0)</f>
        <v>4284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5" t="s">
        <v>76</v>
      </c>
      <c r="BK156" s="156">
        <f>ROUND(I156*H156,2)</f>
        <v>4284</v>
      </c>
      <c r="BL156" s="15" t="s">
        <v>190</v>
      </c>
      <c r="BM156" s="15" t="s">
        <v>2318</v>
      </c>
    </row>
    <row r="157" spans="2:65" s="28" customFormat="1" ht="16.5" customHeight="1">
      <c r="B157" s="27"/>
      <c r="C157" s="181" t="s">
        <v>287</v>
      </c>
      <c r="D157" s="181" t="s">
        <v>265</v>
      </c>
      <c r="E157" s="182" t="s">
        <v>1847</v>
      </c>
      <c r="F157" s="183" t="s">
        <v>1848</v>
      </c>
      <c r="G157" s="184" t="s">
        <v>319</v>
      </c>
      <c r="H157" s="185">
        <v>9.9</v>
      </c>
      <c r="I157" s="8">
        <v>545</v>
      </c>
      <c r="J157" s="186">
        <f>ROUND(I157*H157,2)</f>
        <v>5395.5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>O157*H157</f>
        <v>0</v>
      </c>
      <c r="Q157" s="154">
        <v>0.0046</v>
      </c>
      <c r="R157" s="154">
        <f>Q157*H157</f>
        <v>0.045540000000000004</v>
      </c>
      <c r="S157" s="154">
        <v>0</v>
      </c>
      <c r="T157" s="155">
        <f>S157*H157</f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>IF(N157="základní",J157,0)</f>
        <v>5395.5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5" t="s">
        <v>76</v>
      </c>
      <c r="BK157" s="156">
        <f>ROUND(I157*H157,2)</f>
        <v>5395.5</v>
      </c>
      <c r="BL157" s="15" t="s">
        <v>190</v>
      </c>
      <c r="BM157" s="15" t="s">
        <v>2319</v>
      </c>
    </row>
    <row r="158" spans="2:51" s="158" customFormat="1" ht="12">
      <c r="B158" s="157"/>
      <c r="D158" s="159" t="s">
        <v>196</v>
      </c>
      <c r="F158" s="161" t="s">
        <v>1850</v>
      </c>
      <c r="H158" s="162">
        <v>9.9</v>
      </c>
      <c r="I158" s="5"/>
      <c r="L158" s="157"/>
      <c r="M158" s="163"/>
      <c r="N158" s="164"/>
      <c r="O158" s="164"/>
      <c r="P158" s="164"/>
      <c r="Q158" s="164"/>
      <c r="R158" s="164"/>
      <c r="S158" s="164"/>
      <c r="T158" s="165"/>
      <c r="AT158" s="160" t="s">
        <v>196</v>
      </c>
      <c r="AU158" s="160" t="s">
        <v>78</v>
      </c>
      <c r="AV158" s="158" t="s">
        <v>78</v>
      </c>
      <c r="AW158" s="158" t="s">
        <v>3</v>
      </c>
      <c r="AX158" s="158" t="s">
        <v>76</v>
      </c>
      <c r="AY158" s="160" t="s">
        <v>183</v>
      </c>
    </row>
    <row r="159" spans="2:65" s="28" customFormat="1" ht="16.5" customHeight="1">
      <c r="B159" s="27"/>
      <c r="C159" s="147" t="s">
        <v>292</v>
      </c>
      <c r="D159" s="147" t="s">
        <v>185</v>
      </c>
      <c r="E159" s="148" t="s">
        <v>1851</v>
      </c>
      <c r="F159" s="149" t="s">
        <v>1852</v>
      </c>
      <c r="G159" s="150" t="s">
        <v>319</v>
      </c>
      <c r="H159" s="151">
        <v>37</v>
      </c>
      <c r="I159" s="4">
        <v>542</v>
      </c>
      <c r="J159" s="95">
        <f>ROUND(I159*H159,2)</f>
        <v>20054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>O159*H159</f>
        <v>0</v>
      </c>
      <c r="Q159" s="154">
        <v>2E-05</v>
      </c>
      <c r="R159" s="154">
        <f>Q159*H159</f>
        <v>0.0007400000000000001</v>
      </c>
      <c r="S159" s="154">
        <v>0</v>
      </c>
      <c r="T159" s="155">
        <f>S159*H159</f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>IF(N159="základní",J159,0)</f>
        <v>20054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20054</v>
      </c>
      <c r="BL159" s="15" t="s">
        <v>190</v>
      </c>
      <c r="BM159" s="15" t="s">
        <v>2320</v>
      </c>
    </row>
    <row r="160" spans="2:65" s="28" customFormat="1" ht="16.5" customHeight="1">
      <c r="B160" s="27"/>
      <c r="C160" s="181" t="s">
        <v>295</v>
      </c>
      <c r="D160" s="181" t="s">
        <v>265</v>
      </c>
      <c r="E160" s="182" t="s">
        <v>1854</v>
      </c>
      <c r="F160" s="183" t="s">
        <v>1855</v>
      </c>
      <c r="G160" s="184" t="s">
        <v>319</v>
      </c>
      <c r="H160" s="185">
        <v>40.7</v>
      </c>
      <c r="I160" s="8">
        <v>1224</v>
      </c>
      <c r="J160" s="186">
        <f>ROUND(I160*H160,2)</f>
        <v>49816.8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>O160*H160</f>
        <v>0</v>
      </c>
      <c r="Q160" s="154">
        <v>0.0114</v>
      </c>
      <c r="R160" s="154">
        <f>Q160*H160</f>
        <v>0.46398000000000006</v>
      </c>
      <c r="S160" s="154">
        <v>0</v>
      </c>
      <c r="T160" s="155">
        <f>S160*H160</f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>IF(N160="základní",J160,0)</f>
        <v>49816.8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49816.8</v>
      </c>
      <c r="BL160" s="15" t="s">
        <v>190</v>
      </c>
      <c r="BM160" s="15" t="s">
        <v>2321</v>
      </c>
    </row>
    <row r="161" spans="2:51" s="158" customFormat="1" ht="12">
      <c r="B161" s="157"/>
      <c r="D161" s="159" t="s">
        <v>196</v>
      </c>
      <c r="F161" s="161" t="s">
        <v>2322</v>
      </c>
      <c r="H161" s="162">
        <v>40.7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</v>
      </c>
      <c r="AX161" s="158" t="s">
        <v>76</v>
      </c>
      <c r="AY161" s="160" t="s">
        <v>183</v>
      </c>
    </row>
    <row r="162" spans="2:65" s="28" customFormat="1" ht="16.5" customHeight="1">
      <c r="B162" s="27"/>
      <c r="C162" s="147" t="s">
        <v>299</v>
      </c>
      <c r="D162" s="147" t="s">
        <v>185</v>
      </c>
      <c r="E162" s="148" t="s">
        <v>1858</v>
      </c>
      <c r="F162" s="149" t="s">
        <v>1859</v>
      </c>
      <c r="G162" s="150" t="s">
        <v>319</v>
      </c>
      <c r="H162" s="151">
        <v>62.5</v>
      </c>
      <c r="I162" s="4">
        <v>598</v>
      </c>
      <c r="J162" s="95">
        <f>ROUND(I162*H162,2)</f>
        <v>37375</v>
      </c>
      <c r="K162" s="149" t="s">
        <v>189</v>
      </c>
      <c r="L162" s="27"/>
      <c r="M162" s="152" t="s">
        <v>1</v>
      </c>
      <c r="N162" s="153" t="s">
        <v>40</v>
      </c>
      <c r="O162" s="48"/>
      <c r="P162" s="154">
        <f>O162*H162</f>
        <v>0</v>
      </c>
      <c r="Q162" s="154">
        <v>3E-05</v>
      </c>
      <c r="R162" s="154">
        <f>Q162*H162</f>
        <v>0.0018750000000000001</v>
      </c>
      <c r="S162" s="154">
        <v>0</v>
      </c>
      <c r="T162" s="155">
        <f>S162*H162</f>
        <v>0</v>
      </c>
      <c r="AR162" s="15" t="s">
        <v>190</v>
      </c>
      <c r="AT162" s="15" t="s">
        <v>185</v>
      </c>
      <c r="AU162" s="15" t="s">
        <v>78</v>
      </c>
      <c r="AY162" s="15" t="s">
        <v>183</v>
      </c>
      <c r="BE162" s="156">
        <f>IF(N162="základní",J162,0)</f>
        <v>37375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76</v>
      </c>
      <c r="BK162" s="156">
        <f>ROUND(I162*H162,2)</f>
        <v>37375</v>
      </c>
      <c r="BL162" s="15" t="s">
        <v>190</v>
      </c>
      <c r="BM162" s="15" t="s">
        <v>2323</v>
      </c>
    </row>
    <row r="163" spans="2:65" s="28" customFormat="1" ht="16.5" customHeight="1">
      <c r="B163" s="27"/>
      <c r="C163" s="181" t="s">
        <v>301</v>
      </c>
      <c r="D163" s="181" t="s">
        <v>265</v>
      </c>
      <c r="E163" s="182" t="s">
        <v>1861</v>
      </c>
      <c r="F163" s="183" t="s">
        <v>1862</v>
      </c>
      <c r="G163" s="184" t="s">
        <v>319</v>
      </c>
      <c r="H163" s="185">
        <v>68.75</v>
      </c>
      <c r="I163" s="8">
        <v>2154</v>
      </c>
      <c r="J163" s="186">
        <f>ROUND(I163*H163,2)</f>
        <v>148087.5</v>
      </c>
      <c r="K163" s="183" t="s">
        <v>1</v>
      </c>
      <c r="L163" s="187"/>
      <c r="M163" s="188" t="s">
        <v>1</v>
      </c>
      <c r="N163" s="189" t="s">
        <v>40</v>
      </c>
      <c r="O163" s="48"/>
      <c r="P163" s="154">
        <f>O163*H163</f>
        <v>0</v>
      </c>
      <c r="Q163" s="154">
        <v>0.0183</v>
      </c>
      <c r="R163" s="154">
        <f>Q163*H163</f>
        <v>1.258125</v>
      </c>
      <c r="S163" s="154">
        <v>0</v>
      </c>
      <c r="T163" s="155">
        <f>S163*H163</f>
        <v>0</v>
      </c>
      <c r="AR163" s="15" t="s">
        <v>227</v>
      </c>
      <c r="AT163" s="15" t="s">
        <v>265</v>
      </c>
      <c r="AU163" s="15" t="s">
        <v>78</v>
      </c>
      <c r="AY163" s="15" t="s">
        <v>183</v>
      </c>
      <c r="BE163" s="156">
        <f>IF(N163="základní",J163,0)</f>
        <v>148087.5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148087.5</v>
      </c>
      <c r="BL163" s="15" t="s">
        <v>190</v>
      </c>
      <c r="BM163" s="15" t="s">
        <v>2324</v>
      </c>
    </row>
    <row r="164" spans="2:51" s="158" customFormat="1" ht="12">
      <c r="B164" s="157"/>
      <c r="D164" s="159" t="s">
        <v>196</v>
      </c>
      <c r="F164" s="161" t="s">
        <v>2325</v>
      </c>
      <c r="H164" s="162">
        <v>68.75</v>
      </c>
      <c r="I164" s="5"/>
      <c r="L164" s="157"/>
      <c r="M164" s="163"/>
      <c r="N164" s="164"/>
      <c r="O164" s="164"/>
      <c r="P164" s="164"/>
      <c r="Q164" s="164"/>
      <c r="R164" s="164"/>
      <c r="S164" s="164"/>
      <c r="T164" s="165"/>
      <c r="AT164" s="160" t="s">
        <v>196</v>
      </c>
      <c r="AU164" s="160" t="s">
        <v>78</v>
      </c>
      <c r="AV164" s="158" t="s">
        <v>78</v>
      </c>
      <c r="AW164" s="158" t="s">
        <v>3</v>
      </c>
      <c r="AX164" s="158" t="s">
        <v>76</v>
      </c>
      <c r="AY164" s="160" t="s">
        <v>183</v>
      </c>
    </row>
    <row r="165" spans="2:65" s="28" customFormat="1" ht="16.5" customHeight="1">
      <c r="B165" s="27"/>
      <c r="C165" s="147" t="s">
        <v>305</v>
      </c>
      <c r="D165" s="147" t="s">
        <v>185</v>
      </c>
      <c r="E165" s="148" t="s">
        <v>2326</v>
      </c>
      <c r="F165" s="149" t="s">
        <v>2327</v>
      </c>
      <c r="G165" s="150" t="s">
        <v>319</v>
      </c>
      <c r="H165" s="151">
        <v>13.5</v>
      </c>
      <c r="I165" s="4">
        <v>582</v>
      </c>
      <c r="J165" s="95">
        <f>ROUND(I165*H165,2)</f>
        <v>7857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>O165*H165</f>
        <v>0</v>
      </c>
      <c r="Q165" s="154">
        <v>3E-05</v>
      </c>
      <c r="R165" s="154">
        <f>Q165*H165</f>
        <v>0.00040500000000000003</v>
      </c>
      <c r="S165" s="154">
        <v>0</v>
      </c>
      <c r="T165" s="155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7857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7857</v>
      </c>
      <c r="BL165" s="15" t="s">
        <v>190</v>
      </c>
      <c r="BM165" s="15" t="s">
        <v>2328</v>
      </c>
    </row>
    <row r="166" spans="2:65" s="28" customFormat="1" ht="16.5" customHeight="1">
      <c r="B166" s="27"/>
      <c r="C166" s="181" t="s">
        <v>307</v>
      </c>
      <c r="D166" s="181" t="s">
        <v>265</v>
      </c>
      <c r="E166" s="182" t="s">
        <v>2329</v>
      </c>
      <c r="F166" s="183" t="s">
        <v>2330</v>
      </c>
      <c r="G166" s="184" t="s">
        <v>319</v>
      </c>
      <c r="H166" s="185">
        <v>14.85</v>
      </c>
      <c r="I166" s="8">
        <v>4007.4</v>
      </c>
      <c r="J166" s="186">
        <f>ROUND(I166*H166,2)</f>
        <v>59509.89</v>
      </c>
      <c r="K166" s="183" t="s">
        <v>1</v>
      </c>
      <c r="L166" s="187"/>
      <c r="M166" s="188" t="s">
        <v>1</v>
      </c>
      <c r="N166" s="189" t="s">
        <v>40</v>
      </c>
      <c r="O166" s="48"/>
      <c r="P166" s="154">
        <f>O166*H166</f>
        <v>0</v>
      </c>
      <c r="Q166" s="154">
        <v>0.17042</v>
      </c>
      <c r="R166" s="154">
        <f>Q166*H166</f>
        <v>2.530737</v>
      </c>
      <c r="S166" s="154">
        <v>0</v>
      </c>
      <c r="T166" s="155">
        <f>S166*H166</f>
        <v>0</v>
      </c>
      <c r="AR166" s="15" t="s">
        <v>227</v>
      </c>
      <c r="AT166" s="15" t="s">
        <v>265</v>
      </c>
      <c r="AU166" s="15" t="s">
        <v>78</v>
      </c>
      <c r="AY166" s="15" t="s">
        <v>183</v>
      </c>
      <c r="BE166" s="156">
        <f>IF(N166="základní",J166,0)</f>
        <v>59509.89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5" t="s">
        <v>76</v>
      </c>
      <c r="BK166" s="156">
        <f>ROUND(I166*H166,2)</f>
        <v>59509.89</v>
      </c>
      <c r="BL166" s="15" t="s">
        <v>190</v>
      </c>
      <c r="BM166" s="15" t="s">
        <v>2331</v>
      </c>
    </row>
    <row r="167" spans="2:51" s="158" customFormat="1" ht="12">
      <c r="B167" s="157"/>
      <c r="D167" s="159" t="s">
        <v>196</v>
      </c>
      <c r="F167" s="161" t="s">
        <v>2332</v>
      </c>
      <c r="H167" s="162">
        <v>14.85</v>
      </c>
      <c r="I167" s="5"/>
      <c r="L167" s="157"/>
      <c r="M167" s="163"/>
      <c r="N167" s="164"/>
      <c r="O167" s="164"/>
      <c r="P167" s="164"/>
      <c r="Q167" s="164"/>
      <c r="R167" s="164"/>
      <c r="S167" s="164"/>
      <c r="T167" s="165"/>
      <c r="AT167" s="160" t="s">
        <v>196</v>
      </c>
      <c r="AU167" s="160" t="s">
        <v>78</v>
      </c>
      <c r="AV167" s="158" t="s">
        <v>78</v>
      </c>
      <c r="AW167" s="158" t="s">
        <v>3</v>
      </c>
      <c r="AX167" s="158" t="s">
        <v>76</v>
      </c>
      <c r="AY167" s="160" t="s">
        <v>183</v>
      </c>
    </row>
    <row r="168" spans="2:65" s="28" customFormat="1" ht="16.5" customHeight="1">
      <c r="B168" s="27"/>
      <c r="C168" s="147" t="s">
        <v>312</v>
      </c>
      <c r="D168" s="147" t="s">
        <v>185</v>
      </c>
      <c r="E168" s="148" t="s">
        <v>1865</v>
      </c>
      <c r="F168" s="149" t="s">
        <v>1866</v>
      </c>
      <c r="G168" s="150" t="s">
        <v>406</v>
      </c>
      <c r="H168" s="151">
        <v>3</v>
      </c>
      <c r="I168" s="4">
        <v>648</v>
      </c>
      <c r="J168" s="95">
        <f aca="true" t="shared" si="0" ref="J168:J203">ROUND(I168*H168,2)</f>
        <v>1944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 aca="true" t="shared" si="1" ref="P168:P203">O168*H168</f>
        <v>0</v>
      </c>
      <c r="Q168" s="154">
        <v>0</v>
      </c>
      <c r="R168" s="154">
        <f aca="true" t="shared" si="2" ref="R168:R203">Q168*H168</f>
        <v>0</v>
      </c>
      <c r="S168" s="154">
        <v>0</v>
      </c>
      <c r="T168" s="155">
        <f aca="true" t="shared" si="3" ref="T168:T203"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 aca="true" t="shared" si="4" ref="BE168:BE203">IF(N168="základní",J168,0)</f>
        <v>1944</v>
      </c>
      <c r="BF168" s="156">
        <f aca="true" t="shared" si="5" ref="BF168:BF203">IF(N168="snížená",J168,0)</f>
        <v>0</v>
      </c>
      <c r="BG168" s="156">
        <f aca="true" t="shared" si="6" ref="BG168:BG203">IF(N168="zákl. přenesená",J168,0)</f>
        <v>0</v>
      </c>
      <c r="BH168" s="156">
        <f aca="true" t="shared" si="7" ref="BH168:BH203">IF(N168="sníž. přenesená",J168,0)</f>
        <v>0</v>
      </c>
      <c r="BI168" s="156">
        <f aca="true" t="shared" si="8" ref="BI168:BI203">IF(N168="nulová",J168,0)</f>
        <v>0</v>
      </c>
      <c r="BJ168" s="15" t="s">
        <v>76</v>
      </c>
      <c r="BK168" s="156">
        <f aca="true" t="shared" si="9" ref="BK168:BK203">ROUND(I168*H168,2)</f>
        <v>1944</v>
      </c>
      <c r="BL168" s="15" t="s">
        <v>190</v>
      </c>
      <c r="BM168" s="15" t="s">
        <v>2333</v>
      </c>
    </row>
    <row r="169" spans="2:65" s="28" customFormat="1" ht="16.5" customHeight="1">
      <c r="B169" s="27"/>
      <c r="C169" s="181" t="s">
        <v>316</v>
      </c>
      <c r="D169" s="181" t="s">
        <v>265</v>
      </c>
      <c r="E169" s="182" t="s">
        <v>1868</v>
      </c>
      <c r="F169" s="183" t="s">
        <v>1869</v>
      </c>
      <c r="G169" s="184" t="s">
        <v>406</v>
      </c>
      <c r="H169" s="185">
        <v>3</v>
      </c>
      <c r="I169" s="8">
        <v>1646</v>
      </c>
      <c r="J169" s="186">
        <f t="shared" si="0"/>
        <v>4938</v>
      </c>
      <c r="K169" s="183" t="s">
        <v>1</v>
      </c>
      <c r="L169" s="187"/>
      <c r="M169" s="188" t="s">
        <v>1</v>
      </c>
      <c r="N169" s="189" t="s">
        <v>40</v>
      </c>
      <c r="O169" s="48"/>
      <c r="P169" s="154">
        <f t="shared" si="1"/>
        <v>0</v>
      </c>
      <c r="Q169" s="154">
        <v>0.0088</v>
      </c>
      <c r="R169" s="154">
        <f t="shared" si="2"/>
        <v>0.0264</v>
      </c>
      <c r="S169" s="154">
        <v>0</v>
      </c>
      <c r="T169" s="155">
        <f t="shared" si="3"/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 t="shared" si="4"/>
        <v>4938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76</v>
      </c>
      <c r="BK169" s="156">
        <f t="shared" si="9"/>
        <v>4938</v>
      </c>
      <c r="BL169" s="15" t="s">
        <v>190</v>
      </c>
      <c r="BM169" s="15" t="s">
        <v>2334</v>
      </c>
    </row>
    <row r="170" spans="2:65" s="28" customFormat="1" ht="16.5" customHeight="1">
      <c r="B170" s="27"/>
      <c r="C170" s="147" t="s">
        <v>321</v>
      </c>
      <c r="D170" s="147" t="s">
        <v>185</v>
      </c>
      <c r="E170" s="148" t="s">
        <v>1871</v>
      </c>
      <c r="F170" s="149" t="s">
        <v>1872</v>
      </c>
      <c r="G170" s="150" t="s">
        <v>406</v>
      </c>
      <c r="H170" s="151">
        <v>3</v>
      </c>
      <c r="I170" s="4">
        <v>738</v>
      </c>
      <c r="J170" s="95">
        <f t="shared" si="0"/>
        <v>2214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 t="shared" si="1"/>
        <v>0</v>
      </c>
      <c r="Q170" s="154">
        <v>0</v>
      </c>
      <c r="R170" s="154">
        <f t="shared" si="2"/>
        <v>0</v>
      </c>
      <c r="S170" s="154">
        <v>0</v>
      </c>
      <c r="T170" s="155">
        <f t="shared" si="3"/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 t="shared" si="4"/>
        <v>2214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76</v>
      </c>
      <c r="BK170" s="156">
        <f t="shared" si="9"/>
        <v>2214</v>
      </c>
      <c r="BL170" s="15" t="s">
        <v>190</v>
      </c>
      <c r="BM170" s="15" t="s">
        <v>2335</v>
      </c>
    </row>
    <row r="171" spans="2:65" s="28" customFormat="1" ht="16.5" customHeight="1">
      <c r="B171" s="27"/>
      <c r="C171" s="181" t="s">
        <v>327</v>
      </c>
      <c r="D171" s="181" t="s">
        <v>265</v>
      </c>
      <c r="E171" s="182" t="s">
        <v>2139</v>
      </c>
      <c r="F171" s="183" t="s">
        <v>2336</v>
      </c>
      <c r="G171" s="184" t="s">
        <v>406</v>
      </c>
      <c r="H171" s="185">
        <v>3</v>
      </c>
      <c r="I171" s="8">
        <v>4048</v>
      </c>
      <c r="J171" s="186">
        <f t="shared" si="0"/>
        <v>12144</v>
      </c>
      <c r="K171" s="183" t="s">
        <v>189</v>
      </c>
      <c r="L171" s="187"/>
      <c r="M171" s="188" t="s">
        <v>1</v>
      </c>
      <c r="N171" s="189" t="s">
        <v>40</v>
      </c>
      <c r="O171" s="48"/>
      <c r="P171" s="154">
        <f t="shared" si="1"/>
        <v>0</v>
      </c>
      <c r="Q171" s="154">
        <v>0.0167</v>
      </c>
      <c r="R171" s="154">
        <f t="shared" si="2"/>
        <v>0.0501</v>
      </c>
      <c r="S171" s="154">
        <v>0</v>
      </c>
      <c r="T171" s="155">
        <f t="shared" si="3"/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 t="shared" si="4"/>
        <v>12144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76</v>
      </c>
      <c r="BK171" s="156">
        <f t="shared" si="9"/>
        <v>12144</v>
      </c>
      <c r="BL171" s="15" t="s">
        <v>190</v>
      </c>
      <c r="BM171" s="15" t="s">
        <v>2337</v>
      </c>
    </row>
    <row r="172" spans="2:65" s="28" customFormat="1" ht="16.5" customHeight="1">
      <c r="B172" s="27"/>
      <c r="C172" s="147" t="s">
        <v>332</v>
      </c>
      <c r="D172" s="147" t="s">
        <v>185</v>
      </c>
      <c r="E172" s="148" t="s">
        <v>2338</v>
      </c>
      <c r="F172" s="149" t="s">
        <v>2339</v>
      </c>
      <c r="G172" s="150" t="s">
        <v>406</v>
      </c>
      <c r="H172" s="151">
        <v>1</v>
      </c>
      <c r="I172" s="4">
        <v>740</v>
      </c>
      <c r="J172" s="95">
        <f t="shared" si="0"/>
        <v>740</v>
      </c>
      <c r="K172" s="149" t="s">
        <v>189</v>
      </c>
      <c r="L172" s="27"/>
      <c r="M172" s="152" t="s">
        <v>1</v>
      </c>
      <c r="N172" s="153" t="s">
        <v>40</v>
      </c>
      <c r="O172" s="48"/>
      <c r="P172" s="154">
        <f t="shared" si="1"/>
        <v>0</v>
      </c>
      <c r="Q172" s="154">
        <v>1E-05</v>
      </c>
      <c r="R172" s="154">
        <f t="shared" si="2"/>
        <v>1E-05</v>
      </c>
      <c r="S172" s="154">
        <v>0</v>
      </c>
      <c r="T172" s="155">
        <f t="shared" si="3"/>
        <v>0</v>
      </c>
      <c r="AR172" s="15" t="s">
        <v>190</v>
      </c>
      <c r="AT172" s="15" t="s">
        <v>185</v>
      </c>
      <c r="AU172" s="15" t="s">
        <v>78</v>
      </c>
      <c r="AY172" s="15" t="s">
        <v>183</v>
      </c>
      <c r="BE172" s="156">
        <f t="shared" si="4"/>
        <v>740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76</v>
      </c>
      <c r="BK172" s="156">
        <f t="shared" si="9"/>
        <v>740</v>
      </c>
      <c r="BL172" s="15" t="s">
        <v>190</v>
      </c>
      <c r="BM172" s="15" t="s">
        <v>2340</v>
      </c>
    </row>
    <row r="173" spans="2:65" s="28" customFormat="1" ht="16.5" customHeight="1">
      <c r="B173" s="27"/>
      <c r="C173" s="181" t="s">
        <v>340</v>
      </c>
      <c r="D173" s="181" t="s">
        <v>265</v>
      </c>
      <c r="E173" s="182" t="s">
        <v>2341</v>
      </c>
      <c r="F173" s="183" t="s">
        <v>2342</v>
      </c>
      <c r="G173" s="184" t="s">
        <v>406</v>
      </c>
      <c r="H173" s="185">
        <v>1</v>
      </c>
      <c r="I173" s="8">
        <v>22133.8</v>
      </c>
      <c r="J173" s="186">
        <f t="shared" si="0"/>
        <v>22133.8</v>
      </c>
      <c r="K173" s="183" t="s">
        <v>1</v>
      </c>
      <c r="L173" s="187"/>
      <c r="M173" s="188" t="s">
        <v>1</v>
      </c>
      <c r="N173" s="189" t="s">
        <v>40</v>
      </c>
      <c r="O173" s="48"/>
      <c r="P173" s="154">
        <f t="shared" si="1"/>
        <v>0</v>
      </c>
      <c r="Q173" s="154">
        <v>0.0209</v>
      </c>
      <c r="R173" s="154">
        <f t="shared" si="2"/>
        <v>0.0209</v>
      </c>
      <c r="S173" s="154">
        <v>0</v>
      </c>
      <c r="T173" s="155">
        <f t="shared" si="3"/>
        <v>0</v>
      </c>
      <c r="AR173" s="15" t="s">
        <v>227</v>
      </c>
      <c r="AT173" s="15" t="s">
        <v>265</v>
      </c>
      <c r="AU173" s="15" t="s">
        <v>78</v>
      </c>
      <c r="AY173" s="15" t="s">
        <v>183</v>
      </c>
      <c r="BE173" s="156">
        <f t="shared" si="4"/>
        <v>22133.8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76</v>
      </c>
      <c r="BK173" s="156">
        <f t="shared" si="9"/>
        <v>22133.8</v>
      </c>
      <c r="BL173" s="15" t="s">
        <v>190</v>
      </c>
      <c r="BM173" s="15" t="s">
        <v>2343</v>
      </c>
    </row>
    <row r="174" spans="2:65" s="28" customFormat="1" ht="16.5" customHeight="1">
      <c r="B174" s="27"/>
      <c r="C174" s="147" t="s">
        <v>346</v>
      </c>
      <c r="D174" s="147" t="s">
        <v>185</v>
      </c>
      <c r="E174" s="148" t="s">
        <v>1877</v>
      </c>
      <c r="F174" s="149" t="s">
        <v>1878</v>
      </c>
      <c r="G174" s="150" t="s">
        <v>406</v>
      </c>
      <c r="H174" s="151">
        <v>5.5</v>
      </c>
      <c r="I174" s="4">
        <v>1524</v>
      </c>
      <c r="J174" s="95">
        <f t="shared" si="0"/>
        <v>8382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 t="shared" si="1"/>
        <v>0</v>
      </c>
      <c r="Q174" s="154">
        <v>0.00918</v>
      </c>
      <c r="R174" s="154">
        <f t="shared" si="2"/>
        <v>0.05049000000000001</v>
      </c>
      <c r="S174" s="154">
        <v>0</v>
      </c>
      <c r="T174" s="155">
        <f t="shared" si="3"/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 t="shared" si="4"/>
        <v>8382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76</v>
      </c>
      <c r="BK174" s="156">
        <f t="shared" si="9"/>
        <v>8382</v>
      </c>
      <c r="BL174" s="15" t="s">
        <v>190</v>
      </c>
      <c r="BM174" s="15" t="s">
        <v>2344</v>
      </c>
    </row>
    <row r="175" spans="2:65" s="28" customFormat="1" ht="16.5" customHeight="1">
      <c r="B175" s="27"/>
      <c r="C175" s="181" t="s">
        <v>351</v>
      </c>
      <c r="D175" s="181" t="s">
        <v>265</v>
      </c>
      <c r="E175" s="182" t="s">
        <v>1880</v>
      </c>
      <c r="F175" s="183" t="s">
        <v>1881</v>
      </c>
      <c r="G175" s="184" t="s">
        <v>406</v>
      </c>
      <c r="H175" s="185">
        <v>1.5</v>
      </c>
      <c r="I175" s="8">
        <v>302</v>
      </c>
      <c r="J175" s="186">
        <f t="shared" si="0"/>
        <v>453</v>
      </c>
      <c r="K175" s="183" t="s">
        <v>1</v>
      </c>
      <c r="L175" s="187"/>
      <c r="M175" s="188" t="s">
        <v>1</v>
      </c>
      <c r="N175" s="189" t="s">
        <v>40</v>
      </c>
      <c r="O175" s="48"/>
      <c r="P175" s="154">
        <f t="shared" si="1"/>
        <v>0</v>
      </c>
      <c r="Q175" s="154">
        <v>0.068</v>
      </c>
      <c r="R175" s="154">
        <f t="shared" si="2"/>
        <v>0.10200000000000001</v>
      </c>
      <c r="S175" s="154">
        <v>0</v>
      </c>
      <c r="T175" s="155">
        <f t="shared" si="3"/>
        <v>0</v>
      </c>
      <c r="AR175" s="15" t="s">
        <v>227</v>
      </c>
      <c r="AT175" s="15" t="s">
        <v>265</v>
      </c>
      <c r="AU175" s="15" t="s">
        <v>78</v>
      </c>
      <c r="AY175" s="15" t="s">
        <v>183</v>
      </c>
      <c r="BE175" s="156">
        <f t="shared" si="4"/>
        <v>453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76</v>
      </c>
      <c r="BK175" s="156">
        <f t="shared" si="9"/>
        <v>453</v>
      </c>
      <c r="BL175" s="15" t="s">
        <v>190</v>
      </c>
      <c r="BM175" s="15" t="s">
        <v>2345</v>
      </c>
    </row>
    <row r="176" spans="2:65" s="28" customFormat="1" ht="16.5" customHeight="1">
      <c r="B176" s="27"/>
      <c r="C176" s="181" t="s">
        <v>355</v>
      </c>
      <c r="D176" s="181" t="s">
        <v>265</v>
      </c>
      <c r="E176" s="182" t="s">
        <v>1886</v>
      </c>
      <c r="F176" s="183" t="s">
        <v>1887</v>
      </c>
      <c r="G176" s="184" t="s">
        <v>406</v>
      </c>
      <c r="H176" s="185">
        <v>1</v>
      </c>
      <c r="I176" s="8">
        <v>232</v>
      </c>
      <c r="J176" s="186">
        <f t="shared" si="0"/>
        <v>232</v>
      </c>
      <c r="K176" s="183" t="s">
        <v>1</v>
      </c>
      <c r="L176" s="187"/>
      <c r="M176" s="188" t="s">
        <v>1</v>
      </c>
      <c r="N176" s="189" t="s">
        <v>40</v>
      </c>
      <c r="O176" s="48"/>
      <c r="P176" s="154">
        <f t="shared" si="1"/>
        <v>0</v>
      </c>
      <c r="Q176" s="154">
        <v>0.053</v>
      </c>
      <c r="R176" s="154">
        <f t="shared" si="2"/>
        <v>0.053</v>
      </c>
      <c r="S176" s="154">
        <v>0</v>
      </c>
      <c r="T176" s="155">
        <f t="shared" si="3"/>
        <v>0</v>
      </c>
      <c r="AR176" s="15" t="s">
        <v>227</v>
      </c>
      <c r="AT176" s="15" t="s">
        <v>265</v>
      </c>
      <c r="AU176" s="15" t="s">
        <v>78</v>
      </c>
      <c r="AY176" s="15" t="s">
        <v>183</v>
      </c>
      <c r="BE176" s="156">
        <f t="shared" si="4"/>
        <v>232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5" t="s">
        <v>76</v>
      </c>
      <c r="BK176" s="156">
        <f t="shared" si="9"/>
        <v>232</v>
      </c>
      <c r="BL176" s="15" t="s">
        <v>190</v>
      </c>
      <c r="BM176" s="15" t="s">
        <v>2346</v>
      </c>
    </row>
    <row r="177" spans="2:65" s="28" customFormat="1" ht="16.5" customHeight="1">
      <c r="B177" s="27"/>
      <c r="C177" s="181" t="s">
        <v>359</v>
      </c>
      <c r="D177" s="181" t="s">
        <v>265</v>
      </c>
      <c r="E177" s="182" t="s">
        <v>1889</v>
      </c>
      <c r="F177" s="183" t="s">
        <v>1890</v>
      </c>
      <c r="G177" s="184" t="s">
        <v>406</v>
      </c>
      <c r="H177" s="185">
        <v>0.5</v>
      </c>
      <c r="I177" s="8">
        <v>214</v>
      </c>
      <c r="J177" s="186">
        <f t="shared" si="0"/>
        <v>107</v>
      </c>
      <c r="K177" s="183" t="s">
        <v>1</v>
      </c>
      <c r="L177" s="187"/>
      <c r="M177" s="188" t="s">
        <v>1</v>
      </c>
      <c r="N177" s="189" t="s">
        <v>40</v>
      </c>
      <c r="O177" s="48"/>
      <c r="P177" s="154">
        <f t="shared" si="1"/>
        <v>0</v>
      </c>
      <c r="Q177" s="154">
        <v>0.028</v>
      </c>
      <c r="R177" s="154">
        <f t="shared" si="2"/>
        <v>0.014</v>
      </c>
      <c r="S177" s="154">
        <v>0</v>
      </c>
      <c r="T177" s="155">
        <f t="shared" si="3"/>
        <v>0</v>
      </c>
      <c r="AR177" s="15" t="s">
        <v>227</v>
      </c>
      <c r="AT177" s="15" t="s">
        <v>265</v>
      </c>
      <c r="AU177" s="15" t="s">
        <v>78</v>
      </c>
      <c r="AY177" s="15" t="s">
        <v>183</v>
      </c>
      <c r="BE177" s="156">
        <f t="shared" si="4"/>
        <v>107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5" t="s">
        <v>76</v>
      </c>
      <c r="BK177" s="156">
        <f t="shared" si="9"/>
        <v>107</v>
      </c>
      <c r="BL177" s="15" t="s">
        <v>190</v>
      </c>
      <c r="BM177" s="15" t="s">
        <v>2347</v>
      </c>
    </row>
    <row r="178" spans="2:65" s="28" customFormat="1" ht="16.5" customHeight="1">
      <c r="B178" s="27"/>
      <c r="C178" s="181" t="s">
        <v>363</v>
      </c>
      <c r="D178" s="181" t="s">
        <v>265</v>
      </c>
      <c r="E178" s="182" t="s">
        <v>1892</v>
      </c>
      <c r="F178" s="183" t="s">
        <v>1893</v>
      </c>
      <c r="G178" s="184" t="s">
        <v>406</v>
      </c>
      <c r="H178" s="185">
        <v>1.5</v>
      </c>
      <c r="I178" s="8">
        <v>814</v>
      </c>
      <c r="J178" s="186">
        <f t="shared" si="0"/>
        <v>1221</v>
      </c>
      <c r="K178" s="183" t="s">
        <v>1</v>
      </c>
      <c r="L178" s="187"/>
      <c r="M178" s="188" t="s">
        <v>1</v>
      </c>
      <c r="N178" s="189" t="s">
        <v>40</v>
      </c>
      <c r="O178" s="48"/>
      <c r="P178" s="154">
        <f t="shared" si="1"/>
        <v>0</v>
      </c>
      <c r="Q178" s="154">
        <v>0.254</v>
      </c>
      <c r="R178" s="154">
        <f t="shared" si="2"/>
        <v>0.381</v>
      </c>
      <c r="S178" s="154">
        <v>0</v>
      </c>
      <c r="T178" s="155">
        <f t="shared" si="3"/>
        <v>0</v>
      </c>
      <c r="AR178" s="15" t="s">
        <v>227</v>
      </c>
      <c r="AT178" s="15" t="s">
        <v>265</v>
      </c>
      <c r="AU178" s="15" t="s">
        <v>78</v>
      </c>
      <c r="AY178" s="15" t="s">
        <v>183</v>
      </c>
      <c r="BE178" s="156">
        <f t="shared" si="4"/>
        <v>1221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5" t="s">
        <v>76</v>
      </c>
      <c r="BK178" s="156">
        <f t="shared" si="9"/>
        <v>1221</v>
      </c>
      <c r="BL178" s="15" t="s">
        <v>190</v>
      </c>
      <c r="BM178" s="15" t="s">
        <v>2348</v>
      </c>
    </row>
    <row r="179" spans="2:65" s="28" customFormat="1" ht="16.5" customHeight="1">
      <c r="B179" s="27"/>
      <c r="C179" s="181" t="s">
        <v>367</v>
      </c>
      <c r="D179" s="181" t="s">
        <v>265</v>
      </c>
      <c r="E179" s="182" t="s">
        <v>1895</v>
      </c>
      <c r="F179" s="183" t="s">
        <v>1896</v>
      </c>
      <c r="G179" s="184" t="s">
        <v>406</v>
      </c>
      <c r="H179" s="185">
        <v>1</v>
      </c>
      <c r="I179" s="8">
        <v>1194</v>
      </c>
      <c r="J179" s="186">
        <f t="shared" si="0"/>
        <v>1194</v>
      </c>
      <c r="K179" s="183" t="s">
        <v>1</v>
      </c>
      <c r="L179" s="187"/>
      <c r="M179" s="188" t="s">
        <v>1</v>
      </c>
      <c r="N179" s="189" t="s">
        <v>40</v>
      </c>
      <c r="O179" s="48"/>
      <c r="P179" s="154">
        <f t="shared" si="1"/>
        <v>0</v>
      </c>
      <c r="Q179" s="154">
        <v>0.506</v>
      </c>
      <c r="R179" s="154">
        <f t="shared" si="2"/>
        <v>0.506</v>
      </c>
      <c r="S179" s="154">
        <v>0</v>
      </c>
      <c r="T179" s="155">
        <f t="shared" si="3"/>
        <v>0</v>
      </c>
      <c r="AR179" s="15" t="s">
        <v>227</v>
      </c>
      <c r="AT179" s="15" t="s">
        <v>265</v>
      </c>
      <c r="AU179" s="15" t="s">
        <v>78</v>
      </c>
      <c r="AY179" s="15" t="s">
        <v>183</v>
      </c>
      <c r="BE179" s="156">
        <f t="shared" si="4"/>
        <v>1194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5" t="s">
        <v>76</v>
      </c>
      <c r="BK179" s="156">
        <f t="shared" si="9"/>
        <v>1194</v>
      </c>
      <c r="BL179" s="15" t="s">
        <v>190</v>
      </c>
      <c r="BM179" s="15" t="s">
        <v>2349</v>
      </c>
    </row>
    <row r="180" spans="2:65" s="28" customFormat="1" ht="16.5" customHeight="1">
      <c r="B180" s="27"/>
      <c r="C180" s="147" t="s">
        <v>371</v>
      </c>
      <c r="D180" s="147" t="s">
        <v>185</v>
      </c>
      <c r="E180" s="148" t="s">
        <v>1901</v>
      </c>
      <c r="F180" s="149" t="s">
        <v>1902</v>
      </c>
      <c r="G180" s="150" t="s">
        <v>406</v>
      </c>
      <c r="H180" s="151">
        <v>3</v>
      </c>
      <c r="I180" s="4">
        <v>2567</v>
      </c>
      <c r="J180" s="95">
        <f t="shared" si="0"/>
        <v>7701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 t="shared" si="1"/>
        <v>0</v>
      </c>
      <c r="Q180" s="154">
        <v>0.01147</v>
      </c>
      <c r="R180" s="154">
        <f t="shared" si="2"/>
        <v>0.034409999999999996</v>
      </c>
      <c r="S180" s="154">
        <v>0</v>
      </c>
      <c r="T180" s="155">
        <f t="shared" si="3"/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 t="shared" si="4"/>
        <v>7701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5" t="s">
        <v>76</v>
      </c>
      <c r="BK180" s="156">
        <f t="shared" si="9"/>
        <v>7701</v>
      </c>
      <c r="BL180" s="15" t="s">
        <v>190</v>
      </c>
      <c r="BM180" s="15" t="s">
        <v>2350</v>
      </c>
    </row>
    <row r="181" spans="2:65" s="28" customFormat="1" ht="16.5" customHeight="1">
      <c r="B181" s="27"/>
      <c r="C181" s="181" t="s">
        <v>375</v>
      </c>
      <c r="D181" s="181" t="s">
        <v>265</v>
      </c>
      <c r="E181" s="182" t="s">
        <v>1904</v>
      </c>
      <c r="F181" s="183" t="s">
        <v>1905</v>
      </c>
      <c r="G181" s="184" t="s">
        <v>406</v>
      </c>
      <c r="H181" s="185">
        <v>3</v>
      </c>
      <c r="I181" s="8">
        <v>1446</v>
      </c>
      <c r="J181" s="186">
        <f t="shared" si="0"/>
        <v>4338</v>
      </c>
      <c r="K181" s="183" t="s">
        <v>1</v>
      </c>
      <c r="L181" s="187"/>
      <c r="M181" s="188" t="s">
        <v>1</v>
      </c>
      <c r="N181" s="189" t="s">
        <v>40</v>
      </c>
      <c r="O181" s="48"/>
      <c r="P181" s="154">
        <f t="shared" si="1"/>
        <v>0</v>
      </c>
      <c r="Q181" s="154">
        <v>0.595</v>
      </c>
      <c r="R181" s="154">
        <f t="shared" si="2"/>
        <v>1.785</v>
      </c>
      <c r="S181" s="154">
        <v>0</v>
      </c>
      <c r="T181" s="155">
        <f t="shared" si="3"/>
        <v>0</v>
      </c>
      <c r="AR181" s="15" t="s">
        <v>227</v>
      </c>
      <c r="AT181" s="15" t="s">
        <v>265</v>
      </c>
      <c r="AU181" s="15" t="s">
        <v>78</v>
      </c>
      <c r="AY181" s="15" t="s">
        <v>183</v>
      </c>
      <c r="BE181" s="156">
        <f t="shared" si="4"/>
        <v>4338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5" t="s">
        <v>76</v>
      </c>
      <c r="BK181" s="156">
        <f t="shared" si="9"/>
        <v>4338</v>
      </c>
      <c r="BL181" s="15" t="s">
        <v>190</v>
      </c>
      <c r="BM181" s="15" t="s">
        <v>2351</v>
      </c>
    </row>
    <row r="182" spans="2:65" s="28" customFormat="1" ht="16.5" customHeight="1">
      <c r="B182" s="27"/>
      <c r="C182" s="147" t="s">
        <v>379</v>
      </c>
      <c r="D182" s="147" t="s">
        <v>185</v>
      </c>
      <c r="E182" s="148" t="s">
        <v>1907</v>
      </c>
      <c r="F182" s="149" t="s">
        <v>1908</v>
      </c>
      <c r="G182" s="150" t="s">
        <v>406</v>
      </c>
      <c r="H182" s="151">
        <v>4</v>
      </c>
      <c r="I182" s="4">
        <v>9505</v>
      </c>
      <c r="J182" s="95">
        <f t="shared" si="0"/>
        <v>38020</v>
      </c>
      <c r="K182" s="149" t="s">
        <v>1</v>
      </c>
      <c r="L182" s="27"/>
      <c r="M182" s="152" t="s">
        <v>1</v>
      </c>
      <c r="N182" s="153" t="s">
        <v>40</v>
      </c>
      <c r="O182" s="48"/>
      <c r="P182" s="154">
        <f t="shared" si="1"/>
        <v>0</v>
      </c>
      <c r="Q182" s="154">
        <v>0.02862</v>
      </c>
      <c r="R182" s="154">
        <f t="shared" si="2"/>
        <v>0.11448</v>
      </c>
      <c r="S182" s="154">
        <v>0</v>
      </c>
      <c r="T182" s="155">
        <f t="shared" si="3"/>
        <v>0</v>
      </c>
      <c r="AR182" s="15" t="s">
        <v>190</v>
      </c>
      <c r="AT182" s="15" t="s">
        <v>185</v>
      </c>
      <c r="AU182" s="15" t="s">
        <v>78</v>
      </c>
      <c r="AY182" s="15" t="s">
        <v>183</v>
      </c>
      <c r="BE182" s="156">
        <f t="shared" si="4"/>
        <v>38020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5" t="s">
        <v>76</v>
      </c>
      <c r="BK182" s="156">
        <f t="shared" si="9"/>
        <v>38020</v>
      </c>
      <c r="BL182" s="15" t="s">
        <v>190</v>
      </c>
      <c r="BM182" s="15" t="s">
        <v>2352</v>
      </c>
    </row>
    <row r="183" spans="2:65" s="28" customFormat="1" ht="16.5" customHeight="1">
      <c r="B183" s="27"/>
      <c r="C183" s="181" t="s">
        <v>383</v>
      </c>
      <c r="D183" s="181" t="s">
        <v>265</v>
      </c>
      <c r="E183" s="182" t="s">
        <v>1910</v>
      </c>
      <c r="F183" s="183" t="s">
        <v>1911</v>
      </c>
      <c r="G183" s="184" t="s">
        <v>406</v>
      </c>
      <c r="H183" s="185">
        <v>1.5</v>
      </c>
      <c r="I183" s="8">
        <v>6296</v>
      </c>
      <c r="J183" s="186">
        <f t="shared" si="0"/>
        <v>9444</v>
      </c>
      <c r="K183" s="183" t="s">
        <v>1</v>
      </c>
      <c r="L183" s="187"/>
      <c r="M183" s="188" t="s">
        <v>1</v>
      </c>
      <c r="N183" s="189" t="s">
        <v>40</v>
      </c>
      <c r="O183" s="48"/>
      <c r="P183" s="154">
        <f t="shared" si="1"/>
        <v>0</v>
      </c>
      <c r="Q183" s="154">
        <v>1.31</v>
      </c>
      <c r="R183" s="154">
        <f t="shared" si="2"/>
        <v>1.965</v>
      </c>
      <c r="S183" s="154">
        <v>0</v>
      </c>
      <c r="T183" s="155">
        <f t="shared" si="3"/>
        <v>0</v>
      </c>
      <c r="AR183" s="15" t="s">
        <v>227</v>
      </c>
      <c r="AT183" s="15" t="s">
        <v>265</v>
      </c>
      <c r="AU183" s="15" t="s">
        <v>78</v>
      </c>
      <c r="AY183" s="15" t="s">
        <v>183</v>
      </c>
      <c r="BE183" s="156">
        <f t="shared" si="4"/>
        <v>9444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5" t="s">
        <v>76</v>
      </c>
      <c r="BK183" s="156">
        <f t="shared" si="9"/>
        <v>9444</v>
      </c>
      <c r="BL183" s="15" t="s">
        <v>190</v>
      </c>
      <c r="BM183" s="15" t="s">
        <v>2353</v>
      </c>
    </row>
    <row r="184" spans="2:65" s="28" customFormat="1" ht="16.5" customHeight="1">
      <c r="B184" s="27"/>
      <c r="C184" s="181" t="s">
        <v>387</v>
      </c>
      <c r="D184" s="181" t="s">
        <v>265</v>
      </c>
      <c r="E184" s="182" t="s">
        <v>2354</v>
      </c>
      <c r="F184" s="183" t="s">
        <v>2355</v>
      </c>
      <c r="G184" s="184" t="s">
        <v>406</v>
      </c>
      <c r="H184" s="185">
        <v>1.5</v>
      </c>
      <c r="I184" s="8">
        <v>7828</v>
      </c>
      <c r="J184" s="186">
        <f t="shared" si="0"/>
        <v>11742</v>
      </c>
      <c r="K184" s="183" t="s">
        <v>1</v>
      </c>
      <c r="L184" s="187"/>
      <c r="M184" s="188" t="s">
        <v>1</v>
      </c>
      <c r="N184" s="189" t="s">
        <v>40</v>
      </c>
      <c r="O184" s="48"/>
      <c r="P184" s="154">
        <f t="shared" si="1"/>
        <v>0</v>
      </c>
      <c r="Q184" s="154">
        <v>1.31</v>
      </c>
      <c r="R184" s="154">
        <f t="shared" si="2"/>
        <v>1.965</v>
      </c>
      <c r="S184" s="154">
        <v>0</v>
      </c>
      <c r="T184" s="155">
        <f t="shared" si="3"/>
        <v>0</v>
      </c>
      <c r="AR184" s="15" t="s">
        <v>227</v>
      </c>
      <c r="AT184" s="15" t="s">
        <v>265</v>
      </c>
      <c r="AU184" s="15" t="s">
        <v>78</v>
      </c>
      <c r="AY184" s="15" t="s">
        <v>183</v>
      </c>
      <c r="BE184" s="156">
        <f t="shared" si="4"/>
        <v>11742</v>
      </c>
      <c r="BF184" s="156">
        <f t="shared" si="5"/>
        <v>0</v>
      </c>
      <c r="BG184" s="156">
        <f t="shared" si="6"/>
        <v>0</v>
      </c>
      <c r="BH184" s="156">
        <f t="shared" si="7"/>
        <v>0</v>
      </c>
      <c r="BI184" s="156">
        <f t="shared" si="8"/>
        <v>0</v>
      </c>
      <c r="BJ184" s="15" t="s">
        <v>76</v>
      </c>
      <c r="BK184" s="156">
        <f t="shared" si="9"/>
        <v>11742</v>
      </c>
      <c r="BL184" s="15" t="s">
        <v>190</v>
      </c>
      <c r="BM184" s="15" t="s">
        <v>2356</v>
      </c>
    </row>
    <row r="185" spans="2:65" s="28" customFormat="1" ht="16.5" customHeight="1">
      <c r="B185" s="27"/>
      <c r="C185" s="181" t="s">
        <v>391</v>
      </c>
      <c r="D185" s="181" t="s">
        <v>265</v>
      </c>
      <c r="E185" s="182" t="s">
        <v>1913</v>
      </c>
      <c r="F185" s="183" t="s">
        <v>1914</v>
      </c>
      <c r="G185" s="184" t="s">
        <v>406</v>
      </c>
      <c r="H185" s="185">
        <v>1</v>
      </c>
      <c r="I185" s="8">
        <v>6815</v>
      </c>
      <c r="J185" s="186">
        <f t="shared" si="0"/>
        <v>6815</v>
      </c>
      <c r="K185" s="183" t="s">
        <v>1</v>
      </c>
      <c r="L185" s="187"/>
      <c r="M185" s="188" t="s">
        <v>1</v>
      </c>
      <c r="N185" s="189" t="s">
        <v>40</v>
      </c>
      <c r="O185" s="48"/>
      <c r="P185" s="154">
        <f t="shared" si="1"/>
        <v>0</v>
      </c>
      <c r="Q185" s="154">
        <v>1.31</v>
      </c>
      <c r="R185" s="154">
        <f t="shared" si="2"/>
        <v>1.31</v>
      </c>
      <c r="S185" s="154">
        <v>0</v>
      </c>
      <c r="T185" s="155">
        <f t="shared" si="3"/>
        <v>0</v>
      </c>
      <c r="AR185" s="15" t="s">
        <v>227</v>
      </c>
      <c r="AT185" s="15" t="s">
        <v>265</v>
      </c>
      <c r="AU185" s="15" t="s">
        <v>78</v>
      </c>
      <c r="AY185" s="15" t="s">
        <v>183</v>
      </c>
      <c r="BE185" s="156">
        <f t="shared" si="4"/>
        <v>6815</v>
      </c>
      <c r="BF185" s="156">
        <f t="shared" si="5"/>
        <v>0</v>
      </c>
      <c r="BG185" s="156">
        <f t="shared" si="6"/>
        <v>0</v>
      </c>
      <c r="BH185" s="156">
        <f t="shared" si="7"/>
        <v>0</v>
      </c>
      <c r="BI185" s="156">
        <f t="shared" si="8"/>
        <v>0</v>
      </c>
      <c r="BJ185" s="15" t="s">
        <v>76</v>
      </c>
      <c r="BK185" s="156">
        <f t="shared" si="9"/>
        <v>6815</v>
      </c>
      <c r="BL185" s="15" t="s">
        <v>190</v>
      </c>
      <c r="BM185" s="15" t="s">
        <v>2357</v>
      </c>
    </row>
    <row r="186" spans="2:65" s="28" customFormat="1" ht="16.5" customHeight="1">
      <c r="B186" s="27"/>
      <c r="C186" s="147" t="s">
        <v>396</v>
      </c>
      <c r="D186" s="147" t="s">
        <v>185</v>
      </c>
      <c r="E186" s="148" t="s">
        <v>2152</v>
      </c>
      <c r="F186" s="149" t="s">
        <v>2153</v>
      </c>
      <c r="G186" s="150" t="s">
        <v>406</v>
      </c>
      <c r="H186" s="151">
        <v>1</v>
      </c>
      <c r="I186" s="4">
        <v>2428</v>
      </c>
      <c r="J186" s="95">
        <f t="shared" si="0"/>
        <v>2428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 t="shared" si="1"/>
        <v>0</v>
      </c>
      <c r="Q186" s="154">
        <v>0.03826</v>
      </c>
      <c r="R186" s="154">
        <f t="shared" si="2"/>
        <v>0.03826</v>
      </c>
      <c r="S186" s="154">
        <v>0</v>
      </c>
      <c r="T186" s="155">
        <f t="shared" si="3"/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 t="shared" si="4"/>
        <v>2428</v>
      </c>
      <c r="BF186" s="156">
        <f t="shared" si="5"/>
        <v>0</v>
      </c>
      <c r="BG186" s="156">
        <f t="shared" si="6"/>
        <v>0</v>
      </c>
      <c r="BH186" s="156">
        <f t="shared" si="7"/>
        <v>0</v>
      </c>
      <c r="BI186" s="156">
        <f t="shared" si="8"/>
        <v>0</v>
      </c>
      <c r="BJ186" s="15" t="s">
        <v>76</v>
      </c>
      <c r="BK186" s="156">
        <f t="shared" si="9"/>
        <v>2428</v>
      </c>
      <c r="BL186" s="15" t="s">
        <v>190</v>
      </c>
      <c r="BM186" s="15" t="s">
        <v>2358</v>
      </c>
    </row>
    <row r="187" spans="2:65" s="28" customFormat="1" ht="16.5" customHeight="1">
      <c r="B187" s="27"/>
      <c r="C187" s="181" t="s">
        <v>403</v>
      </c>
      <c r="D187" s="181" t="s">
        <v>265</v>
      </c>
      <c r="E187" s="182" t="s">
        <v>2155</v>
      </c>
      <c r="F187" s="183" t="s">
        <v>2156</v>
      </c>
      <c r="G187" s="184" t="s">
        <v>406</v>
      </c>
      <c r="H187" s="185">
        <v>1</v>
      </c>
      <c r="I187" s="8">
        <v>3303</v>
      </c>
      <c r="J187" s="186">
        <f t="shared" si="0"/>
        <v>3303</v>
      </c>
      <c r="K187" s="183" t="s">
        <v>189</v>
      </c>
      <c r="L187" s="187"/>
      <c r="M187" s="188" t="s">
        <v>1</v>
      </c>
      <c r="N187" s="189" t="s">
        <v>40</v>
      </c>
      <c r="O187" s="48"/>
      <c r="P187" s="154">
        <f t="shared" si="1"/>
        <v>0</v>
      </c>
      <c r="Q187" s="154">
        <v>1.1</v>
      </c>
      <c r="R187" s="154">
        <f t="shared" si="2"/>
        <v>1.1</v>
      </c>
      <c r="S187" s="154">
        <v>0</v>
      </c>
      <c r="T187" s="155">
        <f t="shared" si="3"/>
        <v>0</v>
      </c>
      <c r="AR187" s="15" t="s">
        <v>227</v>
      </c>
      <c r="AT187" s="15" t="s">
        <v>265</v>
      </c>
      <c r="AU187" s="15" t="s">
        <v>78</v>
      </c>
      <c r="AY187" s="15" t="s">
        <v>183</v>
      </c>
      <c r="BE187" s="156">
        <f t="shared" si="4"/>
        <v>3303</v>
      </c>
      <c r="BF187" s="156">
        <f t="shared" si="5"/>
        <v>0</v>
      </c>
      <c r="BG187" s="156">
        <f t="shared" si="6"/>
        <v>0</v>
      </c>
      <c r="BH187" s="156">
        <f t="shared" si="7"/>
        <v>0</v>
      </c>
      <c r="BI187" s="156">
        <f t="shared" si="8"/>
        <v>0</v>
      </c>
      <c r="BJ187" s="15" t="s">
        <v>76</v>
      </c>
      <c r="BK187" s="156">
        <f t="shared" si="9"/>
        <v>3303</v>
      </c>
      <c r="BL187" s="15" t="s">
        <v>190</v>
      </c>
      <c r="BM187" s="15" t="s">
        <v>2359</v>
      </c>
    </row>
    <row r="188" spans="2:65" s="28" customFormat="1" ht="16.5" customHeight="1">
      <c r="B188" s="27"/>
      <c r="C188" s="147" t="s">
        <v>409</v>
      </c>
      <c r="D188" s="147" t="s">
        <v>185</v>
      </c>
      <c r="E188" s="148" t="s">
        <v>1916</v>
      </c>
      <c r="F188" s="149" t="s">
        <v>1917</v>
      </c>
      <c r="G188" s="150" t="s">
        <v>406</v>
      </c>
      <c r="H188" s="151">
        <v>11</v>
      </c>
      <c r="I188" s="4">
        <v>9923</v>
      </c>
      <c r="J188" s="95">
        <f t="shared" si="0"/>
        <v>109153</v>
      </c>
      <c r="K188" s="149" t="s">
        <v>189</v>
      </c>
      <c r="L188" s="27"/>
      <c r="M188" s="152" t="s">
        <v>1</v>
      </c>
      <c r="N188" s="153" t="s">
        <v>40</v>
      </c>
      <c r="O188" s="48"/>
      <c r="P188" s="154">
        <f t="shared" si="1"/>
        <v>0</v>
      </c>
      <c r="Q188" s="154">
        <v>0.14494</v>
      </c>
      <c r="R188" s="154">
        <f t="shared" si="2"/>
        <v>1.59434</v>
      </c>
      <c r="S188" s="154">
        <v>0</v>
      </c>
      <c r="T188" s="155">
        <f t="shared" si="3"/>
        <v>0</v>
      </c>
      <c r="AR188" s="15" t="s">
        <v>190</v>
      </c>
      <c r="AT188" s="15" t="s">
        <v>185</v>
      </c>
      <c r="AU188" s="15" t="s">
        <v>78</v>
      </c>
      <c r="AY188" s="15" t="s">
        <v>183</v>
      </c>
      <c r="BE188" s="156">
        <f t="shared" si="4"/>
        <v>109153</v>
      </c>
      <c r="BF188" s="156">
        <f t="shared" si="5"/>
        <v>0</v>
      </c>
      <c r="BG188" s="156">
        <f t="shared" si="6"/>
        <v>0</v>
      </c>
      <c r="BH188" s="156">
        <f t="shared" si="7"/>
        <v>0</v>
      </c>
      <c r="BI188" s="156">
        <f t="shared" si="8"/>
        <v>0</v>
      </c>
      <c r="BJ188" s="15" t="s">
        <v>76</v>
      </c>
      <c r="BK188" s="156">
        <f t="shared" si="9"/>
        <v>109153</v>
      </c>
      <c r="BL188" s="15" t="s">
        <v>190</v>
      </c>
      <c r="BM188" s="15" t="s">
        <v>2360</v>
      </c>
    </row>
    <row r="189" spans="2:65" s="28" customFormat="1" ht="16.5" customHeight="1">
      <c r="B189" s="27"/>
      <c r="C189" s="181" t="s">
        <v>413</v>
      </c>
      <c r="D189" s="181" t="s">
        <v>265</v>
      </c>
      <c r="E189" s="182" t="s">
        <v>1919</v>
      </c>
      <c r="F189" s="183" t="s">
        <v>1920</v>
      </c>
      <c r="G189" s="184" t="s">
        <v>406</v>
      </c>
      <c r="H189" s="185">
        <v>16</v>
      </c>
      <c r="I189" s="8">
        <v>8586</v>
      </c>
      <c r="J189" s="186">
        <f t="shared" si="0"/>
        <v>137376</v>
      </c>
      <c r="K189" s="183" t="s">
        <v>1</v>
      </c>
      <c r="L189" s="187"/>
      <c r="M189" s="188" t="s">
        <v>1</v>
      </c>
      <c r="N189" s="189" t="s">
        <v>40</v>
      </c>
      <c r="O189" s="48"/>
      <c r="P189" s="154">
        <f t="shared" si="1"/>
        <v>0</v>
      </c>
      <c r="Q189" s="154">
        <v>0.087</v>
      </c>
      <c r="R189" s="154">
        <f t="shared" si="2"/>
        <v>1.392</v>
      </c>
      <c r="S189" s="154">
        <v>0</v>
      </c>
      <c r="T189" s="155">
        <f t="shared" si="3"/>
        <v>0</v>
      </c>
      <c r="AR189" s="15" t="s">
        <v>227</v>
      </c>
      <c r="AT189" s="15" t="s">
        <v>265</v>
      </c>
      <c r="AU189" s="15" t="s">
        <v>78</v>
      </c>
      <c r="AY189" s="15" t="s">
        <v>183</v>
      </c>
      <c r="BE189" s="156">
        <f t="shared" si="4"/>
        <v>137376</v>
      </c>
      <c r="BF189" s="156">
        <f t="shared" si="5"/>
        <v>0</v>
      </c>
      <c r="BG189" s="156">
        <f t="shared" si="6"/>
        <v>0</v>
      </c>
      <c r="BH189" s="156">
        <f t="shared" si="7"/>
        <v>0</v>
      </c>
      <c r="BI189" s="156">
        <f t="shared" si="8"/>
        <v>0</v>
      </c>
      <c r="BJ189" s="15" t="s">
        <v>76</v>
      </c>
      <c r="BK189" s="156">
        <f t="shared" si="9"/>
        <v>137376</v>
      </c>
      <c r="BL189" s="15" t="s">
        <v>190</v>
      </c>
      <c r="BM189" s="15" t="s">
        <v>2361</v>
      </c>
    </row>
    <row r="190" spans="2:65" s="28" customFormat="1" ht="16.5" customHeight="1">
      <c r="B190" s="27"/>
      <c r="C190" s="181" t="s">
        <v>417</v>
      </c>
      <c r="D190" s="181" t="s">
        <v>265</v>
      </c>
      <c r="E190" s="182" t="s">
        <v>1922</v>
      </c>
      <c r="F190" s="183" t="s">
        <v>1923</v>
      </c>
      <c r="G190" s="184" t="s">
        <v>406</v>
      </c>
      <c r="H190" s="185">
        <v>7</v>
      </c>
      <c r="I190" s="8">
        <v>327</v>
      </c>
      <c r="J190" s="186">
        <f t="shared" si="0"/>
        <v>2289</v>
      </c>
      <c r="K190" s="183" t="s">
        <v>1</v>
      </c>
      <c r="L190" s="187"/>
      <c r="M190" s="188" t="s">
        <v>1</v>
      </c>
      <c r="N190" s="189" t="s">
        <v>40</v>
      </c>
      <c r="O190" s="48"/>
      <c r="P190" s="154">
        <f t="shared" si="1"/>
        <v>0</v>
      </c>
      <c r="Q190" s="154">
        <v>0.097</v>
      </c>
      <c r="R190" s="154">
        <f t="shared" si="2"/>
        <v>0.679</v>
      </c>
      <c r="S190" s="154">
        <v>0</v>
      </c>
      <c r="T190" s="155">
        <f t="shared" si="3"/>
        <v>0</v>
      </c>
      <c r="AR190" s="15" t="s">
        <v>227</v>
      </c>
      <c r="AT190" s="15" t="s">
        <v>265</v>
      </c>
      <c r="AU190" s="15" t="s">
        <v>78</v>
      </c>
      <c r="AY190" s="15" t="s">
        <v>183</v>
      </c>
      <c r="BE190" s="156">
        <f t="shared" si="4"/>
        <v>2289</v>
      </c>
      <c r="BF190" s="156">
        <f t="shared" si="5"/>
        <v>0</v>
      </c>
      <c r="BG190" s="156">
        <f t="shared" si="6"/>
        <v>0</v>
      </c>
      <c r="BH190" s="156">
        <f t="shared" si="7"/>
        <v>0</v>
      </c>
      <c r="BI190" s="156">
        <f t="shared" si="8"/>
        <v>0</v>
      </c>
      <c r="BJ190" s="15" t="s">
        <v>76</v>
      </c>
      <c r="BK190" s="156">
        <f t="shared" si="9"/>
        <v>2289</v>
      </c>
      <c r="BL190" s="15" t="s">
        <v>190</v>
      </c>
      <c r="BM190" s="15" t="s">
        <v>2362</v>
      </c>
    </row>
    <row r="191" spans="2:65" s="28" customFormat="1" ht="16.5" customHeight="1">
      <c r="B191" s="27"/>
      <c r="C191" s="181" t="s">
        <v>421</v>
      </c>
      <c r="D191" s="181" t="s">
        <v>265</v>
      </c>
      <c r="E191" s="182" t="s">
        <v>1925</v>
      </c>
      <c r="F191" s="183" t="s">
        <v>1926</v>
      </c>
      <c r="G191" s="184" t="s">
        <v>406</v>
      </c>
      <c r="H191" s="185">
        <v>1</v>
      </c>
      <c r="I191" s="8">
        <v>274</v>
      </c>
      <c r="J191" s="186">
        <f t="shared" si="0"/>
        <v>274</v>
      </c>
      <c r="K191" s="183" t="s">
        <v>189</v>
      </c>
      <c r="L191" s="187"/>
      <c r="M191" s="188" t="s">
        <v>1</v>
      </c>
      <c r="N191" s="189" t="s">
        <v>40</v>
      </c>
      <c r="O191" s="48"/>
      <c r="P191" s="154">
        <f t="shared" si="1"/>
        <v>0</v>
      </c>
      <c r="Q191" s="154">
        <v>0.057</v>
      </c>
      <c r="R191" s="154">
        <f t="shared" si="2"/>
        <v>0.057</v>
      </c>
      <c r="S191" s="154">
        <v>0</v>
      </c>
      <c r="T191" s="155">
        <f t="shared" si="3"/>
        <v>0</v>
      </c>
      <c r="AR191" s="15" t="s">
        <v>227</v>
      </c>
      <c r="AT191" s="15" t="s">
        <v>265</v>
      </c>
      <c r="AU191" s="15" t="s">
        <v>78</v>
      </c>
      <c r="AY191" s="15" t="s">
        <v>183</v>
      </c>
      <c r="BE191" s="156">
        <f t="shared" si="4"/>
        <v>274</v>
      </c>
      <c r="BF191" s="156">
        <f t="shared" si="5"/>
        <v>0</v>
      </c>
      <c r="BG191" s="156">
        <f t="shared" si="6"/>
        <v>0</v>
      </c>
      <c r="BH191" s="156">
        <f t="shared" si="7"/>
        <v>0</v>
      </c>
      <c r="BI191" s="156">
        <f t="shared" si="8"/>
        <v>0</v>
      </c>
      <c r="BJ191" s="15" t="s">
        <v>76</v>
      </c>
      <c r="BK191" s="156">
        <f t="shared" si="9"/>
        <v>274</v>
      </c>
      <c r="BL191" s="15" t="s">
        <v>190</v>
      </c>
      <c r="BM191" s="15" t="s">
        <v>2363</v>
      </c>
    </row>
    <row r="192" spans="2:65" s="28" customFormat="1" ht="16.5" customHeight="1">
      <c r="B192" s="27"/>
      <c r="C192" s="181" t="s">
        <v>425</v>
      </c>
      <c r="D192" s="181" t="s">
        <v>265</v>
      </c>
      <c r="E192" s="182" t="s">
        <v>1928</v>
      </c>
      <c r="F192" s="183" t="s">
        <v>1929</v>
      </c>
      <c r="G192" s="184" t="s">
        <v>406</v>
      </c>
      <c r="H192" s="185">
        <v>1</v>
      </c>
      <c r="I192" s="8">
        <v>422</v>
      </c>
      <c r="J192" s="186">
        <f t="shared" si="0"/>
        <v>422</v>
      </c>
      <c r="K192" s="183" t="s">
        <v>1</v>
      </c>
      <c r="L192" s="187"/>
      <c r="M192" s="188" t="s">
        <v>1</v>
      </c>
      <c r="N192" s="189" t="s">
        <v>40</v>
      </c>
      <c r="O192" s="48"/>
      <c r="P192" s="154">
        <f t="shared" si="1"/>
        <v>0</v>
      </c>
      <c r="Q192" s="154">
        <v>0.04</v>
      </c>
      <c r="R192" s="154">
        <f t="shared" si="2"/>
        <v>0.04</v>
      </c>
      <c r="S192" s="154">
        <v>0</v>
      </c>
      <c r="T192" s="155">
        <f t="shared" si="3"/>
        <v>0</v>
      </c>
      <c r="AR192" s="15" t="s">
        <v>227</v>
      </c>
      <c r="AT192" s="15" t="s">
        <v>265</v>
      </c>
      <c r="AU192" s="15" t="s">
        <v>78</v>
      </c>
      <c r="AY192" s="15" t="s">
        <v>183</v>
      </c>
      <c r="BE192" s="156">
        <f t="shared" si="4"/>
        <v>422</v>
      </c>
      <c r="BF192" s="156">
        <f t="shared" si="5"/>
        <v>0</v>
      </c>
      <c r="BG192" s="156">
        <f t="shared" si="6"/>
        <v>0</v>
      </c>
      <c r="BH192" s="156">
        <f t="shared" si="7"/>
        <v>0</v>
      </c>
      <c r="BI192" s="156">
        <f t="shared" si="8"/>
        <v>0</v>
      </c>
      <c r="BJ192" s="15" t="s">
        <v>76</v>
      </c>
      <c r="BK192" s="156">
        <f t="shared" si="9"/>
        <v>422</v>
      </c>
      <c r="BL192" s="15" t="s">
        <v>190</v>
      </c>
      <c r="BM192" s="15" t="s">
        <v>2364</v>
      </c>
    </row>
    <row r="193" spans="2:65" s="28" customFormat="1" ht="16.5" customHeight="1">
      <c r="B193" s="27"/>
      <c r="C193" s="181" t="s">
        <v>429</v>
      </c>
      <c r="D193" s="181" t="s">
        <v>265</v>
      </c>
      <c r="E193" s="182" t="s">
        <v>1931</v>
      </c>
      <c r="F193" s="183" t="s">
        <v>1932</v>
      </c>
      <c r="G193" s="184" t="s">
        <v>406</v>
      </c>
      <c r="H193" s="185">
        <v>7</v>
      </c>
      <c r="I193" s="8">
        <v>423</v>
      </c>
      <c r="J193" s="186">
        <f t="shared" si="0"/>
        <v>2961</v>
      </c>
      <c r="K193" s="183" t="s">
        <v>189</v>
      </c>
      <c r="L193" s="187"/>
      <c r="M193" s="188" t="s">
        <v>1</v>
      </c>
      <c r="N193" s="189" t="s">
        <v>40</v>
      </c>
      <c r="O193" s="48"/>
      <c r="P193" s="154">
        <f t="shared" si="1"/>
        <v>0</v>
      </c>
      <c r="Q193" s="154">
        <v>0.111</v>
      </c>
      <c r="R193" s="154">
        <f t="shared" si="2"/>
        <v>0.777</v>
      </c>
      <c r="S193" s="154">
        <v>0</v>
      </c>
      <c r="T193" s="155">
        <f t="shared" si="3"/>
        <v>0</v>
      </c>
      <c r="AR193" s="15" t="s">
        <v>227</v>
      </c>
      <c r="AT193" s="15" t="s">
        <v>265</v>
      </c>
      <c r="AU193" s="15" t="s">
        <v>78</v>
      </c>
      <c r="AY193" s="15" t="s">
        <v>183</v>
      </c>
      <c r="BE193" s="156">
        <f t="shared" si="4"/>
        <v>2961</v>
      </c>
      <c r="BF193" s="156">
        <f t="shared" si="5"/>
        <v>0</v>
      </c>
      <c r="BG193" s="156">
        <f t="shared" si="6"/>
        <v>0</v>
      </c>
      <c r="BH193" s="156">
        <f t="shared" si="7"/>
        <v>0</v>
      </c>
      <c r="BI193" s="156">
        <f t="shared" si="8"/>
        <v>0</v>
      </c>
      <c r="BJ193" s="15" t="s">
        <v>76</v>
      </c>
      <c r="BK193" s="156">
        <f t="shared" si="9"/>
        <v>2961</v>
      </c>
      <c r="BL193" s="15" t="s">
        <v>190</v>
      </c>
      <c r="BM193" s="15" t="s">
        <v>2365</v>
      </c>
    </row>
    <row r="194" spans="2:65" s="28" customFormat="1" ht="16.5" customHeight="1">
      <c r="B194" s="27"/>
      <c r="C194" s="181" t="s">
        <v>433</v>
      </c>
      <c r="D194" s="181" t="s">
        <v>265</v>
      </c>
      <c r="E194" s="182" t="s">
        <v>1934</v>
      </c>
      <c r="F194" s="183" t="s">
        <v>1935</v>
      </c>
      <c r="G194" s="184" t="s">
        <v>406</v>
      </c>
      <c r="H194" s="185">
        <v>7</v>
      </c>
      <c r="I194" s="8">
        <v>220</v>
      </c>
      <c r="J194" s="186">
        <f t="shared" si="0"/>
        <v>1540</v>
      </c>
      <c r="K194" s="183" t="s">
        <v>189</v>
      </c>
      <c r="L194" s="187"/>
      <c r="M194" s="188" t="s">
        <v>1</v>
      </c>
      <c r="N194" s="189" t="s">
        <v>40</v>
      </c>
      <c r="O194" s="48"/>
      <c r="P194" s="154">
        <f t="shared" si="1"/>
        <v>0</v>
      </c>
      <c r="Q194" s="154">
        <v>0.027</v>
      </c>
      <c r="R194" s="154">
        <f t="shared" si="2"/>
        <v>0.189</v>
      </c>
      <c r="S194" s="154">
        <v>0</v>
      </c>
      <c r="T194" s="155">
        <f t="shared" si="3"/>
        <v>0</v>
      </c>
      <c r="AR194" s="15" t="s">
        <v>227</v>
      </c>
      <c r="AT194" s="15" t="s">
        <v>265</v>
      </c>
      <c r="AU194" s="15" t="s">
        <v>78</v>
      </c>
      <c r="AY194" s="15" t="s">
        <v>183</v>
      </c>
      <c r="BE194" s="156">
        <f t="shared" si="4"/>
        <v>1540</v>
      </c>
      <c r="BF194" s="156">
        <f t="shared" si="5"/>
        <v>0</v>
      </c>
      <c r="BG194" s="156">
        <f t="shared" si="6"/>
        <v>0</v>
      </c>
      <c r="BH194" s="156">
        <f t="shared" si="7"/>
        <v>0</v>
      </c>
      <c r="BI194" s="156">
        <f t="shared" si="8"/>
        <v>0</v>
      </c>
      <c r="BJ194" s="15" t="s">
        <v>76</v>
      </c>
      <c r="BK194" s="156">
        <f t="shared" si="9"/>
        <v>1540</v>
      </c>
      <c r="BL194" s="15" t="s">
        <v>190</v>
      </c>
      <c r="BM194" s="15" t="s">
        <v>2366</v>
      </c>
    </row>
    <row r="195" spans="2:65" s="28" customFormat="1" ht="16.5" customHeight="1">
      <c r="B195" s="27"/>
      <c r="C195" s="181" t="s">
        <v>437</v>
      </c>
      <c r="D195" s="181" t="s">
        <v>265</v>
      </c>
      <c r="E195" s="182" t="s">
        <v>1937</v>
      </c>
      <c r="F195" s="183" t="s">
        <v>1938</v>
      </c>
      <c r="G195" s="184" t="s">
        <v>406</v>
      </c>
      <c r="H195" s="185">
        <v>7</v>
      </c>
      <c r="I195" s="8">
        <v>741</v>
      </c>
      <c r="J195" s="186">
        <f t="shared" si="0"/>
        <v>5187</v>
      </c>
      <c r="K195" s="183" t="s">
        <v>1</v>
      </c>
      <c r="L195" s="187"/>
      <c r="M195" s="188" t="s">
        <v>1</v>
      </c>
      <c r="N195" s="189" t="s">
        <v>40</v>
      </c>
      <c r="O195" s="48"/>
      <c r="P195" s="154">
        <f t="shared" si="1"/>
        <v>0</v>
      </c>
      <c r="Q195" s="154">
        <v>0.006</v>
      </c>
      <c r="R195" s="154">
        <f t="shared" si="2"/>
        <v>0.042</v>
      </c>
      <c r="S195" s="154">
        <v>0</v>
      </c>
      <c r="T195" s="155">
        <f t="shared" si="3"/>
        <v>0</v>
      </c>
      <c r="AR195" s="15" t="s">
        <v>227</v>
      </c>
      <c r="AT195" s="15" t="s">
        <v>265</v>
      </c>
      <c r="AU195" s="15" t="s">
        <v>78</v>
      </c>
      <c r="AY195" s="15" t="s">
        <v>183</v>
      </c>
      <c r="BE195" s="156">
        <f t="shared" si="4"/>
        <v>5187</v>
      </c>
      <c r="BF195" s="156">
        <f t="shared" si="5"/>
        <v>0</v>
      </c>
      <c r="BG195" s="156">
        <f t="shared" si="6"/>
        <v>0</v>
      </c>
      <c r="BH195" s="156">
        <f t="shared" si="7"/>
        <v>0</v>
      </c>
      <c r="BI195" s="156">
        <f t="shared" si="8"/>
        <v>0</v>
      </c>
      <c r="BJ195" s="15" t="s">
        <v>76</v>
      </c>
      <c r="BK195" s="156">
        <f t="shared" si="9"/>
        <v>5187</v>
      </c>
      <c r="BL195" s="15" t="s">
        <v>190</v>
      </c>
      <c r="BM195" s="15" t="s">
        <v>2367</v>
      </c>
    </row>
    <row r="196" spans="2:65" s="28" customFormat="1" ht="16.5" customHeight="1">
      <c r="B196" s="27"/>
      <c r="C196" s="181" t="s">
        <v>441</v>
      </c>
      <c r="D196" s="181" t="s">
        <v>265</v>
      </c>
      <c r="E196" s="182" t="s">
        <v>1940</v>
      </c>
      <c r="F196" s="183" t="s">
        <v>1941</v>
      </c>
      <c r="G196" s="184" t="s">
        <v>406</v>
      </c>
      <c r="H196" s="185">
        <v>3</v>
      </c>
      <c r="I196" s="8">
        <v>2872</v>
      </c>
      <c r="J196" s="186">
        <f t="shared" si="0"/>
        <v>8616</v>
      </c>
      <c r="K196" s="183" t="s">
        <v>189</v>
      </c>
      <c r="L196" s="187"/>
      <c r="M196" s="188" t="s">
        <v>1</v>
      </c>
      <c r="N196" s="189" t="s">
        <v>40</v>
      </c>
      <c r="O196" s="48"/>
      <c r="P196" s="154">
        <f t="shared" si="1"/>
        <v>0</v>
      </c>
      <c r="Q196" s="154">
        <v>0.058</v>
      </c>
      <c r="R196" s="154">
        <f t="shared" si="2"/>
        <v>0.17400000000000002</v>
      </c>
      <c r="S196" s="154">
        <v>0</v>
      </c>
      <c r="T196" s="155">
        <f t="shared" si="3"/>
        <v>0</v>
      </c>
      <c r="AR196" s="15" t="s">
        <v>227</v>
      </c>
      <c r="AT196" s="15" t="s">
        <v>265</v>
      </c>
      <c r="AU196" s="15" t="s">
        <v>78</v>
      </c>
      <c r="AY196" s="15" t="s">
        <v>183</v>
      </c>
      <c r="BE196" s="156">
        <f t="shared" si="4"/>
        <v>8616</v>
      </c>
      <c r="BF196" s="156">
        <f t="shared" si="5"/>
        <v>0</v>
      </c>
      <c r="BG196" s="156">
        <f t="shared" si="6"/>
        <v>0</v>
      </c>
      <c r="BH196" s="156">
        <f t="shared" si="7"/>
        <v>0</v>
      </c>
      <c r="BI196" s="156">
        <f t="shared" si="8"/>
        <v>0</v>
      </c>
      <c r="BJ196" s="15" t="s">
        <v>76</v>
      </c>
      <c r="BK196" s="156">
        <f t="shared" si="9"/>
        <v>8616</v>
      </c>
      <c r="BL196" s="15" t="s">
        <v>190</v>
      </c>
      <c r="BM196" s="15" t="s">
        <v>2368</v>
      </c>
    </row>
    <row r="197" spans="2:65" s="28" customFormat="1" ht="16.5" customHeight="1">
      <c r="B197" s="27"/>
      <c r="C197" s="147" t="s">
        <v>445</v>
      </c>
      <c r="D197" s="147" t="s">
        <v>185</v>
      </c>
      <c r="E197" s="148" t="s">
        <v>1943</v>
      </c>
      <c r="F197" s="149" t="s">
        <v>1944</v>
      </c>
      <c r="G197" s="150" t="s">
        <v>406</v>
      </c>
      <c r="H197" s="151">
        <v>2</v>
      </c>
      <c r="I197" s="4">
        <v>16675</v>
      </c>
      <c r="J197" s="95">
        <f t="shared" si="0"/>
        <v>33350</v>
      </c>
      <c r="K197" s="149" t="s">
        <v>1</v>
      </c>
      <c r="L197" s="27"/>
      <c r="M197" s="152" t="s">
        <v>1</v>
      </c>
      <c r="N197" s="153" t="s">
        <v>40</v>
      </c>
      <c r="O197" s="48"/>
      <c r="P197" s="154">
        <f t="shared" si="1"/>
        <v>0</v>
      </c>
      <c r="Q197" s="154">
        <v>0.14494</v>
      </c>
      <c r="R197" s="154">
        <f t="shared" si="2"/>
        <v>0.28988</v>
      </c>
      <c r="S197" s="154">
        <v>0</v>
      </c>
      <c r="T197" s="155">
        <f t="shared" si="3"/>
        <v>0</v>
      </c>
      <c r="AR197" s="15" t="s">
        <v>190</v>
      </c>
      <c r="AT197" s="15" t="s">
        <v>185</v>
      </c>
      <c r="AU197" s="15" t="s">
        <v>78</v>
      </c>
      <c r="AY197" s="15" t="s">
        <v>183</v>
      </c>
      <c r="BE197" s="156">
        <f t="shared" si="4"/>
        <v>33350</v>
      </c>
      <c r="BF197" s="156">
        <f t="shared" si="5"/>
        <v>0</v>
      </c>
      <c r="BG197" s="156">
        <f t="shared" si="6"/>
        <v>0</v>
      </c>
      <c r="BH197" s="156">
        <f t="shared" si="7"/>
        <v>0</v>
      </c>
      <c r="BI197" s="156">
        <f t="shared" si="8"/>
        <v>0</v>
      </c>
      <c r="BJ197" s="15" t="s">
        <v>76</v>
      </c>
      <c r="BK197" s="156">
        <f t="shared" si="9"/>
        <v>33350</v>
      </c>
      <c r="BL197" s="15" t="s">
        <v>190</v>
      </c>
      <c r="BM197" s="15" t="s">
        <v>2369</v>
      </c>
    </row>
    <row r="198" spans="2:65" s="28" customFormat="1" ht="16.5" customHeight="1">
      <c r="B198" s="27"/>
      <c r="C198" s="181" t="s">
        <v>449</v>
      </c>
      <c r="D198" s="181" t="s">
        <v>265</v>
      </c>
      <c r="E198" s="182" t="s">
        <v>1946</v>
      </c>
      <c r="F198" s="183" t="s">
        <v>1947</v>
      </c>
      <c r="G198" s="184" t="s">
        <v>406</v>
      </c>
      <c r="H198" s="185">
        <v>2</v>
      </c>
      <c r="I198" s="8">
        <v>10552</v>
      </c>
      <c r="J198" s="186">
        <f t="shared" si="0"/>
        <v>21104</v>
      </c>
      <c r="K198" s="183" t="s">
        <v>1</v>
      </c>
      <c r="L198" s="187"/>
      <c r="M198" s="188" t="s">
        <v>1</v>
      </c>
      <c r="N198" s="189" t="s">
        <v>40</v>
      </c>
      <c r="O198" s="48"/>
      <c r="P198" s="154">
        <f t="shared" si="1"/>
        <v>0</v>
      </c>
      <c r="Q198" s="154">
        <v>2.47</v>
      </c>
      <c r="R198" s="154">
        <f t="shared" si="2"/>
        <v>4.94</v>
      </c>
      <c r="S198" s="154">
        <v>0</v>
      </c>
      <c r="T198" s="155">
        <f t="shared" si="3"/>
        <v>0</v>
      </c>
      <c r="AR198" s="15" t="s">
        <v>227</v>
      </c>
      <c r="AT198" s="15" t="s">
        <v>265</v>
      </c>
      <c r="AU198" s="15" t="s">
        <v>78</v>
      </c>
      <c r="AY198" s="15" t="s">
        <v>183</v>
      </c>
      <c r="BE198" s="156">
        <f t="shared" si="4"/>
        <v>21104</v>
      </c>
      <c r="BF198" s="156">
        <f t="shared" si="5"/>
        <v>0</v>
      </c>
      <c r="BG198" s="156">
        <f t="shared" si="6"/>
        <v>0</v>
      </c>
      <c r="BH198" s="156">
        <f t="shared" si="7"/>
        <v>0</v>
      </c>
      <c r="BI198" s="156">
        <f t="shared" si="8"/>
        <v>0</v>
      </c>
      <c r="BJ198" s="15" t="s">
        <v>76</v>
      </c>
      <c r="BK198" s="156">
        <f t="shared" si="9"/>
        <v>21104</v>
      </c>
      <c r="BL198" s="15" t="s">
        <v>190</v>
      </c>
      <c r="BM198" s="15" t="s">
        <v>2370</v>
      </c>
    </row>
    <row r="199" spans="2:65" s="28" customFormat="1" ht="16.5" customHeight="1">
      <c r="B199" s="27"/>
      <c r="C199" s="181" t="s">
        <v>453</v>
      </c>
      <c r="D199" s="181" t="s">
        <v>265</v>
      </c>
      <c r="E199" s="182" t="s">
        <v>1949</v>
      </c>
      <c r="F199" s="183" t="s">
        <v>1950</v>
      </c>
      <c r="G199" s="184" t="s">
        <v>406</v>
      </c>
      <c r="H199" s="185">
        <v>1</v>
      </c>
      <c r="I199" s="8">
        <v>2826</v>
      </c>
      <c r="J199" s="186">
        <f t="shared" si="0"/>
        <v>2826</v>
      </c>
      <c r="K199" s="183" t="s">
        <v>1</v>
      </c>
      <c r="L199" s="187"/>
      <c r="M199" s="188" t="s">
        <v>1</v>
      </c>
      <c r="N199" s="189" t="s">
        <v>40</v>
      </c>
      <c r="O199" s="48"/>
      <c r="P199" s="154">
        <f t="shared" si="1"/>
        <v>0</v>
      </c>
      <c r="Q199" s="154">
        <v>0.43</v>
      </c>
      <c r="R199" s="154">
        <f t="shared" si="2"/>
        <v>0.43</v>
      </c>
      <c r="S199" s="154">
        <v>0</v>
      </c>
      <c r="T199" s="155">
        <f t="shared" si="3"/>
        <v>0</v>
      </c>
      <c r="AR199" s="15" t="s">
        <v>227</v>
      </c>
      <c r="AT199" s="15" t="s">
        <v>265</v>
      </c>
      <c r="AU199" s="15" t="s">
        <v>78</v>
      </c>
      <c r="AY199" s="15" t="s">
        <v>183</v>
      </c>
      <c r="BE199" s="156">
        <f t="shared" si="4"/>
        <v>2826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15" t="s">
        <v>76</v>
      </c>
      <c r="BK199" s="156">
        <f t="shared" si="9"/>
        <v>2826</v>
      </c>
      <c r="BL199" s="15" t="s">
        <v>190</v>
      </c>
      <c r="BM199" s="15" t="s">
        <v>2371</v>
      </c>
    </row>
    <row r="200" spans="2:65" s="28" customFormat="1" ht="16.5" customHeight="1">
      <c r="B200" s="27"/>
      <c r="C200" s="181" t="s">
        <v>457</v>
      </c>
      <c r="D200" s="181" t="s">
        <v>265</v>
      </c>
      <c r="E200" s="182" t="s">
        <v>1952</v>
      </c>
      <c r="F200" s="183" t="s">
        <v>1953</v>
      </c>
      <c r="G200" s="184" t="s">
        <v>406</v>
      </c>
      <c r="H200" s="185">
        <v>2</v>
      </c>
      <c r="I200" s="8">
        <v>15160</v>
      </c>
      <c r="J200" s="186">
        <f t="shared" si="0"/>
        <v>30320</v>
      </c>
      <c r="K200" s="183" t="s">
        <v>1</v>
      </c>
      <c r="L200" s="187"/>
      <c r="M200" s="188" t="s">
        <v>1</v>
      </c>
      <c r="N200" s="189" t="s">
        <v>40</v>
      </c>
      <c r="O200" s="48"/>
      <c r="P200" s="154">
        <f t="shared" si="1"/>
        <v>0</v>
      </c>
      <c r="Q200" s="154">
        <v>0.135</v>
      </c>
      <c r="R200" s="154">
        <f t="shared" si="2"/>
        <v>0.27</v>
      </c>
      <c r="S200" s="154">
        <v>0</v>
      </c>
      <c r="T200" s="155">
        <f t="shared" si="3"/>
        <v>0</v>
      </c>
      <c r="AR200" s="15" t="s">
        <v>227</v>
      </c>
      <c r="AT200" s="15" t="s">
        <v>265</v>
      </c>
      <c r="AU200" s="15" t="s">
        <v>78</v>
      </c>
      <c r="AY200" s="15" t="s">
        <v>183</v>
      </c>
      <c r="BE200" s="156">
        <f t="shared" si="4"/>
        <v>30320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5" t="s">
        <v>76</v>
      </c>
      <c r="BK200" s="156">
        <f t="shared" si="9"/>
        <v>30320</v>
      </c>
      <c r="BL200" s="15" t="s">
        <v>190</v>
      </c>
      <c r="BM200" s="15" t="s">
        <v>2372</v>
      </c>
    </row>
    <row r="201" spans="2:65" s="28" customFormat="1" ht="16.5" customHeight="1">
      <c r="B201" s="27"/>
      <c r="C201" s="147" t="s">
        <v>461</v>
      </c>
      <c r="D201" s="147" t="s">
        <v>185</v>
      </c>
      <c r="E201" s="148" t="s">
        <v>1976</v>
      </c>
      <c r="F201" s="149" t="s">
        <v>1977</v>
      </c>
      <c r="G201" s="150" t="s">
        <v>406</v>
      </c>
      <c r="H201" s="151">
        <v>4</v>
      </c>
      <c r="I201" s="4">
        <v>676</v>
      </c>
      <c r="J201" s="95">
        <f t="shared" si="0"/>
        <v>2704</v>
      </c>
      <c r="K201" s="149" t="s">
        <v>205</v>
      </c>
      <c r="L201" s="27"/>
      <c r="M201" s="152" t="s">
        <v>1</v>
      </c>
      <c r="N201" s="153" t="s">
        <v>40</v>
      </c>
      <c r="O201" s="48"/>
      <c r="P201" s="154">
        <f t="shared" si="1"/>
        <v>0</v>
      </c>
      <c r="Q201" s="154">
        <v>0.00702</v>
      </c>
      <c r="R201" s="154">
        <f t="shared" si="2"/>
        <v>0.02808</v>
      </c>
      <c r="S201" s="154">
        <v>0</v>
      </c>
      <c r="T201" s="155">
        <f t="shared" si="3"/>
        <v>0</v>
      </c>
      <c r="AR201" s="15" t="s">
        <v>190</v>
      </c>
      <c r="AT201" s="15" t="s">
        <v>185</v>
      </c>
      <c r="AU201" s="15" t="s">
        <v>78</v>
      </c>
      <c r="AY201" s="15" t="s">
        <v>183</v>
      </c>
      <c r="BE201" s="156">
        <f t="shared" si="4"/>
        <v>2704</v>
      </c>
      <c r="BF201" s="156">
        <f t="shared" si="5"/>
        <v>0</v>
      </c>
      <c r="BG201" s="156">
        <f t="shared" si="6"/>
        <v>0</v>
      </c>
      <c r="BH201" s="156">
        <f t="shared" si="7"/>
        <v>0</v>
      </c>
      <c r="BI201" s="156">
        <f t="shared" si="8"/>
        <v>0</v>
      </c>
      <c r="BJ201" s="15" t="s">
        <v>76</v>
      </c>
      <c r="BK201" s="156">
        <f t="shared" si="9"/>
        <v>2704</v>
      </c>
      <c r="BL201" s="15" t="s">
        <v>190</v>
      </c>
      <c r="BM201" s="15" t="s">
        <v>2373</v>
      </c>
    </row>
    <row r="202" spans="2:65" s="28" customFormat="1" ht="16.5" customHeight="1">
      <c r="B202" s="27"/>
      <c r="C202" s="181" t="s">
        <v>465</v>
      </c>
      <c r="D202" s="181" t="s">
        <v>265</v>
      </c>
      <c r="E202" s="182" t="s">
        <v>1979</v>
      </c>
      <c r="F202" s="183" t="s">
        <v>2180</v>
      </c>
      <c r="G202" s="184" t="s">
        <v>406</v>
      </c>
      <c r="H202" s="185">
        <v>4</v>
      </c>
      <c r="I202" s="8">
        <v>4277</v>
      </c>
      <c r="J202" s="186">
        <f t="shared" si="0"/>
        <v>17108</v>
      </c>
      <c r="K202" s="183" t="s">
        <v>1</v>
      </c>
      <c r="L202" s="187"/>
      <c r="M202" s="188" t="s">
        <v>1</v>
      </c>
      <c r="N202" s="189" t="s">
        <v>40</v>
      </c>
      <c r="O202" s="48"/>
      <c r="P202" s="154">
        <f t="shared" si="1"/>
        <v>0</v>
      </c>
      <c r="Q202" s="154">
        <v>0.06</v>
      </c>
      <c r="R202" s="154">
        <f t="shared" si="2"/>
        <v>0.24</v>
      </c>
      <c r="S202" s="154">
        <v>0</v>
      </c>
      <c r="T202" s="155">
        <f t="shared" si="3"/>
        <v>0</v>
      </c>
      <c r="AR202" s="15" t="s">
        <v>227</v>
      </c>
      <c r="AT202" s="15" t="s">
        <v>265</v>
      </c>
      <c r="AU202" s="15" t="s">
        <v>78</v>
      </c>
      <c r="AY202" s="15" t="s">
        <v>183</v>
      </c>
      <c r="BE202" s="156">
        <f t="shared" si="4"/>
        <v>17108</v>
      </c>
      <c r="BF202" s="156">
        <f t="shared" si="5"/>
        <v>0</v>
      </c>
      <c r="BG202" s="156">
        <f t="shared" si="6"/>
        <v>0</v>
      </c>
      <c r="BH202" s="156">
        <f t="shared" si="7"/>
        <v>0</v>
      </c>
      <c r="BI202" s="156">
        <f t="shared" si="8"/>
        <v>0</v>
      </c>
      <c r="BJ202" s="15" t="s">
        <v>76</v>
      </c>
      <c r="BK202" s="156">
        <f t="shared" si="9"/>
        <v>17108</v>
      </c>
      <c r="BL202" s="15" t="s">
        <v>190</v>
      </c>
      <c r="BM202" s="15" t="s">
        <v>2374</v>
      </c>
    </row>
    <row r="203" spans="2:65" s="28" customFormat="1" ht="16.5" customHeight="1">
      <c r="B203" s="27"/>
      <c r="C203" s="147" t="s">
        <v>469</v>
      </c>
      <c r="D203" s="147" t="s">
        <v>185</v>
      </c>
      <c r="E203" s="148" t="s">
        <v>1982</v>
      </c>
      <c r="F203" s="149" t="s">
        <v>1983</v>
      </c>
      <c r="G203" s="150" t="s">
        <v>1597</v>
      </c>
      <c r="H203" s="151">
        <v>1</v>
      </c>
      <c r="I203" s="4">
        <v>10900</v>
      </c>
      <c r="J203" s="95">
        <f t="shared" si="0"/>
        <v>10900</v>
      </c>
      <c r="K203" s="149" t="s">
        <v>1</v>
      </c>
      <c r="L203" s="27"/>
      <c r="M203" s="152" t="s">
        <v>1</v>
      </c>
      <c r="N203" s="153" t="s">
        <v>40</v>
      </c>
      <c r="O203" s="48"/>
      <c r="P203" s="154">
        <f t="shared" si="1"/>
        <v>0</v>
      </c>
      <c r="Q203" s="154">
        <v>0.0001</v>
      </c>
      <c r="R203" s="154">
        <f t="shared" si="2"/>
        <v>0.0001</v>
      </c>
      <c r="S203" s="154">
        <v>0</v>
      </c>
      <c r="T203" s="155">
        <f t="shared" si="3"/>
        <v>0</v>
      </c>
      <c r="AR203" s="15" t="s">
        <v>190</v>
      </c>
      <c r="AT203" s="15" t="s">
        <v>185</v>
      </c>
      <c r="AU203" s="15" t="s">
        <v>78</v>
      </c>
      <c r="AY203" s="15" t="s">
        <v>183</v>
      </c>
      <c r="BE203" s="156">
        <f t="shared" si="4"/>
        <v>10900</v>
      </c>
      <c r="BF203" s="156">
        <f t="shared" si="5"/>
        <v>0</v>
      </c>
      <c r="BG203" s="156">
        <f t="shared" si="6"/>
        <v>0</v>
      </c>
      <c r="BH203" s="156">
        <f t="shared" si="7"/>
        <v>0</v>
      </c>
      <c r="BI203" s="156">
        <f t="shared" si="8"/>
        <v>0</v>
      </c>
      <c r="BJ203" s="15" t="s">
        <v>76</v>
      </c>
      <c r="BK203" s="156">
        <f t="shared" si="9"/>
        <v>10900</v>
      </c>
      <c r="BL203" s="15" t="s">
        <v>190</v>
      </c>
      <c r="BM203" s="15" t="s">
        <v>2375</v>
      </c>
    </row>
    <row r="204" spans="2:63" s="135" customFormat="1" ht="22.9" customHeight="1">
      <c r="B204" s="134"/>
      <c r="D204" s="136" t="s">
        <v>68</v>
      </c>
      <c r="E204" s="145" t="s">
        <v>561</v>
      </c>
      <c r="F204" s="145" t="s">
        <v>1397</v>
      </c>
      <c r="I204" s="3"/>
      <c r="J204" s="146">
        <f>BK204</f>
        <v>3651.8500000000004</v>
      </c>
      <c r="L204" s="134"/>
      <c r="M204" s="139"/>
      <c r="N204" s="140"/>
      <c r="O204" s="140"/>
      <c r="P204" s="141">
        <f>SUM(P205:P208)</f>
        <v>0</v>
      </c>
      <c r="Q204" s="140"/>
      <c r="R204" s="141">
        <f>SUM(R205:R208)</f>
        <v>0</v>
      </c>
      <c r="S204" s="140"/>
      <c r="T204" s="142">
        <f>SUM(T205:T208)</f>
        <v>0</v>
      </c>
      <c r="AR204" s="136" t="s">
        <v>76</v>
      </c>
      <c r="AT204" s="143" t="s">
        <v>68</v>
      </c>
      <c r="AU204" s="143" t="s">
        <v>76</v>
      </c>
      <c r="AY204" s="136" t="s">
        <v>183</v>
      </c>
      <c r="BK204" s="144">
        <f>SUM(BK205:BK208)</f>
        <v>3651.8500000000004</v>
      </c>
    </row>
    <row r="205" spans="2:65" s="28" customFormat="1" ht="16.5" customHeight="1">
      <c r="B205" s="27"/>
      <c r="C205" s="147" t="s">
        <v>474</v>
      </c>
      <c r="D205" s="147" t="s">
        <v>185</v>
      </c>
      <c r="E205" s="148" t="s">
        <v>1985</v>
      </c>
      <c r="F205" s="149" t="s">
        <v>1986</v>
      </c>
      <c r="G205" s="150" t="s">
        <v>239</v>
      </c>
      <c r="H205" s="151">
        <v>5.723</v>
      </c>
      <c r="I205" s="4">
        <v>117.7</v>
      </c>
      <c r="J205" s="95">
        <f>ROUND(I205*H205,2)</f>
        <v>673.6</v>
      </c>
      <c r="K205" s="149" t="s">
        <v>189</v>
      </c>
      <c r="L205" s="27"/>
      <c r="M205" s="152" t="s">
        <v>1</v>
      </c>
      <c r="N205" s="153" t="s">
        <v>40</v>
      </c>
      <c r="O205" s="48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AR205" s="15" t="s">
        <v>190</v>
      </c>
      <c r="AT205" s="15" t="s">
        <v>185</v>
      </c>
      <c r="AU205" s="15" t="s">
        <v>78</v>
      </c>
      <c r="AY205" s="15" t="s">
        <v>183</v>
      </c>
      <c r="BE205" s="156">
        <f>IF(N205="základní",J205,0)</f>
        <v>673.6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5" t="s">
        <v>76</v>
      </c>
      <c r="BK205" s="156">
        <f>ROUND(I205*H205,2)</f>
        <v>673.6</v>
      </c>
      <c r="BL205" s="15" t="s">
        <v>190</v>
      </c>
      <c r="BM205" s="15" t="s">
        <v>2376</v>
      </c>
    </row>
    <row r="206" spans="2:65" s="28" customFormat="1" ht="16.5" customHeight="1">
      <c r="B206" s="27"/>
      <c r="C206" s="147" t="s">
        <v>479</v>
      </c>
      <c r="D206" s="147" t="s">
        <v>185</v>
      </c>
      <c r="E206" s="148" t="s">
        <v>1988</v>
      </c>
      <c r="F206" s="149" t="s">
        <v>1989</v>
      </c>
      <c r="G206" s="150" t="s">
        <v>239</v>
      </c>
      <c r="H206" s="151">
        <v>177.413</v>
      </c>
      <c r="I206" s="4">
        <v>5.4</v>
      </c>
      <c r="J206" s="95">
        <f>ROUND(I206*H206,2)</f>
        <v>958.03</v>
      </c>
      <c r="K206" s="149" t="s">
        <v>189</v>
      </c>
      <c r="L206" s="27"/>
      <c r="M206" s="152" t="s">
        <v>1</v>
      </c>
      <c r="N206" s="153" t="s">
        <v>40</v>
      </c>
      <c r="O206" s="48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" t="s">
        <v>190</v>
      </c>
      <c r="AT206" s="15" t="s">
        <v>185</v>
      </c>
      <c r="AU206" s="15" t="s">
        <v>78</v>
      </c>
      <c r="AY206" s="15" t="s">
        <v>183</v>
      </c>
      <c r="BE206" s="156">
        <f>IF(N206="základní",J206,0)</f>
        <v>958.03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5" t="s">
        <v>76</v>
      </c>
      <c r="BK206" s="156">
        <f>ROUND(I206*H206,2)</f>
        <v>958.03</v>
      </c>
      <c r="BL206" s="15" t="s">
        <v>190</v>
      </c>
      <c r="BM206" s="15" t="s">
        <v>2377</v>
      </c>
    </row>
    <row r="207" spans="2:51" s="158" customFormat="1" ht="12">
      <c r="B207" s="157"/>
      <c r="D207" s="159" t="s">
        <v>196</v>
      </c>
      <c r="F207" s="161" t="s">
        <v>2378</v>
      </c>
      <c r="H207" s="162">
        <v>177.413</v>
      </c>
      <c r="I207" s="5"/>
      <c r="L207" s="157"/>
      <c r="M207" s="163"/>
      <c r="N207" s="164"/>
      <c r="O207" s="164"/>
      <c r="P207" s="164"/>
      <c r="Q207" s="164"/>
      <c r="R207" s="164"/>
      <c r="S207" s="164"/>
      <c r="T207" s="165"/>
      <c r="AT207" s="160" t="s">
        <v>196</v>
      </c>
      <c r="AU207" s="160" t="s">
        <v>78</v>
      </c>
      <c r="AV207" s="158" t="s">
        <v>78</v>
      </c>
      <c r="AW207" s="158" t="s">
        <v>3</v>
      </c>
      <c r="AX207" s="158" t="s">
        <v>76</v>
      </c>
      <c r="AY207" s="160" t="s">
        <v>183</v>
      </c>
    </row>
    <row r="208" spans="2:65" s="28" customFormat="1" ht="16.5" customHeight="1">
      <c r="B208" s="27"/>
      <c r="C208" s="147" t="s">
        <v>483</v>
      </c>
      <c r="D208" s="147" t="s">
        <v>185</v>
      </c>
      <c r="E208" s="148" t="s">
        <v>1992</v>
      </c>
      <c r="F208" s="149" t="s">
        <v>1993</v>
      </c>
      <c r="G208" s="150" t="s">
        <v>239</v>
      </c>
      <c r="H208" s="151">
        <v>5.723</v>
      </c>
      <c r="I208" s="4">
        <v>353</v>
      </c>
      <c r="J208" s="95">
        <f>ROUND(I208*H208,2)</f>
        <v>2020.22</v>
      </c>
      <c r="K208" s="149" t="s">
        <v>189</v>
      </c>
      <c r="L208" s="27"/>
      <c r="M208" s="152" t="s">
        <v>1</v>
      </c>
      <c r="N208" s="153" t="s">
        <v>40</v>
      </c>
      <c r="O208" s="48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AR208" s="15" t="s">
        <v>190</v>
      </c>
      <c r="AT208" s="15" t="s">
        <v>185</v>
      </c>
      <c r="AU208" s="15" t="s">
        <v>78</v>
      </c>
      <c r="AY208" s="15" t="s">
        <v>183</v>
      </c>
      <c r="BE208" s="156">
        <f>IF(N208="základní",J208,0)</f>
        <v>2020.22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76</v>
      </c>
      <c r="BK208" s="156">
        <f>ROUND(I208*H208,2)</f>
        <v>2020.22</v>
      </c>
      <c r="BL208" s="15" t="s">
        <v>190</v>
      </c>
      <c r="BM208" s="15" t="s">
        <v>2379</v>
      </c>
    </row>
    <row r="209" spans="2:63" s="135" customFormat="1" ht="22.9" customHeight="1">
      <c r="B209" s="134"/>
      <c r="D209" s="136" t="s">
        <v>68</v>
      </c>
      <c r="E209" s="145" t="s">
        <v>592</v>
      </c>
      <c r="F209" s="145" t="s">
        <v>593</v>
      </c>
      <c r="I209" s="3"/>
      <c r="J209" s="146">
        <f>BK209</f>
        <v>35436.33</v>
      </c>
      <c r="L209" s="134"/>
      <c r="M209" s="139"/>
      <c r="N209" s="140"/>
      <c r="O209" s="140"/>
      <c r="P209" s="141">
        <f>P210</f>
        <v>0</v>
      </c>
      <c r="Q209" s="140"/>
      <c r="R209" s="141">
        <f>R210</f>
        <v>0</v>
      </c>
      <c r="S209" s="140"/>
      <c r="T209" s="142">
        <f>T210</f>
        <v>0</v>
      </c>
      <c r="AR209" s="136" t="s">
        <v>76</v>
      </c>
      <c r="AT209" s="143" t="s">
        <v>68</v>
      </c>
      <c r="AU209" s="143" t="s">
        <v>76</v>
      </c>
      <c r="AY209" s="136" t="s">
        <v>183</v>
      </c>
      <c r="BK209" s="144">
        <f>BK210</f>
        <v>35436.33</v>
      </c>
    </row>
    <row r="210" spans="2:65" s="28" customFormat="1" ht="16.5" customHeight="1">
      <c r="B210" s="27"/>
      <c r="C210" s="147" t="s">
        <v>488</v>
      </c>
      <c r="D210" s="147" t="s">
        <v>185</v>
      </c>
      <c r="E210" s="148" t="s">
        <v>1636</v>
      </c>
      <c r="F210" s="149" t="s">
        <v>1637</v>
      </c>
      <c r="G210" s="150" t="s">
        <v>239</v>
      </c>
      <c r="H210" s="151">
        <v>222.87</v>
      </c>
      <c r="I210" s="4">
        <v>159</v>
      </c>
      <c r="J210" s="95">
        <f>ROUND(I210*H210,2)</f>
        <v>35436.33</v>
      </c>
      <c r="K210" s="149" t="s">
        <v>189</v>
      </c>
      <c r="L210" s="27"/>
      <c r="M210" s="190" t="s">
        <v>1</v>
      </c>
      <c r="N210" s="191" t="s">
        <v>40</v>
      </c>
      <c r="O210" s="192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AR210" s="15" t="s">
        <v>190</v>
      </c>
      <c r="AT210" s="15" t="s">
        <v>185</v>
      </c>
      <c r="AU210" s="15" t="s">
        <v>78</v>
      </c>
      <c r="AY210" s="15" t="s">
        <v>183</v>
      </c>
      <c r="BE210" s="156">
        <f>IF(N210="základní",J210,0)</f>
        <v>35436.33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5" t="s">
        <v>76</v>
      </c>
      <c r="BK210" s="156">
        <f>ROUND(I210*H210,2)</f>
        <v>35436.33</v>
      </c>
      <c r="BL210" s="15" t="s">
        <v>190</v>
      </c>
      <c r="BM210" s="15" t="s">
        <v>2380</v>
      </c>
    </row>
    <row r="211" spans="2:12" s="28" customFormat="1" ht="6.95" customHeight="1">
      <c r="B211" s="37"/>
      <c r="C211" s="38"/>
      <c r="D211" s="38"/>
      <c r="E211" s="38"/>
      <c r="F211" s="38"/>
      <c r="G211" s="38"/>
      <c r="H211" s="38"/>
      <c r="I211" s="2"/>
      <c r="J211" s="38"/>
      <c r="K211" s="38"/>
      <c r="L211" s="27"/>
    </row>
  </sheetData>
  <sheetProtection algorithmName="SHA-512" hashValue="6Qt+JJ9iP3JtSl/sxmsyAm1l7k1BxpDq0+Pnmx6as+1SWFTdO0vjRH6CEIFV+1B3yAaDqCHCN3fVkMaRyg5dnQ==" saltValue="e3kA9QKztzm/HlOz6pGEjA==" spinCount="100000" sheet="1" objects="1" scenarios="1" selectLockedCells="1"/>
  <autoFilter ref="C90:K21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B1:BM174"/>
  <sheetViews>
    <sheetView showGridLines="0" workbookViewId="0" topLeftCell="A74">
      <selection activeCell="I99" sqref="I99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140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2267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2381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2382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1785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ROUND(J91,2)</f>
        <v>752791.28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ROUND((SUM(BE91:BE173)),2)</f>
        <v>752791.28</v>
      </c>
      <c r="I35" s="104">
        <v>0.21</v>
      </c>
      <c r="J35" s="103">
        <f>ROUND(((SUM(BE91:BE173))*I35),2)</f>
        <v>158086.17</v>
      </c>
      <c r="L35" s="27"/>
    </row>
    <row r="36" spans="2:12" s="28" customFormat="1" ht="14.45" customHeight="1">
      <c r="B36" s="27"/>
      <c r="E36" s="24" t="s">
        <v>41</v>
      </c>
      <c r="F36" s="103">
        <f>ROUND((SUM(BF91:BF173)),2)</f>
        <v>0</v>
      </c>
      <c r="I36" s="104">
        <v>0.15</v>
      </c>
      <c r="J36" s="103">
        <f>ROUND(((SUM(BF91:BF173))*I36),2)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ROUND((SUM(BG91:BG173)),2)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ROUND((SUM(BH91:BH173)),2)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ROUND((SUM(BI91:BI173)),2)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910877.4500000001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2267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B1 - Kanal. stoka ul Na Drahách - investor Město Kožlany- 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 xml:space="preserve">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752791.2799999999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752791.2799999999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254364.11</v>
      </c>
      <c r="L65" s="120"/>
    </row>
    <row r="66" spans="2:12" s="79" customFormat="1" ht="19.9" customHeight="1">
      <c r="B66" s="120"/>
      <c r="D66" s="121" t="s">
        <v>1455</v>
      </c>
      <c r="E66" s="122"/>
      <c r="F66" s="122"/>
      <c r="G66" s="122"/>
      <c r="H66" s="122"/>
      <c r="I66" s="122"/>
      <c r="J66" s="123">
        <f>J133</f>
        <v>18083.879999999997</v>
      </c>
      <c r="L66" s="120"/>
    </row>
    <row r="67" spans="2:12" s="79" customFormat="1" ht="19.9" customHeight="1">
      <c r="B67" s="120"/>
      <c r="D67" s="121" t="s">
        <v>163</v>
      </c>
      <c r="E67" s="122"/>
      <c r="F67" s="122"/>
      <c r="G67" s="122"/>
      <c r="H67" s="122"/>
      <c r="I67" s="122"/>
      <c r="J67" s="123">
        <f>J140</f>
        <v>448792.19</v>
      </c>
      <c r="L67" s="120"/>
    </row>
    <row r="68" spans="2:12" s="79" customFormat="1" ht="19.9" customHeight="1">
      <c r="B68" s="120"/>
      <c r="D68" s="121" t="s">
        <v>1311</v>
      </c>
      <c r="E68" s="122"/>
      <c r="F68" s="122"/>
      <c r="G68" s="122"/>
      <c r="H68" s="122"/>
      <c r="I68" s="122"/>
      <c r="J68" s="123">
        <f>J167</f>
        <v>3651.8500000000004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J172</f>
        <v>27899.25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2267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B1 - Kanal. stoka ul Na Drahách - investor Město Kožlany- UZNATELNÉ NÁKLADY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 xml:space="preserve">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752791.2799999999</v>
      </c>
      <c r="L91" s="27"/>
      <c r="M91" s="55"/>
      <c r="N91" s="46"/>
      <c r="O91" s="46"/>
      <c r="P91" s="131">
        <f>P92</f>
        <v>0</v>
      </c>
      <c r="Q91" s="46"/>
      <c r="R91" s="131">
        <f>R92</f>
        <v>175.46731445999998</v>
      </c>
      <c r="S91" s="46"/>
      <c r="T91" s="132">
        <f>T92</f>
        <v>5.7226</v>
      </c>
      <c r="AT91" s="15" t="s">
        <v>68</v>
      </c>
      <c r="AU91" s="15" t="s">
        <v>157</v>
      </c>
      <c r="BK91" s="133">
        <f>BK92</f>
        <v>752791.2799999999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752791.2799999999</v>
      </c>
      <c r="L92" s="134"/>
      <c r="M92" s="139"/>
      <c r="N92" s="140"/>
      <c r="O92" s="140"/>
      <c r="P92" s="141">
        <f>P93+P133+P140+P167+P172</f>
        <v>0</v>
      </c>
      <c r="Q92" s="140"/>
      <c r="R92" s="141">
        <f>R93+R133+R140+R167+R172</f>
        <v>175.46731445999998</v>
      </c>
      <c r="S92" s="140"/>
      <c r="T92" s="142">
        <f>T93+T133+T140+T167+T172</f>
        <v>5.7226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BK93+BK133+BK140+BK167+BK172</f>
        <v>752791.2799999999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254364.11</v>
      </c>
      <c r="L93" s="134"/>
      <c r="M93" s="139"/>
      <c r="N93" s="140"/>
      <c r="O93" s="140"/>
      <c r="P93" s="141">
        <f>SUM(P94:P132)</f>
        <v>0</v>
      </c>
      <c r="Q93" s="140"/>
      <c r="R93" s="141">
        <f>SUM(R94:R132)</f>
        <v>126.790632</v>
      </c>
      <c r="S93" s="140"/>
      <c r="T93" s="142">
        <f>SUM(T94:T132)</f>
        <v>5.7226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SUM(BK94:BK132)</f>
        <v>254364.11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2091</v>
      </c>
      <c r="F94" s="149" t="s">
        <v>2092</v>
      </c>
      <c r="G94" s="150" t="s">
        <v>194</v>
      </c>
      <c r="H94" s="151">
        <v>254.495</v>
      </c>
      <c r="I94" s="4">
        <v>285</v>
      </c>
      <c r="J94" s="95">
        <f>ROUND(I94*H94,2)</f>
        <v>72531.08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72531.08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72531.08</v>
      </c>
      <c r="BL94" s="15" t="s">
        <v>190</v>
      </c>
      <c r="BM94" s="15" t="s">
        <v>2383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2270</v>
      </c>
      <c r="H95" s="162">
        <v>76.59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2271</v>
      </c>
      <c r="H96" s="162">
        <v>143.75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2272</v>
      </c>
      <c r="H97" s="162">
        <v>34.155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74" customFormat="1" ht="12">
      <c r="B98" s="173"/>
      <c r="D98" s="159" t="s">
        <v>196</v>
      </c>
      <c r="E98" s="175" t="s">
        <v>1</v>
      </c>
      <c r="F98" s="176" t="s">
        <v>211</v>
      </c>
      <c r="H98" s="177">
        <v>254.495</v>
      </c>
      <c r="I98" s="7"/>
      <c r="L98" s="173"/>
      <c r="M98" s="178"/>
      <c r="N98" s="179"/>
      <c r="O98" s="179"/>
      <c r="P98" s="179"/>
      <c r="Q98" s="179"/>
      <c r="R98" s="179"/>
      <c r="S98" s="179"/>
      <c r="T98" s="180"/>
      <c r="AT98" s="175" t="s">
        <v>196</v>
      </c>
      <c r="AU98" s="175" t="s">
        <v>78</v>
      </c>
      <c r="AV98" s="174" t="s">
        <v>190</v>
      </c>
      <c r="AW98" s="174" t="s">
        <v>31</v>
      </c>
      <c r="AX98" s="174" t="s">
        <v>76</v>
      </c>
      <c r="AY98" s="175" t="s">
        <v>183</v>
      </c>
    </row>
    <row r="99" spans="2:65" s="28" customFormat="1" ht="16.5" customHeight="1">
      <c r="B99" s="27"/>
      <c r="C99" s="147" t="s">
        <v>78</v>
      </c>
      <c r="D99" s="147" t="s">
        <v>185</v>
      </c>
      <c r="E99" s="148" t="s">
        <v>1794</v>
      </c>
      <c r="F99" s="149" t="s">
        <v>1795</v>
      </c>
      <c r="G99" s="150" t="s">
        <v>194</v>
      </c>
      <c r="H99" s="151">
        <v>254.495</v>
      </c>
      <c r="I99" s="4">
        <v>23.1</v>
      </c>
      <c r="J99" s="95">
        <f>ROUND(I99*H99,2)</f>
        <v>5878.83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5878.83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5878.83</v>
      </c>
      <c r="BL99" s="15" t="s">
        <v>190</v>
      </c>
      <c r="BM99" s="15" t="s">
        <v>2384</v>
      </c>
    </row>
    <row r="100" spans="2:65" s="28" customFormat="1" ht="16.5" customHeight="1">
      <c r="B100" s="27"/>
      <c r="C100" s="147" t="s">
        <v>198</v>
      </c>
      <c r="D100" s="147" t="s">
        <v>185</v>
      </c>
      <c r="E100" s="148" t="s">
        <v>643</v>
      </c>
      <c r="F100" s="149" t="s">
        <v>644</v>
      </c>
      <c r="G100" s="150" t="s">
        <v>194</v>
      </c>
      <c r="H100" s="151">
        <v>27</v>
      </c>
      <c r="I100" s="4">
        <v>651</v>
      </c>
      <c r="J100" s="95">
        <f>ROUND(I100*H100,2)</f>
        <v>17577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17577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17577</v>
      </c>
      <c r="BL100" s="15" t="s">
        <v>190</v>
      </c>
      <c r="BM100" s="15" t="s">
        <v>2385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2277</v>
      </c>
      <c r="H101" s="162">
        <v>27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190</v>
      </c>
      <c r="D102" s="147" t="s">
        <v>185</v>
      </c>
      <c r="E102" s="148" t="s">
        <v>646</v>
      </c>
      <c r="F102" s="149" t="s">
        <v>647</v>
      </c>
      <c r="G102" s="150" t="s">
        <v>194</v>
      </c>
      <c r="H102" s="151">
        <v>27</v>
      </c>
      <c r="I102" s="4">
        <v>51.2</v>
      </c>
      <c r="J102" s="95">
        <f>ROUND(I102*H102,2)</f>
        <v>1382.4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1382.4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1382.4</v>
      </c>
      <c r="BL102" s="15" t="s">
        <v>190</v>
      </c>
      <c r="BM102" s="15" t="s">
        <v>2386</v>
      </c>
    </row>
    <row r="103" spans="2:65" s="28" customFormat="1" ht="16.5" customHeight="1">
      <c r="B103" s="27"/>
      <c r="C103" s="147" t="s">
        <v>212</v>
      </c>
      <c r="D103" s="147" t="s">
        <v>185</v>
      </c>
      <c r="E103" s="148" t="s">
        <v>1467</v>
      </c>
      <c r="F103" s="149" t="s">
        <v>1468</v>
      </c>
      <c r="G103" s="150" t="s">
        <v>188</v>
      </c>
      <c r="H103" s="151">
        <v>519.8</v>
      </c>
      <c r="I103" s="4">
        <v>45</v>
      </c>
      <c r="J103" s="95">
        <f>ROUND(I103*H103,2)</f>
        <v>23391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0.00084</v>
      </c>
      <c r="R103" s="154">
        <f>Q103*H103</f>
        <v>0.43663199999999996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23391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23391</v>
      </c>
      <c r="BL103" s="15" t="s">
        <v>190</v>
      </c>
      <c r="BM103" s="15" t="s">
        <v>2387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2280</v>
      </c>
      <c r="H104" s="162">
        <v>170.2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2281</v>
      </c>
      <c r="H105" s="162">
        <v>287.5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69</v>
      </c>
      <c r="AY105" s="160" t="s">
        <v>183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2282</v>
      </c>
      <c r="H106" s="162">
        <v>62.1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69</v>
      </c>
      <c r="AY106" s="160" t="s">
        <v>183</v>
      </c>
    </row>
    <row r="107" spans="2:51" s="174" customFormat="1" ht="12">
      <c r="B107" s="173"/>
      <c r="D107" s="159" t="s">
        <v>196</v>
      </c>
      <c r="E107" s="175" t="s">
        <v>1</v>
      </c>
      <c r="F107" s="176" t="s">
        <v>211</v>
      </c>
      <c r="H107" s="177">
        <v>519.8</v>
      </c>
      <c r="I107" s="7"/>
      <c r="L107" s="173"/>
      <c r="M107" s="178"/>
      <c r="N107" s="179"/>
      <c r="O107" s="179"/>
      <c r="P107" s="179"/>
      <c r="Q107" s="179"/>
      <c r="R107" s="179"/>
      <c r="S107" s="179"/>
      <c r="T107" s="180"/>
      <c r="AT107" s="175" t="s">
        <v>196</v>
      </c>
      <c r="AU107" s="175" t="s">
        <v>78</v>
      </c>
      <c r="AV107" s="174" t="s">
        <v>190</v>
      </c>
      <c r="AW107" s="174" t="s">
        <v>31</v>
      </c>
      <c r="AX107" s="174" t="s">
        <v>76</v>
      </c>
      <c r="AY107" s="175" t="s">
        <v>183</v>
      </c>
    </row>
    <row r="108" spans="2:65" s="28" customFormat="1" ht="16.5" customHeight="1">
      <c r="B108" s="27"/>
      <c r="C108" s="147" t="s">
        <v>217</v>
      </c>
      <c r="D108" s="147" t="s">
        <v>185</v>
      </c>
      <c r="E108" s="148" t="s">
        <v>1475</v>
      </c>
      <c r="F108" s="149" t="s">
        <v>1476</v>
      </c>
      <c r="G108" s="150" t="s">
        <v>188</v>
      </c>
      <c r="H108" s="151">
        <v>519.8</v>
      </c>
      <c r="I108" s="4">
        <v>22</v>
      </c>
      <c r="J108" s="95">
        <f>ROUND(I108*H108,2)</f>
        <v>11435.6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11435.6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11435.6</v>
      </c>
      <c r="BL108" s="15" t="s">
        <v>190</v>
      </c>
      <c r="BM108" s="15" t="s">
        <v>2388</v>
      </c>
    </row>
    <row r="109" spans="2:65" s="28" customFormat="1" ht="16.5" customHeight="1">
      <c r="B109" s="27"/>
      <c r="C109" s="147" t="s">
        <v>222</v>
      </c>
      <c r="D109" s="147" t="s">
        <v>185</v>
      </c>
      <c r="E109" s="148" t="s">
        <v>1478</v>
      </c>
      <c r="F109" s="149" t="s">
        <v>1479</v>
      </c>
      <c r="G109" s="150" t="s">
        <v>194</v>
      </c>
      <c r="H109" s="151">
        <v>161.845</v>
      </c>
      <c r="I109" s="4">
        <v>35</v>
      </c>
      <c r="J109" s="95">
        <f>ROUND(I109*H109,2)</f>
        <v>5664.58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5664.58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5664.58</v>
      </c>
      <c r="BL109" s="15" t="s">
        <v>190</v>
      </c>
      <c r="BM109" s="15" t="s">
        <v>2389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2286</v>
      </c>
      <c r="H110" s="162">
        <v>43.29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2287</v>
      </c>
      <c r="H111" s="162">
        <v>81.25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69</v>
      </c>
      <c r="AY111" s="160" t="s">
        <v>183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2288</v>
      </c>
      <c r="H112" s="162">
        <v>19.305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69</v>
      </c>
      <c r="AY112" s="160" t="s">
        <v>183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2289</v>
      </c>
      <c r="H113" s="162">
        <v>18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69</v>
      </c>
      <c r="AY113" s="160" t="s">
        <v>183</v>
      </c>
    </row>
    <row r="114" spans="2:51" s="174" customFormat="1" ht="12">
      <c r="B114" s="173"/>
      <c r="D114" s="159" t="s">
        <v>196</v>
      </c>
      <c r="E114" s="175" t="s">
        <v>1</v>
      </c>
      <c r="F114" s="176" t="s">
        <v>211</v>
      </c>
      <c r="H114" s="177">
        <v>161.845</v>
      </c>
      <c r="I114" s="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5" t="s">
        <v>196</v>
      </c>
      <c r="AU114" s="175" t="s">
        <v>78</v>
      </c>
      <c r="AV114" s="174" t="s">
        <v>190</v>
      </c>
      <c r="AW114" s="174" t="s">
        <v>31</v>
      </c>
      <c r="AX114" s="174" t="s">
        <v>76</v>
      </c>
      <c r="AY114" s="175" t="s">
        <v>183</v>
      </c>
    </row>
    <row r="115" spans="2:65" s="28" customFormat="1" ht="16.5" customHeight="1">
      <c r="B115" s="27"/>
      <c r="C115" s="147" t="s">
        <v>227</v>
      </c>
      <c r="D115" s="147" t="s">
        <v>185</v>
      </c>
      <c r="E115" s="148" t="s">
        <v>218</v>
      </c>
      <c r="F115" s="149" t="s">
        <v>219</v>
      </c>
      <c r="G115" s="150" t="s">
        <v>194</v>
      </c>
      <c r="H115" s="151">
        <v>106.775</v>
      </c>
      <c r="I115" s="4">
        <v>122.5</v>
      </c>
      <c r="J115" s="95">
        <f>ROUND(I115*H115,2)</f>
        <v>13079.94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13079.94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13079.94</v>
      </c>
      <c r="BL115" s="15" t="s">
        <v>190</v>
      </c>
      <c r="BM115" s="15" t="s">
        <v>2390</v>
      </c>
    </row>
    <row r="116" spans="2:65" s="28" customFormat="1" ht="16.5" customHeight="1">
      <c r="B116" s="27"/>
      <c r="C116" s="147" t="s">
        <v>232</v>
      </c>
      <c r="D116" s="147" t="s">
        <v>185</v>
      </c>
      <c r="E116" s="148" t="s">
        <v>223</v>
      </c>
      <c r="F116" s="149" t="s">
        <v>224</v>
      </c>
      <c r="G116" s="150" t="s">
        <v>194</v>
      </c>
      <c r="H116" s="151">
        <v>3310.025</v>
      </c>
      <c r="I116" s="4">
        <v>2</v>
      </c>
      <c r="J116" s="95">
        <f>ROUND(I116*H116,2)</f>
        <v>6620.05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6620.05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6620.05</v>
      </c>
      <c r="BL116" s="15" t="s">
        <v>190</v>
      </c>
      <c r="BM116" s="15" t="s">
        <v>2391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2293</v>
      </c>
      <c r="H117" s="162">
        <v>3310.025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236</v>
      </c>
      <c r="D118" s="147" t="s">
        <v>185</v>
      </c>
      <c r="E118" s="148" t="s">
        <v>1489</v>
      </c>
      <c r="F118" s="149" t="s">
        <v>1490</v>
      </c>
      <c r="G118" s="150" t="s">
        <v>194</v>
      </c>
      <c r="H118" s="151">
        <v>106.775</v>
      </c>
      <c r="I118" s="4">
        <v>19</v>
      </c>
      <c r="J118" s="95">
        <f>ROUND(I118*H118,2)</f>
        <v>2028.73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2028.73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2028.73</v>
      </c>
      <c r="BL118" s="15" t="s">
        <v>190</v>
      </c>
      <c r="BM118" s="15" t="s">
        <v>2392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2393</v>
      </c>
      <c r="H119" s="162">
        <v>106.775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242</v>
      </c>
      <c r="D120" s="147" t="s">
        <v>185</v>
      </c>
      <c r="E120" s="148" t="s">
        <v>233</v>
      </c>
      <c r="F120" s="149" t="s">
        <v>234</v>
      </c>
      <c r="G120" s="150" t="s">
        <v>194</v>
      </c>
      <c r="H120" s="151">
        <v>106.775</v>
      </c>
      <c r="I120" s="4">
        <v>11</v>
      </c>
      <c r="J120" s="95">
        <f>ROUND(I120*H120,2)</f>
        <v>1174.53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1174.53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1174.53</v>
      </c>
      <c r="BL120" s="15" t="s">
        <v>190</v>
      </c>
      <c r="BM120" s="15" t="s">
        <v>2394</v>
      </c>
    </row>
    <row r="121" spans="2:65" s="28" customFormat="1" ht="16.5" customHeight="1">
      <c r="B121" s="27"/>
      <c r="C121" s="147" t="s">
        <v>248</v>
      </c>
      <c r="D121" s="147" t="s">
        <v>185</v>
      </c>
      <c r="E121" s="148" t="s">
        <v>237</v>
      </c>
      <c r="F121" s="149" t="s">
        <v>238</v>
      </c>
      <c r="G121" s="150" t="s">
        <v>239</v>
      </c>
      <c r="H121" s="151">
        <v>170.84</v>
      </c>
      <c r="I121" s="4">
        <v>50</v>
      </c>
      <c r="J121" s="95">
        <f>ROUND(I121*H121,2)</f>
        <v>8542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8542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8542</v>
      </c>
      <c r="BL121" s="15" t="s">
        <v>190</v>
      </c>
      <c r="BM121" s="15" t="s">
        <v>2395</v>
      </c>
    </row>
    <row r="122" spans="2:51" s="158" customFormat="1" ht="12">
      <c r="B122" s="157"/>
      <c r="D122" s="159" t="s">
        <v>196</v>
      </c>
      <c r="F122" s="161" t="s">
        <v>2396</v>
      </c>
      <c r="H122" s="162">
        <v>170.84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253</v>
      </c>
      <c r="D123" s="147" t="s">
        <v>185</v>
      </c>
      <c r="E123" s="148" t="s">
        <v>243</v>
      </c>
      <c r="F123" s="149" t="s">
        <v>244</v>
      </c>
      <c r="G123" s="150" t="s">
        <v>194</v>
      </c>
      <c r="H123" s="151">
        <v>174.72</v>
      </c>
      <c r="I123" s="4">
        <v>181.2</v>
      </c>
      <c r="J123" s="95">
        <f>ROUND(I123*H123,2)</f>
        <v>31659.26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31659.26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31659.26</v>
      </c>
      <c r="BL123" s="15" t="s">
        <v>190</v>
      </c>
      <c r="BM123" s="15" t="s">
        <v>2397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2398</v>
      </c>
      <c r="H124" s="162">
        <v>174.72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257</v>
      </c>
      <c r="D125" s="147" t="s">
        <v>185</v>
      </c>
      <c r="E125" s="148" t="s">
        <v>1498</v>
      </c>
      <c r="F125" s="149" t="s">
        <v>1499</v>
      </c>
      <c r="G125" s="150" t="s">
        <v>194</v>
      </c>
      <c r="H125" s="151">
        <v>63.177</v>
      </c>
      <c r="I125" s="4">
        <v>304</v>
      </c>
      <c r="J125" s="95">
        <f>ROUND(I125*H125,2)</f>
        <v>19205.81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19205.81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19205.81</v>
      </c>
      <c r="BL125" s="15" t="s">
        <v>190</v>
      </c>
      <c r="BM125" s="15" t="s">
        <v>2399</v>
      </c>
    </row>
    <row r="126" spans="2:51" s="158" customFormat="1" ht="12">
      <c r="B126" s="157"/>
      <c r="D126" s="159" t="s">
        <v>196</v>
      </c>
      <c r="E126" s="160" t="s">
        <v>1</v>
      </c>
      <c r="F126" s="161" t="s">
        <v>2302</v>
      </c>
      <c r="H126" s="162">
        <v>17.612</v>
      </c>
      <c r="I126" s="5"/>
      <c r="L126" s="157"/>
      <c r="M126" s="163"/>
      <c r="N126" s="164"/>
      <c r="O126" s="164"/>
      <c r="P126" s="164"/>
      <c r="Q126" s="164"/>
      <c r="R126" s="164"/>
      <c r="S126" s="164"/>
      <c r="T126" s="165"/>
      <c r="AT126" s="160" t="s">
        <v>196</v>
      </c>
      <c r="AU126" s="160" t="s">
        <v>78</v>
      </c>
      <c r="AV126" s="158" t="s">
        <v>78</v>
      </c>
      <c r="AW126" s="158" t="s">
        <v>31</v>
      </c>
      <c r="AX126" s="158" t="s">
        <v>69</v>
      </c>
      <c r="AY126" s="160" t="s">
        <v>183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2303</v>
      </c>
      <c r="H127" s="162">
        <v>36.25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69</v>
      </c>
      <c r="AY127" s="160" t="s">
        <v>183</v>
      </c>
    </row>
    <row r="128" spans="2:51" s="158" customFormat="1" ht="12">
      <c r="B128" s="157"/>
      <c r="D128" s="159" t="s">
        <v>196</v>
      </c>
      <c r="E128" s="160" t="s">
        <v>1</v>
      </c>
      <c r="F128" s="161" t="s">
        <v>2304</v>
      </c>
      <c r="H128" s="162">
        <v>9.315</v>
      </c>
      <c r="I128" s="5"/>
      <c r="L128" s="157"/>
      <c r="M128" s="163"/>
      <c r="N128" s="164"/>
      <c r="O128" s="164"/>
      <c r="P128" s="164"/>
      <c r="Q128" s="164"/>
      <c r="R128" s="164"/>
      <c r="S128" s="164"/>
      <c r="T128" s="165"/>
      <c r="AT128" s="160" t="s">
        <v>196</v>
      </c>
      <c r="AU128" s="160" t="s">
        <v>78</v>
      </c>
      <c r="AV128" s="158" t="s">
        <v>78</v>
      </c>
      <c r="AW128" s="158" t="s">
        <v>31</v>
      </c>
      <c r="AX128" s="158" t="s">
        <v>69</v>
      </c>
      <c r="AY128" s="160" t="s">
        <v>183</v>
      </c>
    </row>
    <row r="129" spans="2:51" s="174" customFormat="1" ht="12">
      <c r="B129" s="173"/>
      <c r="D129" s="159" t="s">
        <v>196</v>
      </c>
      <c r="E129" s="175" t="s">
        <v>1</v>
      </c>
      <c r="F129" s="176" t="s">
        <v>211</v>
      </c>
      <c r="H129" s="177">
        <v>63.177</v>
      </c>
      <c r="I129" s="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5" t="s">
        <v>196</v>
      </c>
      <c r="AU129" s="175" t="s">
        <v>78</v>
      </c>
      <c r="AV129" s="174" t="s">
        <v>190</v>
      </c>
      <c r="AW129" s="174" t="s">
        <v>31</v>
      </c>
      <c r="AX129" s="174" t="s">
        <v>76</v>
      </c>
      <c r="AY129" s="175" t="s">
        <v>183</v>
      </c>
    </row>
    <row r="130" spans="2:65" s="28" customFormat="1" ht="16.5" customHeight="1">
      <c r="B130" s="27"/>
      <c r="C130" s="181" t="s">
        <v>8</v>
      </c>
      <c r="D130" s="181" t="s">
        <v>265</v>
      </c>
      <c r="E130" s="182" t="s">
        <v>1503</v>
      </c>
      <c r="F130" s="183" t="s">
        <v>1504</v>
      </c>
      <c r="G130" s="184" t="s">
        <v>239</v>
      </c>
      <c r="H130" s="185">
        <v>126.354</v>
      </c>
      <c r="I130" s="8">
        <v>224</v>
      </c>
      <c r="J130" s="186">
        <f>ROUND(I130*H130,2)</f>
        <v>28303.3</v>
      </c>
      <c r="K130" s="183" t="s">
        <v>1</v>
      </c>
      <c r="L130" s="187"/>
      <c r="M130" s="188" t="s">
        <v>1</v>
      </c>
      <c r="N130" s="189" t="s">
        <v>40</v>
      </c>
      <c r="O130" s="48"/>
      <c r="P130" s="154">
        <f>O130*H130</f>
        <v>0</v>
      </c>
      <c r="Q130" s="154">
        <v>1</v>
      </c>
      <c r="R130" s="154">
        <f>Q130*H130</f>
        <v>126.354</v>
      </c>
      <c r="S130" s="154">
        <v>0</v>
      </c>
      <c r="T130" s="155">
        <f>S130*H130</f>
        <v>0</v>
      </c>
      <c r="AR130" s="15" t="s">
        <v>227</v>
      </c>
      <c r="AT130" s="15" t="s">
        <v>265</v>
      </c>
      <c r="AU130" s="15" t="s">
        <v>78</v>
      </c>
      <c r="AY130" s="15" t="s">
        <v>183</v>
      </c>
      <c r="BE130" s="156">
        <f>IF(N130="základní",J130,0)</f>
        <v>28303.3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28303.3</v>
      </c>
      <c r="BL130" s="15" t="s">
        <v>190</v>
      </c>
      <c r="BM130" s="15" t="s">
        <v>2400</v>
      </c>
    </row>
    <row r="131" spans="2:51" s="158" customFormat="1" ht="12">
      <c r="B131" s="157"/>
      <c r="D131" s="159" t="s">
        <v>196</v>
      </c>
      <c r="F131" s="161" t="s">
        <v>2401</v>
      </c>
      <c r="H131" s="162">
        <v>126.354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</v>
      </c>
      <c r="AX131" s="158" t="s">
        <v>76</v>
      </c>
      <c r="AY131" s="160" t="s">
        <v>183</v>
      </c>
    </row>
    <row r="132" spans="2:65" s="28" customFormat="1" ht="16.5" customHeight="1">
      <c r="B132" s="27"/>
      <c r="C132" s="147" t="s">
        <v>262</v>
      </c>
      <c r="D132" s="147" t="s">
        <v>185</v>
      </c>
      <c r="E132" s="148" t="s">
        <v>1827</v>
      </c>
      <c r="F132" s="149" t="s">
        <v>1828</v>
      </c>
      <c r="G132" s="150" t="s">
        <v>319</v>
      </c>
      <c r="H132" s="151">
        <v>62</v>
      </c>
      <c r="I132" s="4">
        <v>95</v>
      </c>
      <c r="J132" s="95">
        <f>ROUND(I132*H132,2)</f>
        <v>5890</v>
      </c>
      <c r="K132" s="149" t="s">
        <v>1</v>
      </c>
      <c r="L132" s="27"/>
      <c r="M132" s="152" t="s">
        <v>1</v>
      </c>
      <c r="N132" s="153" t="s">
        <v>40</v>
      </c>
      <c r="O132" s="48"/>
      <c r="P132" s="154">
        <f>O132*H132</f>
        <v>0</v>
      </c>
      <c r="Q132" s="154">
        <v>0</v>
      </c>
      <c r="R132" s="154">
        <f>Q132*H132</f>
        <v>0</v>
      </c>
      <c r="S132" s="154">
        <v>0.0923</v>
      </c>
      <c r="T132" s="155">
        <f>S132*H132</f>
        <v>5.7226</v>
      </c>
      <c r="AR132" s="15" t="s">
        <v>262</v>
      </c>
      <c r="AT132" s="15" t="s">
        <v>185</v>
      </c>
      <c r="AU132" s="15" t="s">
        <v>78</v>
      </c>
      <c r="AY132" s="15" t="s">
        <v>183</v>
      </c>
      <c r="BE132" s="156">
        <f>IF(N132="základní",J132,0)</f>
        <v>5890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5" t="s">
        <v>76</v>
      </c>
      <c r="BK132" s="156">
        <f>ROUND(I132*H132,2)</f>
        <v>5890</v>
      </c>
      <c r="BL132" s="15" t="s">
        <v>262</v>
      </c>
      <c r="BM132" s="15" t="s">
        <v>2402</v>
      </c>
    </row>
    <row r="133" spans="2:63" s="135" customFormat="1" ht="22.9" customHeight="1">
      <c r="B133" s="134"/>
      <c r="D133" s="136" t="s">
        <v>68</v>
      </c>
      <c r="E133" s="145" t="s">
        <v>190</v>
      </c>
      <c r="F133" s="145" t="s">
        <v>1507</v>
      </c>
      <c r="I133" s="3"/>
      <c r="J133" s="146">
        <f>BK133</f>
        <v>18083.879999999997</v>
      </c>
      <c r="L133" s="134"/>
      <c r="M133" s="139"/>
      <c r="N133" s="140"/>
      <c r="O133" s="140"/>
      <c r="P133" s="141">
        <f>SUM(P134:P139)</f>
        <v>0</v>
      </c>
      <c r="Q133" s="140"/>
      <c r="R133" s="141">
        <f>SUM(R134:R139)</f>
        <v>34.73400046</v>
      </c>
      <c r="S133" s="140"/>
      <c r="T133" s="142">
        <f>SUM(T134:T139)</f>
        <v>0</v>
      </c>
      <c r="AR133" s="136" t="s">
        <v>76</v>
      </c>
      <c r="AT133" s="143" t="s">
        <v>68</v>
      </c>
      <c r="AU133" s="143" t="s">
        <v>76</v>
      </c>
      <c r="AY133" s="136" t="s">
        <v>183</v>
      </c>
      <c r="BK133" s="144">
        <f>SUM(BK134:BK139)</f>
        <v>18083.879999999997</v>
      </c>
    </row>
    <row r="134" spans="2:65" s="28" customFormat="1" ht="16.5" customHeight="1">
      <c r="B134" s="27"/>
      <c r="C134" s="147" t="s">
        <v>264</v>
      </c>
      <c r="D134" s="147" t="s">
        <v>185</v>
      </c>
      <c r="E134" s="148" t="s">
        <v>1508</v>
      </c>
      <c r="F134" s="149" t="s">
        <v>1509</v>
      </c>
      <c r="G134" s="150" t="s">
        <v>194</v>
      </c>
      <c r="H134" s="151">
        <v>16.598</v>
      </c>
      <c r="I134" s="4">
        <v>810</v>
      </c>
      <c r="J134" s="95">
        <f>ROUND(I134*H134,2)</f>
        <v>13444.38</v>
      </c>
      <c r="K134" s="149" t="s">
        <v>189</v>
      </c>
      <c r="L134" s="27"/>
      <c r="M134" s="152" t="s">
        <v>1</v>
      </c>
      <c r="N134" s="153" t="s">
        <v>40</v>
      </c>
      <c r="O134" s="48"/>
      <c r="P134" s="154">
        <f>O134*H134</f>
        <v>0</v>
      </c>
      <c r="Q134" s="154">
        <v>1.89077</v>
      </c>
      <c r="R134" s="154">
        <f>Q134*H134</f>
        <v>31.383000459999998</v>
      </c>
      <c r="S134" s="154">
        <v>0</v>
      </c>
      <c r="T134" s="155">
        <f>S134*H134</f>
        <v>0</v>
      </c>
      <c r="AR134" s="15" t="s">
        <v>190</v>
      </c>
      <c r="AT134" s="15" t="s">
        <v>185</v>
      </c>
      <c r="AU134" s="15" t="s">
        <v>78</v>
      </c>
      <c r="AY134" s="15" t="s">
        <v>183</v>
      </c>
      <c r="BE134" s="156">
        <f>IF(N134="základní",J134,0)</f>
        <v>13444.38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76</v>
      </c>
      <c r="BK134" s="156">
        <f>ROUND(I134*H134,2)</f>
        <v>13444.38</v>
      </c>
      <c r="BL134" s="15" t="s">
        <v>190</v>
      </c>
      <c r="BM134" s="15" t="s">
        <v>2403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2310</v>
      </c>
      <c r="H135" s="162">
        <v>4.995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69</v>
      </c>
      <c r="AY135" s="160" t="s">
        <v>183</v>
      </c>
    </row>
    <row r="136" spans="2:51" s="158" customFormat="1" ht="12">
      <c r="B136" s="157"/>
      <c r="D136" s="159" t="s">
        <v>196</v>
      </c>
      <c r="E136" s="160" t="s">
        <v>1</v>
      </c>
      <c r="F136" s="161" t="s">
        <v>2311</v>
      </c>
      <c r="H136" s="162">
        <v>9.375</v>
      </c>
      <c r="I136" s="5"/>
      <c r="L136" s="157"/>
      <c r="M136" s="163"/>
      <c r="N136" s="164"/>
      <c r="O136" s="164"/>
      <c r="P136" s="164"/>
      <c r="Q136" s="164"/>
      <c r="R136" s="164"/>
      <c r="S136" s="164"/>
      <c r="T136" s="165"/>
      <c r="AT136" s="160" t="s">
        <v>196</v>
      </c>
      <c r="AU136" s="160" t="s">
        <v>78</v>
      </c>
      <c r="AV136" s="158" t="s">
        <v>78</v>
      </c>
      <c r="AW136" s="158" t="s">
        <v>31</v>
      </c>
      <c r="AX136" s="158" t="s">
        <v>69</v>
      </c>
      <c r="AY136" s="160" t="s">
        <v>183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2312</v>
      </c>
      <c r="H137" s="162">
        <v>2.228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69</v>
      </c>
      <c r="AY137" s="160" t="s">
        <v>183</v>
      </c>
    </row>
    <row r="138" spans="2:51" s="174" customFormat="1" ht="12">
      <c r="B138" s="173"/>
      <c r="D138" s="159" t="s">
        <v>196</v>
      </c>
      <c r="E138" s="175" t="s">
        <v>1</v>
      </c>
      <c r="F138" s="176" t="s">
        <v>211</v>
      </c>
      <c r="H138" s="177">
        <v>16.598</v>
      </c>
      <c r="I138" s="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5" t="s">
        <v>196</v>
      </c>
      <c r="AU138" s="175" t="s">
        <v>78</v>
      </c>
      <c r="AV138" s="174" t="s">
        <v>190</v>
      </c>
      <c r="AW138" s="174" t="s">
        <v>31</v>
      </c>
      <c r="AX138" s="174" t="s">
        <v>76</v>
      </c>
      <c r="AY138" s="175" t="s">
        <v>183</v>
      </c>
    </row>
    <row r="139" spans="2:65" s="28" customFormat="1" ht="16.5" customHeight="1">
      <c r="B139" s="27"/>
      <c r="C139" s="147" t="s">
        <v>270</v>
      </c>
      <c r="D139" s="147" t="s">
        <v>185</v>
      </c>
      <c r="E139" s="148" t="s">
        <v>1834</v>
      </c>
      <c r="F139" s="149" t="s">
        <v>1835</v>
      </c>
      <c r="G139" s="150" t="s">
        <v>194</v>
      </c>
      <c r="H139" s="151">
        <v>1.5</v>
      </c>
      <c r="I139" s="4">
        <v>3093</v>
      </c>
      <c r="J139" s="95">
        <f>ROUND(I139*H139,2)</f>
        <v>4639.5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2.234</v>
      </c>
      <c r="R139" s="154">
        <f>Q139*H139</f>
        <v>3.351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4639.5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4639.5</v>
      </c>
      <c r="BL139" s="15" t="s">
        <v>190</v>
      </c>
      <c r="BM139" s="15" t="s">
        <v>2404</v>
      </c>
    </row>
    <row r="140" spans="2:63" s="135" customFormat="1" ht="22.9" customHeight="1">
      <c r="B140" s="134"/>
      <c r="D140" s="136" t="s">
        <v>68</v>
      </c>
      <c r="E140" s="145" t="s">
        <v>227</v>
      </c>
      <c r="F140" s="145" t="s">
        <v>402</v>
      </c>
      <c r="I140" s="3"/>
      <c r="J140" s="146">
        <f>BK140</f>
        <v>448792.19</v>
      </c>
      <c r="L140" s="134"/>
      <c r="M140" s="139"/>
      <c r="N140" s="140"/>
      <c r="O140" s="140"/>
      <c r="P140" s="141">
        <f>SUM(P141:P166)</f>
        <v>0</v>
      </c>
      <c r="Q140" s="140"/>
      <c r="R140" s="141">
        <f>SUM(R141:R166)</f>
        <v>13.942682</v>
      </c>
      <c r="S140" s="140"/>
      <c r="T140" s="142">
        <f>SUM(T141:T166)</f>
        <v>0</v>
      </c>
      <c r="AR140" s="136" t="s">
        <v>76</v>
      </c>
      <c r="AT140" s="143" t="s">
        <v>68</v>
      </c>
      <c r="AU140" s="143" t="s">
        <v>76</v>
      </c>
      <c r="AY140" s="136" t="s">
        <v>183</v>
      </c>
      <c r="BK140" s="144">
        <f>SUM(BK141:BK166)</f>
        <v>448792.19</v>
      </c>
    </row>
    <row r="141" spans="2:65" s="28" customFormat="1" ht="16.5" customHeight="1">
      <c r="B141" s="27"/>
      <c r="C141" s="147" t="s">
        <v>274</v>
      </c>
      <c r="D141" s="147" t="s">
        <v>185</v>
      </c>
      <c r="E141" s="148" t="s">
        <v>1851</v>
      </c>
      <c r="F141" s="149" t="s">
        <v>1852</v>
      </c>
      <c r="G141" s="150" t="s">
        <v>319</v>
      </c>
      <c r="H141" s="151">
        <v>37</v>
      </c>
      <c r="I141" s="4">
        <v>542</v>
      </c>
      <c r="J141" s="95">
        <f>ROUND(I141*H141,2)</f>
        <v>20054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2E-05</v>
      </c>
      <c r="R141" s="154">
        <f>Q141*H141</f>
        <v>0.0007400000000000001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20054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20054</v>
      </c>
      <c r="BL141" s="15" t="s">
        <v>190</v>
      </c>
      <c r="BM141" s="15" t="s">
        <v>2405</v>
      </c>
    </row>
    <row r="142" spans="2:65" s="28" customFormat="1" ht="16.5" customHeight="1">
      <c r="B142" s="27"/>
      <c r="C142" s="181" t="s">
        <v>282</v>
      </c>
      <c r="D142" s="181" t="s">
        <v>265</v>
      </c>
      <c r="E142" s="182" t="s">
        <v>1854</v>
      </c>
      <c r="F142" s="183" t="s">
        <v>1855</v>
      </c>
      <c r="G142" s="184" t="s">
        <v>319</v>
      </c>
      <c r="H142" s="185">
        <v>40.7</v>
      </c>
      <c r="I142" s="8">
        <v>1224</v>
      </c>
      <c r="J142" s="186">
        <f>ROUND(I142*H142,2)</f>
        <v>49816.8</v>
      </c>
      <c r="K142" s="183" t="s">
        <v>1</v>
      </c>
      <c r="L142" s="187"/>
      <c r="M142" s="188" t="s">
        <v>1</v>
      </c>
      <c r="N142" s="189" t="s">
        <v>40</v>
      </c>
      <c r="O142" s="48"/>
      <c r="P142" s="154">
        <f>O142*H142</f>
        <v>0</v>
      </c>
      <c r="Q142" s="154">
        <v>0.0114</v>
      </c>
      <c r="R142" s="154">
        <f>Q142*H142</f>
        <v>0.46398000000000006</v>
      </c>
      <c r="S142" s="154">
        <v>0</v>
      </c>
      <c r="T142" s="155">
        <f>S142*H142</f>
        <v>0</v>
      </c>
      <c r="AR142" s="15" t="s">
        <v>227</v>
      </c>
      <c r="AT142" s="15" t="s">
        <v>265</v>
      </c>
      <c r="AU142" s="15" t="s">
        <v>78</v>
      </c>
      <c r="AY142" s="15" t="s">
        <v>183</v>
      </c>
      <c r="BE142" s="156">
        <f>IF(N142="základní",J142,0)</f>
        <v>49816.8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5" t="s">
        <v>76</v>
      </c>
      <c r="BK142" s="156">
        <f>ROUND(I142*H142,2)</f>
        <v>49816.8</v>
      </c>
      <c r="BL142" s="15" t="s">
        <v>190</v>
      </c>
      <c r="BM142" s="15" t="s">
        <v>2406</v>
      </c>
    </row>
    <row r="143" spans="2:51" s="158" customFormat="1" ht="12">
      <c r="B143" s="157"/>
      <c r="D143" s="159" t="s">
        <v>196</v>
      </c>
      <c r="F143" s="161" t="s">
        <v>2322</v>
      </c>
      <c r="H143" s="162">
        <v>40.7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</v>
      </c>
      <c r="AX143" s="158" t="s">
        <v>76</v>
      </c>
      <c r="AY143" s="160" t="s">
        <v>183</v>
      </c>
    </row>
    <row r="144" spans="2:65" s="28" customFormat="1" ht="16.5" customHeight="1">
      <c r="B144" s="27"/>
      <c r="C144" s="147" t="s">
        <v>7</v>
      </c>
      <c r="D144" s="147" t="s">
        <v>185</v>
      </c>
      <c r="E144" s="148" t="s">
        <v>1858</v>
      </c>
      <c r="F144" s="149" t="s">
        <v>1859</v>
      </c>
      <c r="G144" s="150" t="s">
        <v>319</v>
      </c>
      <c r="H144" s="151">
        <v>62.5</v>
      </c>
      <c r="I144" s="4">
        <v>598</v>
      </c>
      <c r="J144" s="95">
        <f>ROUND(I144*H144,2)</f>
        <v>37375</v>
      </c>
      <c r="K144" s="149" t="s">
        <v>189</v>
      </c>
      <c r="L144" s="27"/>
      <c r="M144" s="152" t="s">
        <v>1</v>
      </c>
      <c r="N144" s="153" t="s">
        <v>40</v>
      </c>
      <c r="O144" s="48"/>
      <c r="P144" s="154">
        <f>O144*H144</f>
        <v>0</v>
      </c>
      <c r="Q144" s="154">
        <v>3E-05</v>
      </c>
      <c r="R144" s="154">
        <f>Q144*H144</f>
        <v>0.0018750000000000001</v>
      </c>
      <c r="S144" s="154">
        <v>0</v>
      </c>
      <c r="T144" s="155">
        <f>S144*H144</f>
        <v>0</v>
      </c>
      <c r="AR144" s="15" t="s">
        <v>190</v>
      </c>
      <c r="AT144" s="15" t="s">
        <v>185</v>
      </c>
      <c r="AU144" s="15" t="s">
        <v>78</v>
      </c>
      <c r="AY144" s="15" t="s">
        <v>183</v>
      </c>
      <c r="BE144" s="156">
        <f>IF(N144="základní",J144,0)</f>
        <v>37375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37375</v>
      </c>
      <c r="BL144" s="15" t="s">
        <v>190</v>
      </c>
      <c r="BM144" s="15" t="s">
        <v>2407</v>
      </c>
    </row>
    <row r="145" spans="2:65" s="28" customFormat="1" ht="16.5" customHeight="1">
      <c r="B145" s="27"/>
      <c r="C145" s="181" t="s">
        <v>287</v>
      </c>
      <c r="D145" s="181" t="s">
        <v>265</v>
      </c>
      <c r="E145" s="182" t="s">
        <v>1861</v>
      </c>
      <c r="F145" s="183" t="s">
        <v>1862</v>
      </c>
      <c r="G145" s="184" t="s">
        <v>319</v>
      </c>
      <c r="H145" s="185">
        <v>68.75</v>
      </c>
      <c r="I145" s="8">
        <v>2154</v>
      </c>
      <c r="J145" s="186">
        <f>ROUND(I145*H145,2)</f>
        <v>148087.5</v>
      </c>
      <c r="K145" s="183" t="s">
        <v>1</v>
      </c>
      <c r="L145" s="187"/>
      <c r="M145" s="188" t="s">
        <v>1</v>
      </c>
      <c r="N145" s="189" t="s">
        <v>40</v>
      </c>
      <c r="O145" s="48"/>
      <c r="P145" s="154">
        <f>O145*H145</f>
        <v>0</v>
      </c>
      <c r="Q145" s="154">
        <v>0.0183</v>
      </c>
      <c r="R145" s="154">
        <f>Q145*H145</f>
        <v>1.258125</v>
      </c>
      <c r="S145" s="154">
        <v>0</v>
      </c>
      <c r="T145" s="155">
        <f>S145*H145</f>
        <v>0</v>
      </c>
      <c r="AR145" s="15" t="s">
        <v>227</v>
      </c>
      <c r="AT145" s="15" t="s">
        <v>265</v>
      </c>
      <c r="AU145" s="15" t="s">
        <v>78</v>
      </c>
      <c r="AY145" s="15" t="s">
        <v>183</v>
      </c>
      <c r="BE145" s="156">
        <f>IF(N145="základní",J145,0)</f>
        <v>148087.5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76</v>
      </c>
      <c r="BK145" s="156">
        <f>ROUND(I145*H145,2)</f>
        <v>148087.5</v>
      </c>
      <c r="BL145" s="15" t="s">
        <v>190</v>
      </c>
      <c r="BM145" s="15" t="s">
        <v>2408</v>
      </c>
    </row>
    <row r="146" spans="2:51" s="158" customFormat="1" ht="12">
      <c r="B146" s="157"/>
      <c r="D146" s="159" t="s">
        <v>196</v>
      </c>
      <c r="F146" s="161" t="s">
        <v>2325</v>
      </c>
      <c r="H146" s="162">
        <v>68.75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</v>
      </c>
      <c r="AX146" s="158" t="s">
        <v>76</v>
      </c>
      <c r="AY146" s="160" t="s">
        <v>183</v>
      </c>
    </row>
    <row r="147" spans="2:65" s="28" customFormat="1" ht="16.5" customHeight="1">
      <c r="B147" s="27"/>
      <c r="C147" s="147" t="s">
        <v>292</v>
      </c>
      <c r="D147" s="147" t="s">
        <v>185</v>
      </c>
      <c r="E147" s="148" t="s">
        <v>2326</v>
      </c>
      <c r="F147" s="149" t="s">
        <v>2327</v>
      </c>
      <c r="G147" s="150" t="s">
        <v>319</v>
      </c>
      <c r="H147" s="151">
        <v>13.5</v>
      </c>
      <c r="I147" s="4">
        <v>582</v>
      </c>
      <c r="J147" s="95">
        <f>ROUND(I147*H147,2)</f>
        <v>7857</v>
      </c>
      <c r="K147" s="149" t="s">
        <v>189</v>
      </c>
      <c r="L147" s="27"/>
      <c r="M147" s="152" t="s">
        <v>1</v>
      </c>
      <c r="N147" s="153" t="s">
        <v>40</v>
      </c>
      <c r="O147" s="48"/>
      <c r="P147" s="154">
        <f>O147*H147</f>
        <v>0</v>
      </c>
      <c r="Q147" s="154">
        <v>3E-05</v>
      </c>
      <c r="R147" s="154">
        <f>Q147*H147</f>
        <v>0.00040500000000000003</v>
      </c>
      <c r="S147" s="154">
        <v>0</v>
      </c>
      <c r="T147" s="155">
        <f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>IF(N147="základní",J147,0)</f>
        <v>7857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7857</v>
      </c>
      <c r="BL147" s="15" t="s">
        <v>190</v>
      </c>
      <c r="BM147" s="15" t="s">
        <v>2409</v>
      </c>
    </row>
    <row r="148" spans="2:65" s="28" customFormat="1" ht="16.5" customHeight="1">
      <c r="B148" s="27"/>
      <c r="C148" s="181" t="s">
        <v>295</v>
      </c>
      <c r="D148" s="181" t="s">
        <v>265</v>
      </c>
      <c r="E148" s="182" t="s">
        <v>2329</v>
      </c>
      <c r="F148" s="183" t="s">
        <v>2330</v>
      </c>
      <c r="G148" s="184" t="s">
        <v>319</v>
      </c>
      <c r="H148" s="185">
        <v>14.85</v>
      </c>
      <c r="I148" s="8">
        <v>4007.4</v>
      </c>
      <c r="J148" s="186">
        <f>ROUND(I148*H148,2)</f>
        <v>59509.89</v>
      </c>
      <c r="K148" s="183" t="s">
        <v>1</v>
      </c>
      <c r="L148" s="187"/>
      <c r="M148" s="188" t="s">
        <v>1</v>
      </c>
      <c r="N148" s="189" t="s">
        <v>40</v>
      </c>
      <c r="O148" s="48"/>
      <c r="P148" s="154">
        <f>O148*H148</f>
        <v>0</v>
      </c>
      <c r="Q148" s="154">
        <v>0.17042</v>
      </c>
      <c r="R148" s="154">
        <f>Q148*H148</f>
        <v>2.530737</v>
      </c>
      <c r="S148" s="154">
        <v>0</v>
      </c>
      <c r="T148" s="155">
        <f>S148*H148</f>
        <v>0</v>
      </c>
      <c r="AR148" s="15" t="s">
        <v>227</v>
      </c>
      <c r="AT148" s="15" t="s">
        <v>265</v>
      </c>
      <c r="AU148" s="15" t="s">
        <v>78</v>
      </c>
      <c r="AY148" s="15" t="s">
        <v>183</v>
      </c>
      <c r="BE148" s="156">
        <f>IF(N148="základní",J148,0)</f>
        <v>59509.89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59509.89</v>
      </c>
      <c r="BL148" s="15" t="s">
        <v>190</v>
      </c>
      <c r="BM148" s="15" t="s">
        <v>2410</v>
      </c>
    </row>
    <row r="149" spans="2:51" s="158" customFormat="1" ht="12">
      <c r="B149" s="157"/>
      <c r="D149" s="159" t="s">
        <v>196</v>
      </c>
      <c r="F149" s="161" t="s">
        <v>2332</v>
      </c>
      <c r="H149" s="162">
        <v>14.85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</v>
      </c>
      <c r="AX149" s="158" t="s">
        <v>76</v>
      </c>
      <c r="AY149" s="160" t="s">
        <v>183</v>
      </c>
    </row>
    <row r="150" spans="2:65" s="28" customFormat="1" ht="16.5" customHeight="1">
      <c r="B150" s="27"/>
      <c r="C150" s="147" t="s">
        <v>299</v>
      </c>
      <c r="D150" s="147" t="s">
        <v>185</v>
      </c>
      <c r="E150" s="148" t="s">
        <v>1877</v>
      </c>
      <c r="F150" s="149" t="s">
        <v>1878</v>
      </c>
      <c r="G150" s="150" t="s">
        <v>406</v>
      </c>
      <c r="H150" s="151">
        <v>5.5</v>
      </c>
      <c r="I150" s="4">
        <v>1524</v>
      </c>
      <c r="J150" s="95">
        <f aca="true" t="shared" si="0" ref="J150:J166">ROUND(I150*H150,2)</f>
        <v>8382</v>
      </c>
      <c r="K150" s="149" t="s">
        <v>189</v>
      </c>
      <c r="L150" s="27"/>
      <c r="M150" s="152" t="s">
        <v>1</v>
      </c>
      <c r="N150" s="153" t="s">
        <v>40</v>
      </c>
      <c r="O150" s="48"/>
      <c r="P150" s="154">
        <f aca="true" t="shared" si="1" ref="P150:P166">O150*H150</f>
        <v>0</v>
      </c>
      <c r="Q150" s="154">
        <v>0.00918</v>
      </c>
      <c r="R150" s="154">
        <f aca="true" t="shared" si="2" ref="R150:R166">Q150*H150</f>
        <v>0.05049000000000001</v>
      </c>
      <c r="S150" s="154">
        <v>0</v>
      </c>
      <c r="T150" s="155">
        <f aca="true" t="shared" si="3" ref="T150:T166"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 aca="true" t="shared" si="4" ref="BE150:BE166">IF(N150="základní",J150,0)</f>
        <v>8382</v>
      </c>
      <c r="BF150" s="156">
        <f aca="true" t="shared" si="5" ref="BF150:BF166">IF(N150="snížená",J150,0)</f>
        <v>0</v>
      </c>
      <c r="BG150" s="156">
        <f aca="true" t="shared" si="6" ref="BG150:BG166">IF(N150="zákl. přenesená",J150,0)</f>
        <v>0</v>
      </c>
      <c r="BH150" s="156">
        <f aca="true" t="shared" si="7" ref="BH150:BH166">IF(N150="sníž. přenesená",J150,0)</f>
        <v>0</v>
      </c>
      <c r="BI150" s="156">
        <f aca="true" t="shared" si="8" ref="BI150:BI166">IF(N150="nulová",J150,0)</f>
        <v>0</v>
      </c>
      <c r="BJ150" s="15" t="s">
        <v>76</v>
      </c>
      <c r="BK150" s="156">
        <f aca="true" t="shared" si="9" ref="BK150:BK166">ROUND(I150*H150,2)</f>
        <v>8382</v>
      </c>
      <c r="BL150" s="15" t="s">
        <v>190</v>
      </c>
      <c r="BM150" s="15" t="s">
        <v>2411</v>
      </c>
    </row>
    <row r="151" spans="2:65" s="28" customFormat="1" ht="16.5" customHeight="1">
      <c r="B151" s="27"/>
      <c r="C151" s="181" t="s">
        <v>301</v>
      </c>
      <c r="D151" s="181" t="s">
        <v>265</v>
      </c>
      <c r="E151" s="182" t="s">
        <v>1880</v>
      </c>
      <c r="F151" s="183" t="s">
        <v>1881</v>
      </c>
      <c r="G151" s="184" t="s">
        <v>406</v>
      </c>
      <c r="H151" s="185">
        <v>1.5</v>
      </c>
      <c r="I151" s="8">
        <v>302</v>
      </c>
      <c r="J151" s="186">
        <f t="shared" si="0"/>
        <v>453</v>
      </c>
      <c r="K151" s="183" t="s">
        <v>1</v>
      </c>
      <c r="L151" s="187"/>
      <c r="M151" s="188" t="s">
        <v>1</v>
      </c>
      <c r="N151" s="189" t="s">
        <v>40</v>
      </c>
      <c r="O151" s="48"/>
      <c r="P151" s="154">
        <f t="shared" si="1"/>
        <v>0</v>
      </c>
      <c r="Q151" s="154">
        <v>0.068</v>
      </c>
      <c r="R151" s="154">
        <f t="shared" si="2"/>
        <v>0.10200000000000001</v>
      </c>
      <c r="S151" s="154">
        <v>0</v>
      </c>
      <c r="T151" s="155">
        <f t="shared" si="3"/>
        <v>0</v>
      </c>
      <c r="AR151" s="15" t="s">
        <v>227</v>
      </c>
      <c r="AT151" s="15" t="s">
        <v>265</v>
      </c>
      <c r="AU151" s="15" t="s">
        <v>78</v>
      </c>
      <c r="AY151" s="15" t="s">
        <v>183</v>
      </c>
      <c r="BE151" s="156">
        <f t="shared" si="4"/>
        <v>453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5" t="s">
        <v>76</v>
      </c>
      <c r="BK151" s="156">
        <f t="shared" si="9"/>
        <v>453</v>
      </c>
      <c r="BL151" s="15" t="s">
        <v>190</v>
      </c>
      <c r="BM151" s="15" t="s">
        <v>2412</v>
      </c>
    </row>
    <row r="152" spans="2:65" s="28" customFormat="1" ht="16.5" customHeight="1">
      <c r="B152" s="27"/>
      <c r="C152" s="181" t="s">
        <v>305</v>
      </c>
      <c r="D152" s="181" t="s">
        <v>265</v>
      </c>
      <c r="E152" s="182" t="s">
        <v>1886</v>
      </c>
      <c r="F152" s="183" t="s">
        <v>1887</v>
      </c>
      <c r="G152" s="184" t="s">
        <v>406</v>
      </c>
      <c r="H152" s="185">
        <v>1</v>
      </c>
      <c r="I152" s="8">
        <v>232</v>
      </c>
      <c r="J152" s="186">
        <f t="shared" si="0"/>
        <v>232</v>
      </c>
      <c r="K152" s="183" t="s">
        <v>1</v>
      </c>
      <c r="L152" s="187"/>
      <c r="M152" s="188" t="s">
        <v>1</v>
      </c>
      <c r="N152" s="189" t="s">
        <v>40</v>
      </c>
      <c r="O152" s="48"/>
      <c r="P152" s="154">
        <f t="shared" si="1"/>
        <v>0</v>
      </c>
      <c r="Q152" s="154">
        <v>0.053</v>
      </c>
      <c r="R152" s="154">
        <f t="shared" si="2"/>
        <v>0.053</v>
      </c>
      <c r="S152" s="154">
        <v>0</v>
      </c>
      <c r="T152" s="155">
        <f t="shared" si="3"/>
        <v>0</v>
      </c>
      <c r="AR152" s="15" t="s">
        <v>227</v>
      </c>
      <c r="AT152" s="15" t="s">
        <v>265</v>
      </c>
      <c r="AU152" s="15" t="s">
        <v>78</v>
      </c>
      <c r="AY152" s="15" t="s">
        <v>183</v>
      </c>
      <c r="BE152" s="156">
        <f t="shared" si="4"/>
        <v>232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5" t="s">
        <v>76</v>
      </c>
      <c r="BK152" s="156">
        <f t="shared" si="9"/>
        <v>232</v>
      </c>
      <c r="BL152" s="15" t="s">
        <v>190</v>
      </c>
      <c r="BM152" s="15" t="s">
        <v>2413</v>
      </c>
    </row>
    <row r="153" spans="2:65" s="28" customFormat="1" ht="16.5" customHeight="1">
      <c r="B153" s="27"/>
      <c r="C153" s="181" t="s">
        <v>307</v>
      </c>
      <c r="D153" s="181" t="s">
        <v>265</v>
      </c>
      <c r="E153" s="182" t="s">
        <v>1889</v>
      </c>
      <c r="F153" s="183" t="s">
        <v>1890</v>
      </c>
      <c r="G153" s="184" t="s">
        <v>406</v>
      </c>
      <c r="H153" s="185">
        <v>0.5</v>
      </c>
      <c r="I153" s="8">
        <v>214</v>
      </c>
      <c r="J153" s="186">
        <f t="shared" si="0"/>
        <v>107</v>
      </c>
      <c r="K153" s="183" t="s">
        <v>1</v>
      </c>
      <c r="L153" s="187"/>
      <c r="M153" s="188" t="s">
        <v>1</v>
      </c>
      <c r="N153" s="189" t="s">
        <v>40</v>
      </c>
      <c r="O153" s="48"/>
      <c r="P153" s="154">
        <f t="shared" si="1"/>
        <v>0</v>
      </c>
      <c r="Q153" s="154">
        <v>0.028</v>
      </c>
      <c r="R153" s="154">
        <f t="shared" si="2"/>
        <v>0.014</v>
      </c>
      <c r="S153" s="154">
        <v>0</v>
      </c>
      <c r="T153" s="155">
        <f t="shared" si="3"/>
        <v>0</v>
      </c>
      <c r="AR153" s="15" t="s">
        <v>227</v>
      </c>
      <c r="AT153" s="15" t="s">
        <v>265</v>
      </c>
      <c r="AU153" s="15" t="s">
        <v>78</v>
      </c>
      <c r="AY153" s="15" t="s">
        <v>183</v>
      </c>
      <c r="BE153" s="156">
        <f t="shared" si="4"/>
        <v>107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5" t="s">
        <v>76</v>
      </c>
      <c r="BK153" s="156">
        <f t="shared" si="9"/>
        <v>107</v>
      </c>
      <c r="BL153" s="15" t="s">
        <v>190</v>
      </c>
      <c r="BM153" s="15" t="s">
        <v>2414</v>
      </c>
    </row>
    <row r="154" spans="2:65" s="28" customFormat="1" ht="16.5" customHeight="1">
      <c r="B154" s="27"/>
      <c r="C154" s="181" t="s">
        <v>312</v>
      </c>
      <c r="D154" s="181" t="s">
        <v>265</v>
      </c>
      <c r="E154" s="182" t="s">
        <v>1892</v>
      </c>
      <c r="F154" s="183" t="s">
        <v>1893</v>
      </c>
      <c r="G154" s="184" t="s">
        <v>406</v>
      </c>
      <c r="H154" s="185">
        <v>1.5</v>
      </c>
      <c r="I154" s="8">
        <v>814</v>
      </c>
      <c r="J154" s="186">
        <f t="shared" si="0"/>
        <v>1221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 t="shared" si="1"/>
        <v>0</v>
      </c>
      <c r="Q154" s="154">
        <v>0.254</v>
      </c>
      <c r="R154" s="154">
        <f t="shared" si="2"/>
        <v>0.381</v>
      </c>
      <c r="S154" s="154">
        <v>0</v>
      </c>
      <c r="T154" s="155">
        <f t="shared" si="3"/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 t="shared" si="4"/>
        <v>1221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5" t="s">
        <v>76</v>
      </c>
      <c r="BK154" s="156">
        <f t="shared" si="9"/>
        <v>1221</v>
      </c>
      <c r="BL154" s="15" t="s">
        <v>190</v>
      </c>
      <c r="BM154" s="15" t="s">
        <v>2415</v>
      </c>
    </row>
    <row r="155" spans="2:65" s="28" customFormat="1" ht="16.5" customHeight="1">
      <c r="B155" s="27"/>
      <c r="C155" s="181" t="s">
        <v>316</v>
      </c>
      <c r="D155" s="181" t="s">
        <v>265</v>
      </c>
      <c r="E155" s="182" t="s">
        <v>1895</v>
      </c>
      <c r="F155" s="183" t="s">
        <v>1896</v>
      </c>
      <c r="G155" s="184" t="s">
        <v>406</v>
      </c>
      <c r="H155" s="185">
        <v>1</v>
      </c>
      <c r="I155" s="8">
        <v>1194</v>
      </c>
      <c r="J155" s="186">
        <f t="shared" si="0"/>
        <v>1194</v>
      </c>
      <c r="K155" s="183" t="s">
        <v>1</v>
      </c>
      <c r="L155" s="187"/>
      <c r="M155" s="188" t="s">
        <v>1</v>
      </c>
      <c r="N155" s="189" t="s">
        <v>40</v>
      </c>
      <c r="O155" s="48"/>
      <c r="P155" s="154">
        <f t="shared" si="1"/>
        <v>0</v>
      </c>
      <c r="Q155" s="154">
        <v>0.506</v>
      </c>
      <c r="R155" s="154">
        <f t="shared" si="2"/>
        <v>0.506</v>
      </c>
      <c r="S155" s="154">
        <v>0</v>
      </c>
      <c r="T155" s="155">
        <f t="shared" si="3"/>
        <v>0</v>
      </c>
      <c r="AR155" s="15" t="s">
        <v>227</v>
      </c>
      <c r="AT155" s="15" t="s">
        <v>265</v>
      </c>
      <c r="AU155" s="15" t="s">
        <v>78</v>
      </c>
      <c r="AY155" s="15" t="s">
        <v>183</v>
      </c>
      <c r="BE155" s="156">
        <f t="shared" si="4"/>
        <v>1194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5" t="s">
        <v>76</v>
      </c>
      <c r="BK155" s="156">
        <f t="shared" si="9"/>
        <v>1194</v>
      </c>
      <c r="BL155" s="15" t="s">
        <v>190</v>
      </c>
      <c r="BM155" s="15" t="s">
        <v>2416</v>
      </c>
    </row>
    <row r="156" spans="2:65" s="28" customFormat="1" ht="16.5" customHeight="1">
      <c r="B156" s="27"/>
      <c r="C156" s="147" t="s">
        <v>321</v>
      </c>
      <c r="D156" s="147" t="s">
        <v>185</v>
      </c>
      <c r="E156" s="148" t="s">
        <v>1901</v>
      </c>
      <c r="F156" s="149" t="s">
        <v>1902</v>
      </c>
      <c r="G156" s="150" t="s">
        <v>406</v>
      </c>
      <c r="H156" s="151">
        <v>3</v>
      </c>
      <c r="I156" s="4">
        <v>2567</v>
      </c>
      <c r="J156" s="95">
        <f t="shared" si="0"/>
        <v>7701</v>
      </c>
      <c r="K156" s="149" t="s">
        <v>189</v>
      </c>
      <c r="L156" s="27"/>
      <c r="M156" s="152" t="s">
        <v>1</v>
      </c>
      <c r="N156" s="153" t="s">
        <v>40</v>
      </c>
      <c r="O156" s="48"/>
      <c r="P156" s="154">
        <f t="shared" si="1"/>
        <v>0</v>
      </c>
      <c r="Q156" s="154">
        <v>0.01147</v>
      </c>
      <c r="R156" s="154">
        <f t="shared" si="2"/>
        <v>0.034409999999999996</v>
      </c>
      <c r="S156" s="154">
        <v>0</v>
      </c>
      <c r="T156" s="155">
        <f t="shared" si="3"/>
        <v>0</v>
      </c>
      <c r="AR156" s="15" t="s">
        <v>190</v>
      </c>
      <c r="AT156" s="15" t="s">
        <v>185</v>
      </c>
      <c r="AU156" s="15" t="s">
        <v>78</v>
      </c>
      <c r="AY156" s="15" t="s">
        <v>183</v>
      </c>
      <c r="BE156" s="156">
        <f t="shared" si="4"/>
        <v>7701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5" t="s">
        <v>76</v>
      </c>
      <c r="BK156" s="156">
        <f t="shared" si="9"/>
        <v>7701</v>
      </c>
      <c r="BL156" s="15" t="s">
        <v>190</v>
      </c>
      <c r="BM156" s="15" t="s">
        <v>2417</v>
      </c>
    </row>
    <row r="157" spans="2:65" s="28" customFormat="1" ht="16.5" customHeight="1">
      <c r="B157" s="27"/>
      <c r="C157" s="181" t="s">
        <v>327</v>
      </c>
      <c r="D157" s="181" t="s">
        <v>265</v>
      </c>
      <c r="E157" s="182" t="s">
        <v>1904</v>
      </c>
      <c r="F157" s="183" t="s">
        <v>1905</v>
      </c>
      <c r="G157" s="184" t="s">
        <v>406</v>
      </c>
      <c r="H157" s="185">
        <v>3</v>
      </c>
      <c r="I157" s="8">
        <v>1446</v>
      </c>
      <c r="J157" s="186">
        <f t="shared" si="0"/>
        <v>4338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 t="shared" si="1"/>
        <v>0</v>
      </c>
      <c r="Q157" s="154">
        <v>0.595</v>
      </c>
      <c r="R157" s="154">
        <f t="shared" si="2"/>
        <v>1.785</v>
      </c>
      <c r="S157" s="154">
        <v>0</v>
      </c>
      <c r="T157" s="155">
        <f t="shared" si="3"/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 t="shared" si="4"/>
        <v>4338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5" t="s">
        <v>76</v>
      </c>
      <c r="BK157" s="156">
        <f t="shared" si="9"/>
        <v>4338</v>
      </c>
      <c r="BL157" s="15" t="s">
        <v>190</v>
      </c>
      <c r="BM157" s="15" t="s">
        <v>2418</v>
      </c>
    </row>
    <row r="158" spans="2:65" s="28" customFormat="1" ht="16.5" customHeight="1">
      <c r="B158" s="27"/>
      <c r="C158" s="147" t="s">
        <v>332</v>
      </c>
      <c r="D158" s="147" t="s">
        <v>185</v>
      </c>
      <c r="E158" s="148" t="s">
        <v>1907</v>
      </c>
      <c r="F158" s="149" t="s">
        <v>1908</v>
      </c>
      <c r="G158" s="150" t="s">
        <v>406</v>
      </c>
      <c r="H158" s="151">
        <v>4</v>
      </c>
      <c r="I158" s="4">
        <v>9505</v>
      </c>
      <c r="J158" s="95">
        <f t="shared" si="0"/>
        <v>38020</v>
      </c>
      <c r="K158" s="149" t="s">
        <v>1</v>
      </c>
      <c r="L158" s="27"/>
      <c r="M158" s="152" t="s">
        <v>1</v>
      </c>
      <c r="N158" s="153" t="s">
        <v>40</v>
      </c>
      <c r="O158" s="48"/>
      <c r="P158" s="154">
        <f t="shared" si="1"/>
        <v>0</v>
      </c>
      <c r="Q158" s="154">
        <v>0.02862</v>
      </c>
      <c r="R158" s="154">
        <f t="shared" si="2"/>
        <v>0.11448</v>
      </c>
      <c r="S158" s="154">
        <v>0</v>
      </c>
      <c r="T158" s="155">
        <f t="shared" si="3"/>
        <v>0</v>
      </c>
      <c r="AR158" s="15" t="s">
        <v>190</v>
      </c>
      <c r="AT158" s="15" t="s">
        <v>185</v>
      </c>
      <c r="AU158" s="15" t="s">
        <v>78</v>
      </c>
      <c r="AY158" s="15" t="s">
        <v>183</v>
      </c>
      <c r="BE158" s="156">
        <f t="shared" si="4"/>
        <v>38020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5" t="s">
        <v>76</v>
      </c>
      <c r="BK158" s="156">
        <f t="shared" si="9"/>
        <v>38020</v>
      </c>
      <c r="BL158" s="15" t="s">
        <v>190</v>
      </c>
      <c r="BM158" s="15" t="s">
        <v>2419</v>
      </c>
    </row>
    <row r="159" spans="2:65" s="28" customFormat="1" ht="16.5" customHeight="1">
      <c r="B159" s="27"/>
      <c r="C159" s="181" t="s">
        <v>340</v>
      </c>
      <c r="D159" s="181" t="s">
        <v>265</v>
      </c>
      <c r="E159" s="182" t="s">
        <v>1910</v>
      </c>
      <c r="F159" s="183" t="s">
        <v>1911</v>
      </c>
      <c r="G159" s="184" t="s">
        <v>406</v>
      </c>
      <c r="H159" s="185">
        <v>1.5</v>
      </c>
      <c r="I159" s="8">
        <v>6296</v>
      </c>
      <c r="J159" s="186">
        <f t="shared" si="0"/>
        <v>9444</v>
      </c>
      <c r="K159" s="183" t="s">
        <v>1</v>
      </c>
      <c r="L159" s="187"/>
      <c r="M159" s="188" t="s">
        <v>1</v>
      </c>
      <c r="N159" s="189" t="s">
        <v>40</v>
      </c>
      <c r="O159" s="48"/>
      <c r="P159" s="154">
        <f t="shared" si="1"/>
        <v>0</v>
      </c>
      <c r="Q159" s="154">
        <v>1.31</v>
      </c>
      <c r="R159" s="154">
        <f t="shared" si="2"/>
        <v>1.965</v>
      </c>
      <c r="S159" s="154">
        <v>0</v>
      </c>
      <c r="T159" s="155">
        <f t="shared" si="3"/>
        <v>0</v>
      </c>
      <c r="AR159" s="15" t="s">
        <v>227</v>
      </c>
      <c r="AT159" s="15" t="s">
        <v>265</v>
      </c>
      <c r="AU159" s="15" t="s">
        <v>78</v>
      </c>
      <c r="AY159" s="15" t="s">
        <v>183</v>
      </c>
      <c r="BE159" s="156">
        <f t="shared" si="4"/>
        <v>9444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5" t="s">
        <v>76</v>
      </c>
      <c r="BK159" s="156">
        <f t="shared" si="9"/>
        <v>9444</v>
      </c>
      <c r="BL159" s="15" t="s">
        <v>190</v>
      </c>
      <c r="BM159" s="15" t="s">
        <v>2420</v>
      </c>
    </row>
    <row r="160" spans="2:65" s="28" customFormat="1" ht="16.5" customHeight="1">
      <c r="B160" s="27"/>
      <c r="C160" s="181" t="s">
        <v>346</v>
      </c>
      <c r="D160" s="181" t="s">
        <v>265</v>
      </c>
      <c r="E160" s="182" t="s">
        <v>2354</v>
      </c>
      <c r="F160" s="183" t="s">
        <v>2355</v>
      </c>
      <c r="G160" s="184" t="s">
        <v>406</v>
      </c>
      <c r="H160" s="185">
        <v>1.5</v>
      </c>
      <c r="I160" s="8">
        <v>7828</v>
      </c>
      <c r="J160" s="186">
        <f t="shared" si="0"/>
        <v>11742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 t="shared" si="1"/>
        <v>0</v>
      </c>
      <c r="Q160" s="154">
        <v>1.31</v>
      </c>
      <c r="R160" s="154">
        <f t="shared" si="2"/>
        <v>1.965</v>
      </c>
      <c r="S160" s="154">
        <v>0</v>
      </c>
      <c r="T160" s="155">
        <f t="shared" si="3"/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 t="shared" si="4"/>
        <v>11742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5" t="s">
        <v>76</v>
      </c>
      <c r="BK160" s="156">
        <f t="shared" si="9"/>
        <v>11742</v>
      </c>
      <c r="BL160" s="15" t="s">
        <v>190</v>
      </c>
      <c r="BM160" s="15" t="s">
        <v>2421</v>
      </c>
    </row>
    <row r="161" spans="2:65" s="28" customFormat="1" ht="16.5" customHeight="1">
      <c r="B161" s="27"/>
      <c r="C161" s="181" t="s">
        <v>351</v>
      </c>
      <c r="D161" s="181" t="s">
        <v>265</v>
      </c>
      <c r="E161" s="182" t="s">
        <v>1913</v>
      </c>
      <c r="F161" s="183" t="s">
        <v>1914</v>
      </c>
      <c r="G161" s="184" t="s">
        <v>406</v>
      </c>
      <c r="H161" s="185">
        <v>1</v>
      </c>
      <c r="I161" s="8">
        <v>6815</v>
      </c>
      <c r="J161" s="186">
        <f t="shared" si="0"/>
        <v>6815</v>
      </c>
      <c r="K161" s="183" t="s">
        <v>1</v>
      </c>
      <c r="L161" s="187"/>
      <c r="M161" s="188" t="s">
        <v>1</v>
      </c>
      <c r="N161" s="189" t="s">
        <v>40</v>
      </c>
      <c r="O161" s="48"/>
      <c r="P161" s="154">
        <f t="shared" si="1"/>
        <v>0</v>
      </c>
      <c r="Q161" s="154">
        <v>1.31</v>
      </c>
      <c r="R161" s="154">
        <f t="shared" si="2"/>
        <v>1.31</v>
      </c>
      <c r="S161" s="154">
        <v>0</v>
      </c>
      <c r="T161" s="155">
        <f t="shared" si="3"/>
        <v>0</v>
      </c>
      <c r="AR161" s="15" t="s">
        <v>227</v>
      </c>
      <c r="AT161" s="15" t="s">
        <v>265</v>
      </c>
      <c r="AU161" s="15" t="s">
        <v>78</v>
      </c>
      <c r="AY161" s="15" t="s">
        <v>183</v>
      </c>
      <c r="BE161" s="156">
        <f t="shared" si="4"/>
        <v>6815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5" t="s">
        <v>76</v>
      </c>
      <c r="BK161" s="156">
        <f t="shared" si="9"/>
        <v>6815</v>
      </c>
      <c r="BL161" s="15" t="s">
        <v>190</v>
      </c>
      <c r="BM161" s="15" t="s">
        <v>2422</v>
      </c>
    </row>
    <row r="162" spans="2:65" s="28" customFormat="1" ht="16.5" customHeight="1">
      <c r="B162" s="27"/>
      <c r="C162" s="147" t="s">
        <v>355</v>
      </c>
      <c r="D162" s="147" t="s">
        <v>185</v>
      </c>
      <c r="E162" s="148" t="s">
        <v>2152</v>
      </c>
      <c r="F162" s="149" t="s">
        <v>2153</v>
      </c>
      <c r="G162" s="150" t="s">
        <v>406</v>
      </c>
      <c r="H162" s="151">
        <v>1</v>
      </c>
      <c r="I162" s="4">
        <v>2428</v>
      </c>
      <c r="J162" s="95">
        <f t="shared" si="0"/>
        <v>2428</v>
      </c>
      <c r="K162" s="149" t="s">
        <v>189</v>
      </c>
      <c r="L162" s="27"/>
      <c r="M162" s="152" t="s">
        <v>1</v>
      </c>
      <c r="N162" s="153" t="s">
        <v>40</v>
      </c>
      <c r="O162" s="48"/>
      <c r="P162" s="154">
        <f t="shared" si="1"/>
        <v>0</v>
      </c>
      <c r="Q162" s="154">
        <v>0.03826</v>
      </c>
      <c r="R162" s="154">
        <f t="shared" si="2"/>
        <v>0.03826</v>
      </c>
      <c r="S162" s="154">
        <v>0</v>
      </c>
      <c r="T162" s="155">
        <f t="shared" si="3"/>
        <v>0</v>
      </c>
      <c r="AR162" s="15" t="s">
        <v>190</v>
      </c>
      <c r="AT162" s="15" t="s">
        <v>185</v>
      </c>
      <c r="AU162" s="15" t="s">
        <v>78</v>
      </c>
      <c r="AY162" s="15" t="s">
        <v>183</v>
      </c>
      <c r="BE162" s="156">
        <f t="shared" si="4"/>
        <v>2428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5" t="s">
        <v>76</v>
      </c>
      <c r="BK162" s="156">
        <f t="shared" si="9"/>
        <v>2428</v>
      </c>
      <c r="BL162" s="15" t="s">
        <v>190</v>
      </c>
      <c r="BM162" s="15" t="s">
        <v>2423</v>
      </c>
    </row>
    <row r="163" spans="2:65" s="28" customFormat="1" ht="16.5" customHeight="1">
      <c r="B163" s="27"/>
      <c r="C163" s="181" t="s">
        <v>359</v>
      </c>
      <c r="D163" s="181" t="s">
        <v>265</v>
      </c>
      <c r="E163" s="182" t="s">
        <v>2155</v>
      </c>
      <c r="F163" s="183" t="s">
        <v>2156</v>
      </c>
      <c r="G163" s="184" t="s">
        <v>406</v>
      </c>
      <c r="H163" s="185">
        <v>1</v>
      </c>
      <c r="I163" s="8">
        <v>3303</v>
      </c>
      <c r="J163" s="186">
        <f t="shared" si="0"/>
        <v>3303</v>
      </c>
      <c r="K163" s="183" t="s">
        <v>189</v>
      </c>
      <c r="L163" s="187"/>
      <c r="M163" s="188" t="s">
        <v>1</v>
      </c>
      <c r="N163" s="189" t="s">
        <v>40</v>
      </c>
      <c r="O163" s="48"/>
      <c r="P163" s="154">
        <f t="shared" si="1"/>
        <v>0</v>
      </c>
      <c r="Q163" s="154">
        <v>1.1</v>
      </c>
      <c r="R163" s="154">
        <f t="shared" si="2"/>
        <v>1.1</v>
      </c>
      <c r="S163" s="154">
        <v>0</v>
      </c>
      <c r="T163" s="155">
        <f t="shared" si="3"/>
        <v>0</v>
      </c>
      <c r="AR163" s="15" t="s">
        <v>227</v>
      </c>
      <c r="AT163" s="15" t="s">
        <v>265</v>
      </c>
      <c r="AU163" s="15" t="s">
        <v>78</v>
      </c>
      <c r="AY163" s="15" t="s">
        <v>183</v>
      </c>
      <c r="BE163" s="156">
        <f t="shared" si="4"/>
        <v>3303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5" t="s">
        <v>76</v>
      </c>
      <c r="BK163" s="156">
        <f t="shared" si="9"/>
        <v>3303</v>
      </c>
      <c r="BL163" s="15" t="s">
        <v>190</v>
      </c>
      <c r="BM163" s="15" t="s">
        <v>2424</v>
      </c>
    </row>
    <row r="164" spans="2:65" s="28" customFormat="1" ht="16.5" customHeight="1">
      <c r="B164" s="27"/>
      <c r="C164" s="147" t="s">
        <v>363</v>
      </c>
      <c r="D164" s="147" t="s">
        <v>185</v>
      </c>
      <c r="E164" s="148" t="s">
        <v>1976</v>
      </c>
      <c r="F164" s="149" t="s">
        <v>1977</v>
      </c>
      <c r="G164" s="150" t="s">
        <v>406</v>
      </c>
      <c r="H164" s="151">
        <v>4</v>
      </c>
      <c r="I164" s="4">
        <v>676</v>
      </c>
      <c r="J164" s="95">
        <f t="shared" si="0"/>
        <v>2704</v>
      </c>
      <c r="K164" s="149" t="s">
        <v>205</v>
      </c>
      <c r="L164" s="27"/>
      <c r="M164" s="152" t="s">
        <v>1</v>
      </c>
      <c r="N164" s="153" t="s">
        <v>40</v>
      </c>
      <c r="O164" s="48"/>
      <c r="P164" s="154">
        <f t="shared" si="1"/>
        <v>0</v>
      </c>
      <c r="Q164" s="154">
        <v>0.00702</v>
      </c>
      <c r="R164" s="154">
        <f t="shared" si="2"/>
        <v>0.02808</v>
      </c>
      <c r="S164" s="154">
        <v>0</v>
      </c>
      <c r="T164" s="155">
        <f t="shared" si="3"/>
        <v>0</v>
      </c>
      <c r="AR164" s="15" t="s">
        <v>190</v>
      </c>
      <c r="AT164" s="15" t="s">
        <v>185</v>
      </c>
      <c r="AU164" s="15" t="s">
        <v>78</v>
      </c>
      <c r="AY164" s="15" t="s">
        <v>183</v>
      </c>
      <c r="BE164" s="156">
        <f t="shared" si="4"/>
        <v>2704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5" t="s">
        <v>76</v>
      </c>
      <c r="BK164" s="156">
        <f t="shared" si="9"/>
        <v>2704</v>
      </c>
      <c r="BL164" s="15" t="s">
        <v>190</v>
      </c>
      <c r="BM164" s="15" t="s">
        <v>2425</v>
      </c>
    </row>
    <row r="165" spans="2:65" s="28" customFormat="1" ht="16.5" customHeight="1">
      <c r="B165" s="27"/>
      <c r="C165" s="181" t="s">
        <v>367</v>
      </c>
      <c r="D165" s="181" t="s">
        <v>265</v>
      </c>
      <c r="E165" s="182" t="s">
        <v>1979</v>
      </c>
      <c r="F165" s="183" t="s">
        <v>2180</v>
      </c>
      <c r="G165" s="184" t="s">
        <v>406</v>
      </c>
      <c r="H165" s="185">
        <v>4</v>
      </c>
      <c r="I165" s="8">
        <v>4277</v>
      </c>
      <c r="J165" s="186">
        <f t="shared" si="0"/>
        <v>17108</v>
      </c>
      <c r="K165" s="183" t="s">
        <v>1</v>
      </c>
      <c r="L165" s="187"/>
      <c r="M165" s="188" t="s">
        <v>1</v>
      </c>
      <c r="N165" s="189" t="s">
        <v>40</v>
      </c>
      <c r="O165" s="48"/>
      <c r="P165" s="154">
        <f t="shared" si="1"/>
        <v>0</v>
      </c>
      <c r="Q165" s="154">
        <v>0.06</v>
      </c>
      <c r="R165" s="154">
        <f t="shared" si="2"/>
        <v>0.24</v>
      </c>
      <c r="S165" s="154">
        <v>0</v>
      </c>
      <c r="T165" s="155">
        <f t="shared" si="3"/>
        <v>0</v>
      </c>
      <c r="AR165" s="15" t="s">
        <v>227</v>
      </c>
      <c r="AT165" s="15" t="s">
        <v>265</v>
      </c>
      <c r="AU165" s="15" t="s">
        <v>78</v>
      </c>
      <c r="AY165" s="15" t="s">
        <v>183</v>
      </c>
      <c r="BE165" s="156">
        <f t="shared" si="4"/>
        <v>17108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5" t="s">
        <v>76</v>
      </c>
      <c r="BK165" s="156">
        <f t="shared" si="9"/>
        <v>17108</v>
      </c>
      <c r="BL165" s="15" t="s">
        <v>190</v>
      </c>
      <c r="BM165" s="15" t="s">
        <v>2426</v>
      </c>
    </row>
    <row r="166" spans="2:65" s="28" customFormat="1" ht="16.5" customHeight="1">
      <c r="B166" s="27"/>
      <c r="C166" s="147" t="s">
        <v>371</v>
      </c>
      <c r="D166" s="147" t="s">
        <v>185</v>
      </c>
      <c r="E166" s="148" t="s">
        <v>1982</v>
      </c>
      <c r="F166" s="149" t="s">
        <v>1983</v>
      </c>
      <c r="G166" s="150" t="s">
        <v>1597</v>
      </c>
      <c r="H166" s="151">
        <v>1</v>
      </c>
      <c r="I166" s="4">
        <v>10900</v>
      </c>
      <c r="J166" s="95">
        <f t="shared" si="0"/>
        <v>10900</v>
      </c>
      <c r="K166" s="149" t="s">
        <v>1</v>
      </c>
      <c r="L166" s="27"/>
      <c r="M166" s="152" t="s">
        <v>1</v>
      </c>
      <c r="N166" s="153" t="s">
        <v>40</v>
      </c>
      <c r="O166" s="48"/>
      <c r="P166" s="154">
        <f t="shared" si="1"/>
        <v>0</v>
      </c>
      <c r="Q166" s="154">
        <v>0.0001</v>
      </c>
      <c r="R166" s="154">
        <f t="shared" si="2"/>
        <v>0.0001</v>
      </c>
      <c r="S166" s="154">
        <v>0</v>
      </c>
      <c r="T166" s="155">
        <f t="shared" si="3"/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 t="shared" si="4"/>
        <v>10900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5" t="s">
        <v>76</v>
      </c>
      <c r="BK166" s="156">
        <f t="shared" si="9"/>
        <v>10900</v>
      </c>
      <c r="BL166" s="15" t="s">
        <v>190</v>
      </c>
      <c r="BM166" s="15" t="s">
        <v>2427</v>
      </c>
    </row>
    <row r="167" spans="2:63" s="135" customFormat="1" ht="22.9" customHeight="1">
      <c r="B167" s="134"/>
      <c r="D167" s="136" t="s">
        <v>68</v>
      </c>
      <c r="E167" s="145" t="s">
        <v>561</v>
      </c>
      <c r="F167" s="145" t="s">
        <v>1397</v>
      </c>
      <c r="I167" s="3"/>
      <c r="J167" s="146">
        <f>BK167</f>
        <v>3651.8500000000004</v>
      </c>
      <c r="L167" s="134"/>
      <c r="M167" s="139"/>
      <c r="N167" s="140"/>
      <c r="O167" s="140"/>
      <c r="P167" s="141">
        <f>SUM(P168:P171)</f>
        <v>0</v>
      </c>
      <c r="Q167" s="140"/>
      <c r="R167" s="141">
        <f>SUM(R168:R171)</f>
        <v>0</v>
      </c>
      <c r="S167" s="140"/>
      <c r="T167" s="142">
        <f>SUM(T168:T171)</f>
        <v>0</v>
      </c>
      <c r="AR167" s="136" t="s">
        <v>76</v>
      </c>
      <c r="AT167" s="143" t="s">
        <v>68</v>
      </c>
      <c r="AU167" s="143" t="s">
        <v>76</v>
      </c>
      <c r="AY167" s="136" t="s">
        <v>183</v>
      </c>
      <c r="BK167" s="144">
        <f>SUM(BK168:BK171)</f>
        <v>3651.8500000000004</v>
      </c>
    </row>
    <row r="168" spans="2:65" s="28" customFormat="1" ht="16.5" customHeight="1">
      <c r="B168" s="27"/>
      <c r="C168" s="147" t="s">
        <v>375</v>
      </c>
      <c r="D168" s="147" t="s">
        <v>185</v>
      </c>
      <c r="E168" s="148" t="s">
        <v>1985</v>
      </c>
      <c r="F168" s="149" t="s">
        <v>1986</v>
      </c>
      <c r="G168" s="150" t="s">
        <v>239</v>
      </c>
      <c r="H168" s="151">
        <v>5.723</v>
      </c>
      <c r="I168" s="4">
        <v>117.7</v>
      </c>
      <c r="J168" s="95">
        <f>ROUND(I168*H168,2)</f>
        <v>673.6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673.6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673.6</v>
      </c>
      <c r="BL168" s="15" t="s">
        <v>190</v>
      </c>
      <c r="BM168" s="15" t="s">
        <v>2428</v>
      </c>
    </row>
    <row r="169" spans="2:65" s="28" customFormat="1" ht="16.5" customHeight="1">
      <c r="B169" s="27"/>
      <c r="C169" s="147" t="s">
        <v>379</v>
      </c>
      <c r="D169" s="147" t="s">
        <v>185</v>
      </c>
      <c r="E169" s="148" t="s">
        <v>1988</v>
      </c>
      <c r="F169" s="149" t="s">
        <v>1989</v>
      </c>
      <c r="G169" s="150" t="s">
        <v>239</v>
      </c>
      <c r="H169" s="151">
        <v>177.413</v>
      </c>
      <c r="I169" s="4">
        <v>5.4</v>
      </c>
      <c r="J169" s="95">
        <f>ROUND(I169*H169,2)</f>
        <v>958.03</v>
      </c>
      <c r="K169" s="149" t="s">
        <v>189</v>
      </c>
      <c r="L169" s="27"/>
      <c r="M169" s="152" t="s">
        <v>1</v>
      </c>
      <c r="N169" s="153" t="s">
        <v>40</v>
      </c>
      <c r="O169" s="4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AR169" s="15" t="s">
        <v>190</v>
      </c>
      <c r="AT169" s="15" t="s">
        <v>185</v>
      </c>
      <c r="AU169" s="15" t="s">
        <v>78</v>
      </c>
      <c r="AY169" s="15" t="s">
        <v>183</v>
      </c>
      <c r="BE169" s="156">
        <f>IF(N169="základní",J169,0)</f>
        <v>958.03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76</v>
      </c>
      <c r="BK169" s="156">
        <f>ROUND(I169*H169,2)</f>
        <v>958.03</v>
      </c>
      <c r="BL169" s="15" t="s">
        <v>190</v>
      </c>
      <c r="BM169" s="15" t="s">
        <v>2429</v>
      </c>
    </row>
    <row r="170" spans="2:51" s="158" customFormat="1" ht="12">
      <c r="B170" s="157"/>
      <c r="D170" s="159" t="s">
        <v>196</v>
      </c>
      <c r="F170" s="161" t="s">
        <v>2378</v>
      </c>
      <c r="H170" s="162">
        <v>177.413</v>
      </c>
      <c r="I170" s="5"/>
      <c r="L170" s="157"/>
      <c r="M170" s="163"/>
      <c r="N170" s="164"/>
      <c r="O170" s="164"/>
      <c r="P170" s="164"/>
      <c r="Q170" s="164"/>
      <c r="R170" s="164"/>
      <c r="S170" s="164"/>
      <c r="T170" s="165"/>
      <c r="AT170" s="160" t="s">
        <v>196</v>
      </c>
      <c r="AU170" s="160" t="s">
        <v>78</v>
      </c>
      <c r="AV170" s="158" t="s">
        <v>78</v>
      </c>
      <c r="AW170" s="158" t="s">
        <v>3</v>
      </c>
      <c r="AX170" s="158" t="s">
        <v>76</v>
      </c>
      <c r="AY170" s="160" t="s">
        <v>183</v>
      </c>
    </row>
    <row r="171" spans="2:65" s="28" customFormat="1" ht="16.5" customHeight="1">
      <c r="B171" s="27"/>
      <c r="C171" s="147" t="s">
        <v>383</v>
      </c>
      <c r="D171" s="147" t="s">
        <v>185</v>
      </c>
      <c r="E171" s="148" t="s">
        <v>1992</v>
      </c>
      <c r="F171" s="149" t="s">
        <v>1993</v>
      </c>
      <c r="G171" s="150" t="s">
        <v>239</v>
      </c>
      <c r="H171" s="151">
        <v>5.723</v>
      </c>
      <c r="I171" s="4">
        <v>353</v>
      </c>
      <c r="J171" s="95">
        <f>ROUND(I171*H171,2)</f>
        <v>2020.22</v>
      </c>
      <c r="K171" s="149" t="s">
        <v>189</v>
      </c>
      <c r="L171" s="27"/>
      <c r="M171" s="152" t="s">
        <v>1</v>
      </c>
      <c r="N171" s="153" t="s">
        <v>40</v>
      </c>
      <c r="O171" s="48"/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AR171" s="15" t="s">
        <v>190</v>
      </c>
      <c r="AT171" s="15" t="s">
        <v>185</v>
      </c>
      <c r="AU171" s="15" t="s">
        <v>78</v>
      </c>
      <c r="AY171" s="15" t="s">
        <v>183</v>
      </c>
      <c r="BE171" s="156">
        <f>IF(N171="základní",J171,0)</f>
        <v>2020.22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5" t="s">
        <v>76</v>
      </c>
      <c r="BK171" s="156">
        <f>ROUND(I171*H171,2)</f>
        <v>2020.22</v>
      </c>
      <c r="BL171" s="15" t="s">
        <v>190</v>
      </c>
      <c r="BM171" s="15" t="s">
        <v>2430</v>
      </c>
    </row>
    <row r="172" spans="2:63" s="135" customFormat="1" ht="22.9" customHeight="1">
      <c r="B172" s="134"/>
      <c r="D172" s="136" t="s">
        <v>68</v>
      </c>
      <c r="E172" s="145" t="s">
        <v>592</v>
      </c>
      <c r="F172" s="145" t="s">
        <v>593</v>
      </c>
      <c r="I172" s="3"/>
      <c r="J172" s="146">
        <f>BK172</f>
        <v>27899.25</v>
      </c>
      <c r="L172" s="134"/>
      <c r="M172" s="139"/>
      <c r="N172" s="140"/>
      <c r="O172" s="140"/>
      <c r="P172" s="141">
        <f>P173</f>
        <v>0</v>
      </c>
      <c r="Q172" s="140"/>
      <c r="R172" s="141">
        <f>R173</f>
        <v>0</v>
      </c>
      <c r="S172" s="140"/>
      <c r="T172" s="142">
        <f>T173</f>
        <v>0</v>
      </c>
      <c r="AR172" s="136" t="s">
        <v>76</v>
      </c>
      <c r="AT172" s="143" t="s">
        <v>68</v>
      </c>
      <c r="AU172" s="143" t="s">
        <v>76</v>
      </c>
      <c r="AY172" s="136" t="s">
        <v>183</v>
      </c>
      <c r="BK172" s="144">
        <f>BK173</f>
        <v>27899.25</v>
      </c>
    </row>
    <row r="173" spans="2:65" s="28" customFormat="1" ht="16.5" customHeight="1">
      <c r="B173" s="27"/>
      <c r="C173" s="147" t="s">
        <v>387</v>
      </c>
      <c r="D173" s="147" t="s">
        <v>185</v>
      </c>
      <c r="E173" s="148" t="s">
        <v>1636</v>
      </c>
      <c r="F173" s="149" t="s">
        <v>1637</v>
      </c>
      <c r="G173" s="150" t="s">
        <v>239</v>
      </c>
      <c r="H173" s="151">
        <v>175.467</v>
      </c>
      <c r="I173" s="4">
        <v>159</v>
      </c>
      <c r="J173" s="95">
        <f>ROUND(I173*H173,2)</f>
        <v>27899.25</v>
      </c>
      <c r="K173" s="149" t="s">
        <v>189</v>
      </c>
      <c r="L173" s="27"/>
      <c r="M173" s="190" t="s">
        <v>1</v>
      </c>
      <c r="N173" s="191" t="s">
        <v>40</v>
      </c>
      <c r="O173" s="192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>IF(N173="základní",J173,0)</f>
        <v>27899.25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27899.25</v>
      </c>
      <c r="BL173" s="15" t="s">
        <v>190</v>
      </c>
      <c r="BM173" s="15" t="s">
        <v>2431</v>
      </c>
    </row>
    <row r="174" spans="2:12" s="28" customFormat="1" ht="6.95" customHeight="1">
      <c r="B174" s="37"/>
      <c r="C174" s="38"/>
      <c r="D174" s="38"/>
      <c r="E174" s="38"/>
      <c r="F174" s="38"/>
      <c r="G174" s="38"/>
      <c r="H174" s="38"/>
      <c r="I174" s="2"/>
      <c r="J174" s="38"/>
      <c r="K174" s="38"/>
      <c r="L174" s="27"/>
    </row>
  </sheetData>
  <sheetProtection algorithmName="SHA-512" hashValue="6ZvOgb0wDKOhwqJ7XrIaDkLFw3fmDQlepR0bXbIf8WPufL9kTXShlBdIR8/nKPVLDIY2Z2NKRw6Sz8LqyJCCBQ==" saltValue="xezH+ag3uw/qNWGHJLaRNQ==" spinCount="100000" sheet="1" objects="1" scenarios="1" selectLockedCells="1"/>
  <autoFilter ref="C90:K173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B1:BM124"/>
  <sheetViews>
    <sheetView showGridLines="0" workbookViewId="0" topLeftCell="A88">
      <selection activeCell="I100" sqref="I100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142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2267</v>
      </c>
      <c r="F9" s="253"/>
      <c r="G9" s="253"/>
      <c r="H9" s="253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54" t="s">
        <v>2432</v>
      </c>
      <c r="F11" s="253"/>
      <c r="G11" s="253"/>
      <c r="H11" s="253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2382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ROUND(J88,2)</f>
        <v>47980.85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ROUND((SUM(BE88:BE123)),2)</f>
        <v>47980.85</v>
      </c>
      <c r="I35" s="104">
        <v>0.21</v>
      </c>
      <c r="J35" s="103">
        <f>ROUND(((SUM(BE88:BE123))*I35),2)</f>
        <v>10075.98</v>
      </c>
      <c r="L35" s="27"/>
    </row>
    <row r="36" spans="2:12" s="28" customFormat="1" ht="14.45" customHeight="1">
      <c r="B36" s="27"/>
      <c r="E36" s="24" t="s">
        <v>41</v>
      </c>
      <c r="F36" s="103">
        <f>ROUND((SUM(BF88:BF123)),2)</f>
        <v>0</v>
      </c>
      <c r="I36" s="104">
        <v>0.15</v>
      </c>
      <c r="J36" s="103">
        <f>ROUND(((SUM(BF88:BF123))*I36),2)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ROUND((SUM(BG88:BG123)),2)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ROUND((SUM(BH88:BH123)),2)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ROUND((SUM(BI88:BI123)),2)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58056.83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2267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B2 - Kanal. stoka ul. Na Drahách - investor Město Kožlany-NEUZNATELNÉ NÁKLADY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 xml:space="preserve">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J88</f>
        <v>47980.85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J89</f>
        <v>47980.85</v>
      </c>
      <c r="L64" s="115"/>
    </row>
    <row r="65" spans="2:12" s="79" customFormat="1" ht="19.9" customHeight="1">
      <c r="B65" s="120"/>
      <c r="D65" s="121" t="s">
        <v>2047</v>
      </c>
      <c r="E65" s="122"/>
      <c r="F65" s="122"/>
      <c r="G65" s="122"/>
      <c r="H65" s="122"/>
      <c r="I65" s="122"/>
      <c r="J65" s="123">
        <f>J90</f>
        <v>46030.08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J122</f>
        <v>1950.77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ht="12" customHeight="1">
      <c r="B77" s="18"/>
      <c r="C77" s="24" t="s">
        <v>148</v>
      </c>
      <c r="I77" s="14"/>
      <c r="L77" s="18"/>
    </row>
    <row r="78" spans="2:12" s="28" customFormat="1" ht="16.5" customHeight="1">
      <c r="B78" s="27"/>
      <c r="E78" s="263" t="s">
        <v>2267</v>
      </c>
      <c r="F78" s="253"/>
      <c r="G78" s="253"/>
      <c r="H78" s="253"/>
      <c r="I78" s="45"/>
      <c r="L78" s="27"/>
    </row>
    <row r="79" spans="2:12" s="28" customFormat="1" ht="12" customHeight="1">
      <c r="B79" s="27"/>
      <c r="C79" s="24" t="s">
        <v>150</v>
      </c>
      <c r="I79" s="45"/>
      <c r="L79" s="27"/>
    </row>
    <row r="80" spans="2:12" s="28" customFormat="1" ht="16.5" customHeight="1">
      <c r="B80" s="27"/>
      <c r="E80" s="254" t="str">
        <f>E11</f>
        <v>B2 - Kanal. stoka ul. Na Drahách - investor Město Kožlany-NEUZNATELNÉ NÁKLADY</v>
      </c>
      <c r="F80" s="253"/>
      <c r="G80" s="253"/>
      <c r="H80" s="253"/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20</v>
      </c>
      <c r="F82" s="15" t="str">
        <f>F14</f>
        <v>Plzeň -sever</v>
      </c>
      <c r="I82" s="96" t="s">
        <v>22</v>
      </c>
      <c r="J82" s="97" t="str">
        <f>IF(J14="","",J14)</f>
        <v>Vyplň údaj</v>
      </c>
      <c r="L82" s="27"/>
    </row>
    <row r="83" spans="2:12" s="28" customFormat="1" ht="6.95" customHeight="1">
      <c r="B83" s="27"/>
      <c r="I83" s="45"/>
      <c r="L83" s="27"/>
    </row>
    <row r="84" spans="2:12" s="28" customFormat="1" ht="24.95" customHeight="1">
      <c r="B84" s="27"/>
      <c r="C84" s="24" t="s">
        <v>23</v>
      </c>
      <c r="F84" s="15" t="str">
        <f>E17</f>
        <v xml:space="preserve"> Město Kožlany</v>
      </c>
      <c r="I84" s="96" t="s">
        <v>29</v>
      </c>
      <c r="J84" s="111" t="str">
        <f>E23</f>
        <v>Ing. Kamil Hrbek, Zdeněk Tvrz</v>
      </c>
      <c r="L84" s="27"/>
    </row>
    <row r="85" spans="2:12" s="28" customFormat="1" ht="13.7" customHeight="1">
      <c r="B85" s="27"/>
      <c r="C85" s="24" t="s">
        <v>27</v>
      </c>
      <c r="F85" s="15" t="str">
        <f>IF(E20="","",E20)</f>
        <v>Vyplň údaj</v>
      </c>
      <c r="I85" s="96" t="s">
        <v>32</v>
      </c>
      <c r="J85" s="111" t="str">
        <f>E26</f>
        <v>Lenka Jandová</v>
      </c>
      <c r="L85" s="27"/>
    </row>
    <row r="86" spans="2:12" s="28" customFormat="1" ht="10.35" customHeight="1">
      <c r="B86" s="27"/>
      <c r="I86" s="45"/>
      <c r="L86" s="27"/>
    </row>
    <row r="87" spans="2:20" s="129" customFormat="1" ht="29.25" customHeight="1">
      <c r="B87" s="124"/>
      <c r="C87" s="125" t="s">
        <v>169</v>
      </c>
      <c r="D87" s="126" t="s">
        <v>54</v>
      </c>
      <c r="E87" s="126" t="s">
        <v>50</v>
      </c>
      <c r="F87" s="126" t="s">
        <v>51</v>
      </c>
      <c r="G87" s="126" t="s">
        <v>170</v>
      </c>
      <c r="H87" s="126" t="s">
        <v>171</v>
      </c>
      <c r="I87" s="126" t="s">
        <v>172</v>
      </c>
      <c r="J87" s="127" t="s">
        <v>155</v>
      </c>
      <c r="K87" s="128" t="s">
        <v>173</v>
      </c>
      <c r="L87" s="124"/>
      <c r="M87" s="52" t="s">
        <v>1</v>
      </c>
      <c r="N87" s="53" t="s">
        <v>39</v>
      </c>
      <c r="O87" s="53" t="s">
        <v>174</v>
      </c>
      <c r="P87" s="53" t="s">
        <v>175</v>
      </c>
      <c r="Q87" s="53" t="s">
        <v>176</v>
      </c>
      <c r="R87" s="53" t="s">
        <v>177</v>
      </c>
      <c r="S87" s="53" t="s">
        <v>178</v>
      </c>
      <c r="T87" s="54" t="s">
        <v>179</v>
      </c>
    </row>
    <row r="88" spans="2:63" s="28" customFormat="1" ht="22.9" customHeight="1">
      <c r="B88" s="27"/>
      <c r="C88" s="58" t="s">
        <v>180</v>
      </c>
      <c r="I88" s="45"/>
      <c r="J88" s="130">
        <f>BK88</f>
        <v>47980.85</v>
      </c>
      <c r="L88" s="27"/>
      <c r="M88" s="55"/>
      <c r="N88" s="46"/>
      <c r="O88" s="46"/>
      <c r="P88" s="131">
        <f>P89</f>
        <v>0</v>
      </c>
      <c r="Q88" s="46"/>
      <c r="R88" s="131">
        <f>R89</f>
        <v>12.268571999999999</v>
      </c>
      <c r="S88" s="46"/>
      <c r="T88" s="132">
        <f>T89</f>
        <v>0</v>
      </c>
      <c r="AT88" s="15" t="s">
        <v>68</v>
      </c>
      <c r="AU88" s="15" t="s">
        <v>157</v>
      </c>
      <c r="BK88" s="133">
        <f>BK89</f>
        <v>47980.85</v>
      </c>
    </row>
    <row r="89" spans="2:63" s="135" customFormat="1" ht="25.9" customHeight="1">
      <c r="B89" s="134"/>
      <c r="D89" s="136" t="s">
        <v>68</v>
      </c>
      <c r="E89" s="137" t="s">
        <v>181</v>
      </c>
      <c r="F89" s="137" t="s">
        <v>182</v>
      </c>
      <c r="J89" s="138">
        <f>BK89</f>
        <v>47980.85</v>
      </c>
      <c r="L89" s="134"/>
      <c r="M89" s="139"/>
      <c r="N89" s="140"/>
      <c r="O89" s="140"/>
      <c r="P89" s="141">
        <f>P90+P122</f>
        <v>0</v>
      </c>
      <c r="Q89" s="140"/>
      <c r="R89" s="141">
        <f>R90+R122</f>
        <v>12.268571999999999</v>
      </c>
      <c r="S89" s="140"/>
      <c r="T89" s="142">
        <f>T90+T122</f>
        <v>0</v>
      </c>
      <c r="AR89" s="136" t="s">
        <v>76</v>
      </c>
      <c r="AT89" s="143" t="s">
        <v>68</v>
      </c>
      <c r="AU89" s="143" t="s">
        <v>69</v>
      </c>
      <c r="AY89" s="136" t="s">
        <v>183</v>
      </c>
      <c r="BK89" s="144">
        <f>BK90+BK122</f>
        <v>47980.85</v>
      </c>
    </row>
    <row r="90" spans="2:63" s="135" customFormat="1" ht="22.9" customHeight="1">
      <c r="B90" s="134"/>
      <c r="D90" s="136" t="s">
        <v>68</v>
      </c>
      <c r="E90" s="145" t="s">
        <v>1617</v>
      </c>
      <c r="F90" s="145" t="s">
        <v>2048</v>
      </c>
      <c r="J90" s="146">
        <f>BK90</f>
        <v>46030.08</v>
      </c>
      <c r="L90" s="134"/>
      <c r="M90" s="139"/>
      <c r="N90" s="140"/>
      <c r="O90" s="140"/>
      <c r="P90" s="141">
        <f>SUM(P91:P121)</f>
        <v>0</v>
      </c>
      <c r="Q90" s="140"/>
      <c r="R90" s="141">
        <f>SUM(R91:R121)</f>
        <v>12.268571999999999</v>
      </c>
      <c r="S90" s="140"/>
      <c r="T90" s="142">
        <f>SUM(T91:T121)</f>
        <v>0</v>
      </c>
      <c r="AR90" s="136" t="s">
        <v>76</v>
      </c>
      <c r="AT90" s="143" t="s">
        <v>68</v>
      </c>
      <c r="AU90" s="143" t="s">
        <v>76</v>
      </c>
      <c r="AY90" s="136" t="s">
        <v>183</v>
      </c>
      <c r="BK90" s="144">
        <f>SUM(BK91:BK121)</f>
        <v>46030.08</v>
      </c>
    </row>
    <row r="91" spans="2:65" s="28" customFormat="1" ht="16.5" customHeight="1">
      <c r="B91" s="27"/>
      <c r="C91" s="147" t="s">
        <v>76</v>
      </c>
      <c r="D91" s="147" t="s">
        <v>185</v>
      </c>
      <c r="E91" s="148" t="s">
        <v>2091</v>
      </c>
      <c r="F91" s="149" t="s">
        <v>2092</v>
      </c>
      <c r="G91" s="150" t="s">
        <v>194</v>
      </c>
      <c r="H91" s="151">
        <v>33.12</v>
      </c>
      <c r="I91" s="4">
        <v>285</v>
      </c>
      <c r="J91" s="95">
        <f>ROUND(I91*H91,2)</f>
        <v>9439.2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9439.2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9439.2</v>
      </c>
      <c r="BL91" s="15" t="s">
        <v>190</v>
      </c>
      <c r="BM91" s="15" t="s">
        <v>2433</v>
      </c>
    </row>
    <row r="92" spans="2:51" s="158" customFormat="1" ht="12">
      <c r="B92" s="157"/>
      <c r="D92" s="159" t="s">
        <v>196</v>
      </c>
      <c r="E92" s="160" t="s">
        <v>1</v>
      </c>
      <c r="F92" s="161" t="s">
        <v>2434</v>
      </c>
      <c r="H92" s="162">
        <v>33.12</v>
      </c>
      <c r="I92" s="5"/>
      <c r="L92" s="157"/>
      <c r="M92" s="163"/>
      <c r="N92" s="164"/>
      <c r="O92" s="164"/>
      <c r="P92" s="164"/>
      <c r="Q92" s="164"/>
      <c r="R92" s="164"/>
      <c r="S92" s="164"/>
      <c r="T92" s="165"/>
      <c r="AT92" s="160" t="s">
        <v>196</v>
      </c>
      <c r="AU92" s="160" t="s">
        <v>78</v>
      </c>
      <c r="AV92" s="158" t="s">
        <v>78</v>
      </c>
      <c r="AW92" s="158" t="s">
        <v>31</v>
      </c>
      <c r="AX92" s="158" t="s">
        <v>76</v>
      </c>
      <c r="AY92" s="160" t="s">
        <v>183</v>
      </c>
    </row>
    <row r="93" spans="2:65" s="28" customFormat="1" ht="16.5" customHeight="1">
      <c r="B93" s="27"/>
      <c r="C93" s="147" t="s">
        <v>78</v>
      </c>
      <c r="D93" s="147" t="s">
        <v>185</v>
      </c>
      <c r="E93" s="148" t="s">
        <v>1794</v>
      </c>
      <c r="F93" s="149" t="s">
        <v>1795</v>
      </c>
      <c r="G93" s="150" t="s">
        <v>194</v>
      </c>
      <c r="H93" s="151">
        <v>33.12</v>
      </c>
      <c r="I93" s="4">
        <v>23.1</v>
      </c>
      <c r="J93" s="95">
        <f>ROUND(I93*H93,2)</f>
        <v>765.07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765.07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765.07</v>
      </c>
      <c r="BL93" s="15" t="s">
        <v>190</v>
      </c>
      <c r="BM93" s="15" t="s">
        <v>2435</v>
      </c>
    </row>
    <row r="94" spans="2:65" s="28" customFormat="1" ht="16.5" customHeight="1">
      <c r="B94" s="27"/>
      <c r="C94" s="147" t="s">
        <v>198</v>
      </c>
      <c r="D94" s="147" t="s">
        <v>185</v>
      </c>
      <c r="E94" s="148" t="s">
        <v>1467</v>
      </c>
      <c r="F94" s="149" t="s">
        <v>1468</v>
      </c>
      <c r="G94" s="150" t="s">
        <v>188</v>
      </c>
      <c r="H94" s="151">
        <v>73.6</v>
      </c>
      <c r="I94" s="4">
        <v>45</v>
      </c>
      <c r="J94" s="95">
        <f>ROUND(I94*H94,2)</f>
        <v>3312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0.00084</v>
      </c>
      <c r="R94" s="154">
        <f>Q94*H94</f>
        <v>0.061824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3312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3312</v>
      </c>
      <c r="BL94" s="15" t="s">
        <v>190</v>
      </c>
      <c r="BM94" s="15" t="s">
        <v>2436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2437</v>
      </c>
      <c r="H95" s="162">
        <v>73.6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190</v>
      </c>
      <c r="D96" s="147" t="s">
        <v>185</v>
      </c>
      <c r="E96" s="148" t="s">
        <v>1475</v>
      </c>
      <c r="F96" s="149" t="s">
        <v>1476</v>
      </c>
      <c r="G96" s="150" t="s">
        <v>188</v>
      </c>
      <c r="H96" s="151">
        <v>73.6</v>
      </c>
      <c r="I96" s="4">
        <v>22</v>
      </c>
      <c r="J96" s="95">
        <f>ROUND(I96*H96,2)</f>
        <v>1619.2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1619.2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1619.2</v>
      </c>
      <c r="BL96" s="15" t="s">
        <v>190</v>
      </c>
      <c r="BM96" s="15" t="s">
        <v>2438</v>
      </c>
    </row>
    <row r="97" spans="2:65" s="28" customFormat="1" ht="16.5" customHeight="1">
      <c r="B97" s="27"/>
      <c r="C97" s="147" t="s">
        <v>212</v>
      </c>
      <c r="D97" s="147" t="s">
        <v>185</v>
      </c>
      <c r="E97" s="148" t="s">
        <v>1478</v>
      </c>
      <c r="F97" s="149" t="s">
        <v>1479</v>
      </c>
      <c r="G97" s="150" t="s">
        <v>194</v>
      </c>
      <c r="H97" s="151">
        <v>18.72</v>
      </c>
      <c r="I97" s="4">
        <v>35</v>
      </c>
      <c r="J97" s="95">
        <f>ROUND(I97*H97,2)</f>
        <v>655.2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655.2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655.2</v>
      </c>
      <c r="BL97" s="15" t="s">
        <v>190</v>
      </c>
      <c r="BM97" s="15" t="s">
        <v>2439</v>
      </c>
    </row>
    <row r="98" spans="2:51" s="158" customFormat="1" ht="12">
      <c r="B98" s="157"/>
      <c r="D98" s="159" t="s">
        <v>196</v>
      </c>
      <c r="E98" s="160" t="s">
        <v>1</v>
      </c>
      <c r="F98" s="161" t="s">
        <v>2440</v>
      </c>
      <c r="H98" s="162">
        <v>18.72</v>
      </c>
      <c r="I98" s="5"/>
      <c r="L98" s="157"/>
      <c r="M98" s="163"/>
      <c r="N98" s="164"/>
      <c r="O98" s="164"/>
      <c r="P98" s="164"/>
      <c r="Q98" s="164"/>
      <c r="R98" s="164"/>
      <c r="S98" s="164"/>
      <c r="T98" s="165"/>
      <c r="AT98" s="160" t="s">
        <v>196</v>
      </c>
      <c r="AU98" s="160" t="s">
        <v>78</v>
      </c>
      <c r="AV98" s="158" t="s">
        <v>78</v>
      </c>
      <c r="AW98" s="158" t="s">
        <v>31</v>
      </c>
      <c r="AX98" s="158" t="s">
        <v>76</v>
      </c>
      <c r="AY98" s="160" t="s">
        <v>183</v>
      </c>
    </row>
    <row r="99" spans="2:65" s="28" customFormat="1" ht="16.5" customHeight="1">
      <c r="B99" s="27"/>
      <c r="C99" s="147" t="s">
        <v>217</v>
      </c>
      <c r="D99" s="147" t="s">
        <v>185</v>
      </c>
      <c r="E99" s="148" t="s">
        <v>218</v>
      </c>
      <c r="F99" s="149" t="s">
        <v>219</v>
      </c>
      <c r="G99" s="150" t="s">
        <v>194</v>
      </c>
      <c r="H99" s="151">
        <v>10.016</v>
      </c>
      <c r="I99" s="4">
        <v>122.5</v>
      </c>
      <c r="J99" s="95">
        <f>ROUND(I99*H99,2)</f>
        <v>1226.96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1226.96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1226.96</v>
      </c>
      <c r="BL99" s="15" t="s">
        <v>190</v>
      </c>
      <c r="BM99" s="15" t="s">
        <v>2441</v>
      </c>
    </row>
    <row r="100" spans="2:51" s="158" customFormat="1" ht="12">
      <c r="B100" s="157"/>
      <c r="D100" s="159" t="s">
        <v>196</v>
      </c>
      <c r="E100" s="160" t="s">
        <v>1</v>
      </c>
      <c r="F100" s="161" t="s">
        <v>2442</v>
      </c>
      <c r="H100" s="162">
        <v>10.016</v>
      </c>
      <c r="I100" s="5"/>
      <c r="L100" s="157"/>
      <c r="M100" s="163"/>
      <c r="N100" s="164"/>
      <c r="O100" s="164"/>
      <c r="P100" s="164"/>
      <c r="Q100" s="164"/>
      <c r="R100" s="164"/>
      <c r="S100" s="164"/>
      <c r="T100" s="165"/>
      <c r="AT100" s="160" t="s">
        <v>196</v>
      </c>
      <c r="AU100" s="160" t="s">
        <v>78</v>
      </c>
      <c r="AV100" s="158" t="s">
        <v>78</v>
      </c>
      <c r="AW100" s="158" t="s">
        <v>31</v>
      </c>
      <c r="AX100" s="158" t="s">
        <v>76</v>
      </c>
      <c r="AY100" s="160" t="s">
        <v>183</v>
      </c>
    </row>
    <row r="101" spans="2:65" s="28" customFormat="1" ht="16.5" customHeight="1">
      <c r="B101" s="27"/>
      <c r="C101" s="147" t="s">
        <v>222</v>
      </c>
      <c r="D101" s="147" t="s">
        <v>185</v>
      </c>
      <c r="E101" s="148" t="s">
        <v>223</v>
      </c>
      <c r="F101" s="149" t="s">
        <v>224</v>
      </c>
      <c r="G101" s="150" t="s">
        <v>194</v>
      </c>
      <c r="H101" s="151">
        <v>310.496</v>
      </c>
      <c r="I101" s="4">
        <v>2</v>
      </c>
      <c r="J101" s="95">
        <f>ROUND(I101*H101,2)</f>
        <v>620.99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620.99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620.99</v>
      </c>
      <c r="BL101" s="15" t="s">
        <v>190</v>
      </c>
      <c r="BM101" s="15" t="s">
        <v>2443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2444</v>
      </c>
      <c r="H102" s="162">
        <v>310.496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76</v>
      </c>
      <c r="AY102" s="160" t="s">
        <v>183</v>
      </c>
    </row>
    <row r="103" spans="2:65" s="28" customFormat="1" ht="16.5" customHeight="1">
      <c r="B103" s="27"/>
      <c r="C103" s="147" t="s">
        <v>227</v>
      </c>
      <c r="D103" s="147" t="s">
        <v>185</v>
      </c>
      <c r="E103" s="148" t="s">
        <v>1489</v>
      </c>
      <c r="F103" s="149" t="s">
        <v>1490</v>
      </c>
      <c r="G103" s="150" t="s">
        <v>194</v>
      </c>
      <c r="H103" s="151">
        <v>10.016</v>
      </c>
      <c r="I103" s="4">
        <v>19</v>
      </c>
      <c r="J103" s="95">
        <f>ROUND(I103*H103,2)</f>
        <v>190.3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190.3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190.3</v>
      </c>
      <c r="BL103" s="15" t="s">
        <v>190</v>
      </c>
      <c r="BM103" s="15" t="s">
        <v>2445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2446</v>
      </c>
      <c r="H104" s="162">
        <v>10.016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232</v>
      </c>
      <c r="D105" s="147" t="s">
        <v>185</v>
      </c>
      <c r="E105" s="148" t="s">
        <v>233</v>
      </c>
      <c r="F105" s="149" t="s">
        <v>234</v>
      </c>
      <c r="G105" s="150" t="s">
        <v>194</v>
      </c>
      <c r="H105" s="151">
        <v>10.016</v>
      </c>
      <c r="I105" s="4">
        <v>11</v>
      </c>
      <c r="J105" s="95">
        <f>ROUND(I105*H105,2)</f>
        <v>110.18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110.18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110.18</v>
      </c>
      <c r="BL105" s="15" t="s">
        <v>190</v>
      </c>
      <c r="BM105" s="15" t="s">
        <v>2447</v>
      </c>
    </row>
    <row r="106" spans="2:65" s="28" customFormat="1" ht="16.5" customHeight="1">
      <c r="B106" s="27"/>
      <c r="C106" s="147" t="s">
        <v>236</v>
      </c>
      <c r="D106" s="147" t="s">
        <v>185</v>
      </c>
      <c r="E106" s="148" t="s">
        <v>237</v>
      </c>
      <c r="F106" s="149" t="s">
        <v>238</v>
      </c>
      <c r="G106" s="150" t="s">
        <v>239</v>
      </c>
      <c r="H106" s="151">
        <v>16.026</v>
      </c>
      <c r="I106" s="4">
        <v>50</v>
      </c>
      <c r="J106" s="95">
        <f>ROUND(I106*H106,2)</f>
        <v>801.3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801.3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801.3</v>
      </c>
      <c r="BL106" s="15" t="s">
        <v>190</v>
      </c>
      <c r="BM106" s="15" t="s">
        <v>2448</v>
      </c>
    </row>
    <row r="107" spans="2:51" s="158" customFormat="1" ht="12">
      <c r="B107" s="157"/>
      <c r="D107" s="159" t="s">
        <v>196</v>
      </c>
      <c r="F107" s="161" t="s">
        <v>2449</v>
      </c>
      <c r="H107" s="162">
        <v>16.026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242</v>
      </c>
      <c r="D108" s="147" t="s">
        <v>185</v>
      </c>
      <c r="E108" s="148" t="s">
        <v>243</v>
      </c>
      <c r="F108" s="149" t="s">
        <v>244</v>
      </c>
      <c r="G108" s="150" t="s">
        <v>194</v>
      </c>
      <c r="H108" s="151">
        <v>23.104</v>
      </c>
      <c r="I108" s="4">
        <v>181.2</v>
      </c>
      <c r="J108" s="95">
        <f>ROUND(I108*H108,2)</f>
        <v>4186.44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4186.44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4186.44</v>
      </c>
      <c r="BL108" s="15" t="s">
        <v>190</v>
      </c>
      <c r="BM108" s="15" t="s">
        <v>2450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2451</v>
      </c>
      <c r="H109" s="162">
        <v>23.104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248</v>
      </c>
      <c r="D110" s="147" t="s">
        <v>185</v>
      </c>
      <c r="E110" s="148" t="s">
        <v>1498</v>
      </c>
      <c r="F110" s="149" t="s">
        <v>1499</v>
      </c>
      <c r="G110" s="150" t="s">
        <v>194</v>
      </c>
      <c r="H110" s="151">
        <v>7.616</v>
      </c>
      <c r="I110" s="4">
        <v>304</v>
      </c>
      <c r="J110" s="95">
        <f>ROUND(I110*H110,2)</f>
        <v>2315.26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2315.26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2315.26</v>
      </c>
      <c r="BL110" s="15" t="s">
        <v>190</v>
      </c>
      <c r="BM110" s="15" t="s">
        <v>2452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2453</v>
      </c>
      <c r="H111" s="162">
        <v>7.616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81" t="s">
        <v>253</v>
      </c>
      <c r="D112" s="181" t="s">
        <v>265</v>
      </c>
      <c r="E112" s="182" t="s">
        <v>1503</v>
      </c>
      <c r="F112" s="183" t="s">
        <v>1504</v>
      </c>
      <c r="G112" s="184" t="s">
        <v>239</v>
      </c>
      <c r="H112" s="185">
        <v>7.616</v>
      </c>
      <c r="I112" s="8">
        <v>224</v>
      </c>
      <c r="J112" s="186">
        <f>ROUND(I112*H112,2)</f>
        <v>1705.98</v>
      </c>
      <c r="K112" s="183" t="s">
        <v>1</v>
      </c>
      <c r="L112" s="187"/>
      <c r="M112" s="188" t="s">
        <v>1</v>
      </c>
      <c r="N112" s="189" t="s">
        <v>40</v>
      </c>
      <c r="O112" s="48"/>
      <c r="P112" s="154">
        <f>O112*H112</f>
        <v>0</v>
      </c>
      <c r="Q112" s="154">
        <v>1</v>
      </c>
      <c r="R112" s="154">
        <f>Q112*H112</f>
        <v>7.616</v>
      </c>
      <c r="S112" s="154">
        <v>0</v>
      </c>
      <c r="T112" s="155">
        <f>S112*H112</f>
        <v>0</v>
      </c>
      <c r="AR112" s="15" t="s">
        <v>227</v>
      </c>
      <c r="AT112" s="15" t="s">
        <v>265</v>
      </c>
      <c r="AU112" s="15" t="s">
        <v>78</v>
      </c>
      <c r="AY112" s="15" t="s">
        <v>183</v>
      </c>
      <c r="BE112" s="156">
        <f>IF(N112="základní",J112,0)</f>
        <v>1705.98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1705.98</v>
      </c>
      <c r="BL112" s="15" t="s">
        <v>190</v>
      </c>
      <c r="BM112" s="15" t="s">
        <v>2454</v>
      </c>
    </row>
    <row r="113" spans="2:51" s="158" customFormat="1" ht="12">
      <c r="B113" s="157"/>
      <c r="D113" s="159" t="s">
        <v>196</v>
      </c>
      <c r="F113" s="161" t="s">
        <v>2455</v>
      </c>
      <c r="H113" s="162">
        <v>7.616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257</v>
      </c>
      <c r="D114" s="147" t="s">
        <v>185</v>
      </c>
      <c r="E114" s="148" t="s">
        <v>1508</v>
      </c>
      <c r="F114" s="149" t="s">
        <v>1509</v>
      </c>
      <c r="G114" s="150" t="s">
        <v>194</v>
      </c>
      <c r="H114" s="151">
        <v>2.4</v>
      </c>
      <c r="I114" s="4">
        <v>810</v>
      </c>
      <c r="J114" s="95">
        <f>ROUND(I114*H114,2)</f>
        <v>1944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1.89077</v>
      </c>
      <c r="R114" s="154">
        <f>Q114*H114</f>
        <v>4.537848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1944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1944</v>
      </c>
      <c r="BL114" s="15" t="s">
        <v>190</v>
      </c>
      <c r="BM114" s="15" t="s">
        <v>2456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2457</v>
      </c>
      <c r="H115" s="162">
        <v>2.4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8</v>
      </c>
      <c r="D116" s="147" t="s">
        <v>185</v>
      </c>
      <c r="E116" s="148" t="s">
        <v>1837</v>
      </c>
      <c r="F116" s="149" t="s">
        <v>1838</v>
      </c>
      <c r="G116" s="150" t="s">
        <v>319</v>
      </c>
      <c r="H116" s="151">
        <v>16</v>
      </c>
      <c r="I116" s="4">
        <v>404</v>
      </c>
      <c r="J116" s="95">
        <f>ROUND(I116*H116,2)</f>
        <v>6464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1E-05</v>
      </c>
      <c r="R116" s="154">
        <f>Q116*H116</f>
        <v>0.00016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6464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6464</v>
      </c>
      <c r="BL116" s="15" t="s">
        <v>190</v>
      </c>
      <c r="BM116" s="15" t="s">
        <v>2458</v>
      </c>
    </row>
    <row r="117" spans="2:65" s="28" customFormat="1" ht="16.5" customHeight="1">
      <c r="B117" s="27"/>
      <c r="C117" s="181" t="s">
        <v>262</v>
      </c>
      <c r="D117" s="181" t="s">
        <v>265</v>
      </c>
      <c r="E117" s="182" t="s">
        <v>1840</v>
      </c>
      <c r="F117" s="183" t="s">
        <v>1841</v>
      </c>
      <c r="G117" s="184" t="s">
        <v>319</v>
      </c>
      <c r="H117" s="185">
        <v>17.6</v>
      </c>
      <c r="I117" s="8">
        <v>365</v>
      </c>
      <c r="J117" s="186">
        <f>ROUND(I117*H117,2)</f>
        <v>6424</v>
      </c>
      <c r="K117" s="183" t="s">
        <v>1</v>
      </c>
      <c r="L117" s="187"/>
      <c r="M117" s="188" t="s">
        <v>1</v>
      </c>
      <c r="N117" s="189" t="s">
        <v>40</v>
      </c>
      <c r="O117" s="48"/>
      <c r="P117" s="154">
        <f>O117*H117</f>
        <v>0</v>
      </c>
      <c r="Q117" s="154">
        <v>0.0029</v>
      </c>
      <c r="R117" s="154">
        <f>Q117*H117</f>
        <v>0.05104</v>
      </c>
      <c r="S117" s="154">
        <v>0</v>
      </c>
      <c r="T117" s="155">
        <f>S117*H117</f>
        <v>0</v>
      </c>
      <c r="AR117" s="15" t="s">
        <v>227</v>
      </c>
      <c r="AT117" s="15" t="s">
        <v>265</v>
      </c>
      <c r="AU117" s="15" t="s">
        <v>78</v>
      </c>
      <c r="AY117" s="15" t="s">
        <v>183</v>
      </c>
      <c r="BE117" s="156">
        <f>IF(N117="základní",J117,0)</f>
        <v>6424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6424</v>
      </c>
      <c r="BL117" s="15" t="s">
        <v>190</v>
      </c>
      <c r="BM117" s="15" t="s">
        <v>2459</v>
      </c>
    </row>
    <row r="118" spans="2:51" s="158" customFormat="1" ht="12">
      <c r="B118" s="157"/>
      <c r="D118" s="159" t="s">
        <v>196</v>
      </c>
      <c r="F118" s="161" t="s">
        <v>2460</v>
      </c>
      <c r="H118" s="162">
        <v>17.6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</v>
      </c>
      <c r="AX118" s="158" t="s">
        <v>76</v>
      </c>
      <c r="AY118" s="160" t="s">
        <v>183</v>
      </c>
    </row>
    <row r="119" spans="2:65" s="28" customFormat="1" ht="16.5" customHeight="1">
      <c r="B119" s="27"/>
      <c r="C119" s="147" t="s">
        <v>264</v>
      </c>
      <c r="D119" s="147" t="s">
        <v>185</v>
      </c>
      <c r="E119" s="148" t="s">
        <v>2078</v>
      </c>
      <c r="F119" s="149" t="s">
        <v>2079</v>
      </c>
      <c r="G119" s="150" t="s">
        <v>406</v>
      </c>
      <c r="H119" s="151">
        <v>2</v>
      </c>
      <c r="I119" s="4">
        <v>433</v>
      </c>
      <c r="J119" s="95">
        <f>ROUND(I119*H119,2)</f>
        <v>866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866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866</v>
      </c>
      <c r="BL119" s="15" t="s">
        <v>190</v>
      </c>
      <c r="BM119" s="15" t="s">
        <v>2461</v>
      </c>
    </row>
    <row r="120" spans="2:65" s="28" customFormat="1" ht="16.5" customHeight="1">
      <c r="B120" s="27"/>
      <c r="C120" s="181" t="s">
        <v>270</v>
      </c>
      <c r="D120" s="181" t="s">
        <v>265</v>
      </c>
      <c r="E120" s="182" t="s">
        <v>2081</v>
      </c>
      <c r="F120" s="183" t="s">
        <v>2082</v>
      </c>
      <c r="G120" s="184" t="s">
        <v>406</v>
      </c>
      <c r="H120" s="185">
        <v>2</v>
      </c>
      <c r="I120" s="8">
        <v>192</v>
      </c>
      <c r="J120" s="186">
        <f>ROUND(I120*H120,2)</f>
        <v>384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>O120*H120</f>
        <v>0</v>
      </c>
      <c r="Q120" s="154">
        <v>0.0008</v>
      </c>
      <c r="R120" s="154">
        <f>Q120*H120</f>
        <v>0.0016</v>
      </c>
      <c r="S120" s="154">
        <v>0</v>
      </c>
      <c r="T120" s="155">
        <f>S120*H120</f>
        <v>0</v>
      </c>
      <c r="AR120" s="15" t="s">
        <v>227</v>
      </c>
      <c r="AT120" s="15" t="s">
        <v>265</v>
      </c>
      <c r="AU120" s="15" t="s">
        <v>78</v>
      </c>
      <c r="AY120" s="15" t="s">
        <v>183</v>
      </c>
      <c r="BE120" s="156">
        <f>IF(N120="základní",J120,0)</f>
        <v>384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384</v>
      </c>
      <c r="BL120" s="15" t="s">
        <v>190</v>
      </c>
      <c r="BM120" s="15" t="s">
        <v>2462</v>
      </c>
    </row>
    <row r="121" spans="2:65" s="28" customFormat="1" ht="16.5" customHeight="1">
      <c r="B121" s="27"/>
      <c r="C121" s="147" t="s">
        <v>274</v>
      </c>
      <c r="D121" s="147" t="s">
        <v>185</v>
      </c>
      <c r="E121" s="148" t="s">
        <v>2264</v>
      </c>
      <c r="F121" s="149" t="s">
        <v>2085</v>
      </c>
      <c r="G121" s="150" t="s">
        <v>1597</v>
      </c>
      <c r="H121" s="151">
        <v>1</v>
      </c>
      <c r="I121" s="4">
        <v>3000</v>
      </c>
      <c r="J121" s="95">
        <f>ROUND(I121*H121,2)</f>
        <v>3000</v>
      </c>
      <c r="K121" s="149" t="s">
        <v>1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0.0001</v>
      </c>
      <c r="R121" s="154">
        <f>Q121*H121</f>
        <v>0.0001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3000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3000</v>
      </c>
      <c r="BL121" s="15" t="s">
        <v>190</v>
      </c>
      <c r="BM121" s="15" t="s">
        <v>2463</v>
      </c>
    </row>
    <row r="122" spans="2:63" s="135" customFormat="1" ht="22.9" customHeight="1">
      <c r="B122" s="134"/>
      <c r="D122" s="136" t="s">
        <v>68</v>
      </c>
      <c r="E122" s="145" t="s">
        <v>592</v>
      </c>
      <c r="F122" s="145" t="s">
        <v>593</v>
      </c>
      <c r="I122" s="3"/>
      <c r="J122" s="146">
        <f>BK122</f>
        <v>1950.77</v>
      </c>
      <c r="L122" s="134"/>
      <c r="M122" s="139"/>
      <c r="N122" s="140"/>
      <c r="O122" s="140"/>
      <c r="P122" s="141">
        <f>P123</f>
        <v>0</v>
      </c>
      <c r="Q122" s="140"/>
      <c r="R122" s="141">
        <f>R123</f>
        <v>0</v>
      </c>
      <c r="S122" s="140"/>
      <c r="T122" s="142">
        <f>T123</f>
        <v>0</v>
      </c>
      <c r="AR122" s="136" t="s">
        <v>76</v>
      </c>
      <c r="AT122" s="143" t="s">
        <v>68</v>
      </c>
      <c r="AU122" s="143" t="s">
        <v>76</v>
      </c>
      <c r="AY122" s="136" t="s">
        <v>183</v>
      </c>
      <c r="BK122" s="144">
        <f>BK123</f>
        <v>1950.77</v>
      </c>
    </row>
    <row r="123" spans="2:65" s="28" customFormat="1" ht="16.5" customHeight="1">
      <c r="B123" s="27"/>
      <c r="C123" s="147" t="s">
        <v>282</v>
      </c>
      <c r="D123" s="147" t="s">
        <v>185</v>
      </c>
      <c r="E123" s="148" t="s">
        <v>1636</v>
      </c>
      <c r="F123" s="149" t="s">
        <v>1637</v>
      </c>
      <c r="G123" s="150" t="s">
        <v>239</v>
      </c>
      <c r="H123" s="151">
        <v>12.269</v>
      </c>
      <c r="I123" s="4">
        <v>159</v>
      </c>
      <c r="J123" s="95">
        <f>ROUND(I123*H123,2)</f>
        <v>1950.77</v>
      </c>
      <c r="K123" s="149" t="s">
        <v>189</v>
      </c>
      <c r="L123" s="27"/>
      <c r="M123" s="190" t="s">
        <v>1</v>
      </c>
      <c r="N123" s="191" t="s">
        <v>40</v>
      </c>
      <c r="O123" s="192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1950.77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1950.77</v>
      </c>
      <c r="BL123" s="15" t="s">
        <v>190</v>
      </c>
      <c r="BM123" s="15" t="s">
        <v>2464</v>
      </c>
    </row>
    <row r="124" spans="2:12" s="28" customFormat="1" ht="6.95" customHeight="1">
      <c r="B124" s="37"/>
      <c r="C124" s="38"/>
      <c r="D124" s="38"/>
      <c r="E124" s="38"/>
      <c r="F124" s="38"/>
      <c r="G124" s="38"/>
      <c r="H124" s="38"/>
      <c r="I124" s="2"/>
      <c r="J124" s="38"/>
      <c r="K124" s="38"/>
      <c r="L124" s="27"/>
    </row>
  </sheetData>
  <sheetProtection algorithmName="SHA-512" hashValue="5sJjqLxjcG88hppsq6YdqojEhIomJYH1yOtjDChnhspFzr25EyrbRcgSH/AwBVKayFjWgIF/CMDv3Fw0S2Vdaw==" saltValue="jTY9fu/hYgTpL6wz5oQ8Zw==" spinCount="100000" sheet="1" objects="1" scenarios="1" selectLockedCells="1"/>
  <autoFilter ref="C87:K123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143"/>
  <sheetViews>
    <sheetView showGridLines="0" workbookViewId="0" topLeftCell="A124">
      <selection activeCell="I142" sqref="I142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144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3"/>
      <c r="L7" s="18"/>
    </row>
    <row r="8" spans="2:12" s="28" customFormat="1" ht="12" customHeight="1">
      <c r="B8" s="27"/>
      <c r="D8" s="24" t="s">
        <v>148</v>
      </c>
      <c r="L8" s="27"/>
    </row>
    <row r="9" spans="2:12" s="28" customFormat="1" ht="36.95" customHeight="1">
      <c r="B9" s="27"/>
      <c r="E9" s="254" t="s">
        <v>2465</v>
      </c>
      <c r="F9" s="253"/>
      <c r="G9" s="253"/>
      <c r="H9" s="253"/>
      <c r="L9" s="27"/>
    </row>
    <row r="10" spans="2:12" s="28" customFormat="1" ht="12">
      <c r="B10" s="27"/>
      <c r="L10" s="27"/>
    </row>
    <row r="11" spans="2:12" s="28" customFormat="1" ht="12" customHeight="1">
      <c r="B11" s="27"/>
      <c r="D11" s="24" t="s">
        <v>18</v>
      </c>
      <c r="F11" s="15" t="s">
        <v>1</v>
      </c>
      <c r="I11" s="24" t="s">
        <v>19</v>
      </c>
      <c r="J11" s="15" t="s">
        <v>1</v>
      </c>
      <c r="L11" s="27"/>
    </row>
    <row r="12" spans="2:12" s="28" customFormat="1" ht="12" customHeight="1">
      <c r="B12" s="27"/>
      <c r="D12" s="24" t="s">
        <v>20</v>
      </c>
      <c r="F12" s="15" t="s">
        <v>21</v>
      </c>
      <c r="I12" s="24" t="s">
        <v>22</v>
      </c>
      <c r="J12" s="97" t="str">
        <f>RE!AN8</f>
        <v>Vyplň údaj</v>
      </c>
      <c r="L12" s="27"/>
    </row>
    <row r="13" spans="2:12" s="28" customFormat="1" ht="10.9" customHeight="1">
      <c r="B13" s="27"/>
      <c r="L13" s="27"/>
    </row>
    <row r="14" spans="2:12" s="28" customFormat="1" ht="12" customHeight="1">
      <c r="B14" s="27"/>
      <c r="D14" s="24" t="s">
        <v>23</v>
      </c>
      <c r="I14" s="24" t="s">
        <v>24</v>
      </c>
      <c r="J14" s="15" t="s">
        <v>1</v>
      </c>
      <c r="L14" s="27"/>
    </row>
    <row r="15" spans="2:12" s="28" customFormat="1" ht="18" customHeight="1">
      <c r="B15" s="27"/>
      <c r="E15" s="15" t="s">
        <v>599</v>
      </c>
      <c r="I15" s="24" t="s">
        <v>26</v>
      </c>
      <c r="J15" s="15" t="s">
        <v>1</v>
      </c>
      <c r="L15" s="27"/>
    </row>
    <row r="16" spans="2:12" s="28" customFormat="1" ht="6.95" customHeight="1">
      <c r="B16" s="27"/>
      <c r="L16" s="27"/>
    </row>
    <row r="17" spans="2:12" s="28" customFormat="1" ht="12" customHeight="1">
      <c r="B17" s="27"/>
      <c r="D17" s="24" t="s">
        <v>27</v>
      </c>
      <c r="I17" s="24" t="s">
        <v>24</v>
      </c>
      <c r="J17" s="25" t="str">
        <f>RE!AN13</f>
        <v>Vyplň údaj</v>
      </c>
      <c r="L17" s="27"/>
    </row>
    <row r="18" spans="2:12" s="28" customFormat="1" ht="18" customHeight="1">
      <c r="B18" s="27"/>
      <c r="E18" s="265" t="str">
        <f>RE!E14</f>
        <v>Vyplň údaj</v>
      </c>
      <c r="F18" s="257"/>
      <c r="G18" s="257"/>
      <c r="H18" s="257"/>
      <c r="I18" s="24" t="s">
        <v>26</v>
      </c>
      <c r="J18" s="25" t="str">
        <f>RE!AN14</f>
        <v>Vyplň údaj</v>
      </c>
      <c r="L18" s="27"/>
    </row>
    <row r="19" spans="2:12" s="28" customFormat="1" ht="6.95" customHeight="1">
      <c r="B19" s="27"/>
      <c r="L19" s="27"/>
    </row>
    <row r="20" spans="2:12" s="28" customFormat="1" ht="12" customHeight="1">
      <c r="B20" s="27"/>
      <c r="D20" s="24" t="s">
        <v>29</v>
      </c>
      <c r="I20" s="24" t="s">
        <v>24</v>
      </c>
      <c r="J20" s="15" t="s">
        <v>1</v>
      </c>
      <c r="L20" s="27"/>
    </row>
    <row r="21" spans="2:12" s="28" customFormat="1" ht="18" customHeight="1">
      <c r="B21" s="27"/>
      <c r="E21" s="15" t="s">
        <v>30</v>
      </c>
      <c r="I21" s="24" t="s">
        <v>26</v>
      </c>
      <c r="J21" s="15" t="s">
        <v>1</v>
      </c>
      <c r="L21" s="27"/>
    </row>
    <row r="22" spans="2:12" s="28" customFormat="1" ht="6.95" customHeight="1">
      <c r="B22" s="27"/>
      <c r="L22" s="27"/>
    </row>
    <row r="23" spans="2:12" s="28" customFormat="1" ht="12" customHeight="1">
      <c r="B23" s="27"/>
      <c r="D23" s="24" t="s">
        <v>32</v>
      </c>
      <c r="I23" s="24" t="s">
        <v>24</v>
      </c>
      <c r="J23" s="15" t="s">
        <v>1</v>
      </c>
      <c r="L23" s="27"/>
    </row>
    <row r="24" spans="2:12" s="28" customFormat="1" ht="18" customHeight="1">
      <c r="B24" s="27"/>
      <c r="E24" s="15" t="s">
        <v>33</v>
      </c>
      <c r="I24" s="24" t="s">
        <v>26</v>
      </c>
      <c r="J24" s="15" t="s">
        <v>1</v>
      </c>
      <c r="L24" s="27"/>
    </row>
    <row r="25" spans="2:12" s="28" customFormat="1" ht="6.95" customHeight="1">
      <c r="B25" s="27"/>
      <c r="I25" s="45"/>
      <c r="L25" s="27"/>
    </row>
    <row r="26" spans="2:12" s="28" customFormat="1" ht="12" customHeight="1">
      <c r="B26" s="27"/>
      <c r="D26" s="24" t="s">
        <v>34</v>
      </c>
      <c r="I26" s="45"/>
      <c r="L26" s="27"/>
    </row>
    <row r="27" spans="2:12" s="99" customFormat="1" ht="16.5" customHeight="1">
      <c r="B27" s="98"/>
      <c r="E27" s="261" t="s">
        <v>1</v>
      </c>
      <c r="F27" s="261"/>
      <c r="G27" s="261"/>
      <c r="H27" s="261"/>
      <c r="L27" s="98"/>
    </row>
    <row r="28" spans="2:12" s="28" customFormat="1" ht="6.95" customHeight="1">
      <c r="B28" s="27"/>
      <c r="I28" s="45"/>
      <c r="L28" s="27"/>
    </row>
    <row r="29" spans="2:12" s="28" customFormat="1" ht="6.95" customHeight="1">
      <c r="B29" s="27"/>
      <c r="D29" s="46"/>
      <c r="E29" s="46"/>
      <c r="F29" s="46"/>
      <c r="G29" s="46"/>
      <c r="H29" s="46"/>
      <c r="I29" s="46"/>
      <c r="J29" s="46"/>
      <c r="K29" s="46"/>
      <c r="L29" s="27"/>
    </row>
    <row r="30" spans="2:12" s="28" customFormat="1" ht="25.35" customHeight="1">
      <c r="B30" s="27"/>
      <c r="D30" s="100" t="s">
        <v>35</v>
      </c>
      <c r="I30" s="45"/>
      <c r="J30" s="101">
        <f>ROUND(J81,2)</f>
        <v>1850271.61</v>
      </c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14.45" customHeight="1">
      <c r="B32" s="27"/>
      <c r="F32" s="102" t="s">
        <v>37</v>
      </c>
      <c r="I32" s="102" t="s">
        <v>36</v>
      </c>
      <c r="J32" s="102" t="s">
        <v>38</v>
      </c>
      <c r="L32" s="27"/>
    </row>
    <row r="33" spans="2:12" s="28" customFormat="1" ht="14.45" customHeight="1">
      <c r="B33" s="27"/>
      <c r="D33" s="24" t="s">
        <v>39</v>
      </c>
      <c r="E33" s="24" t="s">
        <v>40</v>
      </c>
      <c r="F33" s="103">
        <f>ROUND((SUM(BE81:BE142)),2)</f>
        <v>1850271.61</v>
      </c>
      <c r="I33" s="104">
        <v>0.21</v>
      </c>
      <c r="J33" s="103">
        <f>ROUND(((SUM(BE81:BE142))*I33),2)</f>
        <v>388557.04</v>
      </c>
      <c r="L33" s="27"/>
    </row>
    <row r="34" spans="2:12" s="28" customFormat="1" ht="14.45" customHeight="1">
      <c r="B34" s="27"/>
      <c r="E34" s="24" t="s">
        <v>41</v>
      </c>
      <c r="F34" s="103">
        <f>ROUND((SUM(BF81:BF142)),2)</f>
        <v>0</v>
      </c>
      <c r="I34" s="104">
        <v>0.15</v>
      </c>
      <c r="J34" s="103">
        <f>ROUND(((SUM(BF81:BF142))*I34),2)</f>
        <v>0</v>
      </c>
      <c r="L34" s="27"/>
    </row>
    <row r="35" spans="2:12" s="28" customFormat="1" ht="14.45" customHeight="1" hidden="1">
      <c r="B35" s="27"/>
      <c r="E35" s="24" t="s">
        <v>42</v>
      </c>
      <c r="F35" s="103">
        <f>ROUND((SUM(BG81:BG142)),2)</f>
        <v>0</v>
      </c>
      <c r="I35" s="104">
        <v>0.21</v>
      </c>
      <c r="J35" s="103">
        <f>0</f>
        <v>0</v>
      </c>
      <c r="L35" s="27"/>
    </row>
    <row r="36" spans="2:12" s="28" customFormat="1" ht="14.45" customHeight="1" hidden="1">
      <c r="B36" s="27"/>
      <c r="E36" s="24" t="s">
        <v>43</v>
      </c>
      <c r="F36" s="103">
        <f>ROUND((SUM(BH81:BH142)),2)</f>
        <v>0</v>
      </c>
      <c r="I36" s="104">
        <v>0.15</v>
      </c>
      <c r="J36" s="103">
        <f>0</f>
        <v>0</v>
      </c>
      <c r="L36" s="27"/>
    </row>
    <row r="37" spans="2:12" s="28" customFormat="1" ht="14.45" customHeight="1" hidden="1">
      <c r="B37" s="27"/>
      <c r="E37" s="24" t="s">
        <v>44</v>
      </c>
      <c r="F37" s="103">
        <f>ROUND((SUM(BI81:BI142)),2)</f>
        <v>0</v>
      </c>
      <c r="I37" s="104">
        <v>0</v>
      </c>
      <c r="J37" s="103">
        <f>0</f>
        <v>0</v>
      </c>
      <c r="L37" s="27"/>
    </row>
    <row r="38" spans="2:12" s="28" customFormat="1" ht="6.95" customHeight="1">
      <c r="B38" s="27"/>
      <c r="I38" s="45"/>
      <c r="L38" s="27"/>
    </row>
    <row r="39" spans="2:12" s="28" customFormat="1" ht="25.35" customHeight="1">
      <c r="B39" s="27"/>
      <c r="C39" s="105"/>
      <c r="D39" s="106" t="s">
        <v>45</v>
      </c>
      <c r="E39" s="50"/>
      <c r="F39" s="50"/>
      <c r="G39" s="107" t="s">
        <v>46</v>
      </c>
      <c r="H39" s="108" t="s">
        <v>47</v>
      </c>
      <c r="I39" s="50"/>
      <c r="J39" s="109">
        <f>SUM(J30:J37)</f>
        <v>2238828.65</v>
      </c>
      <c r="K39" s="110"/>
      <c r="L39" s="27"/>
    </row>
    <row r="40" spans="2:12" s="28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7"/>
    </row>
    <row r="41" ht="12">
      <c r="I41" s="14"/>
    </row>
    <row r="42" ht="12">
      <c r="I42" s="14"/>
    </row>
    <row r="43" ht="12">
      <c r="I43" s="14"/>
    </row>
    <row r="44" spans="2:12" s="28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2:12" s="28" customFormat="1" ht="24.95" customHeight="1">
      <c r="B45" s="27"/>
      <c r="C45" s="19" t="s">
        <v>153</v>
      </c>
      <c r="I45" s="45"/>
      <c r="L45" s="27"/>
    </row>
    <row r="46" spans="2:12" s="28" customFormat="1" ht="6.95" customHeight="1">
      <c r="B46" s="27"/>
      <c r="I46" s="45"/>
      <c r="L46" s="27"/>
    </row>
    <row r="47" spans="2:12" s="28" customFormat="1" ht="12" customHeight="1">
      <c r="B47" s="27"/>
      <c r="C47" s="24" t="s">
        <v>16</v>
      </c>
      <c r="I47" s="45"/>
      <c r="L47" s="27"/>
    </row>
    <row r="48" spans="2:12" s="28" customFormat="1" ht="16.5" customHeight="1">
      <c r="B48" s="27"/>
      <c r="E48" s="263" t="str">
        <f>E7</f>
        <v>II/229 Kožlany - průtah, dokončení</v>
      </c>
      <c r="F48" s="264"/>
      <c r="G48" s="264"/>
      <c r="H48" s="264"/>
      <c r="I48" s="45"/>
      <c r="L48" s="27"/>
    </row>
    <row r="49" spans="2:12" s="28" customFormat="1" ht="12" customHeight="1">
      <c r="B49" s="27"/>
      <c r="C49" s="24" t="s">
        <v>148</v>
      </c>
      <c r="I49" s="45"/>
      <c r="L49" s="27"/>
    </row>
    <row r="50" spans="2:12" s="28" customFormat="1" ht="16.5" customHeight="1">
      <c r="B50" s="27"/>
      <c r="E50" s="254" t="str">
        <f>E9</f>
        <v>SO 401 - Veřejné osvětlení</v>
      </c>
      <c r="F50" s="253"/>
      <c r="G50" s="253"/>
      <c r="H50" s="253"/>
      <c r="I50" s="45"/>
      <c r="L50" s="27"/>
    </row>
    <row r="51" spans="2:12" s="28" customFormat="1" ht="6.95" customHeight="1">
      <c r="B51" s="27"/>
      <c r="I51" s="45"/>
      <c r="L51" s="27"/>
    </row>
    <row r="52" spans="2:12" s="28" customFormat="1" ht="12" customHeight="1">
      <c r="B52" s="27"/>
      <c r="C52" s="24" t="s">
        <v>20</v>
      </c>
      <c r="F52" s="15" t="str">
        <f>F12</f>
        <v>Plzeň -sever</v>
      </c>
      <c r="I52" s="96" t="s">
        <v>22</v>
      </c>
      <c r="J52" s="97" t="str">
        <f>IF(J12="","",J12)</f>
        <v>Vyplň údaj</v>
      </c>
      <c r="L52" s="27"/>
    </row>
    <row r="53" spans="2:12" s="28" customFormat="1" ht="6.95" customHeight="1">
      <c r="B53" s="27"/>
      <c r="I53" s="45"/>
      <c r="L53" s="27"/>
    </row>
    <row r="54" spans="2:12" s="28" customFormat="1" ht="24.95" customHeight="1">
      <c r="B54" s="27"/>
      <c r="C54" s="24" t="s">
        <v>23</v>
      </c>
      <c r="F54" s="15" t="str">
        <f>E15</f>
        <v>Město Kožlany</v>
      </c>
      <c r="I54" s="96" t="s">
        <v>29</v>
      </c>
      <c r="J54" s="111" t="str">
        <f>E21</f>
        <v>Ing. Kamil Hrbek, Zdeněk Tvrz</v>
      </c>
      <c r="L54" s="27"/>
    </row>
    <row r="55" spans="2:12" s="28" customFormat="1" ht="13.7" customHeight="1">
      <c r="B55" s="27"/>
      <c r="C55" s="24" t="s">
        <v>27</v>
      </c>
      <c r="F55" s="15" t="str">
        <f>IF(E18="","",E18)</f>
        <v>Vyplň údaj</v>
      </c>
      <c r="I55" s="96" t="s">
        <v>32</v>
      </c>
      <c r="J55" s="111" t="str">
        <f>E24</f>
        <v>Lenka Jandová</v>
      </c>
      <c r="L55" s="27"/>
    </row>
    <row r="56" spans="2:12" s="28" customFormat="1" ht="10.35" customHeight="1">
      <c r="B56" s="27"/>
      <c r="I56" s="45"/>
      <c r="L56" s="27"/>
    </row>
    <row r="57" spans="2:12" s="28" customFormat="1" ht="29.25" customHeight="1">
      <c r="B57" s="27"/>
      <c r="C57" s="112" t="s">
        <v>154</v>
      </c>
      <c r="D57" s="105"/>
      <c r="E57" s="105"/>
      <c r="F57" s="105"/>
      <c r="G57" s="105"/>
      <c r="H57" s="105"/>
      <c r="I57" s="105"/>
      <c r="J57" s="113" t="s">
        <v>155</v>
      </c>
      <c r="K57" s="105"/>
      <c r="L57" s="27"/>
    </row>
    <row r="58" spans="2:12" s="28" customFormat="1" ht="10.35" customHeight="1">
      <c r="B58" s="27"/>
      <c r="I58" s="45"/>
      <c r="L58" s="27"/>
    </row>
    <row r="59" spans="2:47" s="28" customFormat="1" ht="22.9" customHeight="1">
      <c r="B59" s="27"/>
      <c r="C59" s="114" t="s">
        <v>156</v>
      </c>
      <c r="I59" s="45"/>
      <c r="J59" s="101">
        <f>J81</f>
        <v>1850271.6100000003</v>
      </c>
      <c r="L59" s="27"/>
      <c r="AU59" s="15" t="s">
        <v>157</v>
      </c>
    </row>
    <row r="60" spans="2:12" s="116" customFormat="1" ht="24.95" customHeight="1">
      <c r="B60" s="115"/>
      <c r="D60" s="117" t="s">
        <v>2466</v>
      </c>
      <c r="E60" s="118"/>
      <c r="F60" s="118"/>
      <c r="G60" s="118"/>
      <c r="H60" s="118"/>
      <c r="I60" s="118"/>
      <c r="J60" s="119">
        <f>J82</f>
        <v>1850271.6100000003</v>
      </c>
      <c r="L60" s="115"/>
    </row>
    <row r="61" spans="2:12" s="79" customFormat="1" ht="19.9" customHeight="1">
      <c r="B61" s="120"/>
      <c r="D61" s="121" t="s">
        <v>2467</v>
      </c>
      <c r="E61" s="122"/>
      <c r="F61" s="122"/>
      <c r="G61" s="122"/>
      <c r="H61" s="122"/>
      <c r="I61" s="122"/>
      <c r="J61" s="123">
        <f>J83</f>
        <v>1850271.6100000003</v>
      </c>
      <c r="L61" s="120"/>
    </row>
    <row r="62" spans="2:12" s="28" customFormat="1" ht="21.75" customHeight="1">
      <c r="B62" s="27"/>
      <c r="I62" s="45"/>
      <c r="L62" s="27"/>
    </row>
    <row r="63" spans="2:12" s="28" customFormat="1" ht="6.9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27"/>
    </row>
    <row r="64" ht="12">
      <c r="I64" s="14"/>
    </row>
    <row r="65" ht="12">
      <c r="I65" s="14"/>
    </row>
    <row r="66" ht="12">
      <c r="I66" s="14"/>
    </row>
    <row r="67" spans="2:12" s="28" customFormat="1" ht="6.9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7"/>
    </row>
    <row r="68" spans="2:12" s="28" customFormat="1" ht="24.95" customHeight="1">
      <c r="B68" s="27"/>
      <c r="C68" s="19" t="s">
        <v>168</v>
      </c>
      <c r="I68" s="45"/>
      <c r="L68" s="27"/>
    </row>
    <row r="69" spans="2:12" s="28" customFormat="1" ht="6.95" customHeight="1">
      <c r="B69" s="27"/>
      <c r="I69" s="45"/>
      <c r="L69" s="27"/>
    </row>
    <row r="70" spans="2:12" s="28" customFormat="1" ht="12" customHeight="1">
      <c r="B70" s="27"/>
      <c r="C70" s="24" t="s">
        <v>16</v>
      </c>
      <c r="I70" s="45"/>
      <c r="L70" s="27"/>
    </row>
    <row r="71" spans="2:12" s="28" customFormat="1" ht="16.5" customHeight="1">
      <c r="B71" s="27"/>
      <c r="E71" s="263" t="str">
        <f>E7</f>
        <v>II/229 Kožlany - průtah, dokončení</v>
      </c>
      <c r="F71" s="264"/>
      <c r="G71" s="264"/>
      <c r="H71" s="264"/>
      <c r="I71" s="45"/>
      <c r="L71" s="27"/>
    </row>
    <row r="72" spans="2:12" s="28" customFormat="1" ht="12" customHeight="1">
      <c r="B72" s="27"/>
      <c r="C72" s="24" t="s">
        <v>148</v>
      </c>
      <c r="I72" s="45"/>
      <c r="L72" s="27"/>
    </row>
    <row r="73" spans="2:12" s="28" customFormat="1" ht="16.5" customHeight="1">
      <c r="B73" s="27"/>
      <c r="E73" s="254" t="str">
        <f>E9</f>
        <v>SO 401 - Veřejné osvětlení</v>
      </c>
      <c r="F73" s="253"/>
      <c r="G73" s="253"/>
      <c r="H73" s="253"/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20</v>
      </c>
      <c r="F75" s="15" t="str">
        <f>F12</f>
        <v>Plzeň -sever</v>
      </c>
      <c r="I75" s="96" t="s">
        <v>22</v>
      </c>
      <c r="J75" s="97" t="str">
        <f>IF(J12="","",J12)</f>
        <v>Vyplň údaj</v>
      </c>
      <c r="L75" s="27"/>
    </row>
    <row r="76" spans="2:12" s="28" customFormat="1" ht="6.95" customHeight="1">
      <c r="B76" s="27"/>
      <c r="I76" s="45"/>
      <c r="L76" s="27"/>
    </row>
    <row r="77" spans="2:12" s="28" customFormat="1" ht="24.95" customHeight="1">
      <c r="B77" s="27"/>
      <c r="C77" s="24" t="s">
        <v>23</v>
      </c>
      <c r="F77" s="15" t="str">
        <f>E15</f>
        <v>Město Kožlany</v>
      </c>
      <c r="I77" s="96" t="s">
        <v>29</v>
      </c>
      <c r="J77" s="111" t="str">
        <f>E21</f>
        <v>Ing. Kamil Hrbek, Zdeněk Tvrz</v>
      </c>
      <c r="L77" s="27"/>
    </row>
    <row r="78" spans="2:12" s="28" customFormat="1" ht="13.7" customHeight="1">
      <c r="B78" s="27"/>
      <c r="C78" s="24" t="s">
        <v>27</v>
      </c>
      <c r="F78" s="15" t="str">
        <f>IF(E18="","",E18)</f>
        <v>Vyplň údaj</v>
      </c>
      <c r="I78" s="96" t="s">
        <v>32</v>
      </c>
      <c r="J78" s="111" t="str">
        <f>E24</f>
        <v>Lenka Jandová</v>
      </c>
      <c r="L78" s="27"/>
    </row>
    <row r="79" spans="2:12" s="28" customFormat="1" ht="10.35" customHeight="1">
      <c r="B79" s="27"/>
      <c r="I79" s="45"/>
      <c r="L79" s="27"/>
    </row>
    <row r="80" spans="2:20" s="129" customFormat="1" ht="29.25" customHeight="1">
      <c r="B80" s="124"/>
      <c r="C80" s="125" t="s">
        <v>169</v>
      </c>
      <c r="D80" s="126" t="s">
        <v>54</v>
      </c>
      <c r="E80" s="126" t="s">
        <v>50</v>
      </c>
      <c r="F80" s="126" t="s">
        <v>51</v>
      </c>
      <c r="G80" s="126" t="s">
        <v>170</v>
      </c>
      <c r="H80" s="126" t="s">
        <v>171</v>
      </c>
      <c r="I80" s="126" t="s">
        <v>172</v>
      </c>
      <c r="J80" s="127" t="s">
        <v>155</v>
      </c>
      <c r="K80" s="128" t="s">
        <v>173</v>
      </c>
      <c r="L80" s="124"/>
      <c r="M80" s="52" t="s">
        <v>1</v>
      </c>
      <c r="N80" s="53" t="s">
        <v>39</v>
      </c>
      <c r="O80" s="53" t="s">
        <v>174</v>
      </c>
      <c r="P80" s="53" t="s">
        <v>175</v>
      </c>
      <c r="Q80" s="53" t="s">
        <v>176</v>
      </c>
      <c r="R80" s="53" t="s">
        <v>177</v>
      </c>
      <c r="S80" s="53" t="s">
        <v>178</v>
      </c>
      <c r="T80" s="54" t="s">
        <v>179</v>
      </c>
    </row>
    <row r="81" spans="2:63" s="28" customFormat="1" ht="22.9" customHeight="1">
      <c r="B81" s="27"/>
      <c r="C81" s="58" t="s">
        <v>180</v>
      </c>
      <c r="I81" s="45"/>
      <c r="J81" s="130">
        <f>BK81</f>
        <v>1850271.6100000003</v>
      </c>
      <c r="L81" s="27"/>
      <c r="M81" s="55"/>
      <c r="N81" s="46"/>
      <c r="O81" s="46"/>
      <c r="P81" s="131">
        <f>P82</f>
        <v>0</v>
      </c>
      <c r="Q81" s="46"/>
      <c r="R81" s="131">
        <f>R82</f>
        <v>0</v>
      </c>
      <c r="S81" s="46"/>
      <c r="T81" s="132">
        <f>T82</f>
        <v>0</v>
      </c>
      <c r="AT81" s="15" t="s">
        <v>68</v>
      </c>
      <c r="AU81" s="15" t="s">
        <v>157</v>
      </c>
      <c r="BK81" s="133">
        <f>BK82</f>
        <v>1850271.6100000003</v>
      </c>
    </row>
    <row r="82" spans="2:63" s="135" customFormat="1" ht="25.9" customHeight="1">
      <c r="B82" s="134"/>
      <c r="D82" s="136" t="s">
        <v>68</v>
      </c>
      <c r="E82" s="137" t="s">
        <v>265</v>
      </c>
      <c r="F82" s="137" t="s">
        <v>2468</v>
      </c>
      <c r="J82" s="138">
        <f>BK82</f>
        <v>1850271.6100000003</v>
      </c>
      <c r="L82" s="134"/>
      <c r="M82" s="139"/>
      <c r="N82" s="140"/>
      <c r="O82" s="140"/>
      <c r="P82" s="141">
        <f>P83</f>
        <v>0</v>
      </c>
      <c r="Q82" s="140"/>
      <c r="R82" s="141">
        <f>R83</f>
        <v>0</v>
      </c>
      <c r="S82" s="140"/>
      <c r="T82" s="142">
        <f>T83</f>
        <v>0</v>
      </c>
      <c r="AR82" s="136" t="s">
        <v>198</v>
      </c>
      <c r="AT82" s="143" t="s">
        <v>68</v>
      </c>
      <c r="AU82" s="143" t="s">
        <v>69</v>
      </c>
      <c r="AY82" s="136" t="s">
        <v>183</v>
      </c>
      <c r="BK82" s="144">
        <f>BK83</f>
        <v>1850271.6100000003</v>
      </c>
    </row>
    <row r="83" spans="2:63" s="135" customFormat="1" ht="22.9" customHeight="1">
      <c r="B83" s="134"/>
      <c r="D83" s="136" t="s">
        <v>68</v>
      </c>
      <c r="E83" s="145" t="s">
        <v>2469</v>
      </c>
      <c r="F83" s="145" t="s">
        <v>2470</v>
      </c>
      <c r="J83" s="146">
        <f>BK83</f>
        <v>1850271.6100000003</v>
      </c>
      <c r="L83" s="134"/>
      <c r="M83" s="139"/>
      <c r="N83" s="140"/>
      <c r="O83" s="140"/>
      <c r="P83" s="141">
        <f>SUM(P84:P142)</f>
        <v>0</v>
      </c>
      <c r="Q83" s="140"/>
      <c r="R83" s="141">
        <f>SUM(R84:R142)</f>
        <v>0</v>
      </c>
      <c r="S83" s="140"/>
      <c r="T83" s="142">
        <f>SUM(T84:T142)</f>
        <v>0</v>
      </c>
      <c r="AR83" s="136" t="s">
        <v>198</v>
      </c>
      <c r="AT83" s="143" t="s">
        <v>68</v>
      </c>
      <c r="AU83" s="143" t="s">
        <v>76</v>
      </c>
      <c r="AY83" s="136" t="s">
        <v>183</v>
      </c>
      <c r="BK83" s="144">
        <f>SUM(BK84:BK142)</f>
        <v>1850271.6100000003</v>
      </c>
    </row>
    <row r="84" spans="2:65" s="28" customFormat="1" ht="16.5" customHeight="1">
      <c r="B84" s="27"/>
      <c r="C84" s="181" t="s">
        <v>76</v>
      </c>
      <c r="D84" s="181" t="s">
        <v>265</v>
      </c>
      <c r="E84" s="182" t="s">
        <v>76</v>
      </c>
      <c r="F84" s="183" t="s">
        <v>2471</v>
      </c>
      <c r="G84" s="184" t="s">
        <v>319</v>
      </c>
      <c r="H84" s="185">
        <v>970</v>
      </c>
      <c r="I84" s="8">
        <v>93.5</v>
      </c>
      <c r="J84" s="186">
        <f aca="true" t="shared" si="0" ref="J84:J115">ROUND(I84*H84,2)</f>
        <v>90695</v>
      </c>
      <c r="K84" s="183" t="s">
        <v>1</v>
      </c>
      <c r="L84" s="187"/>
      <c r="M84" s="188" t="s">
        <v>1</v>
      </c>
      <c r="N84" s="189" t="s">
        <v>40</v>
      </c>
      <c r="O84" s="48"/>
      <c r="P84" s="154">
        <f aca="true" t="shared" si="1" ref="P84:P115">O84*H84</f>
        <v>0</v>
      </c>
      <c r="Q84" s="154">
        <v>0</v>
      </c>
      <c r="R84" s="154">
        <f aca="true" t="shared" si="2" ref="R84:R115">Q84*H84</f>
        <v>0</v>
      </c>
      <c r="S84" s="154">
        <v>0</v>
      </c>
      <c r="T84" s="155">
        <f aca="true" t="shared" si="3" ref="T84:T115">S84*H84</f>
        <v>0</v>
      </c>
      <c r="AR84" s="15" t="s">
        <v>2472</v>
      </c>
      <c r="AT84" s="15" t="s">
        <v>265</v>
      </c>
      <c r="AU84" s="15" t="s">
        <v>78</v>
      </c>
      <c r="AY84" s="15" t="s">
        <v>183</v>
      </c>
      <c r="BE84" s="156">
        <f aca="true" t="shared" si="4" ref="BE84:BE115">IF(N84="základní",J84,0)</f>
        <v>90695</v>
      </c>
      <c r="BF84" s="156">
        <f aca="true" t="shared" si="5" ref="BF84:BF115">IF(N84="snížená",J84,0)</f>
        <v>0</v>
      </c>
      <c r="BG84" s="156">
        <f aca="true" t="shared" si="6" ref="BG84:BG115">IF(N84="zákl. přenesená",J84,0)</f>
        <v>0</v>
      </c>
      <c r="BH84" s="156">
        <f aca="true" t="shared" si="7" ref="BH84:BH115">IF(N84="sníž. přenesená",J84,0)</f>
        <v>0</v>
      </c>
      <c r="BI84" s="156">
        <f aca="true" t="shared" si="8" ref="BI84:BI115">IF(N84="nulová",J84,0)</f>
        <v>0</v>
      </c>
      <c r="BJ84" s="15" t="s">
        <v>76</v>
      </c>
      <c r="BK84" s="156">
        <f aca="true" t="shared" si="9" ref="BK84:BK115">ROUND(I84*H84,2)</f>
        <v>90695</v>
      </c>
      <c r="BL84" s="15" t="s">
        <v>469</v>
      </c>
      <c r="BM84" s="15" t="s">
        <v>2473</v>
      </c>
    </row>
    <row r="85" spans="2:65" s="28" customFormat="1" ht="16.5" customHeight="1">
      <c r="B85" s="27"/>
      <c r="C85" s="181" t="s">
        <v>78</v>
      </c>
      <c r="D85" s="181" t="s">
        <v>265</v>
      </c>
      <c r="E85" s="182" t="s">
        <v>78</v>
      </c>
      <c r="F85" s="183" t="s">
        <v>2474</v>
      </c>
      <c r="G85" s="184" t="s">
        <v>319</v>
      </c>
      <c r="H85" s="185">
        <v>230</v>
      </c>
      <c r="I85" s="8">
        <v>14.3</v>
      </c>
      <c r="J85" s="186">
        <f t="shared" si="0"/>
        <v>3289</v>
      </c>
      <c r="K85" s="183" t="s">
        <v>1</v>
      </c>
      <c r="L85" s="187"/>
      <c r="M85" s="188" t="s">
        <v>1</v>
      </c>
      <c r="N85" s="189" t="s">
        <v>40</v>
      </c>
      <c r="O85" s="48"/>
      <c r="P85" s="154">
        <f t="shared" si="1"/>
        <v>0</v>
      </c>
      <c r="Q85" s="154">
        <v>0</v>
      </c>
      <c r="R85" s="154">
        <f t="shared" si="2"/>
        <v>0</v>
      </c>
      <c r="S85" s="154">
        <v>0</v>
      </c>
      <c r="T85" s="155">
        <f t="shared" si="3"/>
        <v>0</v>
      </c>
      <c r="AR85" s="15" t="s">
        <v>2472</v>
      </c>
      <c r="AT85" s="15" t="s">
        <v>265</v>
      </c>
      <c r="AU85" s="15" t="s">
        <v>78</v>
      </c>
      <c r="AY85" s="15" t="s">
        <v>183</v>
      </c>
      <c r="BE85" s="156">
        <f t="shared" si="4"/>
        <v>3289</v>
      </c>
      <c r="BF85" s="156">
        <f t="shared" si="5"/>
        <v>0</v>
      </c>
      <c r="BG85" s="156">
        <f t="shared" si="6"/>
        <v>0</v>
      </c>
      <c r="BH85" s="156">
        <f t="shared" si="7"/>
        <v>0</v>
      </c>
      <c r="BI85" s="156">
        <f t="shared" si="8"/>
        <v>0</v>
      </c>
      <c r="BJ85" s="15" t="s">
        <v>76</v>
      </c>
      <c r="BK85" s="156">
        <f t="shared" si="9"/>
        <v>3289</v>
      </c>
      <c r="BL85" s="15" t="s">
        <v>469</v>
      </c>
      <c r="BM85" s="15" t="s">
        <v>2475</v>
      </c>
    </row>
    <row r="86" spans="2:65" s="28" customFormat="1" ht="16.5" customHeight="1">
      <c r="B86" s="27"/>
      <c r="C86" s="181" t="s">
        <v>198</v>
      </c>
      <c r="D86" s="181" t="s">
        <v>265</v>
      </c>
      <c r="E86" s="182" t="s">
        <v>198</v>
      </c>
      <c r="F86" s="183" t="s">
        <v>2476</v>
      </c>
      <c r="G86" s="184" t="s">
        <v>319</v>
      </c>
      <c r="H86" s="185">
        <v>30</v>
      </c>
      <c r="I86" s="8">
        <v>18.7</v>
      </c>
      <c r="J86" s="186">
        <f t="shared" si="0"/>
        <v>561</v>
      </c>
      <c r="K86" s="183" t="s">
        <v>1</v>
      </c>
      <c r="L86" s="187"/>
      <c r="M86" s="188" t="s">
        <v>1</v>
      </c>
      <c r="N86" s="189" t="s">
        <v>40</v>
      </c>
      <c r="O86" s="48"/>
      <c r="P86" s="154">
        <f t="shared" si="1"/>
        <v>0</v>
      </c>
      <c r="Q86" s="154">
        <v>0</v>
      </c>
      <c r="R86" s="154">
        <f t="shared" si="2"/>
        <v>0</v>
      </c>
      <c r="S86" s="154">
        <v>0</v>
      </c>
      <c r="T86" s="155">
        <f t="shared" si="3"/>
        <v>0</v>
      </c>
      <c r="AR86" s="15" t="s">
        <v>2472</v>
      </c>
      <c r="AT86" s="15" t="s">
        <v>265</v>
      </c>
      <c r="AU86" s="15" t="s">
        <v>78</v>
      </c>
      <c r="AY86" s="15" t="s">
        <v>183</v>
      </c>
      <c r="BE86" s="156">
        <f t="shared" si="4"/>
        <v>561</v>
      </c>
      <c r="BF86" s="156">
        <f t="shared" si="5"/>
        <v>0</v>
      </c>
      <c r="BG86" s="156">
        <f t="shared" si="6"/>
        <v>0</v>
      </c>
      <c r="BH86" s="156">
        <f t="shared" si="7"/>
        <v>0</v>
      </c>
      <c r="BI86" s="156">
        <f t="shared" si="8"/>
        <v>0</v>
      </c>
      <c r="BJ86" s="15" t="s">
        <v>76</v>
      </c>
      <c r="BK86" s="156">
        <f t="shared" si="9"/>
        <v>561</v>
      </c>
      <c r="BL86" s="15" t="s">
        <v>469</v>
      </c>
      <c r="BM86" s="15" t="s">
        <v>2477</v>
      </c>
    </row>
    <row r="87" spans="2:65" s="28" customFormat="1" ht="16.5" customHeight="1">
      <c r="B87" s="27"/>
      <c r="C87" s="181" t="s">
        <v>190</v>
      </c>
      <c r="D87" s="181" t="s">
        <v>265</v>
      </c>
      <c r="E87" s="182" t="s">
        <v>190</v>
      </c>
      <c r="F87" s="183" t="s">
        <v>2478</v>
      </c>
      <c r="G87" s="184" t="s">
        <v>319</v>
      </c>
      <c r="H87" s="185">
        <v>8</v>
      </c>
      <c r="I87" s="8">
        <v>46.2</v>
      </c>
      <c r="J87" s="186">
        <f t="shared" si="0"/>
        <v>369.6</v>
      </c>
      <c r="K87" s="183" t="s">
        <v>1</v>
      </c>
      <c r="L87" s="187"/>
      <c r="M87" s="188" t="s">
        <v>1</v>
      </c>
      <c r="N87" s="189" t="s">
        <v>40</v>
      </c>
      <c r="O87" s="48"/>
      <c r="P87" s="154">
        <f t="shared" si="1"/>
        <v>0</v>
      </c>
      <c r="Q87" s="154">
        <v>0</v>
      </c>
      <c r="R87" s="154">
        <f t="shared" si="2"/>
        <v>0</v>
      </c>
      <c r="S87" s="154">
        <v>0</v>
      </c>
      <c r="T87" s="155">
        <f t="shared" si="3"/>
        <v>0</v>
      </c>
      <c r="AR87" s="15" t="s">
        <v>2472</v>
      </c>
      <c r="AT87" s="15" t="s">
        <v>265</v>
      </c>
      <c r="AU87" s="15" t="s">
        <v>78</v>
      </c>
      <c r="AY87" s="15" t="s">
        <v>183</v>
      </c>
      <c r="BE87" s="156">
        <f t="shared" si="4"/>
        <v>369.6</v>
      </c>
      <c r="BF87" s="156">
        <f t="shared" si="5"/>
        <v>0</v>
      </c>
      <c r="BG87" s="156">
        <f t="shared" si="6"/>
        <v>0</v>
      </c>
      <c r="BH87" s="156">
        <f t="shared" si="7"/>
        <v>0</v>
      </c>
      <c r="BI87" s="156">
        <f t="shared" si="8"/>
        <v>0</v>
      </c>
      <c r="BJ87" s="15" t="s">
        <v>76</v>
      </c>
      <c r="BK87" s="156">
        <f t="shared" si="9"/>
        <v>369.6</v>
      </c>
      <c r="BL87" s="15" t="s">
        <v>469</v>
      </c>
      <c r="BM87" s="15" t="s">
        <v>2479</v>
      </c>
    </row>
    <row r="88" spans="2:65" s="28" customFormat="1" ht="16.5" customHeight="1">
      <c r="B88" s="27"/>
      <c r="C88" s="181" t="s">
        <v>212</v>
      </c>
      <c r="D88" s="181" t="s">
        <v>265</v>
      </c>
      <c r="E88" s="182" t="s">
        <v>212</v>
      </c>
      <c r="F88" s="183" t="s">
        <v>2480</v>
      </c>
      <c r="G88" s="184" t="s">
        <v>319</v>
      </c>
      <c r="H88" s="185">
        <v>20</v>
      </c>
      <c r="I88" s="8">
        <v>138.6</v>
      </c>
      <c r="J88" s="186">
        <f t="shared" si="0"/>
        <v>2772</v>
      </c>
      <c r="K88" s="183" t="s">
        <v>1</v>
      </c>
      <c r="L88" s="187"/>
      <c r="M88" s="188" t="s">
        <v>1</v>
      </c>
      <c r="N88" s="189" t="s">
        <v>40</v>
      </c>
      <c r="O88" s="48"/>
      <c r="P88" s="154">
        <f t="shared" si="1"/>
        <v>0</v>
      </c>
      <c r="Q88" s="154">
        <v>0</v>
      </c>
      <c r="R88" s="154">
        <f t="shared" si="2"/>
        <v>0</v>
      </c>
      <c r="S88" s="154">
        <v>0</v>
      </c>
      <c r="T88" s="155">
        <f t="shared" si="3"/>
        <v>0</v>
      </c>
      <c r="AR88" s="15" t="s">
        <v>2472</v>
      </c>
      <c r="AT88" s="15" t="s">
        <v>265</v>
      </c>
      <c r="AU88" s="15" t="s">
        <v>78</v>
      </c>
      <c r="AY88" s="15" t="s">
        <v>183</v>
      </c>
      <c r="BE88" s="156">
        <f t="shared" si="4"/>
        <v>2772</v>
      </c>
      <c r="BF88" s="156">
        <f t="shared" si="5"/>
        <v>0</v>
      </c>
      <c r="BG88" s="156">
        <f t="shared" si="6"/>
        <v>0</v>
      </c>
      <c r="BH88" s="156">
        <f t="shared" si="7"/>
        <v>0</v>
      </c>
      <c r="BI88" s="156">
        <f t="shared" si="8"/>
        <v>0</v>
      </c>
      <c r="BJ88" s="15" t="s">
        <v>76</v>
      </c>
      <c r="BK88" s="156">
        <f t="shared" si="9"/>
        <v>2772</v>
      </c>
      <c r="BL88" s="15" t="s">
        <v>469</v>
      </c>
      <c r="BM88" s="15" t="s">
        <v>2481</v>
      </c>
    </row>
    <row r="89" spans="2:65" s="28" customFormat="1" ht="16.5" customHeight="1">
      <c r="B89" s="27"/>
      <c r="C89" s="181" t="s">
        <v>217</v>
      </c>
      <c r="D89" s="181" t="s">
        <v>265</v>
      </c>
      <c r="E89" s="182" t="s">
        <v>217</v>
      </c>
      <c r="F89" s="183" t="s">
        <v>2482</v>
      </c>
      <c r="G89" s="184" t="s">
        <v>319</v>
      </c>
      <c r="H89" s="185">
        <v>890</v>
      </c>
      <c r="I89" s="8">
        <v>26.4</v>
      </c>
      <c r="J89" s="186">
        <f t="shared" si="0"/>
        <v>23496</v>
      </c>
      <c r="K89" s="183" t="s">
        <v>1</v>
      </c>
      <c r="L89" s="187"/>
      <c r="M89" s="188" t="s">
        <v>1</v>
      </c>
      <c r="N89" s="189" t="s">
        <v>40</v>
      </c>
      <c r="O89" s="48"/>
      <c r="P89" s="154">
        <f t="shared" si="1"/>
        <v>0</v>
      </c>
      <c r="Q89" s="154">
        <v>0</v>
      </c>
      <c r="R89" s="154">
        <f t="shared" si="2"/>
        <v>0</v>
      </c>
      <c r="S89" s="154">
        <v>0</v>
      </c>
      <c r="T89" s="155">
        <f t="shared" si="3"/>
        <v>0</v>
      </c>
      <c r="AR89" s="15" t="s">
        <v>2472</v>
      </c>
      <c r="AT89" s="15" t="s">
        <v>265</v>
      </c>
      <c r="AU89" s="15" t="s">
        <v>78</v>
      </c>
      <c r="AY89" s="15" t="s">
        <v>183</v>
      </c>
      <c r="BE89" s="156">
        <f t="shared" si="4"/>
        <v>23496</v>
      </c>
      <c r="BF89" s="156">
        <f t="shared" si="5"/>
        <v>0</v>
      </c>
      <c r="BG89" s="156">
        <f t="shared" si="6"/>
        <v>0</v>
      </c>
      <c r="BH89" s="156">
        <f t="shared" si="7"/>
        <v>0</v>
      </c>
      <c r="BI89" s="156">
        <f t="shared" si="8"/>
        <v>0</v>
      </c>
      <c r="BJ89" s="15" t="s">
        <v>76</v>
      </c>
      <c r="BK89" s="156">
        <f t="shared" si="9"/>
        <v>23496</v>
      </c>
      <c r="BL89" s="15" t="s">
        <v>469</v>
      </c>
      <c r="BM89" s="15" t="s">
        <v>2483</v>
      </c>
    </row>
    <row r="90" spans="2:65" s="28" customFormat="1" ht="16.5" customHeight="1">
      <c r="B90" s="27"/>
      <c r="C90" s="181" t="s">
        <v>222</v>
      </c>
      <c r="D90" s="181" t="s">
        <v>265</v>
      </c>
      <c r="E90" s="182" t="s">
        <v>222</v>
      </c>
      <c r="F90" s="183" t="s">
        <v>2484</v>
      </c>
      <c r="G90" s="184" t="s">
        <v>319</v>
      </c>
      <c r="H90" s="185">
        <v>80</v>
      </c>
      <c r="I90" s="8">
        <v>39.6</v>
      </c>
      <c r="J90" s="186">
        <f t="shared" si="0"/>
        <v>3168</v>
      </c>
      <c r="K90" s="183" t="s">
        <v>1</v>
      </c>
      <c r="L90" s="187"/>
      <c r="M90" s="188" t="s">
        <v>1</v>
      </c>
      <c r="N90" s="189" t="s">
        <v>40</v>
      </c>
      <c r="O90" s="48"/>
      <c r="P90" s="154">
        <f t="shared" si="1"/>
        <v>0</v>
      </c>
      <c r="Q90" s="154">
        <v>0</v>
      </c>
      <c r="R90" s="154">
        <f t="shared" si="2"/>
        <v>0</v>
      </c>
      <c r="S90" s="154">
        <v>0</v>
      </c>
      <c r="T90" s="155">
        <f t="shared" si="3"/>
        <v>0</v>
      </c>
      <c r="AR90" s="15" t="s">
        <v>2472</v>
      </c>
      <c r="AT90" s="15" t="s">
        <v>265</v>
      </c>
      <c r="AU90" s="15" t="s">
        <v>78</v>
      </c>
      <c r="AY90" s="15" t="s">
        <v>183</v>
      </c>
      <c r="BE90" s="156">
        <f t="shared" si="4"/>
        <v>3168</v>
      </c>
      <c r="BF90" s="156">
        <f t="shared" si="5"/>
        <v>0</v>
      </c>
      <c r="BG90" s="156">
        <f t="shared" si="6"/>
        <v>0</v>
      </c>
      <c r="BH90" s="156">
        <f t="shared" si="7"/>
        <v>0</v>
      </c>
      <c r="BI90" s="156">
        <f t="shared" si="8"/>
        <v>0</v>
      </c>
      <c r="BJ90" s="15" t="s">
        <v>76</v>
      </c>
      <c r="BK90" s="156">
        <f t="shared" si="9"/>
        <v>3168</v>
      </c>
      <c r="BL90" s="15" t="s">
        <v>469</v>
      </c>
      <c r="BM90" s="15" t="s">
        <v>2485</v>
      </c>
    </row>
    <row r="91" spans="2:65" s="28" customFormat="1" ht="16.5" customHeight="1">
      <c r="B91" s="27"/>
      <c r="C91" s="181" t="s">
        <v>227</v>
      </c>
      <c r="D91" s="181" t="s">
        <v>265</v>
      </c>
      <c r="E91" s="182" t="s">
        <v>227</v>
      </c>
      <c r="F91" s="183" t="s">
        <v>2486</v>
      </c>
      <c r="G91" s="184" t="s">
        <v>319</v>
      </c>
      <c r="H91" s="185">
        <v>850</v>
      </c>
      <c r="I91" s="8">
        <v>2.2</v>
      </c>
      <c r="J91" s="186">
        <f t="shared" si="0"/>
        <v>1870</v>
      </c>
      <c r="K91" s="183" t="s">
        <v>1</v>
      </c>
      <c r="L91" s="187"/>
      <c r="M91" s="188" t="s">
        <v>1</v>
      </c>
      <c r="N91" s="189" t="s">
        <v>40</v>
      </c>
      <c r="O91" s="48"/>
      <c r="P91" s="154">
        <f t="shared" si="1"/>
        <v>0</v>
      </c>
      <c r="Q91" s="154">
        <v>0</v>
      </c>
      <c r="R91" s="154">
        <f t="shared" si="2"/>
        <v>0</v>
      </c>
      <c r="S91" s="154">
        <v>0</v>
      </c>
      <c r="T91" s="155">
        <f t="shared" si="3"/>
        <v>0</v>
      </c>
      <c r="AR91" s="15" t="s">
        <v>2472</v>
      </c>
      <c r="AT91" s="15" t="s">
        <v>265</v>
      </c>
      <c r="AU91" s="15" t="s">
        <v>78</v>
      </c>
      <c r="AY91" s="15" t="s">
        <v>183</v>
      </c>
      <c r="BE91" s="156">
        <f t="shared" si="4"/>
        <v>1870</v>
      </c>
      <c r="BF91" s="156">
        <f t="shared" si="5"/>
        <v>0</v>
      </c>
      <c r="BG91" s="156">
        <f t="shared" si="6"/>
        <v>0</v>
      </c>
      <c r="BH91" s="156">
        <f t="shared" si="7"/>
        <v>0</v>
      </c>
      <c r="BI91" s="156">
        <f t="shared" si="8"/>
        <v>0</v>
      </c>
      <c r="BJ91" s="15" t="s">
        <v>76</v>
      </c>
      <c r="BK91" s="156">
        <f t="shared" si="9"/>
        <v>1870</v>
      </c>
      <c r="BL91" s="15" t="s">
        <v>469</v>
      </c>
      <c r="BM91" s="15" t="s">
        <v>2487</v>
      </c>
    </row>
    <row r="92" spans="2:65" s="28" customFormat="1" ht="16.5" customHeight="1">
      <c r="B92" s="27"/>
      <c r="C92" s="181" t="s">
        <v>232</v>
      </c>
      <c r="D92" s="181" t="s">
        <v>265</v>
      </c>
      <c r="E92" s="182" t="s">
        <v>232</v>
      </c>
      <c r="F92" s="183" t="s">
        <v>2488</v>
      </c>
      <c r="G92" s="184" t="s">
        <v>319</v>
      </c>
      <c r="H92" s="185">
        <v>20</v>
      </c>
      <c r="I92" s="8">
        <v>2.2</v>
      </c>
      <c r="J92" s="186">
        <f t="shared" si="0"/>
        <v>44</v>
      </c>
      <c r="K92" s="183" t="s">
        <v>1</v>
      </c>
      <c r="L92" s="187"/>
      <c r="M92" s="188" t="s">
        <v>1</v>
      </c>
      <c r="N92" s="189" t="s">
        <v>40</v>
      </c>
      <c r="O92" s="48"/>
      <c r="P92" s="154">
        <f t="shared" si="1"/>
        <v>0</v>
      </c>
      <c r="Q92" s="154">
        <v>0</v>
      </c>
      <c r="R92" s="154">
        <f t="shared" si="2"/>
        <v>0</v>
      </c>
      <c r="S92" s="154">
        <v>0</v>
      </c>
      <c r="T92" s="155">
        <f t="shared" si="3"/>
        <v>0</v>
      </c>
      <c r="AR92" s="15" t="s">
        <v>2472</v>
      </c>
      <c r="AT92" s="15" t="s">
        <v>265</v>
      </c>
      <c r="AU92" s="15" t="s">
        <v>78</v>
      </c>
      <c r="AY92" s="15" t="s">
        <v>183</v>
      </c>
      <c r="BE92" s="156">
        <f t="shared" si="4"/>
        <v>44</v>
      </c>
      <c r="BF92" s="156">
        <f t="shared" si="5"/>
        <v>0</v>
      </c>
      <c r="BG92" s="156">
        <f t="shared" si="6"/>
        <v>0</v>
      </c>
      <c r="BH92" s="156">
        <f t="shared" si="7"/>
        <v>0</v>
      </c>
      <c r="BI92" s="156">
        <f t="shared" si="8"/>
        <v>0</v>
      </c>
      <c r="BJ92" s="15" t="s">
        <v>76</v>
      </c>
      <c r="BK92" s="156">
        <f t="shared" si="9"/>
        <v>44</v>
      </c>
      <c r="BL92" s="15" t="s">
        <v>469</v>
      </c>
      <c r="BM92" s="15" t="s">
        <v>2489</v>
      </c>
    </row>
    <row r="93" spans="2:65" s="28" customFormat="1" ht="16.5" customHeight="1">
      <c r="B93" s="27"/>
      <c r="C93" s="181" t="s">
        <v>236</v>
      </c>
      <c r="D93" s="181" t="s">
        <v>265</v>
      </c>
      <c r="E93" s="182" t="s">
        <v>236</v>
      </c>
      <c r="F93" s="183" t="s">
        <v>2490</v>
      </c>
      <c r="G93" s="184" t="s">
        <v>2491</v>
      </c>
      <c r="H93" s="185">
        <v>1</v>
      </c>
      <c r="I93" s="8">
        <v>39875</v>
      </c>
      <c r="J93" s="186">
        <f t="shared" si="0"/>
        <v>39875</v>
      </c>
      <c r="K93" s="183" t="s">
        <v>1</v>
      </c>
      <c r="L93" s="187"/>
      <c r="M93" s="188" t="s">
        <v>1</v>
      </c>
      <c r="N93" s="189" t="s">
        <v>40</v>
      </c>
      <c r="O93" s="48"/>
      <c r="P93" s="154">
        <f t="shared" si="1"/>
        <v>0</v>
      </c>
      <c r="Q93" s="154">
        <v>0</v>
      </c>
      <c r="R93" s="154">
        <f t="shared" si="2"/>
        <v>0</v>
      </c>
      <c r="S93" s="154">
        <v>0</v>
      </c>
      <c r="T93" s="155">
        <f t="shared" si="3"/>
        <v>0</v>
      </c>
      <c r="AR93" s="15" t="s">
        <v>2472</v>
      </c>
      <c r="AT93" s="15" t="s">
        <v>265</v>
      </c>
      <c r="AU93" s="15" t="s">
        <v>78</v>
      </c>
      <c r="AY93" s="15" t="s">
        <v>183</v>
      </c>
      <c r="BE93" s="156">
        <f t="shared" si="4"/>
        <v>39875</v>
      </c>
      <c r="BF93" s="156">
        <f t="shared" si="5"/>
        <v>0</v>
      </c>
      <c r="BG93" s="156">
        <f t="shared" si="6"/>
        <v>0</v>
      </c>
      <c r="BH93" s="156">
        <f t="shared" si="7"/>
        <v>0</v>
      </c>
      <c r="BI93" s="156">
        <f t="shared" si="8"/>
        <v>0</v>
      </c>
      <c r="BJ93" s="15" t="s">
        <v>76</v>
      </c>
      <c r="BK93" s="156">
        <f t="shared" si="9"/>
        <v>39875</v>
      </c>
      <c r="BL93" s="15" t="s">
        <v>469</v>
      </c>
      <c r="BM93" s="15" t="s">
        <v>2492</v>
      </c>
    </row>
    <row r="94" spans="2:65" s="28" customFormat="1" ht="16.5" customHeight="1">
      <c r="B94" s="27"/>
      <c r="C94" s="181" t="s">
        <v>242</v>
      </c>
      <c r="D94" s="181" t="s">
        <v>265</v>
      </c>
      <c r="E94" s="182" t="s">
        <v>242</v>
      </c>
      <c r="F94" s="183" t="s">
        <v>2493</v>
      </c>
      <c r="G94" s="184" t="s">
        <v>2491</v>
      </c>
      <c r="H94" s="185">
        <v>180</v>
      </c>
      <c r="I94" s="8">
        <v>27.5</v>
      </c>
      <c r="J94" s="186">
        <f t="shared" si="0"/>
        <v>4950</v>
      </c>
      <c r="K94" s="183" t="s">
        <v>1</v>
      </c>
      <c r="L94" s="187"/>
      <c r="M94" s="188" t="s">
        <v>1</v>
      </c>
      <c r="N94" s="189" t="s">
        <v>40</v>
      </c>
      <c r="O94" s="48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AR94" s="15" t="s">
        <v>2472</v>
      </c>
      <c r="AT94" s="15" t="s">
        <v>265</v>
      </c>
      <c r="AU94" s="15" t="s">
        <v>78</v>
      </c>
      <c r="AY94" s="15" t="s">
        <v>183</v>
      </c>
      <c r="BE94" s="156">
        <f t="shared" si="4"/>
        <v>4950</v>
      </c>
      <c r="BF94" s="156">
        <f t="shared" si="5"/>
        <v>0</v>
      </c>
      <c r="BG94" s="156">
        <f t="shared" si="6"/>
        <v>0</v>
      </c>
      <c r="BH94" s="156">
        <f t="shared" si="7"/>
        <v>0</v>
      </c>
      <c r="BI94" s="156">
        <f t="shared" si="8"/>
        <v>0</v>
      </c>
      <c r="BJ94" s="15" t="s">
        <v>76</v>
      </c>
      <c r="BK94" s="156">
        <f t="shared" si="9"/>
        <v>4950</v>
      </c>
      <c r="BL94" s="15" t="s">
        <v>469</v>
      </c>
      <c r="BM94" s="15" t="s">
        <v>2494</v>
      </c>
    </row>
    <row r="95" spans="2:65" s="28" customFormat="1" ht="16.5" customHeight="1">
      <c r="B95" s="27"/>
      <c r="C95" s="181" t="s">
        <v>248</v>
      </c>
      <c r="D95" s="181" t="s">
        <v>265</v>
      </c>
      <c r="E95" s="182" t="s">
        <v>248</v>
      </c>
      <c r="F95" s="183" t="s">
        <v>2495</v>
      </c>
      <c r="G95" s="184" t="s">
        <v>188</v>
      </c>
      <c r="H95" s="185">
        <v>0.3</v>
      </c>
      <c r="I95" s="8">
        <v>1650</v>
      </c>
      <c r="J95" s="186">
        <f t="shared" si="0"/>
        <v>495</v>
      </c>
      <c r="K95" s="183" t="s">
        <v>1</v>
      </c>
      <c r="L95" s="187"/>
      <c r="M95" s="188" t="s">
        <v>1</v>
      </c>
      <c r="N95" s="189" t="s">
        <v>40</v>
      </c>
      <c r="O95" s="48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AR95" s="15" t="s">
        <v>2472</v>
      </c>
      <c r="AT95" s="15" t="s">
        <v>265</v>
      </c>
      <c r="AU95" s="15" t="s">
        <v>78</v>
      </c>
      <c r="AY95" s="15" t="s">
        <v>183</v>
      </c>
      <c r="BE95" s="156">
        <f t="shared" si="4"/>
        <v>495</v>
      </c>
      <c r="BF95" s="156">
        <f t="shared" si="5"/>
        <v>0</v>
      </c>
      <c r="BG95" s="156">
        <f t="shared" si="6"/>
        <v>0</v>
      </c>
      <c r="BH95" s="156">
        <f t="shared" si="7"/>
        <v>0</v>
      </c>
      <c r="BI95" s="156">
        <f t="shared" si="8"/>
        <v>0</v>
      </c>
      <c r="BJ95" s="15" t="s">
        <v>76</v>
      </c>
      <c r="BK95" s="156">
        <f t="shared" si="9"/>
        <v>495</v>
      </c>
      <c r="BL95" s="15" t="s">
        <v>469</v>
      </c>
      <c r="BM95" s="15" t="s">
        <v>2496</v>
      </c>
    </row>
    <row r="96" spans="2:65" s="28" customFormat="1" ht="16.5" customHeight="1">
      <c r="B96" s="27"/>
      <c r="C96" s="181" t="s">
        <v>253</v>
      </c>
      <c r="D96" s="181" t="s">
        <v>265</v>
      </c>
      <c r="E96" s="182" t="s">
        <v>253</v>
      </c>
      <c r="F96" s="183" t="s">
        <v>2497</v>
      </c>
      <c r="G96" s="184" t="s">
        <v>188</v>
      </c>
      <c r="H96" s="185">
        <v>0.3</v>
      </c>
      <c r="I96" s="8">
        <v>3850</v>
      </c>
      <c r="J96" s="186">
        <f t="shared" si="0"/>
        <v>1155</v>
      </c>
      <c r="K96" s="183" t="s">
        <v>1</v>
      </c>
      <c r="L96" s="187"/>
      <c r="M96" s="188" t="s">
        <v>1</v>
      </c>
      <c r="N96" s="189" t="s">
        <v>40</v>
      </c>
      <c r="O96" s="48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AR96" s="15" t="s">
        <v>2472</v>
      </c>
      <c r="AT96" s="15" t="s">
        <v>265</v>
      </c>
      <c r="AU96" s="15" t="s">
        <v>78</v>
      </c>
      <c r="AY96" s="15" t="s">
        <v>183</v>
      </c>
      <c r="BE96" s="156">
        <f t="shared" si="4"/>
        <v>1155</v>
      </c>
      <c r="BF96" s="156">
        <f t="shared" si="5"/>
        <v>0</v>
      </c>
      <c r="BG96" s="156">
        <f t="shared" si="6"/>
        <v>0</v>
      </c>
      <c r="BH96" s="156">
        <f t="shared" si="7"/>
        <v>0</v>
      </c>
      <c r="BI96" s="156">
        <f t="shared" si="8"/>
        <v>0</v>
      </c>
      <c r="BJ96" s="15" t="s">
        <v>76</v>
      </c>
      <c r="BK96" s="156">
        <f t="shared" si="9"/>
        <v>1155</v>
      </c>
      <c r="BL96" s="15" t="s">
        <v>469</v>
      </c>
      <c r="BM96" s="15" t="s">
        <v>2498</v>
      </c>
    </row>
    <row r="97" spans="2:65" s="28" customFormat="1" ht="16.5" customHeight="1">
      <c r="B97" s="27"/>
      <c r="C97" s="181" t="s">
        <v>257</v>
      </c>
      <c r="D97" s="181" t="s">
        <v>265</v>
      </c>
      <c r="E97" s="182" t="s">
        <v>257</v>
      </c>
      <c r="F97" s="183" t="s">
        <v>2499</v>
      </c>
      <c r="G97" s="184" t="s">
        <v>2491</v>
      </c>
      <c r="H97" s="185">
        <v>1</v>
      </c>
      <c r="I97" s="8">
        <v>1060.4</v>
      </c>
      <c r="J97" s="186">
        <f t="shared" si="0"/>
        <v>1060.4</v>
      </c>
      <c r="K97" s="183" t="s">
        <v>1</v>
      </c>
      <c r="L97" s="187"/>
      <c r="M97" s="188" t="s">
        <v>1</v>
      </c>
      <c r="N97" s="189" t="s">
        <v>40</v>
      </c>
      <c r="O97" s="48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AR97" s="15" t="s">
        <v>2472</v>
      </c>
      <c r="AT97" s="15" t="s">
        <v>265</v>
      </c>
      <c r="AU97" s="15" t="s">
        <v>78</v>
      </c>
      <c r="AY97" s="15" t="s">
        <v>183</v>
      </c>
      <c r="BE97" s="156">
        <f t="shared" si="4"/>
        <v>1060.4</v>
      </c>
      <c r="BF97" s="156">
        <f t="shared" si="5"/>
        <v>0</v>
      </c>
      <c r="BG97" s="156">
        <f t="shared" si="6"/>
        <v>0</v>
      </c>
      <c r="BH97" s="156">
        <f t="shared" si="7"/>
        <v>0</v>
      </c>
      <c r="BI97" s="156">
        <f t="shared" si="8"/>
        <v>0</v>
      </c>
      <c r="BJ97" s="15" t="s">
        <v>76</v>
      </c>
      <c r="BK97" s="156">
        <f t="shared" si="9"/>
        <v>1060.4</v>
      </c>
      <c r="BL97" s="15" t="s">
        <v>469</v>
      </c>
      <c r="BM97" s="15" t="s">
        <v>2500</v>
      </c>
    </row>
    <row r="98" spans="2:65" s="28" customFormat="1" ht="16.5" customHeight="1">
      <c r="B98" s="27"/>
      <c r="C98" s="181" t="s">
        <v>8</v>
      </c>
      <c r="D98" s="181" t="s">
        <v>265</v>
      </c>
      <c r="E98" s="182" t="s">
        <v>8</v>
      </c>
      <c r="F98" s="183" t="s">
        <v>2501</v>
      </c>
      <c r="G98" s="184" t="s">
        <v>2491</v>
      </c>
      <c r="H98" s="185">
        <v>1</v>
      </c>
      <c r="I98" s="8">
        <v>1060.4</v>
      </c>
      <c r="J98" s="186">
        <f t="shared" si="0"/>
        <v>1060.4</v>
      </c>
      <c r="K98" s="183" t="s">
        <v>1</v>
      </c>
      <c r="L98" s="187"/>
      <c r="M98" s="188" t="s">
        <v>1</v>
      </c>
      <c r="N98" s="189" t="s">
        <v>40</v>
      </c>
      <c r="O98" s="48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AR98" s="15" t="s">
        <v>2472</v>
      </c>
      <c r="AT98" s="15" t="s">
        <v>265</v>
      </c>
      <c r="AU98" s="15" t="s">
        <v>78</v>
      </c>
      <c r="AY98" s="15" t="s">
        <v>183</v>
      </c>
      <c r="BE98" s="156">
        <f t="shared" si="4"/>
        <v>1060.4</v>
      </c>
      <c r="BF98" s="156">
        <f t="shared" si="5"/>
        <v>0</v>
      </c>
      <c r="BG98" s="156">
        <f t="shared" si="6"/>
        <v>0</v>
      </c>
      <c r="BH98" s="156">
        <f t="shared" si="7"/>
        <v>0</v>
      </c>
      <c r="BI98" s="156">
        <f t="shared" si="8"/>
        <v>0</v>
      </c>
      <c r="BJ98" s="15" t="s">
        <v>76</v>
      </c>
      <c r="BK98" s="156">
        <f t="shared" si="9"/>
        <v>1060.4</v>
      </c>
      <c r="BL98" s="15" t="s">
        <v>469</v>
      </c>
      <c r="BM98" s="15" t="s">
        <v>2502</v>
      </c>
    </row>
    <row r="99" spans="2:65" s="28" customFormat="1" ht="16.5" customHeight="1">
      <c r="B99" s="27"/>
      <c r="C99" s="181" t="s">
        <v>262</v>
      </c>
      <c r="D99" s="181" t="s">
        <v>265</v>
      </c>
      <c r="E99" s="182" t="s">
        <v>262</v>
      </c>
      <c r="F99" s="183" t="s">
        <v>2503</v>
      </c>
      <c r="G99" s="184" t="s">
        <v>2491</v>
      </c>
      <c r="H99" s="185">
        <v>3</v>
      </c>
      <c r="I99" s="8">
        <v>38.5</v>
      </c>
      <c r="J99" s="186">
        <f t="shared" si="0"/>
        <v>115.5</v>
      </c>
      <c r="K99" s="183" t="s">
        <v>1</v>
      </c>
      <c r="L99" s="187"/>
      <c r="M99" s="188" t="s">
        <v>1</v>
      </c>
      <c r="N99" s="189" t="s">
        <v>40</v>
      </c>
      <c r="O99" s="48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AR99" s="15" t="s">
        <v>2472</v>
      </c>
      <c r="AT99" s="15" t="s">
        <v>265</v>
      </c>
      <c r="AU99" s="15" t="s">
        <v>78</v>
      </c>
      <c r="AY99" s="15" t="s">
        <v>183</v>
      </c>
      <c r="BE99" s="156">
        <f t="shared" si="4"/>
        <v>115.5</v>
      </c>
      <c r="BF99" s="156">
        <f t="shared" si="5"/>
        <v>0</v>
      </c>
      <c r="BG99" s="156">
        <f t="shared" si="6"/>
        <v>0</v>
      </c>
      <c r="BH99" s="156">
        <f t="shared" si="7"/>
        <v>0</v>
      </c>
      <c r="BI99" s="156">
        <f t="shared" si="8"/>
        <v>0</v>
      </c>
      <c r="BJ99" s="15" t="s">
        <v>76</v>
      </c>
      <c r="BK99" s="156">
        <f t="shared" si="9"/>
        <v>115.5</v>
      </c>
      <c r="BL99" s="15" t="s">
        <v>469</v>
      </c>
      <c r="BM99" s="15" t="s">
        <v>2504</v>
      </c>
    </row>
    <row r="100" spans="2:65" s="28" customFormat="1" ht="16.5" customHeight="1">
      <c r="B100" s="27"/>
      <c r="C100" s="181" t="s">
        <v>264</v>
      </c>
      <c r="D100" s="181" t="s">
        <v>265</v>
      </c>
      <c r="E100" s="182" t="s">
        <v>264</v>
      </c>
      <c r="F100" s="183" t="s">
        <v>2503</v>
      </c>
      <c r="G100" s="184" t="s">
        <v>2491</v>
      </c>
      <c r="H100" s="185">
        <v>1</v>
      </c>
      <c r="I100" s="8">
        <v>38.5</v>
      </c>
      <c r="J100" s="186">
        <f t="shared" si="0"/>
        <v>38.5</v>
      </c>
      <c r="K100" s="183" t="s">
        <v>1</v>
      </c>
      <c r="L100" s="187"/>
      <c r="M100" s="188" t="s">
        <v>1</v>
      </c>
      <c r="N100" s="189" t="s">
        <v>40</v>
      </c>
      <c r="O100" s="48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AR100" s="15" t="s">
        <v>2472</v>
      </c>
      <c r="AT100" s="15" t="s">
        <v>265</v>
      </c>
      <c r="AU100" s="15" t="s">
        <v>78</v>
      </c>
      <c r="AY100" s="15" t="s">
        <v>183</v>
      </c>
      <c r="BE100" s="156">
        <f t="shared" si="4"/>
        <v>38.5</v>
      </c>
      <c r="BF100" s="156">
        <f t="shared" si="5"/>
        <v>0</v>
      </c>
      <c r="BG100" s="156">
        <f t="shared" si="6"/>
        <v>0</v>
      </c>
      <c r="BH100" s="156">
        <f t="shared" si="7"/>
        <v>0</v>
      </c>
      <c r="BI100" s="156">
        <f t="shared" si="8"/>
        <v>0</v>
      </c>
      <c r="BJ100" s="15" t="s">
        <v>76</v>
      </c>
      <c r="BK100" s="156">
        <f t="shared" si="9"/>
        <v>38.5</v>
      </c>
      <c r="BL100" s="15" t="s">
        <v>469</v>
      </c>
      <c r="BM100" s="15" t="s">
        <v>2505</v>
      </c>
    </row>
    <row r="101" spans="2:65" s="28" customFormat="1" ht="16.5" customHeight="1">
      <c r="B101" s="27"/>
      <c r="C101" s="181" t="s">
        <v>270</v>
      </c>
      <c r="D101" s="181" t="s">
        <v>265</v>
      </c>
      <c r="E101" s="182" t="s">
        <v>270</v>
      </c>
      <c r="F101" s="183" t="s">
        <v>2506</v>
      </c>
      <c r="G101" s="184" t="s">
        <v>2491</v>
      </c>
      <c r="H101" s="185">
        <v>1</v>
      </c>
      <c r="I101" s="8">
        <v>121</v>
      </c>
      <c r="J101" s="186">
        <f t="shared" si="0"/>
        <v>121</v>
      </c>
      <c r="K101" s="183" t="s">
        <v>1</v>
      </c>
      <c r="L101" s="187"/>
      <c r="M101" s="188" t="s">
        <v>1</v>
      </c>
      <c r="N101" s="189" t="s">
        <v>40</v>
      </c>
      <c r="O101" s="48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AR101" s="15" t="s">
        <v>2472</v>
      </c>
      <c r="AT101" s="15" t="s">
        <v>265</v>
      </c>
      <c r="AU101" s="15" t="s">
        <v>78</v>
      </c>
      <c r="AY101" s="15" t="s">
        <v>183</v>
      </c>
      <c r="BE101" s="156">
        <f t="shared" si="4"/>
        <v>121</v>
      </c>
      <c r="BF101" s="156">
        <f t="shared" si="5"/>
        <v>0</v>
      </c>
      <c r="BG101" s="156">
        <f t="shared" si="6"/>
        <v>0</v>
      </c>
      <c r="BH101" s="156">
        <f t="shared" si="7"/>
        <v>0</v>
      </c>
      <c r="BI101" s="156">
        <f t="shared" si="8"/>
        <v>0</v>
      </c>
      <c r="BJ101" s="15" t="s">
        <v>76</v>
      </c>
      <c r="BK101" s="156">
        <f t="shared" si="9"/>
        <v>121</v>
      </c>
      <c r="BL101" s="15" t="s">
        <v>469</v>
      </c>
      <c r="BM101" s="15" t="s">
        <v>2507</v>
      </c>
    </row>
    <row r="102" spans="2:65" s="28" customFormat="1" ht="16.5" customHeight="1">
      <c r="B102" s="27"/>
      <c r="C102" s="181" t="s">
        <v>274</v>
      </c>
      <c r="D102" s="181" t="s">
        <v>265</v>
      </c>
      <c r="E102" s="182" t="s">
        <v>274</v>
      </c>
      <c r="F102" s="183" t="s">
        <v>2508</v>
      </c>
      <c r="G102" s="184" t="s">
        <v>2491</v>
      </c>
      <c r="H102" s="185">
        <v>8</v>
      </c>
      <c r="I102" s="8">
        <v>17864</v>
      </c>
      <c r="J102" s="186">
        <f t="shared" si="0"/>
        <v>142912</v>
      </c>
      <c r="K102" s="183" t="s">
        <v>1</v>
      </c>
      <c r="L102" s="187"/>
      <c r="M102" s="188" t="s">
        <v>1</v>
      </c>
      <c r="N102" s="189" t="s">
        <v>40</v>
      </c>
      <c r="O102" s="48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AR102" s="15" t="s">
        <v>2472</v>
      </c>
      <c r="AT102" s="15" t="s">
        <v>265</v>
      </c>
      <c r="AU102" s="15" t="s">
        <v>78</v>
      </c>
      <c r="AY102" s="15" t="s">
        <v>183</v>
      </c>
      <c r="BE102" s="156">
        <f t="shared" si="4"/>
        <v>142912</v>
      </c>
      <c r="BF102" s="156">
        <f t="shared" si="5"/>
        <v>0</v>
      </c>
      <c r="BG102" s="156">
        <f t="shared" si="6"/>
        <v>0</v>
      </c>
      <c r="BH102" s="156">
        <f t="shared" si="7"/>
        <v>0</v>
      </c>
      <c r="BI102" s="156">
        <f t="shared" si="8"/>
        <v>0</v>
      </c>
      <c r="BJ102" s="15" t="s">
        <v>76</v>
      </c>
      <c r="BK102" s="156">
        <f t="shared" si="9"/>
        <v>142912</v>
      </c>
      <c r="BL102" s="15" t="s">
        <v>469</v>
      </c>
      <c r="BM102" s="15" t="s">
        <v>2509</v>
      </c>
    </row>
    <row r="103" spans="2:65" s="28" customFormat="1" ht="16.5" customHeight="1">
      <c r="B103" s="27"/>
      <c r="C103" s="181" t="s">
        <v>282</v>
      </c>
      <c r="D103" s="181" t="s">
        <v>265</v>
      </c>
      <c r="E103" s="182" t="s">
        <v>282</v>
      </c>
      <c r="F103" s="183" t="s">
        <v>2510</v>
      </c>
      <c r="G103" s="184" t="s">
        <v>2491</v>
      </c>
      <c r="H103" s="185">
        <v>8</v>
      </c>
      <c r="I103" s="8">
        <v>385</v>
      </c>
      <c r="J103" s="186">
        <f t="shared" si="0"/>
        <v>3080</v>
      </c>
      <c r="K103" s="183" t="s">
        <v>1</v>
      </c>
      <c r="L103" s="187"/>
      <c r="M103" s="188" t="s">
        <v>1</v>
      </c>
      <c r="N103" s="189" t="s">
        <v>40</v>
      </c>
      <c r="O103" s="48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AR103" s="15" t="s">
        <v>2472</v>
      </c>
      <c r="AT103" s="15" t="s">
        <v>265</v>
      </c>
      <c r="AU103" s="15" t="s">
        <v>78</v>
      </c>
      <c r="AY103" s="15" t="s">
        <v>183</v>
      </c>
      <c r="BE103" s="156">
        <f t="shared" si="4"/>
        <v>3080</v>
      </c>
      <c r="BF103" s="156">
        <f t="shared" si="5"/>
        <v>0</v>
      </c>
      <c r="BG103" s="156">
        <f t="shared" si="6"/>
        <v>0</v>
      </c>
      <c r="BH103" s="156">
        <f t="shared" si="7"/>
        <v>0</v>
      </c>
      <c r="BI103" s="156">
        <f t="shared" si="8"/>
        <v>0</v>
      </c>
      <c r="BJ103" s="15" t="s">
        <v>76</v>
      </c>
      <c r="BK103" s="156">
        <f t="shared" si="9"/>
        <v>3080</v>
      </c>
      <c r="BL103" s="15" t="s">
        <v>469</v>
      </c>
      <c r="BM103" s="15" t="s">
        <v>2511</v>
      </c>
    </row>
    <row r="104" spans="2:65" s="28" customFormat="1" ht="16.5" customHeight="1">
      <c r="B104" s="27"/>
      <c r="C104" s="181" t="s">
        <v>7</v>
      </c>
      <c r="D104" s="181" t="s">
        <v>265</v>
      </c>
      <c r="E104" s="182" t="s">
        <v>7</v>
      </c>
      <c r="F104" s="183" t="s">
        <v>2512</v>
      </c>
      <c r="G104" s="184" t="s">
        <v>2491</v>
      </c>
      <c r="H104" s="185">
        <v>19</v>
      </c>
      <c r="I104" s="8">
        <v>16016</v>
      </c>
      <c r="J104" s="186">
        <f t="shared" si="0"/>
        <v>304304</v>
      </c>
      <c r="K104" s="183" t="s">
        <v>1</v>
      </c>
      <c r="L104" s="187"/>
      <c r="M104" s="188" t="s">
        <v>1</v>
      </c>
      <c r="N104" s="189" t="s">
        <v>40</v>
      </c>
      <c r="O104" s="48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AR104" s="15" t="s">
        <v>2472</v>
      </c>
      <c r="AT104" s="15" t="s">
        <v>265</v>
      </c>
      <c r="AU104" s="15" t="s">
        <v>78</v>
      </c>
      <c r="AY104" s="15" t="s">
        <v>183</v>
      </c>
      <c r="BE104" s="156">
        <f t="shared" si="4"/>
        <v>304304</v>
      </c>
      <c r="BF104" s="156">
        <f t="shared" si="5"/>
        <v>0</v>
      </c>
      <c r="BG104" s="156">
        <f t="shared" si="6"/>
        <v>0</v>
      </c>
      <c r="BH104" s="156">
        <f t="shared" si="7"/>
        <v>0</v>
      </c>
      <c r="BI104" s="156">
        <f t="shared" si="8"/>
        <v>0</v>
      </c>
      <c r="BJ104" s="15" t="s">
        <v>76</v>
      </c>
      <c r="BK104" s="156">
        <f t="shared" si="9"/>
        <v>304304</v>
      </c>
      <c r="BL104" s="15" t="s">
        <v>469</v>
      </c>
      <c r="BM104" s="15" t="s">
        <v>2513</v>
      </c>
    </row>
    <row r="105" spans="2:65" s="28" customFormat="1" ht="16.5" customHeight="1">
      <c r="B105" s="27"/>
      <c r="C105" s="181" t="s">
        <v>287</v>
      </c>
      <c r="D105" s="181" t="s">
        <v>265</v>
      </c>
      <c r="E105" s="182" t="s">
        <v>287</v>
      </c>
      <c r="F105" s="183" t="s">
        <v>2514</v>
      </c>
      <c r="G105" s="184" t="s">
        <v>2491</v>
      </c>
      <c r="H105" s="185">
        <v>19</v>
      </c>
      <c r="I105" s="8">
        <v>203.5</v>
      </c>
      <c r="J105" s="186">
        <f t="shared" si="0"/>
        <v>3866.5</v>
      </c>
      <c r="K105" s="183" t="s">
        <v>1</v>
      </c>
      <c r="L105" s="187"/>
      <c r="M105" s="188" t="s">
        <v>1</v>
      </c>
      <c r="N105" s="189" t="s">
        <v>40</v>
      </c>
      <c r="O105" s="48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AR105" s="15" t="s">
        <v>2472</v>
      </c>
      <c r="AT105" s="15" t="s">
        <v>265</v>
      </c>
      <c r="AU105" s="15" t="s">
        <v>78</v>
      </c>
      <c r="AY105" s="15" t="s">
        <v>183</v>
      </c>
      <c r="BE105" s="156">
        <f t="shared" si="4"/>
        <v>3866.5</v>
      </c>
      <c r="BF105" s="156">
        <f t="shared" si="5"/>
        <v>0</v>
      </c>
      <c r="BG105" s="156">
        <f t="shared" si="6"/>
        <v>0</v>
      </c>
      <c r="BH105" s="156">
        <f t="shared" si="7"/>
        <v>0</v>
      </c>
      <c r="BI105" s="156">
        <f t="shared" si="8"/>
        <v>0</v>
      </c>
      <c r="BJ105" s="15" t="s">
        <v>76</v>
      </c>
      <c r="BK105" s="156">
        <f t="shared" si="9"/>
        <v>3866.5</v>
      </c>
      <c r="BL105" s="15" t="s">
        <v>469</v>
      </c>
      <c r="BM105" s="15" t="s">
        <v>2515</v>
      </c>
    </row>
    <row r="106" spans="2:65" s="28" customFormat="1" ht="16.5" customHeight="1">
      <c r="B106" s="27"/>
      <c r="C106" s="181" t="s">
        <v>292</v>
      </c>
      <c r="D106" s="181" t="s">
        <v>265</v>
      </c>
      <c r="E106" s="182" t="s">
        <v>292</v>
      </c>
      <c r="F106" s="183" t="s">
        <v>2516</v>
      </c>
      <c r="G106" s="184" t="s">
        <v>2491</v>
      </c>
      <c r="H106" s="185">
        <v>7</v>
      </c>
      <c r="I106" s="8">
        <v>5445</v>
      </c>
      <c r="J106" s="186">
        <f t="shared" si="0"/>
        <v>38115</v>
      </c>
      <c r="K106" s="183" t="s">
        <v>1</v>
      </c>
      <c r="L106" s="187"/>
      <c r="M106" s="188" t="s">
        <v>1</v>
      </c>
      <c r="N106" s="189" t="s">
        <v>40</v>
      </c>
      <c r="O106" s="48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AR106" s="15" t="s">
        <v>2472</v>
      </c>
      <c r="AT106" s="15" t="s">
        <v>265</v>
      </c>
      <c r="AU106" s="15" t="s">
        <v>78</v>
      </c>
      <c r="AY106" s="15" t="s">
        <v>183</v>
      </c>
      <c r="BE106" s="156">
        <f t="shared" si="4"/>
        <v>38115</v>
      </c>
      <c r="BF106" s="156">
        <f t="shared" si="5"/>
        <v>0</v>
      </c>
      <c r="BG106" s="156">
        <f t="shared" si="6"/>
        <v>0</v>
      </c>
      <c r="BH106" s="156">
        <f t="shared" si="7"/>
        <v>0</v>
      </c>
      <c r="BI106" s="156">
        <f t="shared" si="8"/>
        <v>0</v>
      </c>
      <c r="BJ106" s="15" t="s">
        <v>76</v>
      </c>
      <c r="BK106" s="156">
        <f t="shared" si="9"/>
        <v>38115</v>
      </c>
      <c r="BL106" s="15" t="s">
        <v>469</v>
      </c>
      <c r="BM106" s="15" t="s">
        <v>2517</v>
      </c>
    </row>
    <row r="107" spans="2:65" s="28" customFormat="1" ht="16.5" customHeight="1">
      <c r="B107" s="27"/>
      <c r="C107" s="181" t="s">
        <v>295</v>
      </c>
      <c r="D107" s="181" t="s">
        <v>265</v>
      </c>
      <c r="E107" s="182" t="s">
        <v>295</v>
      </c>
      <c r="F107" s="183" t="s">
        <v>2518</v>
      </c>
      <c r="G107" s="184" t="s">
        <v>2491</v>
      </c>
      <c r="H107" s="185">
        <v>6</v>
      </c>
      <c r="I107" s="8">
        <v>800.8</v>
      </c>
      <c r="J107" s="186">
        <f t="shared" si="0"/>
        <v>4804.8</v>
      </c>
      <c r="K107" s="183" t="s">
        <v>1</v>
      </c>
      <c r="L107" s="187"/>
      <c r="M107" s="188" t="s">
        <v>1</v>
      </c>
      <c r="N107" s="189" t="s">
        <v>40</v>
      </c>
      <c r="O107" s="48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AR107" s="15" t="s">
        <v>2472</v>
      </c>
      <c r="AT107" s="15" t="s">
        <v>265</v>
      </c>
      <c r="AU107" s="15" t="s">
        <v>78</v>
      </c>
      <c r="AY107" s="15" t="s">
        <v>183</v>
      </c>
      <c r="BE107" s="156">
        <f t="shared" si="4"/>
        <v>4804.8</v>
      </c>
      <c r="BF107" s="156">
        <f t="shared" si="5"/>
        <v>0</v>
      </c>
      <c r="BG107" s="156">
        <f t="shared" si="6"/>
        <v>0</v>
      </c>
      <c r="BH107" s="156">
        <f t="shared" si="7"/>
        <v>0</v>
      </c>
      <c r="BI107" s="156">
        <f t="shared" si="8"/>
        <v>0</v>
      </c>
      <c r="BJ107" s="15" t="s">
        <v>76</v>
      </c>
      <c r="BK107" s="156">
        <f t="shared" si="9"/>
        <v>4804.8</v>
      </c>
      <c r="BL107" s="15" t="s">
        <v>469</v>
      </c>
      <c r="BM107" s="15" t="s">
        <v>2519</v>
      </c>
    </row>
    <row r="108" spans="2:65" s="28" customFormat="1" ht="16.5" customHeight="1">
      <c r="B108" s="27"/>
      <c r="C108" s="181" t="s">
        <v>299</v>
      </c>
      <c r="D108" s="181" t="s">
        <v>265</v>
      </c>
      <c r="E108" s="182" t="s">
        <v>299</v>
      </c>
      <c r="F108" s="183" t="s">
        <v>2520</v>
      </c>
      <c r="G108" s="184" t="s">
        <v>2491</v>
      </c>
      <c r="H108" s="185">
        <v>1</v>
      </c>
      <c r="I108" s="8">
        <v>800.8</v>
      </c>
      <c r="J108" s="186">
        <f t="shared" si="0"/>
        <v>800.8</v>
      </c>
      <c r="K108" s="183" t="s">
        <v>1</v>
      </c>
      <c r="L108" s="187"/>
      <c r="M108" s="188" t="s">
        <v>1</v>
      </c>
      <c r="N108" s="189" t="s">
        <v>40</v>
      </c>
      <c r="O108" s="48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AR108" s="15" t="s">
        <v>2472</v>
      </c>
      <c r="AT108" s="15" t="s">
        <v>265</v>
      </c>
      <c r="AU108" s="15" t="s">
        <v>78</v>
      </c>
      <c r="AY108" s="15" t="s">
        <v>183</v>
      </c>
      <c r="BE108" s="156">
        <f t="shared" si="4"/>
        <v>800.8</v>
      </c>
      <c r="BF108" s="156">
        <f t="shared" si="5"/>
        <v>0</v>
      </c>
      <c r="BG108" s="156">
        <f t="shared" si="6"/>
        <v>0</v>
      </c>
      <c r="BH108" s="156">
        <f t="shared" si="7"/>
        <v>0</v>
      </c>
      <c r="BI108" s="156">
        <f t="shared" si="8"/>
        <v>0</v>
      </c>
      <c r="BJ108" s="15" t="s">
        <v>76</v>
      </c>
      <c r="BK108" s="156">
        <f t="shared" si="9"/>
        <v>800.8</v>
      </c>
      <c r="BL108" s="15" t="s">
        <v>469</v>
      </c>
      <c r="BM108" s="15" t="s">
        <v>2521</v>
      </c>
    </row>
    <row r="109" spans="2:65" s="28" customFormat="1" ht="16.5" customHeight="1">
      <c r="B109" s="27"/>
      <c r="C109" s="181" t="s">
        <v>301</v>
      </c>
      <c r="D109" s="181" t="s">
        <v>265</v>
      </c>
      <c r="E109" s="182" t="s">
        <v>301</v>
      </c>
      <c r="F109" s="183" t="s">
        <v>2522</v>
      </c>
      <c r="G109" s="184" t="s">
        <v>2491</v>
      </c>
      <c r="H109" s="185">
        <v>19</v>
      </c>
      <c r="I109" s="8">
        <v>4455</v>
      </c>
      <c r="J109" s="186">
        <f t="shared" si="0"/>
        <v>84645</v>
      </c>
      <c r="K109" s="183" t="s">
        <v>1</v>
      </c>
      <c r="L109" s="187"/>
      <c r="M109" s="188" t="s">
        <v>1</v>
      </c>
      <c r="N109" s="189" t="s">
        <v>40</v>
      </c>
      <c r="O109" s="48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AR109" s="15" t="s">
        <v>2472</v>
      </c>
      <c r="AT109" s="15" t="s">
        <v>265</v>
      </c>
      <c r="AU109" s="15" t="s">
        <v>78</v>
      </c>
      <c r="AY109" s="15" t="s">
        <v>183</v>
      </c>
      <c r="BE109" s="156">
        <f t="shared" si="4"/>
        <v>84645</v>
      </c>
      <c r="BF109" s="156">
        <f t="shared" si="5"/>
        <v>0</v>
      </c>
      <c r="BG109" s="156">
        <f t="shared" si="6"/>
        <v>0</v>
      </c>
      <c r="BH109" s="156">
        <f t="shared" si="7"/>
        <v>0</v>
      </c>
      <c r="BI109" s="156">
        <f t="shared" si="8"/>
        <v>0</v>
      </c>
      <c r="BJ109" s="15" t="s">
        <v>76</v>
      </c>
      <c r="BK109" s="156">
        <f t="shared" si="9"/>
        <v>84645</v>
      </c>
      <c r="BL109" s="15" t="s">
        <v>469</v>
      </c>
      <c r="BM109" s="15" t="s">
        <v>2523</v>
      </c>
    </row>
    <row r="110" spans="2:65" s="28" customFormat="1" ht="16.5" customHeight="1">
      <c r="B110" s="27"/>
      <c r="C110" s="181" t="s">
        <v>305</v>
      </c>
      <c r="D110" s="181" t="s">
        <v>265</v>
      </c>
      <c r="E110" s="182" t="s">
        <v>305</v>
      </c>
      <c r="F110" s="183" t="s">
        <v>2524</v>
      </c>
      <c r="G110" s="184" t="s">
        <v>2491</v>
      </c>
      <c r="H110" s="185">
        <v>19</v>
      </c>
      <c r="I110" s="8">
        <v>385</v>
      </c>
      <c r="J110" s="186">
        <f t="shared" si="0"/>
        <v>7315</v>
      </c>
      <c r="K110" s="183" t="s">
        <v>1</v>
      </c>
      <c r="L110" s="187"/>
      <c r="M110" s="188" t="s">
        <v>1</v>
      </c>
      <c r="N110" s="189" t="s">
        <v>40</v>
      </c>
      <c r="O110" s="48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AR110" s="15" t="s">
        <v>2472</v>
      </c>
      <c r="AT110" s="15" t="s">
        <v>265</v>
      </c>
      <c r="AU110" s="15" t="s">
        <v>78</v>
      </c>
      <c r="AY110" s="15" t="s">
        <v>183</v>
      </c>
      <c r="BE110" s="156">
        <f t="shared" si="4"/>
        <v>7315</v>
      </c>
      <c r="BF110" s="156">
        <f t="shared" si="5"/>
        <v>0</v>
      </c>
      <c r="BG110" s="156">
        <f t="shared" si="6"/>
        <v>0</v>
      </c>
      <c r="BH110" s="156">
        <f t="shared" si="7"/>
        <v>0</v>
      </c>
      <c r="BI110" s="156">
        <f t="shared" si="8"/>
        <v>0</v>
      </c>
      <c r="BJ110" s="15" t="s">
        <v>76</v>
      </c>
      <c r="BK110" s="156">
        <f t="shared" si="9"/>
        <v>7315</v>
      </c>
      <c r="BL110" s="15" t="s">
        <v>469</v>
      </c>
      <c r="BM110" s="15" t="s">
        <v>2525</v>
      </c>
    </row>
    <row r="111" spans="2:65" s="28" customFormat="1" ht="16.5" customHeight="1">
      <c r="B111" s="27"/>
      <c r="C111" s="181" t="s">
        <v>307</v>
      </c>
      <c r="D111" s="181" t="s">
        <v>265</v>
      </c>
      <c r="E111" s="182" t="s">
        <v>307</v>
      </c>
      <c r="F111" s="183" t="s">
        <v>2526</v>
      </c>
      <c r="G111" s="184" t="s">
        <v>2491</v>
      </c>
      <c r="H111" s="185">
        <v>23</v>
      </c>
      <c r="I111" s="8">
        <v>462</v>
      </c>
      <c r="J111" s="186">
        <f t="shared" si="0"/>
        <v>10626</v>
      </c>
      <c r="K111" s="183" t="s">
        <v>1</v>
      </c>
      <c r="L111" s="187"/>
      <c r="M111" s="188" t="s">
        <v>1</v>
      </c>
      <c r="N111" s="189" t="s">
        <v>40</v>
      </c>
      <c r="O111" s="48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AR111" s="15" t="s">
        <v>2472</v>
      </c>
      <c r="AT111" s="15" t="s">
        <v>265</v>
      </c>
      <c r="AU111" s="15" t="s">
        <v>78</v>
      </c>
      <c r="AY111" s="15" t="s">
        <v>183</v>
      </c>
      <c r="BE111" s="156">
        <f t="shared" si="4"/>
        <v>10626</v>
      </c>
      <c r="BF111" s="156">
        <f t="shared" si="5"/>
        <v>0</v>
      </c>
      <c r="BG111" s="156">
        <f t="shared" si="6"/>
        <v>0</v>
      </c>
      <c r="BH111" s="156">
        <f t="shared" si="7"/>
        <v>0</v>
      </c>
      <c r="BI111" s="156">
        <f t="shared" si="8"/>
        <v>0</v>
      </c>
      <c r="BJ111" s="15" t="s">
        <v>76</v>
      </c>
      <c r="BK111" s="156">
        <f t="shared" si="9"/>
        <v>10626</v>
      </c>
      <c r="BL111" s="15" t="s">
        <v>469</v>
      </c>
      <c r="BM111" s="15" t="s">
        <v>2527</v>
      </c>
    </row>
    <row r="112" spans="2:65" s="28" customFormat="1" ht="16.5" customHeight="1">
      <c r="B112" s="27"/>
      <c r="C112" s="181" t="s">
        <v>312</v>
      </c>
      <c r="D112" s="181" t="s">
        <v>265</v>
      </c>
      <c r="E112" s="182" t="s">
        <v>312</v>
      </c>
      <c r="F112" s="183" t="s">
        <v>2528</v>
      </c>
      <c r="G112" s="184" t="s">
        <v>2491</v>
      </c>
      <c r="H112" s="185">
        <v>2</v>
      </c>
      <c r="I112" s="8">
        <v>462</v>
      </c>
      <c r="J112" s="186">
        <f t="shared" si="0"/>
        <v>924</v>
      </c>
      <c r="K112" s="183" t="s">
        <v>1</v>
      </c>
      <c r="L112" s="187"/>
      <c r="M112" s="188" t="s">
        <v>1</v>
      </c>
      <c r="N112" s="189" t="s">
        <v>40</v>
      </c>
      <c r="O112" s="48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AR112" s="15" t="s">
        <v>2472</v>
      </c>
      <c r="AT112" s="15" t="s">
        <v>265</v>
      </c>
      <c r="AU112" s="15" t="s">
        <v>78</v>
      </c>
      <c r="AY112" s="15" t="s">
        <v>183</v>
      </c>
      <c r="BE112" s="156">
        <f t="shared" si="4"/>
        <v>924</v>
      </c>
      <c r="BF112" s="156">
        <f t="shared" si="5"/>
        <v>0</v>
      </c>
      <c r="BG112" s="156">
        <f t="shared" si="6"/>
        <v>0</v>
      </c>
      <c r="BH112" s="156">
        <f t="shared" si="7"/>
        <v>0</v>
      </c>
      <c r="BI112" s="156">
        <f t="shared" si="8"/>
        <v>0</v>
      </c>
      <c r="BJ112" s="15" t="s">
        <v>76</v>
      </c>
      <c r="BK112" s="156">
        <f t="shared" si="9"/>
        <v>924</v>
      </c>
      <c r="BL112" s="15" t="s">
        <v>469</v>
      </c>
      <c r="BM112" s="15" t="s">
        <v>2529</v>
      </c>
    </row>
    <row r="113" spans="2:65" s="28" customFormat="1" ht="16.5" customHeight="1">
      <c r="B113" s="27"/>
      <c r="C113" s="181" t="s">
        <v>316</v>
      </c>
      <c r="D113" s="181" t="s">
        <v>265</v>
      </c>
      <c r="E113" s="182" t="s">
        <v>316</v>
      </c>
      <c r="F113" s="183" t="s">
        <v>2530</v>
      </c>
      <c r="G113" s="184" t="s">
        <v>2491</v>
      </c>
      <c r="H113" s="185">
        <v>1</v>
      </c>
      <c r="I113" s="8">
        <v>462</v>
      </c>
      <c r="J113" s="186">
        <f t="shared" si="0"/>
        <v>462</v>
      </c>
      <c r="K113" s="183" t="s">
        <v>1</v>
      </c>
      <c r="L113" s="187"/>
      <c r="M113" s="188" t="s">
        <v>1</v>
      </c>
      <c r="N113" s="189" t="s">
        <v>40</v>
      </c>
      <c r="O113" s="48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AR113" s="15" t="s">
        <v>2472</v>
      </c>
      <c r="AT113" s="15" t="s">
        <v>265</v>
      </c>
      <c r="AU113" s="15" t="s">
        <v>78</v>
      </c>
      <c r="AY113" s="15" t="s">
        <v>183</v>
      </c>
      <c r="BE113" s="156">
        <f t="shared" si="4"/>
        <v>462</v>
      </c>
      <c r="BF113" s="156">
        <f t="shared" si="5"/>
        <v>0</v>
      </c>
      <c r="BG113" s="156">
        <f t="shared" si="6"/>
        <v>0</v>
      </c>
      <c r="BH113" s="156">
        <f t="shared" si="7"/>
        <v>0</v>
      </c>
      <c r="BI113" s="156">
        <f t="shared" si="8"/>
        <v>0</v>
      </c>
      <c r="BJ113" s="15" t="s">
        <v>76</v>
      </c>
      <c r="BK113" s="156">
        <f t="shared" si="9"/>
        <v>462</v>
      </c>
      <c r="BL113" s="15" t="s">
        <v>469</v>
      </c>
      <c r="BM113" s="15" t="s">
        <v>2531</v>
      </c>
    </row>
    <row r="114" spans="2:65" s="28" customFormat="1" ht="16.5" customHeight="1">
      <c r="B114" s="27"/>
      <c r="C114" s="181" t="s">
        <v>321</v>
      </c>
      <c r="D114" s="181" t="s">
        <v>265</v>
      </c>
      <c r="E114" s="182" t="s">
        <v>321</v>
      </c>
      <c r="F114" s="183" t="s">
        <v>2532</v>
      </c>
      <c r="G114" s="184" t="s">
        <v>2491</v>
      </c>
      <c r="H114" s="185">
        <v>27</v>
      </c>
      <c r="I114" s="8">
        <v>22</v>
      </c>
      <c r="J114" s="186">
        <f t="shared" si="0"/>
        <v>594</v>
      </c>
      <c r="K114" s="183" t="s">
        <v>1</v>
      </c>
      <c r="L114" s="187"/>
      <c r="M114" s="188" t="s">
        <v>1</v>
      </c>
      <c r="N114" s="189" t="s">
        <v>40</v>
      </c>
      <c r="O114" s="48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AR114" s="15" t="s">
        <v>2472</v>
      </c>
      <c r="AT114" s="15" t="s">
        <v>265</v>
      </c>
      <c r="AU114" s="15" t="s">
        <v>78</v>
      </c>
      <c r="AY114" s="15" t="s">
        <v>183</v>
      </c>
      <c r="BE114" s="156">
        <f t="shared" si="4"/>
        <v>594</v>
      </c>
      <c r="BF114" s="156">
        <f t="shared" si="5"/>
        <v>0</v>
      </c>
      <c r="BG114" s="156">
        <f t="shared" si="6"/>
        <v>0</v>
      </c>
      <c r="BH114" s="156">
        <f t="shared" si="7"/>
        <v>0</v>
      </c>
      <c r="BI114" s="156">
        <f t="shared" si="8"/>
        <v>0</v>
      </c>
      <c r="BJ114" s="15" t="s">
        <v>76</v>
      </c>
      <c r="BK114" s="156">
        <f t="shared" si="9"/>
        <v>594</v>
      </c>
      <c r="BL114" s="15" t="s">
        <v>469</v>
      </c>
      <c r="BM114" s="15" t="s">
        <v>2533</v>
      </c>
    </row>
    <row r="115" spans="2:65" s="28" customFormat="1" ht="16.5" customHeight="1">
      <c r="B115" s="27"/>
      <c r="C115" s="181" t="s">
        <v>327</v>
      </c>
      <c r="D115" s="181" t="s">
        <v>265</v>
      </c>
      <c r="E115" s="182" t="s">
        <v>327</v>
      </c>
      <c r="F115" s="183" t="s">
        <v>2534</v>
      </c>
      <c r="G115" s="184" t="s">
        <v>194</v>
      </c>
      <c r="H115" s="185">
        <v>8.4</v>
      </c>
      <c r="I115" s="8">
        <v>3025</v>
      </c>
      <c r="J115" s="186">
        <f t="shared" si="0"/>
        <v>25410</v>
      </c>
      <c r="K115" s="183" t="s">
        <v>1</v>
      </c>
      <c r="L115" s="187"/>
      <c r="M115" s="188" t="s">
        <v>1</v>
      </c>
      <c r="N115" s="189" t="s">
        <v>40</v>
      </c>
      <c r="O115" s="48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AR115" s="15" t="s">
        <v>2472</v>
      </c>
      <c r="AT115" s="15" t="s">
        <v>265</v>
      </c>
      <c r="AU115" s="15" t="s">
        <v>78</v>
      </c>
      <c r="AY115" s="15" t="s">
        <v>183</v>
      </c>
      <c r="BE115" s="156">
        <f t="shared" si="4"/>
        <v>25410</v>
      </c>
      <c r="BF115" s="156">
        <f t="shared" si="5"/>
        <v>0</v>
      </c>
      <c r="BG115" s="156">
        <f t="shared" si="6"/>
        <v>0</v>
      </c>
      <c r="BH115" s="156">
        <f t="shared" si="7"/>
        <v>0</v>
      </c>
      <c r="BI115" s="156">
        <f t="shared" si="8"/>
        <v>0</v>
      </c>
      <c r="BJ115" s="15" t="s">
        <v>76</v>
      </c>
      <c r="BK115" s="156">
        <f t="shared" si="9"/>
        <v>25410</v>
      </c>
      <c r="BL115" s="15" t="s">
        <v>469</v>
      </c>
      <c r="BM115" s="15" t="s">
        <v>2535</v>
      </c>
    </row>
    <row r="116" spans="2:65" s="28" customFormat="1" ht="16.5" customHeight="1">
      <c r="B116" s="27"/>
      <c r="C116" s="181" t="s">
        <v>332</v>
      </c>
      <c r="D116" s="181" t="s">
        <v>265</v>
      </c>
      <c r="E116" s="182" t="s">
        <v>332</v>
      </c>
      <c r="F116" s="183" t="s">
        <v>2536</v>
      </c>
      <c r="G116" s="184" t="s">
        <v>194</v>
      </c>
      <c r="H116" s="185">
        <v>2.6</v>
      </c>
      <c r="I116" s="8">
        <v>855</v>
      </c>
      <c r="J116" s="186">
        <f aca="true" t="shared" si="10" ref="J116:J142">ROUND(I116*H116,2)</f>
        <v>2223</v>
      </c>
      <c r="K116" s="183" t="s">
        <v>1</v>
      </c>
      <c r="L116" s="187"/>
      <c r="M116" s="188" t="s">
        <v>1</v>
      </c>
      <c r="N116" s="189" t="s">
        <v>40</v>
      </c>
      <c r="O116" s="48"/>
      <c r="P116" s="154">
        <f aca="true" t="shared" si="11" ref="P116:P142">O116*H116</f>
        <v>0</v>
      </c>
      <c r="Q116" s="154">
        <v>0</v>
      </c>
      <c r="R116" s="154">
        <f aca="true" t="shared" si="12" ref="R116:R142">Q116*H116</f>
        <v>0</v>
      </c>
      <c r="S116" s="154">
        <v>0</v>
      </c>
      <c r="T116" s="155">
        <f aca="true" t="shared" si="13" ref="T116:T142">S116*H116</f>
        <v>0</v>
      </c>
      <c r="AR116" s="15" t="s">
        <v>2472</v>
      </c>
      <c r="AT116" s="15" t="s">
        <v>265</v>
      </c>
      <c r="AU116" s="15" t="s">
        <v>78</v>
      </c>
      <c r="AY116" s="15" t="s">
        <v>183</v>
      </c>
      <c r="BE116" s="156">
        <f aca="true" t="shared" si="14" ref="BE116:BE142">IF(N116="základní",J116,0)</f>
        <v>2223</v>
      </c>
      <c r="BF116" s="156">
        <f aca="true" t="shared" si="15" ref="BF116:BF142">IF(N116="snížená",J116,0)</f>
        <v>0</v>
      </c>
      <c r="BG116" s="156">
        <f aca="true" t="shared" si="16" ref="BG116:BG142">IF(N116="zákl. přenesená",J116,0)</f>
        <v>0</v>
      </c>
      <c r="BH116" s="156">
        <f aca="true" t="shared" si="17" ref="BH116:BH142">IF(N116="sníž. přenesená",J116,0)</f>
        <v>0</v>
      </c>
      <c r="BI116" s="156">
        <f aca="true" t="shared" si="18" ref="BI116:BI142">IF(N116="nulová",J116,0)</f>
        <v>0</v>
      </c>
      <c r="BJ116" s="15" t="s">
        <v>76</v>
      </c>
      <c r="BK116" s="156">
        <f aca="true" t="shared" si="19" ref="BK116:BK142">ROUND(I116*H116,2)</f>
        <v>2223</v>
      </c>
      <c r="BL116" s="15" t="s">
        <v>469</v>
      </c>
      <c r="BM116" s="15" t="s">
        <v>2537</v>
      </c>
    </row>
    <row r="117" spans="2:65" s="28" customFormat="1" ht="16.5" customHeight="1">
      <c r="B117" s="27"/>
      <c r="C117" s="181" t="s">
        <v>340</v>
      </c>
      <c r="D117" s="181" t="s">
        <v>265</v>
      </c>
      <c r="E117" s="182" t="s">
        <v>340</v>
      </c>
      <c r="F117" s="183" t="s">
        <v>2538</v>
      </c>
      <c r="G117" s="184" t="s">
        <v>2491</v>
      </c>
      <c r="H117" s="185">
        <v>19</v>
      </c>
      <c r="I117" s="8">
        <v>605</v>
      </c>
      <c r="J117" s="186">
        <f t="shared" si="10"/>
        <v>11495</v>
      </c>
      <c r="K117" s="183" t="s">
        <v>1</v>
      </c>
      <c r="L117" s="187"/>
      <c r="M117" s="188" t="s">
        <v>1</v>
      </c>
      <c r="N117" s="189" t="s">
        <v>40</v>
      </c>
      <c r="O117" s="48"/>
      <c r="P117" s="154">
        <f t="shared" si="11"/>
        <v>0</v>
      </c>
      <c r="Q117" s="154">
        <v>0</v>
      </c>
      <c r="R117" s="154">
        <f t="shared" si="12"/>
        <v>0</v>
      </c>
      <c r="S117" s="154">
        <v>0</v>
      </c>
      <c r="T117" s="155">
        <f t="shared" si="13"/>
        <v>0</v>
      </c>
      <c r="AR117" s="15" t="s">
        <v>2472</v>
      </c>
      <c r="AT117" s="15" t="s">
        <v>265</v>
      </c>
      <c r="AU117" s="15" t="s">
        <v>78</v>
      </c>
      <c r="AY117" s="15" t="s">
        <v>183</v>
      </c>
      <c r="BE117" s="156">
        <f t="shared" si="14"/>
        <v>11495</v>
      </c>
      <c r="BF117" s="156">
        <f t="shared" si="15"/>
        <v>0</v>
      </c>
      <c r="BG117" s="156">
        <f t="shared" si="16"/>
        <v>0</v>
      </c>
      <c r="BH117" s="156">
        <f t="shared" si="17"/>
        <v>0</v>
      </c>
      <c r="BI117" s="156">
        <f t="shared" si="18"/>
        <v>0</v>
      </c>
      <c r="BJ117" s="15" t="s">
        <v>76</v>
      </c>
      <c r="BK117" s="156">
        <f t="shared" si="19"/>
        <v>11495</v>
      </c>
      <c r="BL117" s="15" t="s">
        <v>469</v>
      </c>
      <c r="BM117" s="15" t="s">
        <v>2539</v>
      </c>
    </row>
    <row r="118" spans="2:65" s="28" customFormat="1" ht="16.5" customHeight="1">
      <c r="B118" s="27"/>
      <c r="C118" s="181" t="s">
        <v>346</v>
      </c>
      <c r="D118" s="181" t="s">
        <v>265</v>
      </c>
      <c r="E118" s="182" t="s">
        <v>346</v>
      </c>
      <c r="F118" s="183" t="s">
        <v>2540</v>
      </c>
      <c r="G118" s="184" t="s">
        <v>2491</v>
      </c>
      <c r="H118" s="185">
        <v>7</v>
      </c>
      <c r="I118" s="8">
        <v>715</v>
      </c>
      <c r="J118" s="186">
        <f t="shared" si="10"/>
        <v>5005</v>
      </c>
      <c r="K118" s="183" t="s">
        <v>1</v>
      </c>
      <c r="L118" s="187"/>
      <c r="M118" s="188" t="s">
        <v>1</v>
      </c>
      <c r="N118" s="189" t="s">
        <v>40</v>
      </c>
      <c r="O118" s="48"/>
      <c r="P118" s="154">
        <f t="shared" si="11"/>
        <v>0</v>
      </c>
      <c r="Q118" s="154">
        <v>0</v>
      </c>
      <c r="R118" s="154">
        <f t="shared" si="12"/>
        <v>0</v>
      </c>
      <c r="S118" s="154">
        <v>0</v>
      </c>
      <c r="T118" s="155">
        <f t="shared" si="13"/>
        <v>0</v>
      </c>
      <c r="AR118" s="15" t="s">
        <v>2472</v>
      </c>
      <c r="AT118" s="15" t="s">
        <v>265</v>
      </c>
      <c r="AU118" s="15" t="s">
        <v>78</v>
      </c>
      <c r="AY118" s="15" t="s">
        <v>183</v>
      </c>
      <c r="BE118" s="156">
        <f t="shared" si="14"/>
        <v>5005</v>
      </c>
      <c r="BF118" s="156">
        <f t="shared" si="15"/>
        <v>0</v>
      </c>
      <c r="BG118" s="156">
        <f t="shared" si="16"/>
        <v>0</v>
      </c>
      <c r="BH118" s="156">
        <f t="shared" si="17"/>
        <v>0</v>
      </c>
      <c r="BI118" s="156">
        <f t="shared" si="18"/>
        <v>0</v>
      </c>
      <c r="BJ118" s="15" t="s">
        <v>76</v>
      </c>
      <c r="BK118" s="156">
        <f t="shared" si="19"/>
        <v>5005</v>
      </c>
      <c r="BL118" s="15" t="s">
        <v>469</v>
      </c>
      <c r="BM118" s="15" t="s">
        <v>2541</v>
      </c>
    </row>
    <row r="119" spans="2:65" s="28" customFormat="1" ht="16.5" customHeight="1">
      <c r="B119" s="27"/>
      <c r="C119" s="181" t="s">
        <v>351</v>
      </c>
      <c r="D119" s="181" t="s">
        <v>265</v>
      </c>
      <c r="E119" s="182" t="s">
        <v>351</v>
      </c>
      <c r="F119" s="183" t="s">
        <v>2542</v>
      </c>
      <c r="G119" s="184" t="s">
        <v>2491</v>
      </c>
      <c r="H119" s="185">
        <v>26</v>
      </c>
      <c r="I119" s="8">
        <v>165</v>
      </c>
      <c r="J119" s="186">
        <f t="shared" si="10"/>
        <v>4290</v>
      </c>
      <c r="K119" s="183" t="s">
        <v>1</v>
      </c>
      <c r="L119" s="187"/>
      <c r="M119" s="188" t="s">
        <v>1</v>
      </c>
      <c r="N119" s="189" t="s">
        <v>40</v>
      </c>
      <c r="O119" s="48"/>
      <c r="P119" s="154">
        <f t="shared" si="11"/>
        <v>0</v>
      </c>
      <c r="Q119" s="154">
        <v>0</v>
      </c>
      <c r="R119" s="154">
        <f t="shared" si="12"/>
        <v>0</v>
      </c>
      <c r="S119" s="154">
        <v>0</v>
      </c>
      <c r="T119" s="155">
        <f t="shared" si="13"/>
        <v>0</v>
      </c>
      <c r="AR119" s="15" t="s">
        <v>2472</v>
      </c>
      <c r="AT119" s="15" t="s">
        <v>265</v>
      </c>
      <c r="AU119" s="15" t="s">
        <v>78</v>
      </c>
      <c r="AY119" s="15" t="s">
        <v>183</v>
      </c>
      <c r="BE119" s="156">
        <f t="shared" si="14"/>
        <v>4290</v>
      </c>
      <c r="BF119" s="156">
        <f t="shared" si="15"/>
        <v>0</v>
      </c>
      <c r="BG119" s="156">
        <f t="shared" si="16"/>
        <v>0</v>
      </c>
      <c r="BH119" s="156">
        <f t="shared" si="17"/>
        <v>0</v>
      </c>
      <c r="BI119" s="156">
        <f t="shared" si="18"/>
        <v>0</v>
      </c>
      <c r="BJ119" s="15" t="s">
        <v>76</v>
      </c>
      <c r="BK119" s="156">
        <f t="shared" si="19"/>
        <v>4290</v>
      </c>
      <c r="BL119" s="15" t="s">
        <v>469</v>
      </c>
      <c r="BM119" s="15" t="s">
        <v>2543</v>
      </c>
    </row>
    <row r="120" spans="2:65" s="28" customFormat="1" ht="16.5" customHeight="1">
      <c r="B120" s="27"/>
      <c r="C120" s="181" t="s">
        <v>355</v>
      </c>
      <c r="D120" s="181" t="s">
        <v>265</v>
      </c>
      <c r="E120" s="182" t="s">
        <v>355</v>
      </c>
      <c r="F120" s="183" t="s">
        <v>2544</v>
      </c>
      <c r="G120" s="184" t="s">
        <v>319</v>
      </c>
      <c r="H120" s="185">
        <v>920</v>
      </c>
      <c r="I120" s="8">
        <v>26.4</v>
      </c>
      <c r="J120" s="186">
        <f t="shared" si="10"/>
        <v>24288</v>
      </c>
      <c r="K120" s="183" t="s">
        <v>1</v>
      </c>
      <c r="L120" s="187"/>
      <c r="M120" s="188" t="s">
        <v>1</v>
      </c>
      <c r="N120" s="189" t="s">
        <v>40</v>
      </c>
      <c r="O120" s="48"/>
      <c r="P120" s="154">
        <f t="shared" si="11"/>
        <v>0</v>
      </c>
      <c r="Q120" s="154">
        <v>0</v>
      </c>
      <c r="R120" s="154">
        <f t="shared" si="12"/>
        <v>0</v>
      </c>
      <c r="S120" s="154">
        <v>0</v>
      </c>
      <c r="T120" s="155">
        <f t="shared" si="13"/>
        <v>0</v>
      </c>
      <c r="AR120" s="15" t="s">
        <v>2472</v>
      </c>
      <c r="AT120" s="15" t="s">
        <v>265</v>
      </c>
      <c r="AU120" s="15" t="s">
        <v>78</v>
      </c>
      <c r="AY120" s="15" t="s">
        <v>183</v>
      </c>
      <c r="BE120" s="156">
        <f t="shared" si="14"/>
        <v>24288</v>
      </c>
      <c r="BF120" s="156">
        <f t="shared" si="15"/>
        <v>0</v>
      </c>
      <c r="BG120" s="156">
        <f t="shared" si="16"/>
        <v>0</v>
      </c>
      <c r="BH120" s="156">
        <f t="shared" si="17"/>
        <v>0</v>
      </c>
      <c r="BI120" s="156">
        <f t="shared" si="18"/>
        <v>0</v>
      </c>
      <c r="BJ120" s="15" t="s">
        <v>76</v>
      </c>
      <c r="BK120" s="156">
        <f t="shared" si="19"/>
        <v>24288</v>
      </c>
      <c r="BL120" s="15" t="s">
        <v>469</v>
      </c>
      <c r="BM120" s="15" t="s">
        <v>2545</v>
      </c>
    </row>
    <row r="121" spans="2:65" s="28" customFormat="1" ht="16.5" customHeight="1">
      <c r="B121" s="27"/>
      <c r="C121" s="181" t="s">
        <v>359</v>
      </c>
      <c r="D121" s="181" t="s">
        <v>265</v>
      </c>
      <c r="E121" s="182" t="s">
        <v>359</v>
      </c>
      <c r="F121" s="183" t="s">
        <v>2546</v>
      </c>
      <c r="G121" s="184" t="s">
        <v>319</v>
      </c>
      <c r="H121" s="185">
        <v>16</v>
      </c>
      <c r="I121" s="8">
        <v>39.6</v>
      </c>
      <c r="J121" s="186">
        <f t="shared" si="10"/>
        <v>633.6</v>
      </c>
      <c r="K121" s="183" t="s">
        <v>1</v>
      </c>
      <c r="L121" s="187"/>
      <c r="M121" s="188" t="s">
        <v>1</v>
      </c>
      <c r="N121" s="189" t="s">
        <v>40</v>
      </c>
      <c r="O121" s="48"/>
      <c r="P121" s="154">
        <f t="shared" si="11"/>
        <v>0</v>
      </c>
      <c r="Q121" s="154">
        <v>0</v>
      </c>
      <c r="R121" s="154">
        <f t="shared" si="12"/>
        <v>0</v>
      </c>
      <c r="S121" s="154">
        <v>0</v>
      </c>
      <c r="T121" s="155">
        <f t="shared" si="13"/>
        <v>0</v>
      </c>
      <c r="AR121" s="15" t="s">
        <v>2472</v>
      </c>
      <c r="AT121" s="15" t="s">
        <v>265</v>
      </c>
      <c r="AU121" s="15" t="s">
        <v>78</v>
      </c>
      <c r="AY121" s="15" t="s">
        <v>183</v>
      </c>
      <c r="BE121" s="156">
        <f t="shared" si="14"/>
        <v>633.6</v>
      </c>
      <c r="BF121" s="156">
        <f t="shared" si="15"/>
        <v>0</v>
      </c>
      <c r="BG121" s="156">
        <f t="shared" si="16"/>
        <v>0</v>
      </c>
      <c r="BH121" s="156">
        <f t="shared" si="17"/>
        <v>0</v>
      </c>
      <c r="BI121" s="156">
        <f t="shared" si="18"/>
        <v>0</v>
      </c>
      <c r="BJ121" s="15" t="s">
        <v>76</v>
      </c>
      <c r="BK121" s="156">
        <f t="shared" si="19"/>
        <v>633.6</v>
      </c>
      <c r="BL121" s="15" t="s">
        <v>469</v>
      </c>
      <c r="BM121" s="15" t="s">
        <v>2547</v>
      </c>
    </row>
    <row r="122" spans="2:65" s="28" customFormat="1" ht="16.5" customHeight="1">
      <c r="B122" s="27"/>
      <c r="C122" s="181" t="s">
        <v>363</v>
      </c>
      <c r="D122" s="181" t="s">
        <v>265</v>
      </c>
      <c r="E122" s="182" t="s">
        <v>363</v>
      </c>
      <c r="F122" s="183" t="s">
        <v>2548</v>
      </c>
      <c r="G122" s="184" t="s">
        <v>2491</v>
      </c>
      <c r="H122" s="185">
        <v>2</v>
      </c>
      <c r="I122" s="8">
        <v>38.5</v>
      </c>
      <c r="J122" s="186">
        <f t="shared" si="10"/>
        <v>77</v>
      </c>
      <c r="K122" s="183" t="s">
        <v>1</v>
      </c>
      <c r="L122" s="187"/>
      <c r="M122" s="188" t="s">
        <v>1</v>
      </c>
      <c r="N122" s="189" t="s">
        <v>40</v>
      </c>
      <c r="O122" s="48"/>
      <c r="P122" s="154">
        <f t="shared" si="11"/>
        <v>0</v>
      </c>
      <c r="Q122" s="154">
        <v>0</v>
      </c>
      <c r="R122" s="154">
        <f t="shared" si="12"/>
        <v>0</v>
      </c>
      <c r="S122" s="154">
        <v>0</v>
      </c>
      <c r="T122" s="155">
        <f t="shared" si="13"/>
        <v>0</v>
      </c>
      <c r="AR122" s="15" t="s">
        <v>2472</v>
      </c>
      <c r="AT122" s="15" t="s">
        <v>265</v>
      </c>
      <c r="AU122" s="15" t="s">
        <v>78</v>
      </c>
      <c r="AY122" s="15" t="s">
        <v>183</v>
      </c>
      <c r="BE122" s="156">
        <f t="shared" si="14"/>
        <v>77</v>
      </c>
      <c r="BF122" s="156">
        <f t="shared" si="15"/>
        <v>0</v>
      </c>
      <c r="BG122" s="156">
        <f t="shared" si="16"/>
        <v>0</v>
      </c>
      <c r="BH122" s="156">
        <f t="shared" si="17"/>
        <v>0</v>
      </c>
      <c r="BI122" s="156">
        <f t="shared" si="18"/>
        <v>0</v>
      </c>
      <c r="BJ122" s="15" t="s">
        <v>76</v>
      </c>
      <c r="BK122" s="156">
        <f t="shared" si="19"/>
        <v>77</v>
      </c>
      <c r="BL122" s="15" t="s">
        <v>469</v>
      </c>
      <c r="BM122" s="15" t="s">
        <v>2549</v>
      </c>
    </row>
    <row r="123" spans="2:65" s="28" customFormat="1" ht="16.5" customHeight="1">
      <c r="B123" s="27"/>
      <c r="C123" s="181" t="s">
        <v>367</v>
      </c>
      <c r="D123" s="181" t="s">
        <v>265</v>
      </c>
      <c r="E123" s="182" t="s">
        <v>367</v>
      </c>
      <c r="F123" s="183" t="s">
        <v>2550</v>
      </c>
      <c r="G123" s="184" t="s">
        <v>2491</v>
      </c>
      <c r="H123" s="185">
        <v>6</v>
      </c>
      <c r="I123" s="8">
        <v>63.8</v>
      </c>
      <c r="J123" s="186">
        <f t="shared" si="10"/>
        <v>382.8</v>
      </c>
      <c r="K123" s="183" t="s">
        <v>1</v>
      </c>
      <c r="L123" s="187"/>
      <c r="M123" s="188" t="s">
        <v>1</v>
      </c>
      <c r="N123" s="189" t="s">
        <v>40</v>
      </c>
      <c r="O123" s="48"/>
      <c r="P123" s="154">
        <f t="shared" si="11"/>
        <v>0</v>
      </c>
      <c r="Q123" s="154">
        <v>0</v>
      </c>
      <c r="R123" s="154">
        <f t="shared" si="12"/>
        <v>0</v>
      </c>
      <c r="S123" s="154">
        <v>0</v>
      </c>
      <c r="T123" s="155">
        <f t="shared" si="13"/>
        <v>0</v>
      </c>
      <c r="AR123" s="15" t="s">
        <v>2472</v>
      </c>
      <c r="AT123" s="15" t="s">
        <v>265</v>
      </c>
      <c r="AU123" s="15" t="s">
        <v>78</v>
      </c>
      <c r="AY123" s="15" t="s">
        <v>183</v>
      </c>
      <c r="BE123" s="156">
        <f t="shared" si="14"/>
        <v>382.8</v>
      </c>
      <c r="BF123" s="156">
        <f t="shared" si="15"/>
        <v>0</v>
      </c>
      <c r="BG123" s="156">
        <f t="shared" si="16"/>
        <v>0</v>
      </c>
      <c r="BH123" s="156">
        <f t="shared" si="17"/>
        <v>0</v>
      </c>
      <c r="BI123" s="156">
        <f t="shared" si="18"/>
        <v>0</v>
      </c>
      <c r="BJ123" s="15" t="s">
        <v>76</v>
      </c>
      <c r="BK123" s="156">
        <f t="shared" si="19"/>
        <v>382.8</v>
      </c>
      <c r="BL123" s="15" t="s">
        <v>469</v>
      </c>
      <c r="BM123" s="15" t="s">
        <v>2551</v>
      </c>
    </row>
    <row r="124" spans="2:65" s="28" customFormat="1" ht="16.5" customHeight="1">
      <c r="B124" s="27"/>
      <c r="C124" s="181" t="s">
        <v>371</v>
      </c>
      <c r="D124" s="181" t="s">
        <v>265</v>
      </c>
      <c r="E124" s="182" t="s">
        <v>371</v>
      </c>
      <c r="F124" s="183" t="s">
        <v>2552</v>
      </c>
      <c r="G124" s="184" t="s">
        <v>2491</v>
      </c>
      <c r="H124" s="185">
        <v>2</v>
      </c>
      <c r="I124" s="8">
        <v>57.2</v>
      </c>
      <c r="J124" s="186">
        <f t="shared" si="10"/>
        <v>114.4</v>
      </c>
      <c r="K124" s="183" t="s">
        <v>1</v>
      </c>
      <c r="L124" s="187"/>
      <c r="M124" s="188" t="s">
        <v>1</v>
      </c>
      <c r="N124" s="189" t="s">
        <v>40</v>
      </c>
      <c r="O124" s="48"/>
      <c r="P124" s="154">
        <f t="shared" si="11"/>
        <v>0</v>
      </c>
      <c r="Q124" s="154">
        <v>0</v>
      </c>
      <c r="R124" s="154">
        <f t="shared" si="12"/>
        <v>0</v>
      </c>
      <c r="S124" s="154">
        <v>0</v>
      </c>
      <c r="T124" s="155">
        <f t="shared" si="13"/>
        <v>0</v>
      </c>
      <c r="AR124" s="15" t="s">
        <v>2472</v>
      </c>
      <c r="AT124" s="15" t="s">
        <v>265</v>
      </c>
      <c r="AU124" s="15" t="s">
        <v>78</v>
      </c>
      <c r="AY124" s="15" t="s">
        <v>183</v>
      </c>
      <c r="BE124" s="156">
        <f t="shared" si="14"/>
        <v>114.4</v>
      </c>
      <c r="BF124" s="156">
        <f t="shared" si="15"/>
        <v>0</v>
      </c>
      <c r="BG124" s="156">
        <f t="shared" si="16"/>
        <v>0</v>
      </c>
      <c r="BH124" s="156">
        <f t="shared" si="17"/>
        <v>0</v>
      </c>
      <c r="BI124" s="156">
        <f t="shared" si="18"/>
        <v>0</v>
      </c>
      <c r="BJ124" s="15" t="s">
        <v>76</v>
      </c>
      <c r="BK124" s="156">
        <f t="shared" si="19"/>
        <v>114.4</v>
      </c>
      <c r="BL124" s="15" t="s">
        <v>469</v>
      </c>
      <c r="BM124" s="15" t="s">
        <v>2553</v>
      </c>
    </row>
    <row r="125" spans="2:65" s="28" customFormat="1" ht="16.5" customHeight="1">
      <c r="B125" s="27"/>
      <c r="C125" s="181" t="s">
        <v>375</v>
      </c>
      <c r="D125" s="181" t="s">
        <v>265</v>
      </c>
      <c r="E125" s="182" t="s">
        <v>375</v>
      </c>
      <c r="F125" s="183" t="s">
        <v>2554</v>
      </c>
      <c r="G125" s="184" t="s">
        <v>2491</v>
      </c>
      <c r="H125" s="185">
        <v>104</v>
      </c>
      <c r="I125" s="8">
        <v>38.5</v>
      </c>
      <c r="J125" s="186">
        <f t="shared" si="10"/>
        <v>4004</v>
      </c>
      <c r="K125" s="183" t="s">
        <v>1</v>
      </c>
      <c r="L125" s="187"/>
      <c r="M125" s="188" t="s">
        <v>1</v>
      </c>
      <c r="N125" s="189" t="s">
        <v>40</v>
      </c>
      <c r="O125" s="48"/>
      <c r="P125" s="154">
        <f t="shared" si="11"/>
        <v>0</v>
      </c>
      <c r="Q125" s="154">
        <v>0</v>
      </c>
      <c r="R125" s="154">
        <f t="shared" si="12"/>
        <v>0</v>
      </c>
      <c r="S125" s="154">
        <v>0</v>
      </c>
      <c r="T125" s="155">
        <f t="shared" si="13"/>
        <v>0</v>
      </c>
      <c r="AR125" s="15" t="s">
        <v>2472</v>
      </c>
      <c r="AT125" s="15" t="s">
        <v>265</v>
      </c>
      <c r="AU125" s="15" t="s">
        <v>78</v>
      </c>
      <c r="AY125" s="15" t="s">
        <v>183</v>
      </c>
      <c r="BE125" s="156">
        <f t="shared" si="14"/>
        <v>4004</v>
      </c>
      <c r="BF125" s="156">
        <f t="shared" si="15"/>
        <v>0</v>
      </c>
      <c r="BG125" s="156">
        <f t="shared" si="16"/>
        <v>0</v>
      </c>
      <c r="BH125" s="156">
        <f t="shared" si="17"/>
        <v>0</v>
      </c>
      <c r="BI125" s="156">
        <f t="shared" si="18"/>
        <v>0</v>
      </c>
      <c r="BJ125" s="15" t="s">
        <v>76</v>
      </c>
      <c r="BK125" s="156">
        <f t="shared" si="19"/>
        <v>4004</v>
      </c>
      <c r="BL125" s="15" t="s">
        <v>469</v>
      </c>
      <c r="BM125" s="15" t="s">
        <v>2555</v>
      </c>
    </row>
    <row r="126" spans="2:65" s="28" customFormat="1" ht="16.5" customHeight="1">
      <c r="B126" s="27"/>
      <c r="C126" s="181" t="s">
        <v>379</v>
      </c>
      <c r="D126" s="181" t="s">
        <v>265</v>
      </c>
      <c r="E126" s="182" t="s">
        <v>379</v>
      </c>
      <c r="F126" s="183" t="s">
        <v>2556</v>
      </c>
      <c r="G126" s="184" t="s">
        <v>2491</v>
      </c>
      <c r="H126" s="185">
        <v>66</v>
      </c>
      <c r="I126" s="8">
        <v>16.5</v>
      </c>
      <c r="J126" s="186">
        <f t="shared" si="10"/>
        <v>1089</v>
      </c>
      <c r="K126" s="183" t="s">
        <v>1</v>
      </c>
      <c r="L126" s="187"/>
      <c r="M126" s="188" t="s">
        <v>1</v>
      </c>
      <c r="N126" s="189" t="s">
        <v>40</v>
      </c>
      <c r="O126" s="48"/>
      <c r="P126" s="154">
        <f t="shared" si="11"/>
        <v>0</v>
      </c>
      <c r="Q126" s="154">
        <v>0</v>
      </c>
      <c r="R126" s="154">
        <f t="shared" si="12"/>
        <v>0</v>
      </c>
      <c r="S126" s="154">
        <v>0</v>
      </c>
      <c r="T126" s="155">
        <f t="shared" si="13"/>
        <v>0</v>
      </c>
      <c r="AR126" s="15" t="s">
        <v>2472</v>
      </c>
      <c r="AT126" s="15" t="s">
        <v>265</v>
      </c>
      <c r="AU126" s="15" t="s">
        <v>78</v>
      </c>
      <c r="AY126" s="15" t="s">
        <v>183</v>
      </c>
      <c r="BE126" s="156">
        <f t="shared" si="14"/>
        <v>1089</v>
      </c>
      <c r="BF126" s="156">
        <f t="shared" si="15"/>
        <v>0</v>
      </c>
      <c r="BG126" s="156">
        <f t="shared" si="16"/>
        <v>0</v>
      </c>
      <c r="BH126" s="156">
        <f t="shared" si="17"/>
        <v>0</v>
      </c>
      <c r="BI126" s="156">
        <f t="shared" si="18"/>
        <v>0</v>
      </c>
      <c r="BJ126" s="15" t="s">
        <v>76</v>
      </c>
      <c r="BK126" s="156">
        <f t="shared" si="19"/>
        <v>1089</v>
      </c>
      <c r="BL126" s="15" t="s">
        <v>469</v>
      </c>
      <c r="BM126" s="15" t="s">
        <v>2557</v>
      </c>
    </row>
    <row r="127" spans="2:65" s="28" customFormat="1" ht="16.5" customHeight="1">
      <c r="B127" s="27"/>
      <c r="C127" s="181" t="s">
        <v>383</v>
      </c>
      <c r="D127" s="181" t="s">
        <v>265</v>
      </c>
      <c r="E127" s="182" t="s">
        <v>383</v>
      </c>
      <c r="F127" s="183" t="s">
        <v>2558</v>
      </c>
      <c r="G127" s="184" t="s">
        <v>1597</v>
      </c>
      <c r="H127" s="185">
        <v>1</v>
      </c>
      <c r="I127" s="8">
        <v>3520</v>
      </c>
      <c r="J127" s="186">
        <f t="shared" si="10"/>
        <v>3520</v>
      </c>
      <c r="K127" s="183" t="s">
        <v>1</v>
      </c>
      <c r="L127" s="187"/>
      <c r="M127" s="188" t="s">
        <v>1</v>
      </c>
      <c r="N127" s="189" t="s">
        <v>40</v>
      </c>
      <c r="O127" s="48"/>
      <c r="P127" s="154">
        <f t="shared" si="11"/>
        <v>0</v>
      </c>
      <c r="Q127" s="154">
        <v>0</v>
      </c>
      <c r="R127" s="154">
        <f t="shared" si="12"/>
        <v>0</v>
      </c>
      <c r="S127" s="154">
        <v>0</v>
      </c>
      <c r="T127" s="155">
        <f t="shared" si="13"/>
        <v>0</v>
      </c>
      <c r="AR127" s="15" t="s">
        <v>2472</v>
      </c>
      <c r="AT127" s="15" t="s">
        <v>265</v>
      </c>
      <c r="AU127" s="15" t="s">
        <v>78</v>
      </c>
      <c r="AY127" s="15" t="s">
        <v>183</v>
      </c>
      <c r="BE127" s="156">
        <f t="shared" si="14"/>
        <v>3520</v>
      </c>
      <c r="BF127" s="156">
        <f t="shared" si="15"/>
        <v>0</v>
      </c>
      <c r="BG127" s="156">
        <f t="shared" si="16"/>
        <v>0</v>
      </c>
      <c r="BH127" s="156">
        <f t="shared" si="17"/>
        <v>0</v>
      </c>
      <c r="BI127" s="156">
        <f t="shared" si="18"/>
        <v>0</v>
      </c>
      <c r="BJ127" s="15" t="s">
        <v>76</v>
      </c>
      <c r="BK127" s="156">
        <f t="shared" si="19"/>
        <v>3520</v>
      </c>
      <c r="BL127" s="15" t="s">
        <v>469</v>
      </c>
      <c r="BM127" s="15" t="s">
        <v>2559</v>
      </c>
    </row>
    <row r="128" spans="2:65" s="28" customFormat="1" ht="16.5" customHeight="1">
      <c r="B128" s="27"/>
      <c r="C128" s="147" t="s">
        <v>387</v>
      </c>
      <c r="D128" s="147" t="s">
        <v>185</v>
      </c>
      <c r="E128" s="148" t="s">
        <v>2560</v>
      </c>
      <c r="F128" s="149" t="s">
        <v>2561</v>
      </c>
      <c r="G128" s="150" t="s">
        <v>1597</v>
      </c>
      <c r="H128" s="151">
        <v>1</v>
      </c>
      <c r="I128" s="4">
        <v>423962</v>
      </c>
      <c r="J128" s="95">
        <f t="shared" si="10"/>
        <v>423962</v>
      </c>
      <c r="K128" s="149" t="s">
        <v>1</v>
      </c>
      <c r="L128" s="27"/>
      <c r="M128" s="152" t="s">
        <v>1</v>
      </c>
      <c r="N128" s="153" t="s">
        <v>40</v>
      </c>
      <c r="O128" s="48"/>
      <c r="P128" s="154">
        <f t="shared" si="11"/>
        <v>0</v>
      </c>
      <c r="Q128" s="154">
        <v>0</v>
      </c>
      <c r="R128" s="154">
        <f t="shared" si="12"/>
        <v>0</v>
      </c>
      <c r="S128" s="154">
        <v>0</v>
      </c>
      <c r="T128" s="155">
        <f t="shared" si="13"/>
        <v>0</v>
      </c>
      <c r="AR128" s="15" t="s">
        <v>469</v>
      </c>
      <c r="AT128" s="15" t="s">
        <v>185</v>
      </c>
      <c r="AU128" s="15" t="s">
        <v>78</v>
      </c>
      <c r="AY128" s="15" t="s">
        <v>183</v>
      </c>
      <c r="BE128" s="156">
        <f t="shared" si="14"/>
        <v>423962</v>
      </c>
      <c r="BF128" s="156">
        <f t="shared" si="15"/>
        <v>0</v>
      </c>
      <c r="BG128" s="156">
        <f t="shared" si="16"/>
        <v>0</v>
      </c>
      <c r="BH128" s="156">
        <f t="shared" si="17"/>
        <v>0</v>
      </c>
      <c r="BI128" s="156">
        <f t="shared" si="18"/>
        <v>0</v>
      </c>
      <c r="BJ128" s="15" t="s">
        <v>76</v>
      </c>
      <c r="BK128" s="156">
        <f t="shared" si="19"/>
        <v>423962</v>
      </c>
      <c r="BL128" s="15" t="s">
        <v>469</v>
      </c>
      <c r="BM128" s="15" t="s">
        <v>2562</v>
      </c>
    </row>
    <row r="129" spans="2:65" s="28" customFormat="1" ht="16.5" customHeight="1">
      <c r="B129" s="27"/>
      <c r="C129" s="147" t="s">
        <v>391</v>
      </c>
      <c r="D129" s="147" t="s">
        <v>185</v>
      </c>
      <c r="E129" s="148" t="s">
        <v>2563</v>
      </c>
      <c r="F129" s="149" t="s">
        <v>2564</v>
      </c>
      <c r="G129" s="150" t="s">
        <v>319</v>
      </c>
      <c r="H129" s="151">
        <v>834</v>
      </c>
      <c r="I129" s="4">
        <v>25</v>
      </c>
      <c r="J129" s="95">
        <f t="shared" si="10"/>
        <v>20850</v>
      </c>
      <c r="K129" s="149" t="s">
        <v>1</v>
      </c>
      <c r="L129" s="27"/>
      <c r="M129" s="152" t="s">
        <v>1</v>
      </c>
      <c r="N129" s="153" t="s">
        <v>40</v>
      </c>
      <c r="O129" s="48"/>
      <c r="P129" s="154">
        <f t="shared" si="11"/>
        <v>0</v>
      </c>
      <c r="Q129" s="154">
        <v>0</v>
      </c>
      <c r="R129" s="154">
        <f t="shared" si="12"/>
        <v>0</v>
      </c>
      <c r="S129" s="154">
        <v>0</v>
      </c>
      <c r="T129" s="155">
        <f t="shared" si="13"/>
        <v>0</v>
      </c>
      <c r="AR129" s="15" t="s">
        <v>469</v>
      </c>
      <c r="AT129" s="15" t="s">
        <v>185</v>
      </c>
      <c r="AU129" s="15" t="s">
        <v>78</v>
      </c>
      <c r="AY129" s="15" t="s">
        <v>183</v>
      </c>
      <c r="BE129" s="156">
        <f t="shared" si="14"/>
        <v>20850</v>
      </c>
      <c r="BF129" s="156">
        <f t="shared" si="15"/>
        <v>0</v>
      </c>
      <c r="BG129" s="156">
        <f t="shared" si="16"/>
        <v>0</v>
      </c>
      <c r="BH129" s="156">
        <f t="shared" si="17"/>
        <v>0</v>
      </c>
      <c r="BI129" s="156">
        <f t="shared" si="18"/>
        <v>0</v>
      </c>
      <c r="BJ129" s="15" t="s">
        <v>76</v>
      </c>
      <c r="BK129" s="156">
        <f t="shared" si="19"/>
        <v>20850</v>
      </c>
      <c r="BL129" s="15" t="s">
        <v>469</v>
      </c>
      <c r="BM129" s="15" t="s">
        <v>2565</v>
      </c>
    </row>
    <row r="130" spans="2:65" s="28" customFormat="1" ht="16.5" customHeight="1">
      <c r="B130" s="27"/>
      <c r="C130" s="147" t="s">
        <v>396</v>
      </c>
      <c r="D130" s="147" t="s">
        <v>185</v>
      </c>
      <c r="E130" s="148" t="s">
        <v>2566</v>
      </c>
      <c r="F130" s="149" t="s">
        <v>2567</v>
      </c>
      <c r="G130" s="150" t="s">
        <v>2491</v>
      </c>
      <c r="H130" s="151">
        <v>5</v>
      </c>
      <c r="I130" s="4">
        <v>1500</v>
      </c>
      <c r="J130" s="95">
        <f t="shared" si="10"/>
        <v>7500</v>
      </c>
      <c r="K130" s="149" t="s">
        <v>1</v>
      </c>
      <c r="L130" s="27"/>
      <c r="M130" s="152" t="s">
        <v>1</v>
      </c>
      <c r="N130" s="153" t="s">
        <v>40</v>
      </c>
      <c r="O130" s="48"/>
      <c r="P130" s="154">
        <f t="shared" si="11"/>
        <v>0</v>
      </c>
      <c r="Q130" s="154">
        <v>0</v>
      </c>
      <c r="R130" s="154">
        <f t="shared" si="12"/>
        <v>0</v>
      </c>
      <c r="S130" s="154">
        <v>0</v>
      </c>
      <c r="T130" s="155">
        <f t="shared" si="13"/>
        <v>0</v>
      </c>
      <c r="AR130" s="15" t="s">
        <v>469</v>
      </c>
      <c r="AT130" s="15" t="s">
        <v>185</v>
      </c>
      <c r="AU130" s="15" t="s">
        <v>78</v>
      </c>
      <c r="AY130" s="15" t="s">
        <v>183</v>
      </c>
      <c r="BE130" s="156">
        <f t="shared" si="14"/>
        <v>7500</v>
      </c>
      <c r="BF130" s="156">
        <f t="shared" si="15"/>
        <v>0</v>
      </c>
      <c r="BG130" s="156">
        <f t="shared" si="16"/>
        <v>0</v>
      </c>
      <c r="BH130" s="156">
        <f t="shared" si="17"/>
        <v>0</v>
      </c>
      <c r="BI130" s="156">
        <f t="shared" si="18"/>
        <v>0</v>
      </c>
      <c r="BJ130" s="15" t="s">
        <v>76</v>
      </c>
      <c r="BK130" s="156">
        <f t="shared" si="19"/>
        <v>7500</v>
      </c>
      <c r="BL130" s="15" t="s">
        <v>469</v>
      </c>
      <c r="BM130" s="15" t="s">
        <v>2568</v>
      </c>
    </row>
    <row r="131" spans="2:65" s="28" customFormat="1" ht="16.5" customHeight="1">
      <c r="B131" s="27"/>
      <c r="C131" s="147" t="s">
        <v>403</v>
      </c>
      <c r="D131" s="147" t="s">
        <v>185</v>
      </c>
      <c r="E131" s="148" t="s">
        <v>2569</v>
      </c>
      <c r="F131" s="149" t="s">
        <v>2570</v>
      </c>
      <c r="G131" s="150" t="s">
        <v>319</v>
      </c>
      <c r="H131" s="151">
        <v>758</v>
      </c>
      <c r="I131" s="4">
        <v>355</v>
      </c>
      <c r="J131" s="95">
        <f t="shared" si="10"/>
        <v>269090</v>
      </c>
      <c r="K131" s="149" t="s">
        <v>1</v>
      </c>
      <c r="L131" s="27"/>
      <c r="M131" s="152" t="s">
        <v>1</v>
      </c>
      <c r="N131" s="153" t="s">
        <v>40</v>
      </c>
      <c r="O131" s="48"/>
      <c r="P131" s="154">
        <f t="shared" si="11"/>
        <v>0</v>
      </c>
      <c r="Q131" s="154">
        <v>0</v>
      </c>
      <c r="R131" s="154">
        <f t="shared" si="12"/>
        <v>0</v>
      </c>
      <c r="S131" s="154">
        <v>0</v>
      </c>
      <c r="T131" s="155">
        <f t="shared" si="13"/>
        <v>0</v>
      </c>
      <c r="AR131" s="15" t="s">
        <v>469</v>
      </c>
      <c r="AT131" s="15" t="s">
        <v>185</v>
      </c>
      <c r="AU131" s="15" t="s">
        <v>78</v>
      </c>
      <c r="AY131" s="15" t="s">
        <v>183</v>
      </c>
      <c r="BE131" s="156">
        <f t="shared" si="14"/>
        <v>269090</v>
      </c>
      <c r="BF131" s="156">
        <f t="shared" si="15"/>
        <v>0</v>
      </c>
      <c r="BG131" s="156">
        <f t="shared" si="16"/>
        <v>0</v>
      </c>
      <c r="BH131" s="156">
        <f t="shared" si="17"/>
        <v>0</v>
      </c>
      <c r="BI131" s="156">
        <f t="shared" si="18"/>
        <v>0</v>
      </c>
      <c r="BJ131" s="15" t="s">
        <v>76</v>
      </c>
      <c r="BK131" s="156">
        <f t="shared" si="19"/>
        <v>269090</v>
      </c>
      <c r="BL131" s="15" t="s">
        <v>469</v>
      </c>
      <c r="BM131" s="15" t="s">
        <v>2571</v>
      </c>
    </row>
    <row r="132" spans="2:65" s="28" customFormat="1" ht="16.5" customHeight="1">
      <c r="B132" s="27"/>
      <c r="C132" s="147" t="s">
        <v>409</v>
      </c>
      <c r="D132" s="147" t="s">
        <v>185</v>
      </c>
      <c r="E132" s="148" t="s">
        <v>2572</v>
      </c>
      <c r="F132" s="149" t="s">
        <v>2573</v>
      </c>
      <c r="G132" s="150" t="s">
        <v>319</v>
      </c>
      <c r="H132" s="151">
        <v>76</v>
      </c>
      <c r="I132" s="4">
        <v>655</v>
      </c>
      <c r="J132" s="95">
        <f t="shared" si="10"/>
        <v>49780</v>
      </c>
      <c r="K132" s="149" t="s">
        <v>1</v>
      </c>
      <c r="L132" s="27"/>
      <c r="M132" s="152" t="s">
        <v>1</v>
      </c>
      <c r="N132" s="153" t="s">
        <v>40</v>
      </c>
      <c r="O132" s="48"/>
      <c r="P132" s="154">
        <f t="shared" si="11"/>
        <v>0</v>
      </c>
      <c r="Q132" s="154">
        <v>0</v>
      </c>
      <c r="R132" s="154">
        <f t="shared" si="12"/>
        <v>0</v>
      </c>
      <c r="S132" s="154">
        <v>0</v>
      </c>
      <c r="T132" s="155">
        <f t="shared" si="13"/>
        <v>0</v>
      </c>
      <c r="AR132" s="15" t="s">
        <v>469</v>
      </c>
      <c r="AT132" s="15" t="s">
        <v>185</v>
      </c>
      <c r="AU132" s="15" t="s">
        <v>78</v>
      </c>
      <c r="AY132" s="15" t="s">
        <v>183</v>
      </c>
      <c r="BE132" s="156">
        <f t="shared" si="14"/>
        <v>49780</v>
      </c>
      <c r="BF132" s="156">
        <f t="shared" si="15"/>
        <v>0</v>
      </c>
      <c r="BG132" s="156">
        <f t="shared" si="16"/>
        <v>0</v>
      </c>
      <c r="BH132" s="156">
        <f t="shared" si="17"/>
        <v>0</v>
      </c>
      <c r="BI132" s="156">
        <f t="shared" si="18"/>
        <v>0</v>
      </c>
      <c r="BJ132" s="15" t="s">
        <v>76</v>
      </c>
      <c r="BK132" s="156">
        <f t="shared" si="19"/>
        <v>49780</v>
      </c>
      <c r="BL132" s="15" t="s">
        <v>469</v>
      </c>
      <c r="BM132" s="15" t="s">
        <v>2574</v>
      </c>
    </row>
    <row r="133" spans="2:65" s="28" customFormat="1" ht="16.5" customHeight="1">
      <c r="B133" s="27"/>
      <c r="C133" s="147" t="s">
        <v>413</v>
      </c>
      <c r="D133" s="147" t="s">
        <v>185</v>
      </c>
      <c r="E133" s="148" t="s">
        <v>2575</v>
      </c>
      <c r="F133" s="149" t="s">
        <v>2576</v>
      </c>
      <c r="G133" s="150" t="s">
        <v>319</v>
      </c>
      <c r="H133" s="151">
        <v>758</v>
      </c>
      <c r="I133" s="4">
        <v>122</v>
      </c>
      <c r="J133" s="95">
        <f t="shared" si="10"/>
        <v>92476</v>
      </c>
      <c r="K133" s="149" t="s">
        <v>1</v>
      </c>
      <c r="L133" s="27"/>
      <c r="M133" s="152" t="s">
        <v>1</v>
      </c>
      <c r="N133" s="153" t="s">
        <v>40</v>
      </c>
      <c r="O133" s="48"/>
      <c r="P133" s="154">
        <f t="shared" si="11"/>
        <v>0</v>
      </c>
      <c r="Q133" s="154">
        <v>0</v>
      </c>
      <c r="R133" s="154">
        <f t="shared" si="12"/>
        <v>0</v>
      </c>
      <c r="S133" s="154">
        <v>0</v>
      </c>
      <c r="T133" s="155">
        <f t="shared" si="13"/>
        <v>0</v>
      </c>
      <c r="AR133" s="15" t="s">
        <v>469</v>
      </c>
      <c r="AT133" s="15" t="s">
        <v>185</v>
      </c>
      <c r="AU133" s="15" t="s">
        <v>78</v>
      </c>
      <c r="AY133" s="15" t="s">
        <v>183</v>
      </c>
      <c r="BE133" s="156">
        <f t="shared" si="14"/>
        <v>92476</v>
      </c>
      <c r="BF133" s="156">
        <f t="shared" si="15"/>
        <v>0</v>
      </c>
      <c r="BG133" s="156">
        <f t="shared" si="16"/>
        <v>0</v>
      </c>
      <c r="BH133" s="156">
        <f t="shared" si="17"/>
        <v>0</v>
      </c>
      <c r="BI133" s="156">
        <f t="shared" si="18"/>
        <v>0</v>
      </c>
      <c r="BJ133" s="15" t="s">
        <v>76</v>
      </c>
      <c r="BK133" s="156">
        <f t="shared" si="19"/>
        <v>92476</v>
      </c>
      <c r="BL133" s="15" t="s">
        <v>469</v>
      </c>
      <c r="BM133" s="15" t="s">
        <v>2577</v>
      </c>
    </row>
    <row r="134" spans="2:65" s="28" customFormat="1" ht="16.5" customHeight="1">
      <c r="B134" s="27"/>
      <c r="C134" s="147" t="s">
        <v>417</v>
      </c>
      <c r="D134" s="147" t="s">
        <v>185</v>
      </c>
      <c r="E134" s="148" t="s">
        <v>2578</v>
      </c>
      <c r="F134" s="149" t="s">
        <v>2579</v>
      </c>
      <c r="G134" s="150" t="s">
        <v>319</v>
      </c>
      <c r="H134" s="151">
        <v>76</v>
      </c>
      <c r="I134" s="4">
        <v>185</v>
      </c>
      <c r="J134" s="95">
        <f t="shared" si="10"/>
        <v>14060</v>
      </c>
      <c r="K134" s="149" t="s">
        <v>1</v>
      </c>
      <c r="L134" s="27"/>
      <c r="M134" s="152" t="s">
        <v>1</v>
      </c>
      <c r="N134" s="153" t="s">
        <v>40</v>
      </c>
      <c r="O134" s="48"/>
      <c r="P134" s="154">
        <f t="shared" si="11"/>
        <v>0</v>
      </c>
      <c r="Q134" s="154">
        <v>0</v>
      </c>
      <c r="R134" s="154">
        <f t="shared" si="12"/>
        <v>0</v>
      </c>
      <c r="S134" s="154">
        <v>0</v>
      </c>
      <c r="T134" s="155">
        <f t="shared" si="13"/>
        <v>0</v>
      </c>
      <c r="AR134" s="15" t="s">
        <v>469</v>
      </c>
      <c r="AT134" s="15" t="s">
        <v>185</v>
      </c>
      <c r="AU134" s="15" t="s">
        <v>78</v>
      </c>
      <c r="AY134" s="15" t="s">
        <v>183</v>
      </c>
      <c r="BE134" s="156">
        <f t="shared" si="14"/>
        <v>14060</v>
      </c>
      <c r="BF134" s="156">
        <f t="shared" si="15"/>
        <v>0</v>
      </c>
      <c r="BG134" s="156">
        <f t="shared" si="16"/>
        <v>0</v>
      </c>
      <c r="BH134" s="156">
        <f t="shared" si="17"/>
        <v>0</v>
      </c>
      <c r="BI134" s="156">
        <f t="shared" si="18"/>
        <v>0</v>
      </c>
      <c r="BJ134" s="15" t="s">
        <v>76</v>
      </c>
      <c r="BK134" s="156">
        <f t="shared" si="19"/>
        <v>14060</v>
      </c>
      <c r="BL134" s="15" t="s">
        <v>469</v>
      </c>
      <c r="BM134" s="15" t="s">
        <v>2580</v>
      </c>
    </row>
    <row r="135" spans="2:65" s="28" customFormat="1" ht="16.5" customHeight="1">
      <c r="B135" s="27"/>
      <c r="C135" s="147" t="s">
        <v>421</v>
      </c>
      <c r="D135" s="147" t="s">
        <v>185</v>
      </c>
      <c r="E135" s="148" t="s">
        <v>2581</v>
      </c>
      <c r="F135" s="149" t="s">
        <v>2582</v>
      </c>
      <c r="G135" s="150" t="s">
        <v>2491</v>
      </c>
      <c r="H135" s="151">
        <v>19</v>
      </c>
      <c r="I135" s="4">
        <v>1250</v>
      </c>
      <c r="J135" s="95">
        <f t="shared" si="10"/>
        <v>23750</v>
      </c>
      <c r="K135" s="149" t="s">
        <v>1</v>
      </c>
      <c r="L135" s="27"/>
      <c r="M135" s="152" t="s">
        <v>1</v>
      </c>
      <c r="N135" s="153" t="s">
        <v>40</v>
      </c>
      <c r="O135" s="48"/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5">
        <f t="shared" si="13"/>
        <v>0</v>
      </c>
      <c r="AR135" s="15" t="s">
        <v>469</v>
      </c>
      <c r="AT135" s="15" t="s">
        <v>185</v>
      </c>
      <c r="AU135" s="15" t="s">
        <v>78</v>
      </c>
      <c r="AY135" s="15" t="s">
        <v>183</v>
      </c>
      <c r="BE135" s="156">
        <f t="shared" si="14"/>
        <v>23750</v>
      </c>
      <c r="BF135" s="156">
        <f t="shared" si="15"/>
        <v>0</v>
      </c>
      <c r="BG135" s="156">
        <f t="shared" si="16"/>
        <v>0</v>
      </c>
      <c r="BH135" s="156">
        <f t="shared" si="17"/>
        <v>0</v>
      </c>
      <c r="BI135" s="156">
        <f t="shared" si="18"/>
        <v>0</v>
      </c>
      <c r="BJ135" s="15" t="s">
        <v>76</v>
      </c>
      <c r="BK135" s="156">
        <f t="shared" si="19"/>
        <v>23750</v>
      </c>
      <c r="BL135" s="15" t="s">
        <v>469</v>
      </c>
      <c r="BM135" s="15" t="s">
        <v>2583</v>
      </c>
    </row>
    <row r="136" spans="2:65" s="28" customFormat="1" ht="16.5" customHeight="1">
      <c r="B136" s="27"/>
      <c r="C136" s="147" t="s">
        <v>425</v>
      </c>
      <c r="D136" s="147" t="s">
        <v>185</v>
      </c>
      <c r="E136" s="148" t="s">
        <v>2584</v>
      </c>
      <c r="F136" s="149" t="s">
        <v>2585</v>
      </c>
      <c r="G136" s="150" t="s">
        <v>2491</v>
      </c>
      <c r="H136" s="151">
        <v>7</v>
      </c>
      <c r="I136" s="4">
        <v>1440</v>
      </c>
      <c r="J136" s="95">
        <f t="shared" si="10"/>
        <v>10080</v>
      </c>
      <c r="K136" s="149" t="s">
        <v>1</v>
      </c>
      <c r="L136" s="27"/>
      <c r="M136" s="152" t="s">
        <v>1</v>
      </c>
      <c r="N136" s="153" t="s">
        <v>40</v>
      </c>
      <c r="O136" s="48"/>
      <c r="P136" s="154">
        <f t="shared" si="11"/>
        <v>0</v>
      </c>
      <c r="Q136" s="154">
        <v>0</v>
      </c>
      <c r="R136" s="154">
        <f t="shared" si="12"/>
        <v>0</v>
      </c>
      <c r="S136" s="154">
        <v>0</v>
      </c>
      <c r="T136" s="155">
        <f t="shared" si="13"/>
        <v>0</v>
      </c>
      <c r="AR136" s="15" t="s">
        <v>469</v>
      </c>
      <c r="AT136" s="15" t="s">
        <v>185</v>
      </c>
      <c r="AU136" s="15" t="s">
        <v>78</v>
      </c>
      <c r="AY136" s="15" t="s">
        <v>183</v>
      </c>
      <c r="BE136" s="156">
        <f t="shared" si="14"/>
        <v>10080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15" t="s">
        <v>76</v>
      </c>
      <c r="BK136" s="156">
        <f t="shared" si="19"/>
        <v>10080</v>
      </c>
      <c r="BL136" s="15" t="s">
        <v>469</v>
      </c>
      <c r="BM136" s="15" t="s">
        <v>2586</v>
      </c>
    </row>
    <row r="137" spans="2:65" s="28" customFormat="1" ht="16.5" customHeight="1">
      <c r="B137" s="27"/>
      <c r="C137" s="147" t="s">
        <v>429</v>
      </c>
      <c r="D137" s="147" t="s">
        <v>185</v>
      </c>
      <c r="E137" s="148" t="s">
        <v>2587</v>
      </c>
      <c r="F137" s="149" t="s">
        <v>2588</v>
      </c>
      <c r="G137" s="150" t="s">
        <v>188</v>
      </c>
      <c r="H137" s="151">
        <v>46.2</v>
      </c>
      <c r="I137" s="4">
        <v>105.05</v>
      </c>
      <c r="J137" s="95">
        <f t="shared" si="10"/>
        <v>4853.31</v>
      </c>
      <c r="K137" s="149" t="s">
        <v>1</v>
      </c>
      <c r="L137" s="27"/>
      <c r="M137" s="152" t="s">
        <v>1</v>
      </c>
      <c r="N137" s="153" t="s">
        <v>40</v>
      </c>
      <c r="O137" s="48"/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AR137" s="15" t="s">
        <v>469</v>
      </c>
      <c r="AT137" s="15" t="s">
        <v>185</v>
      </c>
      <c r="AU137" s="15" t="s">
        <v>78</v>
      </c>
      <c r="AY137" s="15" t="s">
        <v>183</v>
      </c>
      <c r="BE137" s="156">
        <f t="shared" si="14"/>
        <v>4853.31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15" t="s">
        <v>76</v>
      </c>
      <c r="BK137" s="156">
        <f t="shared" si="19"/>
        <v>4853.31</v>
      </c>
      <c r="BL137" s="15" t="s">
        <v>469</v>
      </c>
      <c r="BM137" s="15" t="s">
        <v>2589</v>
      </c>
    </row>
    <row r="138" spans="2:65" s="28" customFormat="1" ht="16.5" customHeight="1">
      <c r="B138" s="27"/>
      <c r="C138" s="147" t="s">
        <v>433</v>
      </c>
      <c r="D138" s="147" t="s">
        <v>185</v>
      </c>
      <c r="E138" s="148" t="s">
        <v>2590</v>
      </c>
      <c r="F138" s="149" t="s">
        <v>2591</v>
      </c>
      <c r="G138" s="150" t="s">
        <v>2491</v>
      </c>
      <c r="H138" s="151">
        <v>1</v>
      </c>
      <c r="I138" s="4">
        <v>4620</v>
      </c>
      <c r="J138" s="95">
        <f t="shared" si="10"/>
        <v>4620</v>
      </c>
      <c r="K138" s="149" t="s">
        <v>1</v>
      </c>
      <c r="L138" s="27"/>
      <c r="M138" s="152" t="s">
        <v>1</v>
      </c>
      <c r="N138" s="153" t="s">
        <v>40</v>
      </c>
      <c r="O138" s="48"/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AR138" s="15" t="s">
        <v>469</v>
      </c>
      <c r="AT138" s="15" t="s">
        <v>185</v>
      </c>
      <c r="AU138" s="15" t="s">
        <v>78</v>
      </c>
      <c r="AY138" s="15" t="s">
        <v>183</v>
      </c>
      <c r="BE138" s="156">
        <f t="shared" si="14"/>
        <v>4620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5" t="s">
        <v>76</v>
      </c>
      <c r="BK138" s="156">
        <f t="shared" si="19"/>
        <v>4620</v>
      </c>
      <c r="BL138" s="15" t="s">
        <v>469</v>
      </c>
      <c r="BM138" s="15" t="s">
        <v>2592</v>
      </c>
    </row>
    <row r="139" spans="2:65" s="28" customFormat="1" ht="16.5" customHeight="1">
      <c r="B139" s="27"/>
      <c r="C139" s="147" t="s">
        <v>437</v>
      </c>
      <c r="D139" s="147" t="s">
        <v>185</v>
      </c>
      <c r="E139" s="148" t="s">
        <v>2593</v>
      </c>
      <c r="F139" s="149" t="s">
        <v>2594</v>
      </c>
      <c r="G139" s="150" t="s">
        <v>2491</v>
      </c>
      <c r="H139" s="151">
        <v>1</v>
      </c>
      <c r="I139" s="4">
        <v>935</v>
      </c>
      <c r="J139" s="95">
        <f t="shared" si="10"/>
        <v>935</v>
      </c>
      <c r="K139" s="149" t="s">
        <v>1</v>
      </c>
      <c r="L139" s="27"/>
      <c r="M139" s="152" t="s">
        <v>1</v>
      </c>
      <c r="N139" s="153" t="s">
        <v>40</v>
      </c>
      <c r="O139" s="48"/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AR139" s="15" t="s">
        <v>469</v>
      </c>
      <c r="AT139" s="15" t="s">
        <v>185</v>
      </c>
      <c r="AU139" s="15" t="s">
        <v>78</v>
      </c>
      <c r="AY139" s="15" t="s">
        <v>183</v>
      </c>
      <c r="BE139" s="156">
        <f t="shared" si="14"/>
        <v>935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5" t="s">
        <v>76</v>
      </c>
      <c r="BK139" s="156">
        <f t="shared" si="19"/>
        <v>935</v>
      </c>
      <c r="BL139" s="15" t="s">
        <v>469</v>
      </c>
      <c r="BM139" s="15" t="s">
        <v>2595</v>
      </c>
    </row>
    <row r="140" spans="2:65" s="28" customFormat="1" ht="16.5" customHeight="1">
      <c r="B140" s="27"/>
      <c r="C140" s="147" t="s">
        <v>441</v>
      </c>
      <c r="D140" s="147" t="s">
        <v>185</v>
      </c>
      <c r="E140" s="148" t="s">
        <v>2596</v>
      </c>
      <c r="F140" s="149" t="s">
        <v>2597</v>
      </c>
      <c r="G140" s="150" t="s">
        <v>2491</v>
      </c>
      <c r="H140" s="151">
        <v>1</v>
      </c>
      <c r="I140" s="4">
        <v>4972</v>
      </c>
      <c r="J140" s="95">
        <f t="shared" si="10"/>
        <v>4972</v>
      </c>
      <c r="K140" s="149" t="s">
        <v>1</v>
      </c>
      <c r="L140" s="27"/>
      <c r="M140" s="152" t="s">
        <v>1</v>
      </c>
      <c r="N140" s="153" t="s">
        <v>40</v>
      </c>
      <c r="O140" s="48"/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AR140" s="15" t="s">
        <v>469</v>
      </c>
      <c r="AT140" s="15" t="s">
        <v>185</v>
      </c>
      <c r="AU140" s="15" t="s">
        <v>78</v>
      </c>
      <c r="AY140" s="15" t="s">
        <v>183</v>
      </c>
      <c r="BE140" s="156">
        <f t="shared" si="14"/>
        <v>4972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5" t="s">
        <v>76</v>
      </c>
      <c r="BK140" s="156">
        <f t="shared" si="19"/>
        <v>4972</v>
      </c>
      <c r="BL140" s="15" t="s">
        <v>469</v>
      </c>
      <c r="BM140" s="15" t="s">
        <v>2598</v>
      </c>
    </row>
    <row r="141" spans="2:65" s="28" customFormat="1" ht="16.5" customHeight="1">
      <c r="B141" s="27"/>
      <c r="C141" s="147" t="s">
        <v>445</v>
      </c>
      <c r="D141" s="147" t="s">
        <v>185</v>
      </c>
      <c r="E141" s="148" t="s">
        <v>2599</v>
      </c>
      <c r="F141" s="149" t="s">
        <v>2600</v>
      </c>
      <c r="G141" s="150" t="s">
        <v>2491</v>
      </c>
      <c r="H141" s="151">
        <v>1</v>
      </c>
      <c r="I141" s="4">
        <v>9855</v>
      </c>
      <c r="J141" s="95">
        <f t="shared" si="10"/>
        <v>9855</v>
      </c>
      <c r="K141" s="149" t="s">
        <v>1</v>
      </c>
      <c r="L141" s="27"/>
      <c r="M141" s="152" t="s">
        <v>1</v>
      </c>
      <c r="N141" s="153" t="s">
        <v>40</v>
      </c>
      <c r="O141" s="48"/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AR141" s="15" t="s">
        <v>469</v>
      </c>
      <c r="AT141" s="15" t="s">
        <v>185</v>
      </c>
      <c r="AU141" s="15" t="s">
        <v>78</v>
      </c>
      <c r="AY141" s="15" t="s">
        <v>183</v>
      </c>
      <c r="BE141" s="156">
        <f t="shared" si="14"/>
        <v>9855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5" t="s">
        <v>76</v>
      </c>
      <c r="BK141" s="156">
        <f t="shared" si="19"/>
        <v>9855</v>
      </c>
      <c r="BL141" s="15" t="s">
        <v>469</v>
      </c>
      <c r="BM141" s="15" t="s">
        <v>2601</v>
      </c>
    </row>
    <row r="142" spans="2:65" s="28" customFormat="1" ht="16.5" customHeight="1">
      <c r="B142" s="27"/>
      <c r="C142" s="147" t="s">
        <v>449</v>
      </c>
      <c r="D142" s="147" t="s">
        <v>185</v>
      </c>
      <c r="E142" s="148" t="s">
        <v>2602</v>
      </c>
      <c r="F142" s="149" t="s">
        <v>2603</v>
      </c>
      <c r="G142" s="150" t="s">
        <v>1597</v>
      </c>
      <c r="H142" s="151">
        <v>1</v>
      </c>
      <c r="I142" s="4">
        <v>53372</v>
      </c>
      <c r="J142" s="95">
        <f t="shared" si="10"/>
        <v>53372</v>
      </c>
      <c r="K142" s="149" t="s">
        <v>1</v>
      </c>
      <c r="L142" s="27"/>
      <c r="M142" s="190" t="s">
        <v>1</v>
      </c>
      <c r="N142" s="191" t="s">
        <v>40</v>
      </c>
      <c r="O142" s="192"/>
      <c r="P142" s="193">
        <f t="shared" si="11"/>
        <v>0</v>
      </c>
      <c r="Q142" s="193">
        <v>0</v>
      </c>
      <c r="R142" s="193">
        <f t="shared" si="12"/>
        <v>0</v>
      </c>
      <c r="S142" s="193">
        <v>0</v>
      </c>
      <c r="T142" s="194">
        <f t="shared" si="13"/>
        <v>0</v>
      </c>
      <c r="AR142" s="15" t="s">
        <v>469</v>
      </c>
      <c r="AT142" s="15" t="s">
        <v>185</v>
      </c>
      <c r="AU142" s="15" t="s">
        <v>78</v>
      </c>
      <c r="AY142" s="15" t="s">
        <v>183</v>
      </c>
      <c r="BE142" s="156">
        <f t="shared" si="14"/>
        <v>53372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5" t="s">
        <v>76</v>
      </c>
      <c r="BK142" s="156">
        <f t="shared" si="19"/>
        <v>53372</v>
      </c>
      <c r="BL142" s="15" t="s">
        <v>469</v>
      </c>
      <c r="BM142" s="15" t="s">
        <v>2604</v>
      </c>
    </row>
    <row r="143" spans="2:12" s="28" customFormat="1" ht="6.95" customHeight="1">
      <c r="B143" s="37"/>
      <c r="C143" s="38"/>
      <c r="D143" s="38"/>
      <c r="E143" s="38"/>
      <c r="F143" s="38"/>
      <c r="G143" s="38"/>
      <c r="H143" s="38"/>
      <c r="I143" s="2"/>
      <c r="J143" s="38"/>
      <c r="K143" s="38"/>
      <c r="L143" s="27"/>
    </row>
  </sheetData>
  <sheetProtection algorithmName="SHA-512" hashValue="Ts94WL5ZN5pGwUCVrEfgQz8u0ZqeC1qRaA070uuEDhmYlm9sbwSaBsaDLqs9uohXxQnyvapjI37xuXW3UpyJ+A==" saltValue="FbBVhPvdmbde7O1xQ3N8Aw==" spinCount="100000" sheet="1" objects="1" scenarios="1" selectLockedCells="1"/>
  <autoFilter ref="C80:K14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98"/>
  <sheetViews>
    <sheetView showGridLines="0" workbookViewId="0" topLeftCell="A74">
      <selection activeCell="I93" sqref="I93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146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3"/>
      <c r="L7" s="18"/>
    </row>
    <row r="8" spans="2:12" s="28" customFormat="1" ht="12" customHeight="1">
      <c r="B8" s="27"/>
      <c r="D8" s="24" t="s">
        <v>148</v>
      </c>
      <c r="L8" s="27"/>
    </row>
    <row r="9" spans="2:12" s="28" customFormat="1" ht="36.95" customHeight="1">
      <c r="B9" s="27"/>
      <c r="E9" s="254" t="s">
        <v>2605</v>
      </c>
      <c r="F9" s="253"/>
      <c r="G9" s="253"/>
      <c r="H9" s="253"/>
      <c r="L9" s="27"/>
    </row>
    <row r="10" spans="2:12" s="28" customFormat="1" ht="12">
      <c r="B10" s="27"/>
      <c r="L10" s="27"/>
    </row>
    <row r="11" spans="2:12" s="28" customFormat="1" ht="12" customHeight="1">
      <c r="B11" s="27"/>
      <c r="D11" s="24" t="s">
        <v>18</v>
      </c>
      <c r="F11" s="15" t="s">
        <v>1</v>
      </c>
      <c r="I11" s="24" t="s">
        <v>19</v>
      </c>
      <c r="J11" s="15" t="s">
        <v>1</v>
      </c>
      <c r="L11" s="27"/>
    </row>
    <row r="12" spans="2:12" s="28" customFormat="1" ht="12" customHeight="1">
      <c r="B12" s="27"/>
      <c r="D12" s="24" t="s">
        <v>20</v>
      </c>
      <c r="F12" s="15" t="s">
        <v>21</v>
      </c>
      <c r="I12" s="24" t="s">
        <v>22</v>
      </c>
      <c r="J12" s="97" t="str">
        <f>RE!AN8</f>
        <v>Vyplň údaj</v>
      </c>
      <c r="L12" s="27"/>
    </row>
    <row r="13" spans="2:12" s="28" customFormat="1" ht="10.9" customHeight="1">
      <c r="B13" s="27"/>
      <c r="L13" s="27"/>
    </row>
    <row r="14" spans="2:12" s="28" customFormat="1" ht="12" customHeight="1">
      <c r="B14" s="27"/>
      <c r="D14" s="24" t="s">
        <v>23</v>
      </c>
      <c r="I14" s="24" t="s">
        <v>24</v>
      </c>
      <c r="J14" s="15" t="s">
        <v>1</v>
      </c>
      <c r="L14" s="27"/>
    </row>
    <row r="15" spans="2:12" s="28" customFormat="1" ht="18" customHeight="1">
      <c r="B15" s="27"/>
      <c r="E15" s="15" t="s">
        <v>25</v>
      </c>
      <c r="I15" s="24" t="s">
        <v>26</v>
      </c>
      <c r="J15" s="15" t="s">
        <v>1</v>
      </c>
      <c r="L15" s="27"/>
    </row>
    <row r="16" spans="2:12" s="28" customFormat="1" ht="6.95" customHeight="1">
      <c r="B16" s="27"/>
      <c r="L16" s="27"/>
    </row>
    <row r="17" spans="2:12" s="28" customFormat="1" ht="12" customHeight="1">
      <c r="B17" s="27"/>
      <c r="D17" s="24" t="s">
        <v>27</v>
      </c>
      <c r="I17" s="24" t="s">
        <v>24</v>
      </c>
      <c r="J17" s="25" t="str">
        <f>RE!AN13</f>
        <v>Vyplň údaj</v>
      </c>
      <c r="L17" s="27"/>
    </row>
    <row r="18" spans="2:12" s="28" customFormat="1" ht="18" customHeight="1">
      <c r="B18" s="27"/>
      <c r="E18" s="265" t="str">
        <f>RE!E14</f>
        <v>Vyplň údaj</v>
      </c>
      <c r="F18" s="257"/>
      <c r="G18" s="257"/>
      <c r="H18" s="257"/>
      <c r="I18" s="24" t="s">
        <v>26</v>
      </c>
      <c r="J18" s="25" t="str">
        <f>RE!AN14</f>
        <v>Vyplň údaj</v>
      </c>
      <c r="L18" s="27"/>
    </row>
    <row r="19" spans="2:12" s="28" customFormat="1" ht="6.95" customHeight="1">
      <c r="B19" s="27"/>
      <c r="L19" s="27"/>
    </row>
    <row r="20" spans="2:12" s="28" customFormat="1" ht="12" customHeight="1">
      <c r="B20" s="27"/>
      <c r="D20" s="24" t="s">
        <v>29</v>
      </c>
      <c r="I20" s="24" t="s">
        <v>24</v>
      </c>
      <c r="J20" s="15" t="s">
        <v>1</v>
      </c>
      <c r="L20" s="27"/>
    </row>
    <row r="21" spans="2:12" s="28" customFormat="1" ht="18" customHeight="1">
      <c r="B21" s="27"/>
      <c r="E21" s="15" t="s">
        <v>30</v>
      </c>
      <c r="I21" s="24" t="s">
        <v>26</v>
      </c>
      <c r="J21" s="15" t="s">
        <v>1</v>
      </c>
      <c r="L21" s="27"/>
    </row>
    <row r="22" spans="2:12" s="28" customFormat="1" ht="6.95" customHeight="1">
      <c r="B22" s="27"/>
      <c r="L22" s="27"/>
    </row>
    <row r="23" spans="2:12" s="28" customFormat="1" ht="12" customHeight="1">
      <c r="B23" s="27"/>
      <c r="D23" s="24" t="s">
        <v>32</v>
      </c>
      <c r="I23" s="24" t="s">
        <v>24</v>
      </c>
      <c r="J23" s="15" t="s">
        <v>1</v>
      </c>
      <c r="L23" s="27"/>
    </row>
    <row r="24" spans="2:12" s="28" customFormat="1" ht="18" customHeight="1">
      <c r="B24" s="27"/>
      <c r="E24" s="15" t="s">
        <v>33</v>
      </c>
      <c r="I24" s="24" t="s">
        <v>26</v>
      </c>
      <c r="J24" s="15" t="s">
        <v>1</v>
      </c>
      <c r="L24" s="27"/>
    </row>
    <row r="25" spans="2:12" s="28" customFormat="1" ht="6.95" customHeight="1">
      <c r="B25" s="27"/>
      <c r="L25" s="27"/>
    </row>
    <row r="26" spans="2:12" s="28" customFormat="1" ht="12" customHeight="1">
      <c r="B26" s="27"/>
      <c r="D26" s="24" t="s">
        <v>34</v>
      </c>
      <c r="L26" s="27"/>
    </row>
    <row r="27" spans="2:12" s="99" customFormat="1" ht="16.5" customHeight="1">
      <c r="B27" s="98"/>
      <c r="E27" s="261" t="s">
        <v>1</v>
      </c>
      <c r="F27" s="261"/>
      <c r="G27" s="261"/>
      <c r="H27" s="261"/>
      <c r="L27" s="98"/>
    </row>
    <row r="28" spans="2:12" s="28" customFormat="1" ht="6.95" customHeight="1">
      <c r="B28" s="27"/>
      <c r="L28" s="27"/>
    </row>
    <row r="29" spans="2:12" s="28" customFormat="1" ht="6.95" customHeight="1">
      <c r="B29" s="27"/>
      <c r="D29" s="46"/>
      <c r="E29" s="46"/>
      <c r="F29" s="46"/>
      <c r="G29" s="46"/>
      <c r="H29" s="46"/>
      <c r="I29" s="46"/>
      <c r="J29" s="46"/>
      <c r="K29" s="46"/>
      <c r="L29" s="27"/>
    </row>
    <row r="30" spans="2:12" s="28" customFormat="1" ht="25.35" customHeight="1">
      <c r="B30" s="27"/>
      <c r="D30" s="100" t="s">
        <v>35</v>
      </c>
      <c r="J30" s="101">
        <f>ROUND(J84,2)</f>
        <v>488000</v>
      </c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14.45" customHeight="1">
      <c r="B32" s="27"/>
      <c r="F32" s="102" t="s">
        <v>37</v>
      </c>
      <c r="I32" s="102" t="s">
        <v>36</v>
      </c>
      <c r="J32" s="102" t="s">
        <v>38</v>
      </c>
      <c r="L32" s="27"/>
    </row>
    <row r="33" spans="2:12" s="28" customFormat="1" ht="14.45" customHeight="1">
      <c r="B33" s="27"/>
      <c r="D33" s="24" t="s">
        <v>39</v>
      </c>
      <c r="E33" s="24" t="s">
        <v>40</v>
      </c>
      <c r="F33" s="103">
        <f>ROUND((SUM(BE84:BE97)),2)</f>
        <v>488000</v>
      </c>
      <c r="I33" s="104">
        <v>0.21</v>
      </c>
      <c r="J33" s="103">
        <f>ROUND(((SUM(BE84:BE97))*I33),2)</f>
        <v>102480</v>
      </c>
      <c r="L33" s="27"/>
    </row>
    <row r="34" spans="2:12" s="28" customFormat="1" ht="14.45" customHeight="1">
      <c r="B34" s="27"/>
      <c r="E34" s="24" t="s">
        <v>41</v>
      </c>
      <c r="F34" s="103">
        <f>ROUND((SUM(BF84:BF97)),2)</f>
        <v>0</v>
      </c>
      <c r="I34" s="104">
        <v>0.15</v>
      </c>
      <c r="J34" s="103">
        <f>ROUND(((SUM(BF84:BF97))*I34),2)</f>
        <v>0</v>
      </c>
      <c r="L34" s="27"/>
    </row>
    <row r="35" spans="2:12" s="28" customFormat="1" ht="14.45" customHeight="1" hidden="1">
      <c r="B35" s="27"/>
      <c r="E35" s="24" t="s">
        <v>42</v>
      </c>
      <c r="F35" s="103">
        <f>ROUND((SUM(BG84:BG97)),2)</f>
        <v>0</v>
      </c>
      <c r="I35" s="104">
        <v>0.21</v>
      </c>
      <c r="J35" s="103">
        <f>0</f>
        <v>0</v>
      </c>
      <c r="L35" s="27"/>
    </row>
    <row r="36" spans="2:12" s="28" customFormat="1" ht="14.45" customHeight="1" hidden="1">
      <c r="B36" s="27"/>
      <c r="E36" s="24" t="s">
        <v>43</v>
      </c>
      <c r="F36" s="103">
        <f>ROUND((SUM(BH84:BH97)),2)</f>
        <v>0</v>
      </c>
      <c r="I36" s="104">
        <v>0.15</v>
      </c>
      <c r="J36" s="103">
        <f>0</f>
        <v>0</v>
      </c>
      <c r="L36" s="27"/>
    </row>
    <row r="37" spans="2:12" s="28" customFormat="1" ht="14.45" customHeight="1" hidden="1">
      <c r="B37" s="27"/>
      <c r="E37" s="24" t="s">
        <v>44</v>
      </c>
      <c r="F37" s="103">
        <f>ROUND((SUM(BI84:BI97)),2)</f>
        <v>0</v>
      </c>
      <c r="I37" s="104">
        <v>0</v>
      </c>
      <c r="J37" s="103">
        <f>0</f>
        <v>0</v>
      </c>
      <c r="L37" s="27"/>
    </row>
    <row r="38" spans="2:12" s="28" customFormat="1" ht="6.95" customHeight="1">
      <c r="B38" s="27"/>
      <c r="L38" s="27"/>
    </row>
    <row r="39" spans="2:12" s="28" customFormat="1" ht="25.35" customHeight="1">
      <c r="B39" s="27"/>
      <c r="C39" s="105"/>
      <c r="D39" s="106" t="s">
        <v>45</v>
      </c>
      <c r="E39" s="50"/>
      <c r="F39" s="50"/>
      <c r="G39" s="107" t="s">
        <v>46</v>
      </c>
      <c r="H39" s="108" t="s">
        <v>47</v>
      </c>
      <c r="I39" s="50"/>
      <c r="J39" s="109">
        <f>SUM(J30:J37)</f>
        <v>590480</v>
      </c>
      <c r="K39" s="110"/>
      <c r="L39" s="27"/>
    </row>
    <row r="40" spans="2:12" s="28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7"/>
    </row>
    <row r="41" ht="12">
      <c r="I41" s="13"/>
    </row>
    <row r="42" ht="12">
      <c r="I42" s="13"/>
    </row>
    <row r="43" ht="12">
      <c r="I43" s="13"/>
    </row>
    <row r="44" spans="2:12" s="28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2:12" s="28" customFormat="1" ht="24.95" customHeight="1">
      <c r="B45" s="27"/>
      <c r="C45" s="19" t="s">
        <v>153</v>
      </c>
      <c r="L45" s="27"/>
    </row>
    <row r="46" spans="2:12" s="28" customFormat="1" ht="6.95" customHeight="1">
      <c r="B46" s="27"/>
      <c r="L46" s="27"/>
    </row>
    <row r="47" spans="2:12" s="28" customFormat="1" ht="12" customHeight="1">
      <c r="B47" s="27"/>
      <c r="C47" s="24" t="s">
        <v>16</v>
      </c>
      <c r="L47" s="27"/>
    </row>
    <row r="48" spans="2:12" s="28" customFormat="1" ht="16.5" customHeight="1">
      <c r="B48" s="27"/>
      <c r="E48" s="263" t="str">
        <f>E7</f>
        <v>II/229 Kožlany - průtah, dokončení</v>
      </c>
      <c r="F48" s="264"/>
      <c r="G48" s="264"/>
      <c r="H48" s="264"/>
      <c r="L48" s="27"/>
    </row>
    <row r="49" spans="2:12" s="28" customFormat="1" ht="12" customHeight="1">
      <c r="B49" s="27"/>
      <c r="C49" s="24" t="s">
        <v>148</v>
      </c>
      <c r="L49" s="27"/>
    </row>
    <row r="50" spans="2:12" s="28" customFormat="1" ht="16.5" customHeight="1">
      <c r="B50" s="27"/>
      <c r="E50" s="254" t="str">
        <f>E9</f>
        <v>SO 01 - SO 01 - VRN, OSTATNÍ</v>
      </c>
      <c r="F50" s="253"/>
      <c r="G50" s="253"/>
      <c r="H50" s="253"/>
      <c r="L50" s="27"/>
    </row>
    <row r="51" spans="2:12" s="28" customFormat="1" ht="6.95" customHeight="1">
      <c r="B51" s="27"/>
      <c r="L51" s="27"/>
    </row>
    <row r="52" spans="2:12" s="28" customFormat="1" ht="12" customHeight="1">
      <c r="B52" s="27"/>
      <c r="C52" s="24" t="s">
        <v>20</v>
      </c>
      <c r="F52" s="15" t="str">
        <f>F12</f>
        <v>Plzeň -sever</v>
      </c>
      <c r="I52" s="24" t="s">
        <v>22</v>
      </c>
      <c r="J52" s="97" t="str">
        <f>IF(J12="","",J12)</f>
        <v>Vyplň údaj</v>
      </c>
      <c r="L52" s="27"/>
    </row>
    <row r="53" spans="2:12" s="28" customFormat="1" ht="6.95" customHeight="1">
      <c r="B53" s="27"/>
      <c r="L53" s="27"/>
    </row>
    <row r="54" spans="2:12" s="28" customFormat="1" ht="24.95" customHeight="1">
      <c r="B54" s="27"/>
      <c r="C54" s="24" t="s">
        <v>23</v>
      </c>
      <c r="F54" s="15" t="str">
        <f>E15</f>
        <v>Správa u údržba silnic Plzeň. kraje, Město Kožlany</v>
      </c>
      <c r="I54" s="24" t="s">
        <v>29</v>
      </c>
      <c r="J54" s="111" t="str">
        <f>E21</f>
        <v>Ing. Kamil Hrbek, Zdeněk Tvrz</v>
      </c>
      <c r="L54" s="27"/>
    </row>
    <row r="55" spans="2:12" s="28" customFormat="1" ht="13.7" customHeight="1">
      <c r="B55" s="27"/>
      <c r="C55" s="24" t="s">
        <v>27</v>
      </c>
      <c r="F55" s="15" t="str">
        <f>IF(E18="","",E18)</f>
        <v>Vyplň údaj</v>
      </c>
      <c r="I55" s="24" t="s">
        <v>32</v>
      </c>
      <c r="J55" s="111" t="str">
        <f>E24</f>
        <v>Lenka Jandová</v>
      </c>
      <c r="L55" s="27"/>
    </row>
    <row r="56" spans="2:12" s="28" customFormat="1" ht="10.35" customHeight="1">
      <c r="B56" s="27"/>
      <c r="L56" s="27"/>
    </row>
    <row r="57" spans="2:12" s="28" customFormat="1" ht="29.25" customHeight="1">
      <c r="B57" s="27"/>
      <c r="C57" s="112" t="s">
        <v>154</v>
      </c>
      <c r="D57" s="105"/>
      <c r="E57" s="105"/>
      <c r="F57" s="105"/>
      <c r="G57" s="105"/>
      <c r="H57" s="105"/>
      <c r="I57" s="105"/>
      <c r="J57" s="113" t="s">
        <v>155</v>
      </c>
      <c r="K57" s="105"/>
      <c r="L57" s="27"/>
    </row>
    <row r="58" spans="2:12" s="28" customFormat="1" ht="10.35" customHeight="1">
      <c r="B58" s="27"/>
      <c r="L58" s="27"/>
    </row>
    <row r="59" spans="2:47" s="28" customFormat="1" ht="22.9" customHeight="1">
      <c r="B59" s="27"/>
      <c r="C59" s="114" t="s">
        <v>156</v>
      </c>
      <c r="J59" s="101">
        <f>J84</f>
        <v>488000</v>
      </c>
      <c r="L59" s="27"/>
      <c r="AU59" s="15" t="s">
        <v>157</v>
      </c>
    </row>
    <row r="60" spans="2:12" s="116" customFormat="1" ht="24.95" customHeight="1">
      <c r="B60" s="115"/>
      <c r="D60" s="117" t="s">
        <v>2606</v>
      </c>
      <c r="E60" s="118"/>
      <c r="F60" s="118"/>
      <c r="G60" s="118"/>
      <c r="H60" s="118"/>
      <c r="I60" s="118"/>
      <c r="J60" s="119">
        <f>J85</f>
        <v>488000</v>
      </c>
      <c r="L60" s="115"/>
    </row>
    <row r="61" spans="2:12" s="79" customFormat="1" ht="19.9" customHeight="1">
      <c r="B61" s="120"/>
      <c r="D61" s="121" t="s">
        <v>2607</v>
      </c>
      <c r="E61" s="122"/>
      <c r="F61" s="122"/>
      <c r="G61" s="122"/>
      <c r="H61" s="122"/>
      <c r="I61" s="122"/>
      <c r="J61" s="123">
        <f>J86</f>
        <v>291700</v>
      </c>
      <c r="L61" s="120"/>
    </row>
    <row r="62" spans="2:12" s="79" customFormat="1" ht="19.9" customHeight="1">
      <c r="B62" s="120"/>
      <c r="D62" s="121" t="s">
        <v>2608</v>
      </c>
      <c r="E62" s="122"/>
      <c r="F62" s="122"/>
      <c r="G62" s="122"/>
      <c r="H62" s="122"/>
      <c r="I62" s="122"/>
      <c r="J62" s="123">
        <f>J91</f>
        <v>19500</v>
      </c>
      <c r="L62" s="120"/>
    </row>
    <row r="63" spans="2:12" s="79" customFormat="1" ht="19.9" customHeight="1">
      <c r="B63" s="120"/>
      <c r="D63" s="121" t="s">
        <v>2609</v>
      </c>
      <c r="E63" s="122"/>
      <c r="F63" s="122"/>
      <c r="G63" s="122"/>
      <c r="H63" s="122"/>
      <c r="I63" s="122"/>
      <c r="J63" s="123">
        <f>J93</f>
        <v>10000</v>
      </c>
      <c r="L63" s="120"/>
    </row>
    <row r="64" spans="2:12" s="79" customFormat="1" ht="19.9" customHeight="1">
      <c r="B64" s="120"/>
      <c r="D64" s="121" t="s">
        <v>2610</v>
      </c>
      <c r="E64" s="122"/>
      <c r="F64" s="122"/>
      <c r="G64" s="122"/>
      <c r="H64" s="122"/>
      <c r="I64" s="122"/>
      <c r="J64" s="123">
        <f>J96</f>
        <v>166800</v>
      </c>
      <c r="L64" s="120"/>
    </row>
    <row r="65" spans="2:12" s="28" customFormat="1" ht="21.75" customHeight="1">
      <c r="B65" s="27"/>
      <c r="I65" s="45"/>
      <c r="L65" s="27"/>
    </row>
    <row r="66" spans="2:12" s="28" customFormat="1" ht="6.9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27"/>
    </row>
    <row r="67" ht="12">
      <c r="I67" s="14"/>
    </row>
    <row r="68" ht="12">
      <c r="I68" s="14"/>
    </row>
    <row r="69" ht="12">
      <c r="I69" s="14"/>
    </row>
    <row r="70" spans="2:12" s="28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7"/>
    </row>
    <row r="71" spans="2:12" s="28" customFormat="1" ht="24.95" customHeight="1">
      <c r="B71" s="27"/>
      <c r="C71" s="19" t="s">
        <v>168</v>
      </c>
      <c r="I71" s="45"/>
      <c r="L71" s="27"/>
    </row>
    <row r="72" spans="2:12" s="28" customFormat="1" ht="6.95" customHeight="1">
      <c r="B72" s="27"/>
      <c r="I72" s="45"/>
      <c r="L72" s="27"/>
    </row>
    <row r="73" spans="2:12" s="28" customFormat="1" ht="12" customHeight="1">
      <c r="B73" s="27"/>
      <c r="C73" s="24" t="s">
        <v>16</v>
      </c>
      <c r="I73" s="45"/>
      <c r="L73" s="27"/>
    </row>
    <row r="74" spans="2:12" s="28" customFormat="1" ht="16.5" customHeight="1">
      <c r="B74" s="27"/>
      <c r="E74" s="263" t="str">
        <f>E7</f>
        <v>II/229 Kožlany - průtah, dokončení</v>
      </c>
      <c r="F74" s="264"/>
      <c r="G74" s="264"/>
      <c r="H74" s="264"/>
      <c r="I74" s="45"/>
      <c r="L74" s="27"/>
    </row>
    <row r="75" spans="2:12" s="28" customFormat="1" ht="12" customHeight="1">
      <c r="B75" s="27"/>
      <c r="C75" s="24" t="s">
        <v>148</v>
      </c>
      <c r="I75" s="45"/>
      <c r="L75" s="27"/>
    </row>
    <row r="76" spans="2:12" s="28" customFormat="1" ht="16.5" customHeight="1">
      <c r="B76" s="27"/>
      <c r="E76" s="254" t="str">
        <f>E9</f>
        <v>SO 01 - SO 01 - VRN, OSTATNÍ</v>
      </c>
      <c r="F76" s="253"/>
      <c r="G76" s="253"/>
      <c r="H76" s="253"/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20</v>
      </c>
      <c r="F78" s="15" t="str">
        <f>F12</f>
        <v>Plzeň -sever</v>
      </c>
      <c r="I78" s="96" t="s">
        <v>22</v>
      </c>
      <c r="J78" s="97" t="str">
        <f>IF(J12="","",J12)</f>
        <v>Vyplň údaj</v>
      </c>
      <c r="L78" s="27"/>
    </row>
    <row r="79" spans="2:12" s="28" customFormat="1" ht="6.95" customHeight="1">
      <c r="B79" s="27"/>
      <c r="I79" s="45"/>
      <c r="L79" s="27"/>
    </row>
    <row r="80" spans="2:12" s="28" customFormat="1" ht="24.95" customHeight="1">
      <c r="B80" s="27"/>
      <c r="C80" s="24" t="s">
        <v>23</v>
      </c>
      <c r="F80" s="15" t="str">
        <f>E15</f>
        <v>Správa u údržba silnic Plzeň. kraje, Město Kožlany</v>
      </c>
      <c r="I80" s="96" t="s">
        <v>29</v>
      </c>
      <c r="J80" s="111" t="str">
        <f>E21</f>
        <v>Ing. Kamil Hrbek, Zdeněk Tvrz</v>
      </c>
      <c r="L80" s="27"/>
    </row>
    <row r="81" spans="2:12" s="28" customFormat="1" ht="13.7" customHeight="1">
      <c r="B81" s="27"/>
      <c r="C81" s="24" t="s">
        <v>27</v>
      </c>
      <c r="F81" s="15" t="str">
        <f>IF(E18="","",E18)</f>
        <v>Vyplň údaj</v>
      </c>
      <c r="I81" s="96" t="s">
        <v>32</v>
      </c>
      <c r="J81" s="111" t="str">
        <f>E24</f>
        <v>Lenka Jandová</v>
      </c>
      <c r="L81" s="27"/>
    </row>
    <row r="82" spans="2:12" s="28" customFormat="1" ht="10.35" customHeight="1">
      <c r="B82" s="27"/>
      <c r="I82" s="45"/>
      <c r="L82" s="27"/>
    </row>
    <row r="83" spans="2:20" s="129" customFormat="1" ht="29.25" customHeight="1">
      <c r="B83" s="124"/>
      <c r="C83" s="125" t="s">
        <v>169</v>
      </c>
      <c r="D83" s="126" t="s">
        <v>54</v>
      </c>
      <c r="E83" s="126" t="s">
        <v>50</v>
      </c>
      <c r="F83" s="126" t="s">
        <v>51</v>
      </c>
      <c r="G83" s="126" t="s">
        <v>170</v>
      </c>
      <c r="H83" s="126" t="s">
        <v>171</v>
      </c>
      <c r="I83" s="126" t="s">
        <v>172</v>
      </c>
      <c r="J83" s="127" t="s">
        <v>155</v>
      </c>
      <c r="K83" s="128" t="s">
        <v>173</v>
      </c>
      <c r="L83" s="124"/>
      <c r="M83" s="52" t="s">
        <v>1</v>
      </c>
      <c r="N83" s="53" t="s">
        <v>39</v>
      </c>
      <c r="O83" s="53" t="s">
        <v>174</v>
      </c>
      <c r="P83" s="53" t="s">
        <v>175</v>
      </c>
      <c r="Q83" s="53" t="s">
        <v>176</v>
      </c>
      <c r="R83" s="53" t="s">
        <v>177</v>
      </c>
      <c r="S83" s="53" t="s">
        <v>178</v>
      </c>
      <c r="T83" s="54" t="s">
        <v>179</v>
      </c>
    </row>
    <row r="84" spans="2:63" s="28" customFormat="1" ht="22.9" customHeight="1">
      <c r="B84" s="27"/>
      <c r="C84" s="58" t="s">
        <v>180</v>
      </c>
      <c r="I84" s="45"/>
      <c r="J84" s="130">
        <f>BK84</f>
        <v>488000</v>
      </c>
      <c r="L84" s="27"/>
      <c r="M84" s="55"/>
      <c r="N84" s="46"/>
      <c r="O84" s="46"/>
      <c r="P84" s="131">
        <f>P85</f>
        <v>0</v>
      </c>
      <c r="Q84" s="46"/>
      <c r="R84" s="131">
        <f>R85</f>
        <v>0</v>
      </c>
      <c r="S84" s="46"/>
      <c r="T84" s="132">
        <f>T85</f>
        <v>0</v>
      </c>
      <c r="AT84" s="15" t="s">
        <v>68</v>
      </c>
      <c r="AU84" s="15" t="s">
        <v>157</v>
      </c>
      <c r="BK84" s="133">
        <f>BK85</f>
        <v>488000</v>
      </c>
    </row>
    <row r="85" spans="2:63" s="135" customFormat="1" ht="25.9" customHeight="1">
      <c r="B85" s="134"/>
      <c r="D85" s="136" t="s">
        <v>68</v>
      </c>
      <c r="E85" s="137" t="s">
        <v>2611</v>
      </c>
      <c r="F85" s="137" t="s">
        <v>2612</v>
      </c>
      <c r="J85" s="138">
        <f>BK85</f>
        <v>488000</v>
      </c>
      <c r="L85" s="134"/>
      <c r="M85" s="139"/>
      <c r="N85" s="140"/>
      <c r="O85" s="140"/>
      <c r="P85" s="141">
        <f>P86+P91+P93+P96</f>
        <v>0</v>
      </c>
      <c r="Q85" s="140"/>
      <c r="R85" s="141">
        <f>R86+R91+R93+R96</f>
        <v>0</v>
      </c>
      <c r="S85" s="140"/>
      <c r="T85" s="142">
        <f>T86+T91+T93+T96</f>
        <v>0</v>
      </c>
      <c r="AR85" s="136" t="s">
        <v>212</v>
      </c>
      <c r="AT85" s="143" t="s">
        <v>68</v>
      </c>
      <c r="AU85" s="143" t="s">
        <v>69</v>
      </c>
      <c r="AY85" s="136" t="s">
        <v>183</v>
      </c>
      <c r="BK85" s="144">
        <f>BK86+BK91+BK93+BK96</f>
        <v>488000</v>
      </c>
    </row>
    <row r="86" spans="2:63" s="135" customFormat="1" ht="22.9" customHeight="1">
      <c r="B86" s="134"/>
      <c r="D86" s="136" t="s">
        <v>68</v>
      </c>
      <c r="E86" s="145" t="s">
        <v>2613</v>
      </c>
      <c r="F86" s="145" t="s">
        <v>2614</v>
      </c>
      <c r="J86" s="146">
        <f>BK86</f>
        <v>291700</v>
      </c>
      <c r="L86" s="134"/>
      <c r="M86" s="139"/>
      <c r="N86" s="140"/>
      <c r="O86" s="140"/>
      <c r="P86" s="141">
        <f>SUM(P87:P90)</f>
        <v>0</v>
      </c>
      <c r="Q86" s="140"/>
      <c r="R86" s="141">
        <f>SUM(R87:R90)</f>
        <v>0</v>
      </c>
      <c r="S86" s="140"/>
      <c r="T86" s="142">
        <f>SUM(T87:T90)</f>
        <v>0</v>
      </c>
      <c r="AR86" s="136" t="s">
        <v>212</v>
      </c>
      <c r="AT86" s="143" t="s">
        <v>68</v>
      </c>
      <c r="AU86" s="143" t="s">
        <v>76</v>
      </c>
      <c r="AY86" s="136" t="s">
        <v>183</v>
      </c>
      <c r="BK86" s="144">
        <f>SUM(BK87:BK90)</f>
        <v>291700</v>
      </c>
    </row>
    <row r="87" spans="2:65" s="28" customFormat="1" ht="16.5" customHeight="1">
      <c r="B87" s="27"/>
      <c r="C87" s="147" t="s">
        <v>76</v>
      </c>
      <c r="D87" s="147" t="s">
        <v>185</v>
      </c>
      <c r="E87" s="148" t="s">
        <v>2615</v>
      </c>
      <c r="F87" s="149" t="s">
        <v>2616</v>
      </c>
      <c r="G87" s="150" t="s">
        <v>2617</v>
      </c>
      <c r="H87" s="151">
        <v>1</v>
      </c>
      <c r="I87" s="4">
        <v>96700</v>
      </c>
      <c r="J87" s="95">
        <f>ROUND(I87*H87,2)</f>
        <v>96700</v>
      </c>
      <c r="K87" s="149" t="s">
        <v>1</v>
      </c>
      <c r="L87" s="27"/>
      <c r="M87" s="152" t="s">
        <v>1</v>
      </c>
      <c r="N87" s="153" t="s">
        <v>40</v>
      </c>
      <c r="O87" s="48"/>
      <c r="P87" s="154">
        <f>O87*H87</f>
        <v>0</v>
      </c>
      <c r="Q87" s="154">
        <v>0</v>
      </c>
      <c r="R87" s="154">
        <f>Q87*H87</f>
        <v>0</v>
      </c>
      <c r="S87" s="154">
        <v>0</v>
      </c>
      <c r="T87" s="155">
        <f>S87*H87</f>
        <v>0</v>
      </c>
      <c r="AR87" s="15" t="s">
        <v>2618</v>
      </c>
      <c r="AT87" s="15" t="s">
        <v>185</v>
      </c>
      <c r="AU87" s="15" t="s">
        <v>78</v>
      </c>
      <c r="AY87" s="15" t="s">
        <v>183</v>
      </c>
      <c r="BE87" s="156">
        <f>IF(N87="základní",J87,0)</f>
        <v>96700</v>
      </c>
      <c r="BF87" s="156">
        <f>IF(N87="snížená",J87,0)</f>
        <v>0</v>
      </c>
      <c r="BG87" s="156">
        <f>IF(N87="zákl. přenesená",J87,0)</f>
        <v>0</v>
      </c>
      <c r="BH87" s="156">
        <f>IF(N87="sníž. přenesená",J87,0)</f>
        <v>0</v>
      </c>
      <c r="BI87" s="156">
        <f>IF(N87="nulová",J87,0)</f>
        <v>0</v>
      </c>
      <c r="BJ87" s="15" t="s">
        <v>76</v>
      </c>
      <c r="BK87" s="156">
        <f>ROUND(I87*H87,2)</f>
        <v>96700</v>
      </c>
      <c r="BL87" s="15" t="s">
        <v>2618</v>
      </c>
      <c r="BM87" s="15" t="s">
        <v>2619</v>
      </c>
    </row>
    <row r="88" spans="2:65" s="28" customFormat="1" ht="16.5" customHeight="1">
      <c r="B88" s="27"/>
      <c r="C88" s="147" t="s">
        <v>78</v>
      </c>
      <c r="D88" s="147" t="s">
        <v>185</v>
      </c>
      <c r="E88" s="148" t="s">
        <v>2620</v>
      </c>
      <c r="F88" s="149" t="s">
        <v>2621</v>
      </c>
      <c r="G88" s="150" t="s">
        <v>1597</v>
      </c>
      <c r="H88" s="151">
        <v>1</v>
      </c>
      <c r="I88" s="4">
        <v>25000</v>
      </c>
      <c r="J88" s="95">
        <f>ROUND(I88*H88,2)</f>
        <v>25000</v>
      </c>
      <c r="K88" s="149" t="s">
        <v>1</v>
      </c>
      <c r="L88" s="27"/>
      <c r="M88" s="152" t="s">
        <v>1</v>
      </c>
      <c r="N88" s="153" t="s">
        <v>40</v>
      </c>
      <c r="O88" s="48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AR88" s="15" t="s">
        <v>2618</v>
      </c>
      <c r="AT88" s="15" t="s">
        <v>185</v>
      </c>
      <c r="AU88" s="15" t="s">
        <v>78</v>
      </c>
      <c r="AY88" s="15" t="s">
        <v>183</v>
      </c>
      <c r="BE88" s="156">
        <f>IF(N88="základní",J88,0)</f>
        <v>25000</v>
      </c>
      <c r="BF88" s="156">
        <f>IF(N88="snížená",J88,0)</f>
        <v>0</v>
      </c>
      <c r="BG88" s="156">
        <f>IF(N88="zákl. přenesená",J88,0)</f>
        <v>0</v>
      </c>
      <c r="BH88" s="156">
        <f>IF(N88="sníž. přenesená",J88,0)</f>
        <v>0</v>
      </c>
      <c r="BI88" s="156">
        <f>IF(N88="nulová",J88,0)</f>
        <v>0</v>
      </c>
      <c r="BJ88" s="15" t="s">
        <v>76</v>
      </c>
      <c r="BK88" s="156">
        <f>ROUND(I88*H88,2)</f>
        <v>25000</v>
      </c>
      <c r="BL88" s="15" t="s">
        <v>2618</v>
      </c>
      <c r="BM88" s="15" t="s">
        <v>2622</v>
      </c>
    </row>
    <row r="89" spans="2:65" s="28" customFormat="1" ht="16.5" customHeight="1">
      <c r="B89" s="27"/>
      <c r="C89" s="147" t="s">
        <v>198</v>
      </c>
      <c r="D89" s="147" t="s">
        <v>185</v>
      </c>
      <c r="E89" s="148" t="s">
        <v>2623</v>
      </c>
      <c r="F89" s="149" t="s">
        <v>2624</v>
      </c>
      <c r="G89" s="150" t="s">
        <v>1597</v>
      </c>
      <c r="H89" s="151">
        <v>1</v>
      </c>
      <c r="I89" s="4">
        <v>165000</v>
      </c>
      <c r="J89" s="95">
        <f>ROUND(I89*H89,2)</f>
        <v>165000</v>
      </c>
      <c r="K89" s="149" t="s">
        <v>1</v>
      </c>
      <c r="L89" s="27"/>
      <c r="M89" s="152" t="s">
        <v>1</v>
      </c>
      <c r="N89" s="153" t="s">
        <v>40</v>
      </c>
      <c r="O89" s="48"/>
      <c r="P89" s="154">
        <f>O89*H89</f>
        <v>0</v>
      </c>
      <c r="Q89" s="154">
        <v>0</v>
      </c>
      <c r="R89" s="154">
        <f>Q89*H89</f>
        <v>0</v>
      </c>
      <c r="S89" s="154">
        <v>0</v>
      </c>
      <c r="T89" s="155">
        <f>S89*H89</f>
        <v>0</v>
      </c>
      <c r="AR89" s="15" t="s">
        <v>2618</v>
      </c>
      <c r="AT89" s="15" t="s">
        <v>185</v>
      </c>
      <c r="AU89" s="15" t="s">
        <v>78</v>
      </c>
      <c r="AY89" s="15" t="s">
        <v>183</v>
      </c>
      <c r="BE89" s="156">
        <f>IF(N89="základní",J89,0)</f>
        <v>165000</v>
      </c>
      <c r="BF89" s="156">
        <f>IF(N89="snížená",J89,0)</f>
        <v>0</v>
      </c>
      <c r="BG89" s="156">
        <f>IF(N89="zákl. přenesená",J89,0)</f>
        <v>0</v>
      </c>
      <c r="BH89" s="156">
        <f>IF(N89="sníž. přenesená",J89,0)</f>
        <v>0</v>
      </c>
      <c r="BI89" s="156">
        <f>IF(N89="nulová",J89,0)</f>
        <v>0</v>
      </c>
      <c r="BJ89" s="15" t="s">
        <v>76</v>
      </c>
      <c r="BK89" s="156">
        <f>ROUND(I89*H89,2)</f>
        <v>165000</v>
      </c>
      <c r="BL89" s="15" t="s">
        <v>2618</v>
      </c>
      <c r="BM89" s="15" t="s">
        <v>2625</v>
      </c>
    </row>
    <row r="90" spans="2:65" s="28" customFormat="1" ht="16.5" customHeight="1">
      <c r="B90" s="27"/>
      <c r="C90" s="147" t="s">
        <v>190</v>
      </c>
      <c r="D90" s="147" t="s">
        <v>185</v>
      </c>
      <c r="E90" s="148" t="s">
        <v>2626</v>
      </c>
      <c r="F90" s="149" t="s">
        <v>2627</v>
      </c>
      <c r="G90" s="150" t="s">
        <v>1597</v>
      </c>
      <c r="H90" s="151">
        <v>1</v>
      </c>
      <c r="I90" s="4">
        <v>5000</v>
      </c>
      <c r="J90" s="95">
        <f>ROUND(I90*H90,2)</f>
        <v>5000</v>
      </c>
      <c r="K90" s="149" t="s">
        <v>1</v>
      </c>
      <c r="L90" s="27"/>
      <c r="M90" s="152" t="s">
        <v>1</v>
      </c>
      <c r="N90" s="153" t="s">
        <v>40</v>
      </c>
      <c r="O90" s="48"/>
      <c r="P90" s="154">
        <f>O90*H90</f>
        <v>0</v>
      </c>
      <c r="Q90" s="154">
        <v>0</v>
      </c>
      <c r="R90" s="154">
        <f>Q90*H90</f>
        <v>0</v>
      </c>
      <c r="S90" s="154">
        <v>0</v>
      </c>
      <c r="T90" s="155">
        <f>S90*H90</f>
        <v>0</v>
      </c>
      <c r="AR90" s="15" t="s">
        <v>2618</v>
      </c>
      <c r="AT90" s="15" t="s">
        <v>185</v>
      </c>
      <c r="AU90" s="15" t="s">
        <v>78</v>
      </c>
      <c r="AY90" s="15" t="s">
        <v>183</v>
      </c>
      <c r="BE90" s="156">
        <f>IF(N90="základní",J90,0)</f>
        <v>5000</v>
      </c>
      <c r="BF90" s="156">
        <f>IF(N90="snížená",J90,0)</f>
        <v>0</v>
      </c>
      <c r="BG90" s="156">
        <f>IF(N90="zákl. přenesená",J90,0)</f>
        <v>0</v>
      </c>
      <c r="BH90" s="156">
        <f>IF(N90="sníž. přenesená",J90,0)</f>
        <v>0</v>
      </c>
      <c r="BI90" s="156">
        <f>IF(N90="nulová",J90,0)</f>
        <v>0</v>
      </c>
      <c r="BJ90" s="15" t="s">
        <v>76</v>
      </c>
      <c r="BK90" s="156">
        <f>ROUND(I90*H90,2)</f>
        <v>5000</v>
      </c>
      <c r="BL90" s="15" t="s">
        <v>2618</v>
      </c>
      <c r="BM90" s="15" t="s">
        <v>2628</v>
      </c>
    </row>
    <row r="91" spans="2:63" s="135" customFormat="1" ht="22.9" customHeight="1">
      <c r="B91" s="134"/>
      <c r="D91" s="136" t="s">
        <v>68</v>
      </c>
      <c r="E91" s="145" t="s">
        <v>2629</v>
      </c>
      <c r="F91" s="145" t="s">
        <v>2630</v>
      </c>
      <c r="I91" s="3"/>
      <c r="J91" s="146">
        <f>BK91</f>
        <v>19500</v>
      </c>
      <c r="L91" s="134"/>
      <c r="M91" s="139"/>
      <c r="N91" s="140"/>
      <c r="O91" s="140"/>
      <c r="P91" s="141">
        <f>P92</f>
        <v>0</v>
      </c>
      <c r="Q91" s="140"/>
      <c r="R91" s="141">
        <f>R92</f>
        <v>0</v>
      </c>
      <c r="S91" s="140"/>
      <c r="T91" s="142">
        <f>T92</f>
        <v>0</v>
      </c>
      <c r="AR91" s="136" t="s">
        <v>212</v>
      </c>
      <c r="AT91" s="143" t="s">
        <v>68</v>
      </c>
      <c r="AU91" s="143" t="s">
        <v>76</v>
      </c>
      <c r="AY91" s="136" t="s">
        <v>183</v>
      </c>
      <c r="BK91" s="144">
        <f>BK92</f>
        <v>19500</v>
      </c>
    </row>
    <row r="92" spans="2:65" s="28" customFormat="1" ht="16.5" customHeight="1">
      <c r="B92" s="27"/>
      <c r="C92" s="147" t="s">
        <v>212</v>
      </c>
      <c r="D92" s="147" t="s">
        <v>185</v>
      </c>
      <c r="E92" s="148" t="s">
        <v>2631</v>
      </c>
      <c r="F92" s="149" t="s">
        <v>2632</v>
      </c>
      <c r="G92" s="150" t="s">
        <v>1597</v>
      </c>
      <c r="H92" s="151">
        <v>1</v>
      </c>
      <c r="I92" s="4">
        <v>19500</v>
      </c>
      <c r="J92" s="95">
        <f>ROUND(I92*H92,2)</f>
        <v>19500</v>
      </c>
      <c r="K92" s="149" t="s">
        <v>189</v>
      </c>
      <c r="L92" s="27"/>
      <c r="M92" s="152" t="s">
        <v>1</v>
      </c>
      <c r="N92" s="153" t="s">
        <v>40</v>
      </c>
      <c r="O92" s="48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AR92" s="15" t="s">
        <v>2618</v>
      </c>
      <c r="AT92" s="15" t="s">
        <v>185</v>
      </c>
      <c r="AU92" s="15" t="s">
        <v>78</v>
      </c>
      <c r="AY92" s="15" t="s">
        <v>183</v>
      </c>
      <c r="BE92" s="156">
        <f>IF(N92="základní",J92,0)</f>
        <v>19500</v>
      </c>
      <c r="BF92" s="156">
        <f>IF(N92="snížená",J92,0)</f>
        <v>0</v>
      </c>
      <c r="BG92" s="156">
        <f>IF(N92="zákl. přenesená",J92,0)</f>
        <v>0</v>
      </c>
      <c r="BH92" s="156">
        <f>IF(N92="sníž. přenesená",J92,0)</f>
        <v>0</v>
      </c>
      <c r="BI92" s="156">
        <f>IF(N92="nulová",J92,0)</f>
        <v>0</v>
      </c>
      <c r="BJ92" s="15" t="s">
        <v>76</v>
      </c>
      <c r="BK92" s="156">
        <f>ROUND(I92*H92,2)</f>
        <v>19500</v>
      </c>
      <c r="BL92" s="15" t="s">
        <v>2618</v>
      </c>
      <c r="BM92" s="15" t="s">
        <v>2633</v>
      </c>
    </row>
    <row r="93" spans="2:63" s="135" customFormat="1" ht="22.9" customHeight="1">
      <c r="B93" s="134"/>
      <c r="D93" s="136" t="s">
        <v>68</v>
      </c>
      <c r="E93" s="145" t="s">
        <v>2634</v>
      </c>
      <c r="F93" s="145" t="s">
        <v>2635</v>
      </c>
      <c r="I93" s="3"/>
      <c r="J93" s="146">
        <f>BK93</f>
        <v>10000</v>
      </c>
      <c r="L93" s="134"/>
      <c r="M93" s="139"/>
      <c r="N93" s="140"/>
      <c r="O93" s="140"/>
      <c r="P93" s="141">
        <f>SUM(P94:P95)</f>
        <v>0</v>
      </c>
      <c r="Q93" s="140"/>
      <c r="R93" s="141">
        <f>SUM(R94:R95)</f>
        <v>0</v>
      </c>
      <c r="S93" s="140"/>
      <c r="T93" s="142">
        <f>SUM(T94:T95)</f>
        <v>0</v>
      </c>
      <c r="AR93" s="136" t="s">
        <v>212</v>
      </c>
      <c r="AT93" s="143" t="s">
        <v>68</v>
      </c>
      <c r="AU93" s="143" t="s">
        <v>76</v>
      </c>
      <c r="AY93" s="136" t="s">
        <v>183</v>
      </c>
      <c r="BK93" s="144">
        <f>SUM(BK94:BK95)</f>
        <v>10000</v>
      </c>
    </row>
    <row r="94" spans="2:65" s="28" customFormat="1" ht="16.5" customHeight="1">
      <c r="B94" s="27"/>
      <c r="C94" s="147" t="s">
        <v>217</v>
      </c>
      <c r="D94" s="147" t="s">
        <v>185</v>
      </c>
      <c r="E94" s="148" t="s">
        <v>2636</v>
      </c>
      <c r="F94" s="149" t="s">
        <v>2637</v>
      </c>
      <c r="G94" s="150" t="s">
        <v>1597</v>
      </c>
      <c r="H94" s="151">
        <v>1</v>
      </c>
      <c r="I94" s="4">
        <v>5000</v>
      </c>
      <c r="J94" s="95">
        <f>ROUND(I94*H94,2)</f>
        <v>5000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2618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5000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5000</v>
      </c>
      <c r="BL94" s="15" t="s">
        <v>2618</v>
      </c>
      <c r="BM94" s="15" t="s">
        <v>2638</v>
      </c>
    </row>
    <row r="95" spans="2:65" s="28" customFormat="1" ht="16.5" customHeight="1">
      <c r="B95" s="27"/>
      <c r="C95" s="147" t="s">
        <v>222</v>
      </c>
      <c r="D95" s="147" t="s">
        <v>185</v>
      </c>
      <c r="E95" s="148" t="s">
        <v>2639</v>
      </c>
      <c r="F95" s="149" t="s">
        <v>2640</v>
      </c>
      <c r="G95" s="150" t="s">
        <v>1597</v>
      </c>
      <c r="H95" s="151">
        <v>1</v>
      </c>
      <c r="I95" s="4">
        <v>5000</v>
      </c>
      <c r="J95" s="95">
        <f>ROUND(I95*H95,2)</f>
        <v>5000</v>
      </c>
      <c r="K95" s="149" t="s">
        <v>1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AR95" s="15" t="s">
        <v>2618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5000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5000</v>
      </c>
      <c r="BL95" s="15" t="s">
        <v>2618</v>
      </c>
      <c r="BM95" s="15" t="s">
        <v>2641</v>
      </c>
    </row>
    <row r="96" spans="2:63" s="135" customFormat="1" ht="22.9" customHeight="1">
      <c r="B96" s="134"/>
      <c r="D96" s="136" t="s">
        <v>68</v>
      </c>
      <c r="E96" s="145" t="s">
        <v>2642</v>
      </c>
      <c r="F96" s="145" t="s">
        <v>2643</v>
      </c>
      <c r="I96" s="3"/>
      <c r="J96" s="146">
        <f>BK96</f>
        <v>166800</v>
      </c>
      <c r="L96" s="134"/>
      <c r="M96" s="139"/>
      <c r="N96" s="140"/>
      <c r="O96" s="140"/>
      <c r="P96" s="141">
        <f>P97</f>
        <v>0</v>
      </c>
      <c r="Q96" s="140"/>
      <c r="R96" s="141">
        <f>R97</f>
        <v>0</v>
      </c>
      <c r="S96" s="140"/>
      <c r="T96" s="142">
        <f>T97</f>
        <v>0</v>
      </c>
      <c r="AR96" s="136" t="s">
        <v>212</v>
      </c>
      <c r="AT96" s="143" t="s">
        <v>68</v>
      </c>
      <c r="AU96" s="143" t="s">
        <v>76</v>
      </c>
      <c r="AY96" s="136" t="s">
        <v>183</v>
      </c>
      <c r="BK96" s="144">
        <f>BK97</f>
        <v>166800</v>
      </c>
    </row>
    <row r="97" spans="2:65" s="28" customFormat="1" ht="16.5" customHeight="1">
      <c r="B97" s="27"/>
      <c r="C97" s="147" t="s">
        <v>227</v>
      </c>
      <c r="D97" s="147" t="s">
        <v>185</v>
      </c>
      <c r="E97" s="148" t="s">
        <v>2644</v>
      </c>
      <c r="F97" s="149" t="s">
        <v>2645</v>
      </c>
      <c r="G97" s="150" t="s">
        <v>1597</v>
      </c>
      <c r="H97" s="151">
        <v>1</v>
      </c>
      <c r="I97" s="4">
        <v>166800</v>
      </c>
      <c r="J97" s="95">
        <f>ROUND(I97*H97,2)</f>
        <v>166800</v>
      </c>
      <c r="K97" s="149" t="s">
        <v>1</v>
      </c>
      <c r="L97" s="27"/>
      <c r="M97" s="190" t="s">
        <v>1</v>
      </c>
      <c r="N97" s="191" t="s">
        <v>40</v>
      </c>
      <c r="O97" s="192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15" t="s">
        <v>2618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166800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166800</v>
      </c>
      <c r="BL97" s="15" t="s">
        <v>2618</v>
      </c>
      <c r="BM97" s="15" t="s">
        <v>2646</v>
      </c>
    </row>
    <row r="98" spans="2:12" s="28" customFormat="1" ht="6.95" customHeight="1">
      <c r="B98" s="37"/>
      <c r="C98" s="38"/>
      <c r="D98" s="38"/>
      <c r="E98" s="38"/>
      <c r="F98" s="38"/>
      <c r="G98" s="38"/>
      <c r="H98" s="38"/>
      <c r="I98" s="2"/>
      <c r="J98" s="38"/>
      <c r="K98" s="38"/>
      <c r="L98" s="27"/>
    </row>
  </sheetData>
  <sheetProtection algorithmName="SHA-512" hashValue="0WPenTtp19S96MsW0wXzQS4WPDH9lNQLS8uJolMRY2NA9/MbRDA9graMlJD3uCghmmTTKaknIgRU9+qYxd8G/g==" saltValue="3VEc69ZpBg39QH6gBdSouA==" spinCount="100000" sheet="1" objects="1" scenarios="1" selectLockedCells="1"/>
  <autoFilter ref="C83:K9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247"/>
  <sheetViews>
    <sheetView showGridLines="0" workbookViewId="0" topLeftCell="A116">
      <selection activeCell="I146" sqref="I146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86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149</v>
      </c>
      <c r="F9" s="253"/>
      <c r="G9" s="253"/>
      <c r="H9" s="253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54" t="s">
        <v>598</v>
      </c>
      <c r="F11" s="253"/>
      <c r="G11" s="253"/>
      <c r="H11" s="253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24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J32" s="101">
        <f>ROUND(J97,2)</f>
        <v>6509763.89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ROUND((SUM(BE97:BE246)),2)</f>
        <v>6509763.89</v>
      </c>
      <c r="I35" s="104">
        <v>0.21</v>
      </c>
      <c r="J35" s="103">
        <f>ROUND(((SUM(BE97:BE246))*I35),2)</f>
        <v>1367050.42</v>
      </c>
      <c r="L35" s="27"/>
    </row>
    <row r="36" spans="2:12" s="28" customFormat="1" ht="14.45" customHeight="1">
      <c r="B36" s="27"/>
      <c r="E36" s="24" t="s">
        <v>41</v>
      </c>
      <c r="F36" s="103">
        <f>ROUND((SUM(BF97:BF246)),2)</f>
        <v>0</v>
      </c>
      <c r="I36" s="104">
        <v>0.15</v>
      </c>
      <c r="J36" s="103">
        <f>ROUND(((SUM(BF97:BF246))*I36),2)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ROUND((SUM(BG97:BG246)),2)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ROUND((SUM(BH97:BH246)),2)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ROUND((SUM(BI97:BI246)),2)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7876814.31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3"/>
    </row>
    <row r="44" ht="12">
      <c r="I44" s="13"/>
    </row>
    <row r="45" ht="12">
      <c r="I45" s="13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L47" s="27"/>
    </row>
    <row r="48" spans="2:12" s="28" customFormat="1" ht="6.95" customHeight="1">
      <c r="B48" s="27"/>
      <c r="L48" s="27"/>
    </row>
    <row r="49" spans="2:12" s="28" customFormat="1" ht="12" customHeight="1">
      <c r="B49" s="27"/>
      <c r="C49" s="24" t="s">
        <v>16</v>
      </c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L50" s="27"/>
    </row>
    <row r="51" spans="2:12" ht="12" customHeight="1">
      <c r="B51" s="18"/>
      <c r="C51" s="24" t="s">
        <v>148</v>
      </c>
      <c r="I51" s="13"/>
      <c r="L51" s="18"/>
    </row>
    <row r="52" spans="2:12" s="28" customFormat="1" ht="16.5" customHeight="1">
      <c r="B52" s="27"/>
      <c r="E52" s="263" t="s">
        <v>149</v>
      </c>
      <c r="F52" s="253"/>
      <c r="G52" s="253"/>
      <c r="H52" s="253"/>
      <c r="L52" s="27"/>
    </row>
    <row r="53" spans="2:12" s="28" customFormat="1" ht="12" customHeight="1">
      <c r="B53" s="27"/>
      <c r="C53" s="24" t="s">
        <v>150</v>
      </c>
      <c r="L53" s="27"/>
    </row>
    <row r="54" spans="2:12" s="28" customFormat="1" ht="16.5" customHeight="1">
      <c r="B54" s="27"/>
      <c r="E54" s="254" t="str">
        <f>E11</f>
        <v>B -  ul. Kralovicka- investor Město Kožlany</v>
      </c>
      <c r="F54" s="253"/>
      <c r="G54" s="253"/>
      <c r="H54" s="253"/>
      <c r="L54" s="27"/>
    </row>
    <row r="55" spans="2:12" s="28" customFormat="1" ht="6.95" customHeight="1">
      <c r="B55" s="27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24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24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24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L62" s="27"/>
    </row>
    <row r="63" spans="2:47" s="28" customFormat="1" ht="22.9" customHeight="1">
      <c r="B63" s="27"/>
      <c r="C63" s="114" t="s">
        <v>156</v>
      </c>
      <c r="J63" s="101">
        <f>J97</f>
        <v>6509763.890000001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J98</f>
        <v>6244683.100000001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J99</f>
        <v>1035911.6799999999</v>
      </c>
      <c r="L65" s="120"/>
    </row>
    <row r="66" spans="2:12" s="79" customFormat="1" ht="19.9" customHeight="1">
      <c r="B66" s="120"/>
      <c r="D66" s="121" t="s">
        <v>161</v>
      </c>
      <c r="E66" s="122"/>
      <c r="F66" s="122"/>
      <c r="G66" s="122"/>
      <c r="H66" s="122"/>
      <c r="I66" s="122"/>
      <c r="J66" s="123">
        <f>J145</f>
        <v>32442.3</v>
      </c>
      <c r="L66" s="120"/>
    </row>
    <row r="67" spans="2:12" s="79" customFormat="1" ht="19.9" customHeight="1">
      <c r="B67" s="120"/>
      <c r="D67" s="121" t="s">
        <v>600</v>
      </c>
      <c r="E67" s="122"/>
      <c r="F67" s="122"/>
      <c r="G67" s="122"/>
      <c r="H67" s="122"/>
      <c r="I67" s="122"/>
      <c r="J67" s="123">
        <f>J152</f>
        <v>119966.09</v>
      </c>
      <c r="L67" s="120"/>
    </row>
    <row r="68" spans="2:12" s="79" customFormat="1" ht="19.9" customHeight="1">
      <c r="B68" s="120"/>
      <c r="D68" s="121" t="s">
        <v>162</v>
      </c>
      <c r="E68" s="122"/>
      <c r="F68" s="122"/>
      <c r="G68" s="122"/>
      <c r="H68" s="122"/>
      <c r="I68" s="122"/>
      <c r="J68" s="123">
        <f>J164</f>
        <v>2289747.76</v>
      </c>
      <c r="L68" s="120"/>
    </row>
    <row r="69" spans="2:12" s="79" customFormat="1" ht="19.9" customHeight="1">
      <c r="B69" s="120"/>
      <c r="D69" s="121" t="s">
        <v>601</v>
      </c>
      <c r="E69" s="122"/>
      <c r="F69" s="122"/>
      <c r="G69" s="122"/>
      <c r="H69" s="122"/>
      <c r="I69" s="122"/>
      <c r="J69" s="123">
        <f>J210</f>
        <v>1180313.22</v>
      </c>
      <c r="L69" s="120"/>
    </row>
    <row r="70" spans="2:12" s="79" customFormat="1" ht="19.9" customHeight="1">
      <c r="B70" s="120"/>
      <c r="D70" s="121" t="s">
        <v>165</v>
      </c>
      <c r="E70" s="122"/>
      <c r="F70" s="122"/>
      <c r="G70" s="122"/>
      <c r="H70" s="122"/>
      <c r="I70" s="122"/>
      <c r="J70" s="123">
        <f>J220</f>
        <v>476878.61000000004</v>
      </c>
      <c r="L70" s="120"/>
    </row>
    <row r="71" spans="2:12" s="79" customFormat="1" ht="19.9" customHeight="1">
      <c r="B71" s="120"/>
      <c r="D71" s="121" t="s">
        <v>602</v>
      </c>
      <c r="E71" s="122"/>
      <c r="F71" s="122"/>
      <c r="G71" s="122"/>
      <c r="H71" s="122"/>
      <c r="I71" s="122"/>
      <c r="J71" s="123">
        <f>J232</f>
        <v>13676.070000000002</v>
      </c>
      <c r="L71" s="120"/>
    </row>
    <row r="72" spans="2:12" s="79" customFormat="1" ht="19.9" customHeight="1">
      <c r="B72" s="120"/>
      <c r="D72" s="121" t="s">
        <v>167</v>
      </c>
      <c r="E72" s="122"/>
      <c r="F72" s="122"/>
      <c r="G72" s="122"/>
      <c r="H72" s="122"/>
      <c r="I72" s="122"/>
      <c r="J72" s="123">
        <f>J238</f>
        <v>1095747.37</v>
      </c>
      <c r="L72" s="120"/>
    </row>
    <row r="73" spans="2:12" s="116" customFormat="1" ht="24.95" customHeight="1">
      <c r="B73" s="115"/>
      <c r="D73" s="117" t="s">
        <v>603</v>
      </c>
      <c r="E73" s="118"/>
      <c r="F73" s="118"/>
      <c r="G73" s="118"/>
      <c r="H73" s="118"/>
      <c r="I73" s="118"/>
      <c r="J73" s="119">
        <f>J240</f>
        <v>265080.79</v>
      </c>
      <c r="L73" s="115"/>
    </row>
    <row r="74" spans="2:12" s="79" customFormat="1" ht="19.9" customHeight="1">
      <c r="B74" s="120"/>
      <c r="D74" s="121" t="s">
        <v>604</v>
      </c>
      <c r="E74" s="122"/>
      <c r="F74" s="122"/>
      <c r="G74" s="122"/>
      <c r="H74" s="122"/>
      <c r="I74" s="122"/>
      <c r="J74" s="123">
        <f>J241</f>
        <v>1080.79</v>
      </c>
      <c r="L74" s="120"/>
    </row>
    <row r="75" spans="2:12" s="79" customFormat="1" ht="19.9" customHeight="1">
      <c r="B75" s="120"/>
      <c r="D75" s="121" t="s">
        <v>605</v>
      </c>
      <c r="E75" s="122"/>
      <c r="F75" s="122"/>
      <c r="G75" s="122"/>
      <c r="H75" s="122"/>
      <c r="I75" s="122"/>
      <c r="J75" s="123">
        <f>J245</f>
        <v>264000</v>
      </c>
      <c r="L75" s="120"/>
    </row>
    <row r="76" spans="2:12" s="28" customFormat="1" ht="21.75" customHeight="1">
      <c r="B76" s="27"/>
      <c r="L76" s="27"/>
    </row>
    <row r="77" spans="2:12" s="28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7"/>
    </row>
    <row r="78" ht="12">
      <c r="I78" s="13"/>
    </row>
    <row r="79" ht="12">
      <c r="I79" s="13"/>
    </row>
    <row r="80" ht="12">
      <c r="I80" s="13"/>
    </row>
    <row r="81" spans="2:12" s="28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7"/>
    </row>
    <row r="82" spans="2:12" s="28" customFormat="1" ht="24.95" customHeight="1">
      <c r="B82" s="27"/>
      <c r="C82" s="19" t="s">
        <v>168</v>
      </c>
      <c r="L82" s="27"/>
    </row>
    <row r="83" spans="2:12" s="28" customFormat="1" ht="6.95" customHeight="1">
      <c r="B83" s="27"/>
      <c r="L83" s="27"/>
    </row>
    <row r="84" spans="2:12" s="28" customFormat="1" ht="12" customHeight="1">
      <c r="B84" s="27"/>
      <c r="C84" s="24" t="s">
        <v>16</v>
      </c>
      <c r="L84" s="27"/>
    </row>
    <row r="85" spans="2:12" s="28" customFormat="1" ht="16.5" customHeight="1">
      <c r="B85" s="27"/>
      <c r="E85" s="263" t="str">
        <f>E7</f>
        <v>II/229 Kožlany - průtah, dokončení</v>
      </c>
      <c r="F85" s="264"/>
      <c r="G85" s="264"/>
      <c r="H85" s="264"/>
      <c r="L85" s="27"/>
    </row>
    <row r="86" spans="2:12" ht="12" customHeight="1">
      <c r="B86" s="18"/>
      <c r="C86" s="24" t="s">
        <v>148</v>
      </c>
      <c r="I86" s="13"/>
      <c r="L86" s="18"/>
    </row>
    <row r="87" spans="2:12" s="28" customFormat="1" ht="16.5" customHeight="1">
      <c r="B87" s="27"/>
      <c r="E87" s="263" t="s">
        <v>149</v>
      </c>
      <c r="F87" s="253"/>
      <c r="G87" s="253"/>
      <c r="H87" s="253"/>
      <c r="L87" s="27"/>
    </row>
    <row r="88" spans="2:12" s="28" customFormat="1" ht="12" customHeight="1">
      <c r="B88" s="27"/>
      <c r="C88" s="24" t="s">
        <v>150</v>
      </c>
      <c r="L88" s="27"/>
    </row>
    <row r="89" spans="2:12" s="28" customFormat="1" ht="16.5" customHeight="1">
      <c r="B89" s="27"/>
      <c r="E89" s="254" t="str">
        <f>E11</f>
        <v>B -  ul. Kralovicka- investor Město Kožlany</v>
      </c>
      <c r="F89" s="253"/>
      <c r="G89" s="253"/>
      <c r="H89" s="253"/>
      <c r="L89" s="27"/>
    </row>
    <row r="90" spans="2:12" s="28" customFormat="1" ht="6.95" customHeight="1">
      <c r="B90" s="27"/>
      <c r="L90" s="27"/>
    </row>
    <row r="91" spans="2:12" s="28" customFormat="1" ht="12" customHeight="1">
      <c r="B91" s="27"/>
      <c r="C91" s="24" t="s">
        <v>20</v>
      </c>
      <c r="F91" s="15" t="str">
        <f>F14</f>
        <v>Plzeň -sever</v>
      </c>
      <c r="I91" s="24" t="s">
        <v>22</v>
      </c>
      <c r="J91" s="97" t="str">
        <f>IF(J14="","",J14)</f>
        <v>Vyplň údaj</v>
      </c>
      <c r="L91" s="27"/>
    </row>
    <row r="92" spans="2:12" s="28" customFormat="1" ht="6.95" customHeight="1">
      <c r="B92" s="27"/>
      <c r="L92" s="27"/>
    </row>
    <row r="93" spans="2:12" s="28" customFormat="1" ht="24.95" customHeight="1">
      <c r="B93" s="27"/>
      <c r="C93" s="24" t="s">
        <v>23</v>
      </c>
      <c r="F93" s="15" t="str">
        <f>E17</f>
        <v>Město Kožlany</v>
      </c>
      <c r="I93" s="24" t="s">
        <v>29</v>
      </c>
      <c r="J93" s="111" t="str">
        <f>E23</f>
        <v>Ing. Kamil Hrbek, Zdeněk Tvrz</v>
      </c>
      <c r="L93" s="27"/>
    </row>
    <row r="94" spans="2:12" s="28" customFormat="1" ht="13.7" customHeight="1">
      <c r="B94" s="27"/>
      <c r="C94" s="24" t="s">
        <v>27</v>
      </c>
      <c r="F94" s="15" t="str">
        <f>IF(E20="","",E20)</f>
        <v>Vyplň údaj</v>
      </c>
      <c r="I94" s="24" t="s">
        <v>32</v>
      </c>
      <c r="J94" s="111" t="str">
        <f>E26</f>
        <v>Lenka Jandová</v>
      </c>
      <c r="L94" s="27"/>
    </row>
    <row r="95" spans="2:12" s="28" customFormat="1" ht="10.35" customHeight="1">
      <c r="B95" s="27"/>
      <c r="L95" s="27"/>
    </row>
    <row r="96" spans="2:20" s="129" customFormat="1" ht="29.25" customHeight="1">
      <c r="B96" s="124"/>
      <c r="C96" s="125" t="s">
        <v>169</v>
      </c>
      <c r="D96" s="126" t="s">
        <v>54</v>
      </c>
      <c r="E96" s="126" t="s">
        <v>50</v>
      </c>
      <c r="F96" s="126" t="s">
        <v>51</v>
      </c>
      <c r="G96" s="126" t="s">
        <v>170</v>
      </c>
      <c r="H96" s="126" t="s">
        <v>171</v>
      </c>
      <c r="I96" s="126" t="s">
        <v>172</v>
      </c>
      <c r="J96" s="127" t="s">
        <v>155</v>
      </c>
      <c r="K96" s="128" t="s">
        <v>173</v>
      </c>
      <c r="L96" s="124"/>
      <c r="M96" s="52" t="s">
        <v>1</v>
      </c>
      <c r="N96" s="53" t="s">
        <v>39</v>
      </c>
      <c r="O96" s="53" t="s">
        <v>174</v>
      </c>
      <c r="P96" s="53" t="s">
        <v>175</v>
      </c>
      <c r="Q96" s="53" t="s">
        <v>176</v>
      </c>
      <c r="R96" s="53" t="s">
        <v>177</v>
      </c>
      <c r="S96" s="53" t="s">
        <v>178</v>
      </c>
      <c r="T96" s="54" t="s">
        <v>179</v>
      </c>
    </row>
    <row r="97" spans="2:63" s="28" customFormat="1" ht="22.9" customHeight="1">
      <c r="B97" s="27"/>
      <c r="C97" s="58" t="s">
        <v>180</v>
      </c>
      <c r="J97" s="130">
        <f>BK97</f>
        <v>6509763.890000001</v>
      </c>
      <c r="L97" s="27"/>
      <c r="M97" s="55"/>
      <c r="N97" s="46"/>
      <c r="O97" s="46"/>
      <c r="P97" s="131">
        <f>P98+P240</f>
        <v>0</v>
      </c>
      <c r="Q97" s="46"/>
      <c r="R97" s="131">
        <f>R98+R240</f>
        <v>2746.2769459800006</v>
      </c>
      <c r="S97" s="46"/>
      <c r="T97" s="132">
        <f>T98+T240</f>
        <v>1717.15401</v>
      </c>
      <c r="AT97" s="15" t="s">
        <v>68</v>
      </c>
      <c r="AU97" s="15" t="s">
        <v>157</v>
      </c>
      <c r="BK97" s="133">
        <f>BK98+BK240</f>
        <v>6509763.890000001</v>
      </c>
    </row>
    <row r="98" spans="2:63" s="135" customFormat="1" ht="25.9" customHeight="1">
      <c r="B98" s="134"/>
      <c r="D98" s="136" t="s">
        <v>68</v>
      </c>
      <c r="E98" s="137" t="s">
        <v>181</v>
      </c>
      <c r="F98" s="137" t="s">
        <v>182</v>
      </c>
      <c r="J98" s="138">
        <f>BK98</f>
        <v>6244683.100000001</v>
      </c>
      <c r="L98" s="134"/>
      <c r="M98" s="139"/>
      <c r="N98" s="140"/>
      <c r="O98" s="140"/>
      <c r="P98" s="141">
        <f>P99+P145+P152+P164+P210+P220+P232+P238</f>
        <v>0</v>
      </c>
      <c r="Q98" s="140"/>
      <c r="R98" s="141">
        <f>R99+R145+R152+R164+R210+R220+R232+R238</f>
        <v>2746.2344219800007</v>
      </c>
      <c r="S98" s="140"/>
      <c r="T98" s="142">
        <f>T99+T145+T152+T164+T210+T220+T232+T238</f>
        <v>1717.15401</v>
      </c>
      <c r="AR98" s="136" t="s">
        <v>76</v>
      </c>
      <c r="AT98" s="143" t="s">
        <v>68</v>
      </c>
      <c r="AU98" s="143" t="s">
        <v>69</v>
      </c>
      <c r="AY98" s="136" t="s">
        <v>183</v>
      </c>
      <c r="BK98" s="144">
        <f>BK99+BK145+BK152+BK164+BK210+BK220+BK232+BK238</f>
        <v>6244683.100000001</v>
      </c>
    </row>
    <row r="99" spans="2:63" s="135" customFormat="1" ht="22.9" customHeight="1">
      <c r="B99" s="134"/>
      <c r="D99" s="136" t="s">
        <v>68</v>
      </c>
      <c r="E99" s="145" t="s">
        <v>76</v>
      </c>
      <c r="F99" s="145" t="s">
        <v>184</v>
      </c>
      <c r="J99" s="146">
        <f>BK99</f>
        <v>1035911.6799999999</v>
      </c>
      <c r="L99" s="134"/>
      <c r="M99" s="139"/>
      <c r="N99" s="140"/>
      <c r="O99" s="140"/>
      <c r="P99" s="141">
        <f>SUM(P100:P144)</f>
        <v>0</v>
      </c>
      <c r="Q99" s="140"/>
      <c r="R99" s="141">
        <f>SUM(R100:R144)</f>
        <v>0.25108</v>
      </c>
      <c r="S99" s="140"/>
      <c r="T99" s="142">
        <f>SUM(T100:T144)</f>
        <v>1714.31241</v>
      </c>
      <c r="AR99" s="136" t="s">
        <v>76</v>
      </c>
      <c r="AT99" s="143" t="s">
        <v>68</v>
      </c>
      <c r="AU99" s="143" t="s">
        <v>76</v>
      </c>
      <c r="AY99" s="136" t="s">
        <v>183</v>
      </c>
      <c r="BK99" s="144">
        <f>SUM(BK100:BK144)</f>
        <v>1035911.6799999999</v>
      </c>
    </row>
    <row r="100" spans="2:65" s="28" customFormat="1" ht="16.5" customHeight="1">
      <c r="B100" s="27"/>
      <c r="C100" s="147" t="s">
        <v>76</v>
      </c>
      <c r="D100" s="147" t="s">
        <v>185</v>
      </c>
      <c r="E100" s="148" t="s">
        <v>606</v>
      </c>
      <c r="F100" s="149" t="s">
        <v>607</v>
      </c>
      <c r="G100" s="150" t="s">
        <v>188</v>
      </c>
      <c r="H100" s="151">
        <v>202.08</v>
      </c>
      <c r="I100" s="4">
        <v>101</v>
      </c>
      <c r="J100" s="95">
        <f>ROUND(I100*H100,2)</f>
        <v>20410.08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0.255</v>
      </c>
      <c r="T100" s="155">
        <f>S100*H100</f>
        <v>51.53040000000001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20410.08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20410.08</v>
      </c>
      <c r="BL100" s="15" t="s">
        <v>190</v>
      </c>
      <c r="BM100" s="15" t="s">
        <v>608</v>
      </c>
    </row>
    <row r="101" spans="2:65" s="28" customFormat="1" ht="16.5" customHeight="1">
      <c r="B101" s="27"/>
      <c r="C101" s="147" t="s">
        <v>78</v>
      </c>
      <c r="D101" s="147" t="s">
        <v>185</v>
      </c>
      <c r="E101" s="148" t="s">
        <v>609</v>
      </c>
      <c r="F101" s="149" t="s">
        <v>610</v>
      </c>
      <c r="G101" s="150" t="s">
        <v>188</v>
      </c>
      <c r="H101" s="151">
        <v>142.08</v>
      </c>
      <c r="I101" s="4">
        <v>75</v>
      </c>
      <c r="J101" s="95">
        <f>ROUND(I101*H101,2)</f>
        <v>10656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0.58</v>
      </c>
      <c r="T101" s="155">
        <f>S101*H101</f>
        <v>82.4064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10656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10656</v>
      </c>
      <c r="BL101" s="15" t="s">
        <v>190</v>
      </c>
      <c r="BM101" s="15" t="s">
        <v>611</v>
      </c>
    </row>
    <row r="102" spans="2:65" s="28" customFormat="1" ht="16.5" customHeight="1">
      <c r="B102" s="27"/>
      <c r="C102" s="147" t="s">
        <v>198</v>
      </c>
      <c r="D102" s="147" t="s">
        <v>185</v>
      </c>
      <c r="E102" s="148" t="s">
        <v>612</v>
      </c>
      <c r="F102" s="149" t="s">
        <v>613</v>
      </c>
      <c r="G102" s="150" t="s">
        <v>188</v>
      </c>
      <c r="H102" s="151">
        <v>2269.43</v>
      </c>
      <c r="I102" s="4">
        <v>61</v>
      </c>
      <c r="J102" s="95">
        <f>ROUND(I102*H102,2)</f>
        <v>138435.23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0.44</v>
      </c>
      <c r="T102" s="155">
        <f>S102*H102</f>
        <v>998.5491999999999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138435.23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138435.23</v>
      </c>
      <c r="BL102" s="15" t="s">
        <v>190</v>
      </c>
      <c r="BM102" s="15" t="s">
        <v>614</v>
      </c>
    </row>
    <row r="103" spans="2:51" s="167" customFormat="1" ht="12">
      <c r="B103" s="166"/>
      <c r="D103" s="159" t="s">
        <v>196</v>
      </c>
      <c r="E103" s="168" t="s">
        <v>1</v>
      </c>
      <c r="F103" s="169" t="s">
        <v>615</v>
      </c>
      <c r="H103" s="168" t="s">
        <v>1</v>
      </c>
      <c r="I103" s="6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8" t="s">
        <v>196</v>
      </c>
      <c r="AU103" s="168" t="s">
        <v>78</v>
      </c>
      <c r="AV103" s="167" t="s">
        <v>76</v>
      </c>
      <c r="AW103" s="167" t="s">
        <v>31</v>
      </c>
      <c r="AX103" s="167" t="s">
        <v>69</v>
      </c>
      <c r="AY103" s="168" t="s">
        <v>183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616</v>
      </c>
      <c r="H104" s="162">
        <v>2269.43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190</v>
      </c>
      <c r="D105" s="147" t="s">
        <v>185</v>
      </c>
      <c r="E105" s="148" t="s">
        <v>617</v>
      </c>
      <c r="F105" s="149" t="s">
        <v>618</v>
      </c>
      <c r="G105" s="150" t="s">
        <v>188</v>
      </c>
      <c r="H105" s="151">
        <v>2067.35</v>
      </c>
      <c r="I105" s="4">
        <v>64</v>
      </c>
      <c r="J105" s="95">
        <f>ROUND(I105*H105,2)</f>
        <v>132310.4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0.098</v>
      </c>
      <c r="T105" s="155">
        <f>S105*H105</f>
        <v>202.6003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132310.4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132310.4</v>
      </c>
      <c r="BL105" s="15" t="s">
        <v>190</v>
      </c>
      <c r="BM105" s="15" t="s">
        <v>619</v>
      </c>
    </row>
    <row r="106" spans="2:51" s="167" customFormat="1" ht="12">
      <c r="B106" s="166"/>
      <c r="D106" s="159" t="s">
        <v>196</v>
      </c>
      <c r="E106" s="168" t="s">
        <v>1</v>
      </c>
      <c r="F106" s="169" t="s">
        <v>620</v>
      </c>
      <c r="H106" s="168" t="s">
        <v>1</v>
      </c>
      <c r="I106" s="6"/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196</v>
      </c>
      <c r="AU106" s="168" t="s">
        <v>78</v>
      </c>
      <c r="AV106" s="167" t="s">
        <v>76</v>
      </c>
      <c r="AW106" s="167" t="s">
        <v>31</v>
      </c>
      <c r="AX106" s="167" t="s">
        <v>69</v>
      </c>
      <c r="AY106" s="168" t="s">
        <v>183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621</v>
      </c>
      <c r="H107" s="162">
        <v>2067.35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212</v>
      </c>
      <c r="D108" s="147" t="s">
        <v>185</v>
      </c>
      <c r="E108" s="148" t="s">
        <v>622</v>
      </c>
      <c r="F108" s="149" t="s">
        <v>623</v>
      </c>
      <c r="G108" s="150" t="s">
        <v>188</v>
      </c>
      <c r="H108" s="151">
        <v>142.08</v>
      </c>
      <c r="I108" s="4">
        <v>179</v>
      </c>
      <c r="J108" s="95">
        <f>ROUND(I108*H108,2)</f>
        <v>25432.32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0.0003</v>
      </c>
      <c r="R108" s="154">
        <f>Q108*H108</f>
        <v>0.042624</v>
      </c>
      <c r="S108" s="154">
        <v>0.512</v>
      </c>
      <c r="T108" s="155">
        <f>S108*H108</f>
        <v>72.74496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25432.32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25432.32</v>
      </c>
      <c r="BL108" s="15" t="s">
        <v>190</v>
      </c>
      <c r="BM108" s="15" t="s">
        <v>624</v>
      </c>
    </row>
    <row r="109" spans="2:65" s="28" customFormat="1" ht="16.5" customHeight="1">
      <c r="B109" s="27"/>
      <c r="C109" s="147" t="s">
        <v>217</v>
      </c>
      <c r="D109" s="147" t="s">
        <v>185</v>
      </c>
      <c r="E109" s="148" t="s">
        <v>625</v>
      </c>
      <c r="F109" s="149" t="s">
        <v>626</v>
      </c>
      <c r="G109" s="150" t="s">
        <v>319</v>
      </c>
      <c r="H109" s="151">
        <v>1495.03</v>
      </c>
      <c r="I109" s="4">
        <v>101</v>
      </c>
      <c r="J109" s="95">
        <f>ROUND(I109*H109,2)</f>
        <v>150998.03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0.205</v>
      </c>
      <c r="T109" s="155">
        <f>S109*H109</f>
        <v>306.48114999999996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150998.03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150998.03</v>
      </c>
      <c r="BL109" s="15" t="s">
        <v>190</v>
      </c>
      <c r="BM109" s="15" t="s">
        <v>627</v>
      </c>
    </row>
    <row r="110" spans="2:51" s="167" customFormat="1" ht="12">
      <c r="B110" s="166"/>
      <c r="D110" s="159" t="s">
        <v>196</v>
      </c>
      <c r="E110" s="168" t="s">
        <v>1</v>
      </c>
      <c r="F110" s="169" t="s">
        <v>628</v>
      </c>
      <c r="H110" s="168" t="s">
        <v>1</v>
      </c>
      <c r="I110" s="6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196</v>
      </c>
      <c r="AU110" s="168" t="s">
        <v>78</v>
      </c>
      <c r="AV110" s="167" t="s">
        <v>76</v>
      </c>
      <c r="AW110" s="167" t="s">
        <v>31</v>
      </c>
      <c r="AX110" s="167" t="s">
        <v>69</v>
      </c>
      <c r="AY110" s="168" t="s">
        <v>183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629</v>
      </c>
      <c r="H111" s="162">
        <v>1207.64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69</v>
      </c>
      <c r="AY111" s="160" t="s">
        <v>183</v>
      </c>
    </row>
    <row r="112" spans="2:51" s="167" customFormat="1" ht="12">
      <c r="B112" s="166"/>
      <c r="D112" s="159" t="s">
        <v>196</v>
      </c>
      <c r="E112" s="168" t="s">
        <v>1</v>
      </c>
      <c r="F112" s="169" t="s">
        <v>630</v>
      </c>
      <c r="H112" s="168" t="s">
        <v>1</v>
      </c>
      <c r="I112" s="6"/>
      <c r="L112" s="166"/>
      <c r="M112" s="170"/>
      <c r="N112" s="171"/>
      <c r="O112" s="171"/>
      <c r="P112" s="171"/>
      <c r="Q112" s="171"/>
      <c r="R112" s="171"/>
      <c r="S112" s="171"/>
      <c r="T112" s="172"/>
      <c r="AT112" s="168" t="s">
        <v>196</v>
      </c>
      <c r="AU112" s="168" t="s">
        <v>78</v>
      </c>
      <c r="AV112" s="167" t="s">
        <v>76</v>
      </c>
      <c r="AW112" s="167" t="s">
        <v>31</v>
      </c>
      <c r="AX112" s="167" t="s">
        <v>69</v>
      </c>
      <c r="AY112" s="168" t="s">
        <v>183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631</v>
      </c>
      <c r="H113" s="162">
        <v>287.39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69</v>
      </c>
      <c r="AY113" s="160" t="s">
        <v>183</v>
      </c>
    </row>
    <row r="114" spans="2:51" s="174" customFormat="1" ht="12">
      <c r="B114" s="173"/>
      <c r="D114" s="159" t="s">
        <v>196</v>
      </c>
      <c r="E114" s="175" t="s">
        <v>1</v>
      </c>
      <c r="F114" s="176" t="s">
        <v>211</v>
      </c>
      <c r="H114" s="177">
        <v>1495.03</v>
      </c>
      <c r="I114" s="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5" t="s">
        <v>196</v>
      </c>
      <c r="AU114" s="175" t="s">
        <v>78</v>
      </c>
      <c r="AV114" s="174" t="s">
        <v>190</v>
      </c>
      <c r="AW114" s="174" t="s">
        <v>31</v>
      </c>
      <c r="AX114" s="174" t="s">
        <v>76</v>
      </c>
      <c r="AY114" s="175" t="s">
        <v>183</v>
      </c>
    </row>
    <row r="115" spans="2:65" s="28" customFormat="1" ht="16.5" customHeight="1">
      <c r="B115" s="27"/>
      <c r="C115" s="147" t="s">
        <v>222</v>
      </c>
      <c r="D115" s="147" t="s">
        <v>185</v>
      </c>
      <c r="E115" s="148" t="s">
        <v>192</v>
      </c>
      <c r="F115" s="149" t="s">
        <v>193</v>
      </c>
      <c r="G115" s="150" t="s">
        <v>194</v>
      </c>
      <c r="H115" s="151">
        <v>629.105</v>
      </c>
      <c r="I115" s="4">
        <v>189</v>
      </c>
      <c r="J115" s="95">
        <f>ROUND(I115*H115,2)</f>
        <v>118900.85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118900.85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118900.85</v>
      </c>
      <c r="BL115" s="15" t="s">
        <v>190</v>
      </c>
      <c r="BM115" s="15" t="s">
        <v>632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633</v>
      </c>
      <c r="H116" s="162">
        <v>56.832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69</v>
      </c>
      <c r="AY116" s="160" t="s">
        <v>183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634</v>
      </c>
      <c r="H117" s="162">
        <v>196.73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69</v>
      </c>
      <c r="AY117" s="160" t="s">
        <v>183</v>
      </c>
    </row>
    <row r="118" spans="2:51" s="158" customFormat="1" ht="12">
      <c r="B118" s="157"/>
      <c r="D118" s="159" t="s">
        <v>196</v>
      </c>
      <c r="E118" s="160" t="s">
        <v>1</v>
      </c>
      <c r="F118" s="161" t="s">
        <v>635</v>
      </c>
      <c r="H118" s="162">
        <v>303.188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31</v>
      </c>
      <c r="AX118" s="158" t="s">
        <v>69</v>
      </c>
      <c r="AY118" s="160" t="s">
        <v>183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636</v>
      </c>
      <c r="H119" s="162">
        <v>72.355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69</v>
      </c>
      <c r="AY119" s="160" t="s">
        <v>183</v>
      </c>
    </row>
    <row r="120" spans="2:51" s="174" customFormat="1" ht="12">
      <c r="B120" s="173"/>
      <c r="D120" s="159" t="s">
        <v>196</v>
      </c>
      <c r="E120" s="175" t="s">
        <v>1</v>
      </c>
      <c r="F120" s="176" t="s">
        <v>211</v>
      </c>
      <c r="H120" s="177">
        <v>629.105</v>
      </c>
      <c r="I120" s="7"/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196</v>
      </c>
      <c r="AU120" s="175" t="s">
        <v>78</v>
      </c>
      <c r="AV120" s="174" t="s">
        <v>190</v>
      </c>
      <c r="AW120" s="174" t="s">
        <v>31</v>
      </c>
      <c r="AX120" s="174" t="s">
        <v>76</v>
      </c>
      <c r="AY120" s="175" t="s">
        <v>183</v>
      </c>
    </row>
    <row r="121" spans="2:65" s="28" customFormat="1" ht="16.5" customHeight="1">
      <c r="B121" s="27"/>
      <c r="C121" s="147" t="s">
        <v>227</v>
      </c>
      <c r="D121" s="147" t="s">
        <v>185</v>
      </c>
      <c r="E121" s="148" t="s">
        <v>199</v>
      </c>
      <c r="F121" s="149" t="s">
        <v>200</v>
      </c>
      <c r="G121" s="150" t="s">
        <v>194</v>
      </c>
      <c r="H121" s="151">
        <v>629.105</v>
      </c>
      <c r="I121" s="4">
        <v>11.2</v>
      </c>
      <c r="J121" s="95">
        <f>ROUND(I121*H121,2)</f>
        <v>7045.98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7045.98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7045.98</v>
      </c>
      <c r="BL121" s="15" t="s">
        <v>190</v>
      </c>
      <c r="BM121" s="15" t="s">
        <v>637</v>
      </c>
    </row>
    <row r="122" spans="2:65" s="28" customFormat="1" ht="16.5" customHeight="1">
      <c r="B122" s="27"/>
      <c r="C122" s="147" t="s">
        <v>232</v>
      </c>
      <c r="D122" s="147" t="s">
        <v>185</v>
      </c>
      <c r="E122" s="148" t="s">
        <v>203</v>
      </c>
      <c r="F122" s="149" t="s">
        <v>204</v>
      </c>
      <c r="G122" s="150" t="s">
        <v>194</v>
      </c>
      <c r="H122" s="151">
        <v>135.551</v>
      </c>
      <c r="I122" s="4">
        <v>265</v>
      </c>
      <c r="J122" s="95">
        <f>ROUND(I122*H122,2)</f>
        <v>35921.02</v>
      </c>
      <c r="K122" s="149" t="s">
        <v>205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35921.02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35921.02</v>
      </c>
      <c r="BL122" s="15" t="s">
        <v>190</v>
      </c>
      <c r="BM122" s="15" t="s">
        <v>638</v>
      </c>
    </row>
    <row r="123" spans="2:51" s="167" customFormat="1" ht="12">
      <c r="B123" s="166"/>
      <c r="D123" s="159" t="s">
        <v>196</v>
      </c>
      <c r="E123" s="168" t="s">
        <v>1</v>
      </c>
      <c r="F123" s="169" t="s">
        <v>207</v>
      </c>
      <c r="H123" s="168" t="s">
        <v>1</v>
      </c>
      <c r="I123" s="6"/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196</v>
      </c>
      <c r="AU123" s="168" t="s">
        <v>78</v>
      </c>
      <c r="AV123" s="167" t="s">
        <v>76</v>
      </c>
      <c r="AW123" s="167" t="s">
        <v>31</v>
      </c>
      <c r="AX123" s="167" t="s">
        <v>69</v>
      </c>
      <c r="AY123" s="168" t="s">
        <v>183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639</v>
      </c>
      <c r="H124" s="162">
        <v>130.783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69</v>
      </c>
      <c r="AY124" s="160" t="s">
        <v>183</v>
      </c>
    </row>
    <row r="125" spans="2:51" s="167" customFormat="1" ht="12">
      <c r="B125" s="166"/>
      <c r="D125" s="159" t="s">
        <v>196</v>
      </c>
      <c r="E125" s="168" t="s">
        <v>1</v>
      </c>
      <c r="F125" s="169" t="s">
        <v>640</v>
      </c>
      <c r="H125" s="168" t="s">
        <v>1</v>
      </c>
      <c r="I125" s="6"/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196</v>
      </c>
      <c r="AU125" s="168" t="s">
        <v>78</v>
      </c>
      <c r="AV125" s="167" t="s">
        <v>76</v>
      </c>
      <c r="AW125" s="167" t="s">
        <v>31</v>
      </c>
      <c r="AX125" s="167" t="s">
        <v>69</v>
      </c>
      <c r="AY125" s="168" t="s">
        <v>183</v>
      </c>
    </row>
    <row r="126" spans="2:51" s="158" customFormat="1" ht="12">
      <c r="B126" s="157"/>
      <c r="D126" s="159" t="s">
        <v>196</v>
      </c>
      <c r="E126" s="160" t="s">
        <v>1</v>
      </c>
      <c r="F126" s="161" t="s">
        <v>641</v>
      </c>
      <c r="H126" s="162">
        <v>4.768</v>
      </c>
      <c r="I126" s="5"/>
      <c r="L126" s="157"/>
      <c r="M126" s="163"/>
      <c r="N126" s="164"/>
      <c r="O126" s="164"/>
      <c r="P126" s="164"/>
      <c r="Q126" s="164"/>
      <c r="R126" s="164"/>
      <c r="S126" s="164"/>
      <c r="T126" s="165"/>
      <c r="AT126" s="160" t="s">
        <v>196</v>
      </c>
      <c r="AU126" s="160" t="s">
        <v>78</v>
      </c>
      <c r="AV126" s="158" t="s">
        <v>78</v>
      </c>
      <c r="AW126" s="158" t="s">
        <v>31</v>
      </c>
      <c r="AX126" s="158" t="s">
        <v>69</v>
      </c>
      <c r="AY126" s="160" t="s">
        <v>183</v>
      </c>
    </row>
    <row r="127" spans="2:51" s="174" customFormat="1" ht="12">
      <c r="B127" s="173"/>
      <c r="D127" s="159" t="s">
        <v>196</v>
      </c>
      <c r="E127" s="175" t="s">
        <v>1</v>
      </c>
      <c r="F127" s="176" t="s">
        <v>211</v>
      </c>
      <c r="H127" s="177">
        <v>135.551</v>
      </c>
      <c r="I127" s="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5" t="s">
        <v>196</v>
      </c>
      <c r="AU127" s="175" t="s">
        <v>78</v>
      </c>
      <c r="AV127" s="174" t="s">
        <v>190</v>
      </c>
      <c r="AW127" s="174" t="s">
        <v>31</v>
      </c>
      <c r="AX127" s="174" t="s">
        <v>76</v>
      </c>
      <c r="AY127" s="175" t="s">
        <v>183</v>
      </c>
    </row>
    <row r="128" spans="2:65" s="28" customFormat="1" ht="16.5" customHeight="1">
      <c r="B128" s="27"/>
      <c r="C128" s="147" t="s">
        <v>236</v>
      </c>
      <c r="D128" s="147" t="s">
        <v>185</v>
      </c>
      <c r="E128" s="148" t="s">
        <v>213</v>
      </c>
      <c r="F128" s="149" t="s">
        <v>214</v>
      </c>
      <c r="G128" s="150" t="s">
        <v>194</v>
      </c>
      <c r="H128" s="151">
        <v>135.551</v>
      </c>
      <c r="I128" s="4">
        <v>23.2</v>
      </c>
      <c r="J128" s="95">
        <f>ROUND(I128*H128,2)</f>
        <v>3144.78</v>
      </c>
      <c r="K128" s="149" t="s">
        <v>205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3144.78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3144.78</v>
      </c>
      <c r="BL128" s="15" t="s">
        <v>190</v>
      </c>
      <c r="BM128" s="15" t="s">
        <v>642</v>
      </c>
    </row>
    <row r="129" spans="2:65" s="28" customFormat="1" ht="16.5" customHeight="1">
      <c r="B129" s="27"/>
      <c r="C129" s="147" t="s">
        <v>242</v>
      </c>
      <c r="D129" s="147" t="s">
        <v>185</v>
      </c>
      <c r="E129" s="148" t="s">
        <v>643</v>
      </c>
      <c r="F129" s="149" t="s">
        <v>644</v>
      </c>
      <c r="G129" s="150" t="s">
        <v>194</v>
      </c>
      <c r="H129" s="151">
        <v>4.32</v>
      </c>
      <c r="I129" s="4">
        <v>655</v>
      </c>
      <c r="J129" s="95">
        <f>ROUND(I129*H129,2)</f>
        <v>2829.6</v>
      </c>
      <c r="K129" s="149" t="s">
        <v>189</v>
      </c>
      <c r="L129" s="27"/>
      <c r="M129" s="152" t="s">
        <v>1</v>
      </c>
      <c r="N129" s="153" t="s">
        <v>40</v>
      </c>
      <c r="O129" s="4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AR129" s="15" t="s">
        <v>190</v>
      </c>
      <c r="AT129" s="15" t="s">
        <v>185</v>
      </c>
      <c r="AU129" s="15" t="s">
        <v>78</v>
      </c>
      <c r="AY129" s="15" t="s">
        <v>183</v>
      </c>
      <c r="BE129" s="156">
        <f>IF(N129="základní",J129,0)</f>
        <v>2829.6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2829.6</v>
      </c>
      <c r="BL129" s="15" t="s">
        <v>190</v>
      </c>
      <c r="BM129" s="15" t="s">
        <v>645</v>
      </c>
    </row>
    <row r="130" spans="2:65" s="28" customFormat="1" ht="16.5" customHeight="1">
      <c r="B130" s="27"/>
      <c r="C130" s="147" t="s">
        <v>248</v>
      </c>
      <c r="D130" s="147" t="s">
        <v>185</v>
      </c>
      <c r="E130" s="148" t="s">
        <v>646</v>
      </c>
      <c r="F130" s="149" t="s">
        <v>647</v>
      </c>
      <c r="G130" s="150" t="s">
        <v>194</v>
      </c>
      <c r="H130" s="151">
        <v>4.32</v>
      </c>
      <c r="I130" s="4">
        <v>51.5</v>
      </c>
      <c r="J130" s="95">
        <f>ROUND(I130*H130,2)</f>
        <v>222.48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222.48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222.48</v>
      </c>
      <c r="BL130" s="15" t="s">
        <v>190</v>
      </c>
      <c r="BM130" s="15" t="s">
        <v>648</v>
      </c>
    </row>
    <row r="131" spans="2:65" s="28" customFormat="1" ht="16.5" customHeight="1">
      <c r="B131" s="27"/>
      <c r="C131" s="147" t="s">
        <v>253</v>
      </c>
      <c r="D131" s="147" t="s">
        <v>185</v>
      </c>
      <c r="E131" s="148" t="s">
        <v>228</v>
      </c>
      <c r="F131" s="149" t="s">
        <v>229</v>
      </c>
      <c r="G131" s="150" t="s">
        <v>194</v>
      </c>
      <c r="H131" s="151">
        <v>573.492</v>
      </c>
      <c r="I131" s="4">
        <v>19</v>
      </c>
      <c r="J131" s="95">
        <f>ROUND(I131*H131,2)</f>
        <v>10896.35</v>
      </c>
      <c r="K131" s="149" t="s">
        <v>205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10896.35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10896.35</v>
      </c>
      <c r="BL131" s="15" t="s">
        <v>190</v>
      </c>
      <c r="BM131" s="15" t="s">
        <v>649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650</v>
      </c>
      <c r="H132" s="162">
        <v>573.492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257</v>
      </c>
      <c r="D133" s="147" t="s">
        <v>185</v>
      </c>
      <c r="E133" s="148" t="s">
        <v>243</v>
      </c>
      <c r="F133" s="149" t="s">
        <v>244</v>
      </c>
      <c r="G133" s="150" t="s">
        <v>194</v>
      </c>
      <c r="H133" s="151">
        <v>191.164</v>
      </c>
      <c r="I133" s="4">
        <v>182.5</v>
      </c>
      <c r="J133" s="95">
        <f>ROUND(I133*H133,2)</f>
        <v>34887.43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34887.43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34887.43</v>
      </c>
      <c r="BL133" s="15" t="s">
        <v>190</v>
      </c>
      <c r="BM133" s="15" t="s">
        <v>651</v>
      </c>
    </row>
    <row r="134" spans="2:51" s="167" customFormat="1" ht="12">
      <c r="B134" s="166"/>
      <c r="D134" s="159" t="s">
        <v>196</v>
      </c>
      <c r="E134" s="168" t="s">
        <v>1</v>
      </c>
      <c r="F134" s="169" t="s">
        <v>652</v>
      </c>
      <c r="H134" s="168" t="s">
        <v>1</v>
      </c>
      <c r="I134" s="6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196</v>
      </c>
      <c r="AU134" s="168" t="s">
        <v>78</v>
      </c>
      <c r="AV134" s="167" t="s">
        <v>76</v>
      </c>
      <c r="AW134" s="167" t="s">
        <v>31</v>
      </c>
      <c r="AX134" s="167" t="s">
        <v>69</v>
      </c>
      <c r="AY134" s="168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653</v>
      </c>
      <c r="H135" s="162">
        <v>191.164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76</v>
      </c>
      <c r="AY135" s="160" t="s">
        <v>183</v>
      </c>
    </row>
    <row r="136" spans="2:65" s="28" customFormat="1" ht="16.5" customHeight="1">
      <c r="B136" s="27"/>
      <c r="C136" s="147" t="s">
        <v>8</v>
      </c>
      <c r="D136" s="147" t="s">
        <v>185</v>
      </c>
      <c r="E136" s="148" t="s">
        <v>249</v>
      </c>
      <c r="F136" s="149" t="s">
        <v>250</v>
      </c>
      <c r="G136" s="150" t="s">
        <v>188</v>
      </c>
      <c r="H136" s="151">
        <v>3563.637</v>
      </c>
      <c r="I136" s="4">
        <v>45</v>
      </c>
      <c r="J136" s="95">
        <f>ROUND(I136*H136,2)</f>
        <v>160363.67</v>
      </c>
      <c r="K136" s="149" t="s">
        <v>205</v>
      </c>
      <c r="L136" s="27"/>
      <c r="M136" s="152" t="s">
        <v>1</v>
      </c>
      <c r="N136" s="153" t="s">
        <v>40</v>
      </c>
      <c r="O136" s="48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" t="s">
        <v>190</v>
      </c>
      <c r="AT136" s="15" t="s">
        <v>185</v>
      </c>
      <c r="AU136" s="15" t="s">
        <v>78</v>
      </c>
      <c r="AY136" s="15" t="s">
        <v>183</v>
      </c>
      <c r="BE136" s="156">
        <f>IF(N136="základní",J136,0)</f>
        <v>160363.67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76</v>
      </c>
      <c r="BK136" s="156">
        <f>ROUND(I136*H136,2)</f>
        <v>160363.67</v>
      </c>
      <c r="BL136" s="15" t="s">
        <v>190</v>
      </c>
      <c r="BM136" s="15" t="s">
        <v>654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655</v>
      </c>
      <c r="H137" s="162">
        <v>3563.637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76</v>
      </c>
      <c r="AY137" s="160" t="s">
        <v>183</v>
      </c>
    </row>
    <row r="138" spans="2:65" s="28" customFormat="1" ht="16.5" customHeight="1">
      <c r="B138" s="27"/>
      <c r="C138" s="147" t="s">
        <v>262</v>
      </c>
      <c r="D138" s="147" t="s">
        <v>185</v>
      </c>
      <c r="E138" s="148" t="s">
        <v>254</v>
      </c>
      <c r="F138" s="149" t="s">
        <v>255</v>
      </c>
      <c r="G138" s="150" t="s">
        <v>188</v>
      </c>
      <c r="H138" s="151">
        <v>1858.24</v>
      </c>
      <c r="I138" s="4">
        <v>46.6</v>
      </c>
      <c r="J138" s="95">
        <f>ROUND(I138*H138,2)</f>
        <v>86593.98</v>
      </c>
      <c r="K138" s="149" t="s">
        <v>205</v>
      </c>
      <c r="L138" s="27"/>
      <c r="M138" s="152" t="s">
        <v>1</v>
      </c>
      <c r="N138" s="153" t="s">
        <v>40</v>
      </c>
      <c r="O138" s="48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AR138" s="15" t="s">
        <v>190</v>
      </c>
      <c r="AT138" s="15" t="s">
        <v>185</v>
      </c>
      <c r="AU138" s="15" t="s">
        <v>78</v>
      </c>
      <c r="AY138" s="15" t="s">
        <v>183</v>
      </c>
      <c r="BE138" s="156">
        <f>IF(N138="základní",J138,0)</f>
        <v>86593.98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76</v>
      </c>
      <c r="BK138" s="156">
        <f>ROUND(I138*H138,2)</f>
        <v>86593.98</v>
      </c>
      <c r="BL138" s="15" t="s">
        <v>190</v>
      </c>
      <c r="BM138" s="15" t="s">
        <v>656</v>
      </c>
    </row>
    <row r="139" spans="2:65" s="28" customFormat="1" ht="16.5" customHeight="1">
      <c r="B139" s="27"/>
      <c r="C139" s="147" t="s">
        <v>264</v>
      </c>
      <c r="D139" s="147" t="s">
        <v>185</v>
      </c>
      <c r="E139" s="148" t="s">
        <v>271</v>
      </c>
      <c r="F139" s="149" t="s">
        <v>272</v>
      </c>
      <c r="G139" s="150" t="s">
        <v>188</v>
      </c>
      <c r="H139" s="151">
        <v>1858.24</v>
      </c>
      <c r="I139" s="4">
        <v>25.5</v>
      </c>
      <c r="J139" s="95">
        <f>ROUND(I139*H139,2)</f>
        <v>47385.12</v>
      </c>
      <c r="K139" s="149" t="s">
        <v>205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47385.12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47385.12</v>
      </c>
      <c r="BL139" s="15" t="s">
        <v>190</v>
      </c>
      <c r="BM139" s="15" t="s">
        <v>657</v>
      </c>
    </row>
    <row r="140" spans="2:65" s="28" customFormat="1" ht="16.5" customHeight="1">
      <c r="B140" s="27"/>
      <c r="C140" s="181" t="s">
        <v>270</v>
      </c>
      <c r="D140" s="181" t="s">
        <v>265</v>
      </c>
      <c r="E140" s="182" t="s">
        <v>275</v>
      </c>
      <c r="F140" s="183" t="s">
        <v>276</v>
      </c>
      <c r="G140" s="184" t="s">
        <v>277</v>
      </c>
      <c r="H140" s="185">
        <v>46.456</v>
      </c>
      <c r="I140" s="8">
        <v>185</v>
      </c>
      <c r="J140" s="186">
        <f>ROUND(I140*H140,2)</f>
        <v>8594.36</v>
      </c>
      <c r="K140" s="183" t="s">
        <v>205</v>
      </c>
      <c r="L140" s="187"/>
      <c r="M140" s="188" t="s">
        <v>1</v>
      </c>
      <c r="N140" s="189" t="s">
        <v>40</v>
      </c>
      <c r="O140" s="48"/>
      <c r="P140" s="154">
        <f>O140*H140</f>
        <v>0</v>
      </c>
      <c r="Q140" s="154">
        <v>0.001</v>
      </c>
      <c r="R140" s="154">
        <f>Q140*H140</f>
        <v>0.046456000000000004</v>
      </c>
      <c r="S140" s="154">
        <v>0</v>
      </c>
      <c r="T140" s="155">
        <f>S140*H140</f>
        <v>0</v>
      </c>
      <c r="AR140" s="15" t="s">
        <v>227</v>
      </c>
      <c r="AT140" s="15" t="s">
        <v>265</v>
      </c>
      <c r="AU140" s="15" t="s">
        <v>78</v>
      </c>
      <c r="AY140" s="15" t="s">
        <v>183</v>
      </c>
      <c r="BE140" s="156">
        <f>IF(N140="základní",J140,0)</f>
        <v>8594.36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8594.36</v>
      </c>
      <c r="BL140" s="15" t="s">
        <v>190</v>
      </c>
      <c r="BM140" s="15" t="s">
        <v>658</v>
      </c>
    </row>
    <row r="141" spans="2:51" s="158" customFormat="1" ht="12">
      <c r="B141" s="157"/>
      <c r="D141" s="159" t="s">
        <v>196</v>
      </c>
      <c r="E141" s="160" t="s">
        <v>1</v>
      </c>
      <c r="F141" s="161" t="s">
        <v>659</v>
      </c>
      <c r="H141" s="162">
        <v>46.456</v>
      </c>
      <c r="I141" s="5"/>
      <c r="L141" s="157"/>
      <c r="M141" s="163"/>
      <c r="N141" s="164"/>
      <c r="O141" s="164"/>
      <c r="P141" s="164"/>
      <c r="Q141" s="164"/>
      <c r="R141" s="164"/>
      <c r="S141" s="164"/>
      <c r="T141" s="165"/>
      <c r="AT141" s="160" t="s">
        <v>196</v>
      </c>
      <c r="AU141" s="160" t="s">
        <v>78</v>
      </c>
      <c r="AV141" s="158" t="s">
        <v>78</v>
      </c>
      <c r="AW141" s="158" t="s">
        <v>31</v>
      </c>
      <c r="AX141" s="158" t="s">
        <v>76</v>
      </c>
      <c r="AY141" s="160" t="s">
        <v>183</v>
      </c>
    </row>
    <row r="142" spans="2:65" s="28" customFormat="1" ht="16.5" customHeight="1">
      <c r="B142" s="27"/>
      <c r="C142" s="147" t="s">
        <v>274</v>
      </c>
      <c r="D142" s="147" t="s">
        <v>185</v>
      </c>
      <c r="E142" s="148" t="s">
        <v>660</v>
      </c>
      <c r="F142" s="149" t="s">
        <v>661</v>
      </c>
      <c r="G142" s="150" t="s">
        <v>406</v>
      </c>
      <c r="H142" s="151">
        <v>6</v>
      </c>
      <c r="I142" s="4">
        <v>645</v>
      </c>
      <c r="J142" s="95">
        <f>ROUND(I142*H142,2)</f>
        <v>3870</v>
      </c>
      <c r="K142" s="149" t="s">
        <v>189</v>
      </c>
      <c r="L142" s="27"/>
      <c r="M142" s="152" t="s">
        <v>1</v>
      </c>
      <c r="N142" s="153" t="s">
        <v>40</v>
      </c>
      <c r="O142" s="4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AR142" s="15" t="s">
        <v>190</v>
      </c>
      <c r="AT142" s="15" t="s">
        <v>185</v>
      </c>
      <c r="AU142" s="15" t="s">
        <v>78</v>
      </c>
      <c r="AY142" s="15" t="s">
        <v>183</v>
      </c>
      <c r="BE142" s="156">
        <f>IF(N142="základní",J142,0)</f>
        <v>3870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5" t="s">
        <v>76</v>
      </c>
      <c r="BK142" s="156">
        <f>ROUND(I142*H142,2)</f>
        <v>3870</v>
      </c>
      <c r="BL142" s="15" t="s">
        <v>190</v>
      </c>
      <c r="BM142" s="15" t="s">
        <v>662</v>
      </c>
    </row>
    <row r="143" spans="2:65" s="28" customFormat="1" ht="16.5" customHeight="1">
      <c r="B143" s="27"/>
      <c r="C143" s="147" t="s">
        <v>282</v>
      </c>
      <c r="D143" s="147" t="s">
        <v>185</v>
      </c>
      <c r="E143" s="148" t="s">
        <v>663</v>
      </c>
      <c r="F143" s="149" t="s">
        <v>664</v>
      </c>
      <c r="G143" s="150" t="s">
        <v>406</v>
      </c>
      <c r="H143" s="151">
        <v>6</v>
      </c>
      <c r="I143" s="4">
        <v>669</v>
      </c>
      <c r="J143" s="95">
        <f>ROUND(I143*H143,2)</f>
        <v>4014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4014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4014</v>
      </c>
      <c r="BL143" s="15" t="s">
        <v>190</v>
      </c>
      <c r="BM143" s="15" t="s">
        <v>665</v>
      </c>
    </row>
    <row r="144" spans="2:65" s="28" customFormat="1" ht="16.5" customHeight="1">
      <c r="B144" s="27"/>
      <c r="C144" s="181" t="s">
        <v>7</v>
      </c>
      <c r="D144" s="181" t="s">
        <v>265</v>
      </c>
      <c r="E144" s="182" t="s">
        <v>666</v>
      </c>
      <c r="F144" s="183" t="s">
        <v>667</v>
      </c>
      <c r="G144" s="184" t="s">
        <v>406</v>
      </c>
      <c r="H144" s="185">
        <v>6</v>
      </c>
      <c r="I144" s="8">
        <v>5500</v>
      </c>
      <c r="J144" s="186">
        <f>ROUND(I144*H144,2)</f>
        <v>33000</v>
      </c>
      <c r="K144" s="183" t="s">
        <v>1</v>
      </c>
      <c r="L144" s="187"/>
      <c r="M144" s="188" t="s">
        <v>1</v>
      </c>
      <c r="N144" s="189" t="s">
        <v>40</v>
      </c>
      <c r="O144" s="48"/>
      <c r="P144" s="154">
        <f>O144*H144</f>
        <v>0</v>
      </c>
      <c r="Q144" s="154">
        <v>0.027</v>
      </c>
      <c r="R144" s="154">
        <f>Q144*H144</f>
        <v>0.162</v>
      </c>
      <c r="S144" s="154">
        <v>0</v>
      </c>
      <c r="T144" s="155">
        <f>S144*H144</f>
        <v>0</v>
      </c>
      <c r="AR144" s="15" t="s">
        <v>227</v>
      </c>
      <c r="AT144" s="15" t="s">
        <v>265</v>
      </c>
      <c r="AU144" s="15" t="s">
        <v>78</v>
      </c>
      <c r="AY144" s="15" t="s">
        <v>183</v>
      </c>
      <c r="BE144" s="156">
        <f>IF(N144="základní",J144,0)</f>
        <v>33000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33000</v>
      </c>
      <c r="BL144" s="15" t="s">
        <v>190</v>
      </c>
      <c r="BM144" s="15" t="s">
        <v>668</v>
      </c>
    </row>
    <row r="145" spans="2:63" s="135" customFormat="1" ht="22.9" customHeight="1">
      <c r="B145" s="134"/>
      <c r="D145" s="136" t="s">
        <v>68</v>
      </c>
      <c r="E145" s="145" t="s">
        <v>78</v>
      </c>
      <c r="F145" s="145" t="s">
        <v>311</v>
      </c>
      <c r="I145" s="3"/>
      <c r="J145" s="146">
        <f>BK145</f>
        <v>32442.3</v>
      </c>
      <c r="L145" s="134"/>
      <c r="M145" s="139"/>
      <c r="N145" s="140"/>
      <c r="O145" s="140"/>
      <c r="P145" s="141">
        <f>SUM(P146:P151)</f>
        <v>0</v>
      </c>
      <c r="Q145" s="140"/>
      <c r="R145" s="141">
        <f>SUM(R146:R151)</f>
        <v>20.510130599999997</v>
      </c>
      <c r="S145" s="140"/>
      <c r="T145" s="142">
        <f>SUM(T146:T151)</f>
        <v>0</v>
      </c>
      <c r="AR145" s="136" t="s">
        <v>76</v>
      </c>
      <c r="AT145" s="143" t="s">
        <v>68</v>
      </c>
      <c r="AU145" s="143" t="s">
        <v>76</v>
      </c>
      <c r="AY145" s="136" t="s">
        <v>183</v>
      </c>
      <c r="BK145" s="144">
        <f>SUM(BK146:BK151)</f>
        <v>32442.3</v>
      </c>
    </row>
    <row r="146" spans="2:65" s="28" customFormat="1" ht="16.5" customHeight="1">
      <c r="B146" s="27"/>
      <c r="C146" s="147" t="s">
        <v>287</v>
      </c>
      <c r="D146" s="147" t="s">
        <v>185</v>
      </c>
      <c r="E146" s="148" t="s">
        <v>669</v>
      </c>
      <c r="F146" s="149" t="s">
        <v>670</v>
      </c>
      <c r="G146" s="150" t="s">
        <v>194</v>
      </c>
      <c r="H146" s="151">
        <v>4.77</v>
      </c>
      <c r="I146" s="4">
        <v>3550</v>
      </c>
      <c r="J146" s="95">
        <f>ROUND(I146*H146,2)</f>
        <v>16933.5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>O146*H146</f>
        <v>0</v>
      </c>
      <c r="Q146" s="154">
        <v>2.25634</v>
      </c>
      <c r="R146" s="154">
        <f>Q146*H146</f>
        <v>10.762741799999999</v>
      </c>
      <c r="S146" s="154">
        <v>0</v>
      </c>
      <c r="T146" s="155">
        <f>S146*H146</f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>IF(N146="základní",J146,0)</f>
        <v>16933.5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76</v>
      </c>
      <c r="BK146" s="156">
        <f>ROUND(I146*H146,2)</f>
        <v>16933.5</v>
      </c>
      <c r="BL146" s="15" t="s">
        <v>190</v>
      </c>
      <c r="BM146" s="15" t="s">
        <v>671</v>
      </c>
    </row>
    <row r="147" spans="2:51" s="167" customFormat="1" ht="12">
      <c r="B147" s="166"/>
      <c r="D147" s="159" t="s">
        <v>196</v>
      </c>
      <c r="E147" s="168" t="s">
        <v>1</v>
      </c>
      <c r="F147" s="169" t="s">
        <v>640</v>
      </c>
      <c r="H147" s="168" t="s">
        <v>1</v>
      </c>
      <c r="I147" s="6"/>
      <c r="L147" s="166"/>
      <c r="M147" s="170"/>
      <c r="N147" s="171"/>
      <c r="O147" s="171"/>
      <c r="P147" s="171"/>
      <c r="Q147" s="171"/>
      <c r="R147" s="171"/>
      <c r="S147" s="171"/>
      <c r="T147" s="172"/>
      <c r="AT147" s="168" t="s">
        <v>196</v>
      </c>
      <c r="AU147" s="168" t="s">
        <v>78</v>
      </c>
      <c r="AV147" s="167" t="s">
        <v>76</v>
      </c>
      <c r="AW147" s="167" t="s">
        <v>31</v>
      </c>
      <c r="AX147" s="167" t="s">
        <v>69</v>
      </c>
      <c r="AY147" s="168" t="s">
        <v>183</v>
      </c>
    </row>
    <row r="148" spans="2:51" s="158" customFormat="1" ht="12">
      <c r="B148" s="157"/>
      <c r="D148" s="159" t="s">
        <v>196</v>
      </c>
      <c r="E148" s="160" t="s">
        <v>1</v>
      </c>
      <c r="F148" s="161" t="s">
        <v>672</v>
      </c>
      <c r="H148" s="162">
        <v>4.77</v>
      </c>
      <c r="I148" s="5"/>
      <c r="L148" s="157"/>
      <c r="M148" s="163"/>
      <c r="N148" s="164"/>
      <c r="O148" s="164"/>
      <c r="P148" s="164"/>
      <c r="Q148" s="164"/>
      <c r="R148" s="164"/>
      <c r="S148" s="164"/>
      <c r="T148" s="165"/>
      <c r="AT148" s="160" t="s">
        <v>196</v>
      </c>
      <c r="AU148" s="160" t="s">
        <v>78</v>
      </c>
      <c r="AV148" s="158" t="s">
        <v>78</v>
      </c>
      <c r="AW148" s="158" t="s">
        <v>31</v>
      </c>
      <c r="AX148" s="158" t="s">
        <v>76</v>
      </c>
      <c r="AY148" s="160" t="s">
        <v>183</v>
      </c>
    </row>
    <row r="149" spans="2:65" s="28" customFormat="1" ht="16.5" customHeight="1">
      <c r="B149" s="27"/>
      <c r="C149" s="147" t="s">
        <v>292</v>
      </c>
      <c r="D149" s="147" t="s">
        <v>185</v>
      </c>
      <c r="E149" s="148" t="s">
        <v>322</v>
      </c>
      <c r="F149" s="149" t="s">
        <v>323</v>
      </c>
      <c r="G149" s="150" t="s">
        <v>194</v>
      </c>
      <c r="H149" s="151">
        <v>4.32</v>
      </c>
      <c r="I149" s="4">
        <v>3590</v>
      </c>
      <c r="J149" s="95">
        <f>ROUND(I149*H149,2)</f>
        <v>15508.8</v>
      </c>
      <c r="K149" s="149" t="s">
        <v>189</v>
      </c>
      <c r="L149" s="27"/>
      <c r="M149" s="152" t="s">
        <v>1</v>
      </c>
      <c r="N149" s="153" t="s">
        <v>40</v>
      </c>
      <c r="O149" s="48"/>
      <c r="P149" s="154">
        <f>O149*H149</f>
        <v>0</v>
      </c>
      <c r="Q149" s="154">
        <v>2.25634</v>
      </c>
      <c r="R149" s="154">
        <f>Q149*H149</f>
        <v>9.7473888</v>
      </c>
      <c r="S149" s="154">
        <v>0</v>
      </c>
      <c r="T149" s="155">
        <f>S149*H149</f>
        <v>0</v>
      </c>
      <c r="AR149" s="15" t="s">
        <v>190</v>
      </c>
      <c r="AT149" s="15" t="s">
        <v>185</v>
      </c>
      <c r="AU149" s="15" t="s">
        <v>78</v>
      </c>
      <c r="AY149" s="15" t="s">
        <v>183</v>
      </c>
      <c r="BE149" s="156">
        <f>IF(N149="základní",J149,0)</f>
        <v>15508.8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5" t="s">
        <v>76</v>
      </c>
      <c r="BK149" s="156">
        <f>ROUND(I149*H149,2)</f>
        <v>15508.8</v>
      </c>
      <c r="BL149" s="15" t="s">
        <v>190</v>
      </c>
      <c r="BM149" s="15" t="s">
        <v>673</v>
      </c>
    </row>
    <row r="150" spans="2:51" s="167" customFormat="1" ht="12">
      <c r="B150" s="166"/>
      <c r="D150" s="159" t="s">
        <v>196</v>
      </c>
      <c r="E150" s="168" t="s">
        <v>1</v>
      </c>
      <c r="F150" s="169" t="s">
        <v>674</v>
      </c>
      <c r="H150" s="168" t="s">
        <v>1</v>
      </c>
      <c r="I150" s="6"/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196</v>
      </c>
      <c r="AU150" s="168" t="s">
        <v>78</v>
      </c>
      <c r="AV150" s="167" t="s">
        <v>76</v>
      </c>
      <c r="AW150" s="167" t="s">
        <v>31</v>
      </c>
      <c r="AX150" s="167" t="s">
        <v>69</v>
      </c>
      <c r="AY150" s="168" t="s">
        <v>183</v>
      </c>
    </row>
    <row r="151" spans="2:51" s="158" customFormat="1" ht="12">
      <c r="B151" s="157"/>
      <c r="D151" s="159" t="s">
        <v>196</v>
      </c>
      <c r="E151" s="160" t="s">
        <v>1</v>
      </c>
      <c r="F151" s="161" t="s">
        <v>675</v>
      </c>
      <c r="H151" s="162">
        <v>4.32</v>
      </c>
      <c r="I151" s="5"/>
      <c r="L151" s="157"/>
      <c r="M151" s="163"/>
      <c r="N151" s="164"/>
      <c r="O151" s="164"/>
      <c r="P151" s="164"/>
      <c r="Q151" s="164"/>
      <c r="R151" s="164"/>
      <c r="S151" s="164"/>
      <c r="T151" s="165"/>
      <c r="AT151" s="160" t="s">
        <v>196</v>
      </c>
      <c r="AU151" s="160" t="s">
        <v>78</v>
      </c>
      <c r="AV151" s="158" t="s">
        <v>78</v>
      </c>
      <c r="AW151" s="158" t="s">
        <v>31</v>
      </c>
      <c r="AX151" s="158" t="s">
        <v>76</v>
      </c>
      <c r="AY151" s="160" t="s">
        <v>183</v>
      </c>
    </row>
    <row r="152" spans="2:63" s="135" customFormat="1" ht="22.9" customHeight="1">
      <c r="B152" s="134"/>
      <c r="D152" s="136" t="s">
        <v>68</v>
      </c>
      <c r="E152" s="145" t="s">
        <v>198</v>
      </c>
      <c r="F152" s="145" t="s">
        <v>676</v>
      </c>
      <c r="I152" s="3"/>
      <c r="J152" s="146">
        <f>BK152</f>
        <v>119966.09</v>
      </c>
      <c r="L152" s="134"/>
      <c r="M152" s="139"/>
      <c r="N152" s="140"/>
      <c r="O152" s="140"/>
      <c r="P152" s="141">
        <f>SUM(P153:P163)</f>
        <v>0</v>
      </c>
      <c r="Q152" s="140"/>
      <c r="R152" s="141">
        <f>SUM(R153:R163)</f>
        <v>12.21996134</v>
      </c>
      <c r="S152" s="140"/>
      <c r="T152" s="142">
        <f>SUM(T153:T163)</f>
        <v>0</v>
      </c>
      <c r="AR152" s="136" t="s">
        <v>76</v>
      </c>
      <c r="AT152" s="143" t="s">
        <v>68</v>
      </c>
      <c r="AU152" s="143" t="s">
        <v>76</v>
      </c>
      <c r="AY152" s="136" t="s">
        <v>183</v>
      </c>
      <c r="BK152" s="144">
        <f>SUM(BK153:BK163)</f>
        <v>119966.09</v>
      </c>
    </row>
    <row r="153" spans="2:65" s="28" customFormat="1" ht="16.5" customHeight="1">
      <c r="B153" s="27"/>
      <c r="C153" s="147" t="s">
        <v>295</v>
      </c>
      <c r="D153" s="147" t="s">
        <v>185</v>
      </c>
      <c r="E153" s="148" t="s">
        <v>677</v>
      </c>
      <c r="F153" s="149" t="s">
        <v>678</v>
      </c>
      <c r="G153" s="150" t="s">
        <v>188</v>
      </c>
      <c r="H153" s="151">
        <v>21.192</v>
      </c>
      <c r="I153" s="4">
        <v>2525</v>
      </c>
      <c r="J153" s="95">
        <f>ROUND(I153*H153,2)</f>
        <v>53509.8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0.43939</v>
      </c>
      <c r="R153" s="154">
        <f>Q153*H153</f>
        <v>9.31155288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53509.8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53509.8</v>
      </c>
      <c r="BL153" s="15" t="s">
        <v>190</v>
      </c>
      <c r="BM153" s="15" t="s">
        <v>679</v>
      </c>
    </row>
    <row r="154" spans="2:51" s="158" customFormat="1" ht="12">
      <c r="B154" s="157"/>
      <c r="D154" s="159" t="s">
        <v>196</v>
      </c>
      <c r="E154" s="160" t="s">
        <v>1</v>
      </c>
      <c r="F154" s="161" t="s">
        <v>680</v>
      </c>
      <c r="H154" s="162">
        <v>21.192</v>
      </c>
      <c r="I154" s="5"/>
      <c r="L154" s="157"/>
      <c r="M154" s="163"/>
      <c r="N154" s="164"/>
      <c r="O154" s="164"/>
      <c r="P154" s="164"/>
      <c r="Q154" s="164"/>
      <c r="R154" s="164"/>
      <c r="S154" s="164"/>
      <c r="T154" s="165"/>
      <c r="AT154" s="160" t="s">
        <v>196</v>
      </c>
      <c r="AU154" s="160" t="s">
        <v>78</v>
      </c>
      <c r="AV154" s="158" t="s">
        <v>78</v>
      </c>
      <c r="AW154" s="158" t="s">
        <v>31</v>
      </c>
      <c r="AX154" s="158" t="s">
        <v>76</v>
      </c>
      <c r="AY154" s="160" t="s">
        <v>183</v>
      </c>
    </row>
    <row r="155" spans="2:65" s="28" customFormat="1" ht="16.5" customHeight="1">
      <c r="B155" s="27"/>
      <c r="C155" s="147" t="s">
        <v>299</v>
      </c>
      <c r="D155" s="147" t="s">
        <v>185</v>
      </c>
      <c r="E155" s="148" t="s">
        <v>681</v>
      </c>
      <c r="F155" s="149" t="s">
        <v>682</v>
      </c>
      <c r="G155" s="150" t="s">
        <v>239</v>
      </c>
      <c r="H155" s="151">
        <v>0.254</v>
      </c>
      <c r="I155" s="4">
        <v>31500</v>
      </c>
      <c r="J155" s="95">
        <f>ROUND(I155*H155,2)</f>
        <v>8001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>O155*H155</f>
        <v>0</v>
      </c>
      <c r="Q155" s="154">
        <v>1.04881</v>
      </c>
      <c r="R155" s="154">
        <f>Q155*H155</f>
        <v>0.26639774</v>
      </c>
      <c r="S155" s="154">
        <v>0</v>
      </c>
      <c r="T155" s="155">
        <f>S155*H155</f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>IF(N155="základní",J155,0)</f>
        <v>8001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8001</v>
      </c>
      <c r="BL155" s="15" t="s">
        <v>190</v>
      </c>
      <c r="BM155" s="15" t="s">
        <v>683</v>
      </c>
    </row>
    <row r="156" spans="2:51" s="167" customFormat="1" ht="12">
      <c r="B156" s="166"/>
      <c r="D156" s="159" t="s">
        <v>196</v>
      </c>
      <c r="E156" s="168" t="s">
        <v>1</v>
      </c>
      <c r="F156" s="169" t="s">
        <v>640</v>
      </c>
      <c r="H156" s="168" t="s">
        <v>1</v>
      </c>
      <c r="I156" s="6"/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196</v>
      </c>
      <c r="AU156" s="168" t="s">
        <v>78</v>
      </c>
      <c r="AV156" s="167" t="s">
        <v>76</v>
      </c>
      <c r="AW156" s="167" t="s">
        <v>31</v>
      </c>
      <c r="AX156" s="167" t="s">
        <v>69</v>
      </c>
      <c r="AY156" s="168" t="s">
        <v>183</v>
      </c>
    </row>
    <row r="157" spans="2:51" s="158" customFormat="1" ht="12">
      <c r="B157" s="157"/>
      <c r="D157" s="159" t="s">
        <v>196</v>
      </c>
      <c r="E157" s="160" t="s">
        <v>1</v>
      </c>
      <c r="F157" s="161" t="s">
        <v>684</v>
      </c>
      <c r="H157" s="162">
        <v>0.254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31</v>
      </c>
      <c r="AX157" s="158" t="s">
        <v>76</v>
      </c>
      <c r="AY157" s="160" t="s">
        <v>183</v>
      </c>
    </row>
    <row r="158" spans="2:65" s="28" customFormat="1" ht="16.5" customHeight="1">
      <c r="B158" s="27"/>
      <c r="C158" s="147" t="s">
        <v>301</v>
      </c>
      <c r="D158" s="147" t="s">
        <v>185</v>
      </c>
      <c r="E158" s="148" t="s">
        <v>685</v>
      </c>
      <c r="F158" s="149" t="s">
        <v>686</v>
      </c>
      <c r="G158" s="150" t="s">
        <v>406</v>
      </c>
      <c r="H158" s="151">
        <v>9</v>
      </c>
      <c r="I158" s="4">
        <v>344</v>
      </c>
      <c r="J158" s="95">
        <f>ROUND(I158*H158,2)</f>
        <v>3096</v>
      </c>
      <c r="K158" s="149" t="s">
        <v>189</v>
      </c>
      <c r="L158" s="27"/>
      <c r="M158" s="152" t="s">
        <v>1</v>
      </c>
      <c r="N158" s="153" t="s">
        <v>40</v>
      </c>
      <c r="O158" s="48"/>
      <c r="P158" s="154">
        <f>O158*H158</f>
        <v>0</v>
      </c>
      <c r="Q158" s="154">
        <v>0.17489</v>
      </c>
      <c r="R158" s="154">
        <f>Q158*H158</f>
        <v>1.57401</v>
      </c>
      <c r="S158" s="154">
        <v>0</v>
      </c>
      <c r="T158" s="155">
        <f>S158*H158</f>
        <v>0</v>
      </c>
      <c r="AR158" s="15" t="s">
        <v>190</v>
      </c>
      <c r="AT158" s="15" t="s">
        <v>185</v>
      </c>
      <c r="AU158" s="15" t="s">
        <v>78</v>
      </c>
      <c r="AY158" s="15" t="s">
        <v>183</v>
      </c>
      <c r="BE158" s="156">
        <f>IF(N158="základní",J158,0)</f>
        <v>3096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76</v>
      </c>
      <c r="BK158" s="156">
        <f>ROUND(I158*H158,2)</f>
        <v>3096</v>
      </c>
      <c r="BL158" s="15" t="s">
        <v>190</v>
      </c>
      <c r="BM158" s="15" t="s">
        <v>687</v>
      </c>
    </row>
    <row r="159" spans="2:65" s="28" customFormat="1" ht="16.5" customHeight="1">
      <c r="B159" s="27"/>
      <c r="C159" s="181" t="s">
        <v>305</v>
      </c>
      <c r="D159" s="181" t="s">
        <v>265</v>
      </c>
      <c r="E159" s="182" t="s">
        <v>688</v>
      </c>
      <c r="F159" s="183" t="s">
        <v>689</v>
      </c>
      <c r="G159" s="184" t="s">
        <v>406</v>
      </c>
      <c r="H159" s="185">
        <v>9</v>
      </c>
      <c r="I159" s="8">
        <v>569</v>
      </c>
      <c r="J159" s="186">
        <f>ROUND(I159*H159,2)</f>
        <v>5121</v>
      </c>
      <c r="K159" s="183" t="s">
        <v>1</v>
      </c>
      <c r="L159" s="187"/>
      <c r="M159" s="188" t="s">
        <v>1</v>
      </c>
      <c r="N159" s="189" t="s">
        <v>40</v>
      </c>
      <c r="O159" s="48"/>
      <c r="P159" s="154">
        <f>O159*H159</f>
        <v>0</v>
      </c>
      <c r="Q159" s="154">
        <v>0.0035</v>
      </c>
      <c r="R159" s="154">
        <f>Q159*H159</f>
        <v>0.0315</v>
      </c>
      <c r="S159" s="154">
        <v>0</v>
      </c>
      <c r="T159" s="155">
        <f>S159*H159</f>
        <v>0</v>
      </c>
      <c r="AR159" s="15" t="s">
        <v>227</v>
      </c>
      <c r="AT159" s="15" t="s">
        <v>265</v>
      </c>
      <c r="AU159" s="15" t="s">
        <v>78</v>
      </c>
      <c r="AY159" s="15" t="s">
        <v>183</v>
      </c>
      <c r="BE159" s="156">
        <f>IF(N159="základní",J159,0)</f>
        <v>5121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5121</v>
      </c>
      <c r="BL159" s="15" t="s">
        <v>190</v>
      </c>
      <c r="BM159" s="15" t="s">
        <v>690</v>
      </c>
    </row>
    <row r="160" spans="2:65" s="28" customFormat="1" ht="16.5" customHeight="1">
      <c r="B160" s="27"/>
      <c r="C160" s="147" t="s">
        <v>307</v>
      </c>
      <c r="D160" s="147" t="s">
        <v>185</v>
      </c>
      <c r="E160" s="148" t="s">
        <v>691</v>
      </c>
      <c r="F160" s="149" t="s">
        <v>692</v>
      </c>
      <c r="G160" s="150" t="s">
        <v>319</v>
      </c>
      <c r="H160" s="151">
        <v>26.49</v>
      </c>
      <c r="I160" s="4">
        <v>674</v>
      </c>
      <c r="J160" s="95">
        <f>ROUND(I160*H160,2)</f>
        <v>17854.26</v>
      </c>
      <c r="K160" s="149" t="s">
        <v>189</v>
      </c>
      <c r="L160" s="27"/>
      <c r="M160" s="152" t="s">
        <v>1</v>
      </c>
      <c r="N160" s="153" t="s">
        <v>40</v>
      </c>
      <c r="O160" s="48"/>
      <c r="P160" s="154">
        <f>O160*H160</f>
        <v>0</v>
      </c>
      <c r="Q160" s="154">
        <v>0.0364</v>
      </c>
      <c r="R160" s="154">
        <f>Q160*H160</f>
        <v>0.964236</v>
      </c>
      <c r="S160" s="154">
        <v>0</v>
      </c>
      <c r="T160" s="155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17854.26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17854.26</v>
      </c>
      <c r="BL160" s="15" t="s">
        <v>190</v>
      </c>
      <c r="BM160" s="15" t="s">
        <v>693</v>
      </c>
    </row>
    <row r="161" spans="2:65" s="28" customFormat="1" ht="16.5" customHeight="1">
      <c r="B161" s="27"/>
      <c r="C161" s="147" t="s">
        <v>312</v>
      </c>
      <c r="D161" s="147" t="s">
        <v>185</v>
      </c>
      <c r="E161" s="148" t="s">
        <v>694</v>
      </c>
      <c r="F161" s="149" t="s">
        <v>695</v>
      </c>
      <c r="G161" s="150" t="s">
        <v>319</v>
      </c>
      <c r="H161" s="151">
        <v>26.49</v>
      </c>
      <c r="I161" s="4">
        <v>249</v>
      </c>
      <c r="J161" s="95">
        <f>ROUND(I161*H161,2)</f>
        <v>6596.01</v>
      </c>
      <c r="K161" s="149" t="s">
        <v>189</v>
      </c>
      <c r="L161" s="27"/>
      <c r="M161" s="152" t="s">
        <v>1</v>
      </c>
      <c r="N161" s="153" t="s">
        <v>40</v>
      </c>
      <c r="O161" s="48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" t="s">
        <v>190</v>
      </c>
      <c r="AT161" s="15" t="s">
        <v>185</v>
      </c>
      <c r="AU161" s="15" t="s">
        <v>78</v>
      </c>
      <c r="AY161" s="15" t="s">
        <v>183</v>
      </c>
      <c r="BE161" s="156">
        <f>IF(N161="základní",J161,0)</f>
        <v>6596.01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76</v>
      </c>
      <c r="BK161" s="156">
        <f>ROUND(I161*H161,2)</f>
        <v>6596.01</v>
      </c>
      <c r="BL161" s="15" t="s">
        <v>190</v>
      </c>
      <c r="BM161" s="15" t="s">
        <v>696</v>
      </c>
    </row>
    <row r="162" spans="2:65" s="28" customFormat="1" ht="16.5" customHeight="1">
      <c r="B162" s="27"/>
      <c r="C162" s="181" t="s">
        <v>316</v>
      </c>
      <c r="D162" s="181" t="s">
        <v>265</v>
      </c>
      <c r="E162" s="182" t="s">
        <v>697</v>
      </c>
      <c r="F162" s="183" t="s">
        <v>698</v>
      </c>
      <c r="G162" s="184" t="s">
        <v>319</v>
      </c>
      <c r="H162" s="185">
        <v>29.139</v>
      </c>
      <c r="I162" s="8">
        <v>885</v>
      </c>
      <c r="J162" s="186">
        <f>ROUND(I162*H162,2)</f>
        <v>25788.02</v>
      </c>
      <c r="K162" s="183" t="s">
        <v>1</v>
      </c>
      <c r="L162" s="187"/>
      <c r="M162" s="188" t="s">
        <v>1</v>
      </c>
      <c r="N162" s="189" t="s">
        <v>40</v>
      </c>
      <c r="O162" s="48"/>
      <c r="P162" s="154">
        <f>O162*H162</f>
        <v>0</v>
      </c>
      <c r="Q162" s="154">
        <v>0.00248</v>
      </c>
      <c r="R162" s="154">
        <f>Q162*H162</f>
        <v>0.07226472</v>
      </c>
      <c r="S162" s="154">
        <v>0</v>
      </c>
      <c r="T162" s="155">
        <f>S162*H162</f>
        <v>0</v>
      </c>
      <c r="AR162" s="15" t="s">
        <v>227</v>
      </c>
      <c r="AT162" s="15" t="s">
        <v>265</v>
      </c>
      <c r="AU162" s="15" t="s">
        <v>78</v>
      </c>
      <c r="AY162" s="15" t="s">
        <v>183</v>
      </c>
      <c r="BE162" s="156">
        <f>IF(N162="základní",J162,0)</f>
        <v>25788.02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76</v>
      </c>
      <c r="BK162" s="156">
        <f>ROUND(I162*H162,2)</f>
        <v>25788.02</v>
      </c>
      <c r="BL162" s="15" t="s">
        <v>190</v>
      </c>
      <c r="BM162" s="15" t="s">
        <v>699</v>
      </c>
    </row>
    <row r="163" spans="2:51" s="158" customFormat="1" ht="12">
      <c r="B163" s="157"/>
      <c r="D163" s="159" t="s">
        <v>196</v>
      </c>
      <c r="F163" s="161" t="s">
        <v>700</v>
      </c>
      <c r="H163" s="162">
        <v>29.139</v>
      </c>
      <c r="I163" s="5"/>
      <c r="L163" s="157"/>
      <c r="M163" s="163"/>
      <c r="N163" s="164"/>
      <c r="O163" s="164"/>
      <c r="P163" s="164"/>
      <c r="Q163" s="164"/>
      <c r="R163" s="164"/>
      <c r="S163" s="164"/>
      <c r="T163" s="165"/>
      <c r="AT163" s="160" t="s">
        <v>196</v>
      </c>
      <c r="AU163" s="160" t="s">
        <v>78</v>
      </c>
      <c r="AV163" s="158" t="s">
        <v>78</v>
      </c>
      <c r="AW163" s="158" t="s">
        <v>3</v>
      </c>
      <c r="AX163" s="158" t="s">
        <v>76</v>
      </c>
      <c r="AY163" s="160" t="s">
        <v>183</v>
      </c>
    </row>
    <row r="164" spans="2:63" s="135" customFormat="1" ht="22.9" customHeight="1">
      <c r="B164" s="134"/>
      <c r="D164" s="136" t="s">
        <v>68</v>
      </c>
      <c r="E164" s="145" t="s">
        <v>212</v>
      </c>
      <c r="F164" s="145" t="s">
        <v>331</v>
      </c>
      <c r="I164" s="3"/>
      <c r="J164" s="146">
        <f>BK164</f>
        <v>2289747.76</v>
      </c>
      <c r="L164" s="134"/>
      <c r="M164" s="139"/>
      <c r="N164" s="140"/>
      <c r="O164" s="140"/>
      <c r="P164" s="141">
        <f>SUM(P165:P209)</f>
        <v>0</v>
      </c>
      <c r="Q164" s="140"/>
      <c r="R164" s="141">
        <f>SUM(R165:R209)</f>
        <v>2142.2404757600007</v>
      </c>
      <c r="S164" s="140"/>
      <c r="T164" s="142">
        <f>SUM(T165:T209)</f>
        <v>0</v>
      </c>
      <c r="AR164" s="136" t="s">
        <v>76</v>
      </c>
      <c r="AT164" s="143" t="s">
        <v>68</v>
      </c>
      <c r="AU164" s="143" t="s">
        <v>76</v>
      </c>
      <c r="AY164" s="136" t="s">
        <v>183</v>
      </c>
      <c r="BK164" s="144">
        <f>SUM(BK165:BK209)</f>
        <v>2289747.76</v>
      </c>
    </row>
    <row r="165" spans="2:65" s="28" customFormat="1" ht="16.5" customHeight="1">
      <c r="B165" s="27"/>
      <c r="C165" s="147" t="s">
        <v>321</v>
      </c>
      <c r="D165" s="147" t="s">
        <v>185</v>
      </c>
      <c r="E165" s="148" t="s">
        <v>701</v>
      </c>
      <c r="F165" s="149" t="s">
        <v>702</v>
      </c>
      <c r="G165" s="150" t="s">
        <v>188</v>
      </c>
      <c r="H165" s="151">
        <v>786.92</v>
      </c>
      <c r="I165" s="4">
        <v>150</v>
      </c>
      <c r="J165" s="95">
        <f>ROUND(I165*H165,2)</f>
        <v>118038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>O165*H165</f>
        <v>0</v>
      </c>
      <c r="Q165" s="154">
        <v>0.22542</v>
      </c>
      <c r="R165" s="154">
        <f>Q165*H165</f>
        <v>177.3875064</v>
      </c>
      <c r="S165" s="154">
        <v>0</v>
      </c>
      <c r="T165" s="155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118038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118038</v>
      </c>
      <c r="BL165" s="15" t="s">
        <v>190</v>
      </c>
      <c r="BM165" s="15" t="s">
        <v>703</v>
      </c>
    </row>
    <row r="166" spans="2:51" s="167" customFormat="1" ht="12">
      <c r="B166" s="166"/>
      <c r="D166" s="159" t="s">
        <v>196</v>
      </c>
      <c r="E166" s="168" t="s">
        <v>1</v>
      </c>
      <c r="F166" s="169" t="s">
        <v>704</v>
      </c>
      <c r="H166" s="168" t="s">
        <v>1</v>
      </c>
      <c r="I166" s="6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196</v>
      </c>
      <c r="AU166" s="168" t="s">
        <v>78</v>
      </c>
      <c r="AV166" s="167" t="s">
        <v>76</v>
      </c>
      <c r="AW166" s="167" t="s">
        <v>31</v>
      </c>
      <c r="AX166" s="167" t="s">
        <v>69</v>
      </c>
      <c r="AY166" s="168" t="s">
        <v>183</v>
      </c>
    </row>
    <row r="167" spans="2:51" s="158" customFormat="1" ht="12">
      <c r="B167" s="157"/>
      <c r="D167" s="159" t="s">
        <v>196</v>
      </c>
      <c r="E167" s="160" t="s">
        <v>1</v>
      </c>
      <c r="F167" s="161" t="s">
        <v>705</v>
      </c>
      <c r="H167" s="162">
        <v>786.92</v>
      </c>
      <c r="I167" s="5"/>
      <c r="L167" s="157"/>
      <c r="M167" s="163"/>
      <c r="N167" s="164"/>
      <c r="O167" s="164"/>
      <c r="P167" s="164"/>
      <c r="Q167" s="164"/>
      <c r="R167" s="164"/>
      <c r="S167" s="164"/>
      <c r="T167" s="165"/>
      <c r="AT167" s="160" t="s">
        <v>196</v>
      </c>
      <c r="AU167" s="160" t="s">
        <v>78</v>
      </c>
      <c r="AV167" s="158" t="s">
        <v>78</v>
      </c>
      <c r="AW167" s="158" t="s">
        <v>31</v>
      </c>
      <c r="AX167" s="158" t="s">
        <v>76</v>
      </c>
      <c r="AY167" s="160" t="s">
        <v>183</v>
      </c>
    </row>
    <row r="168" spans="2:65" s="28" customFormat="1" ht="16.5" customHeight="1">
      <c r="B168" s="27"/>
      <c r="C168" s="147" t="s">
        <v>327</v>
      </c>
      <c r="D168" s="147" t="s">
        <v>185</v>
      </c>
      <c r="E168" s="148" t="s">
        <v>706</v>
      </c>
      <c r="F168" s="149" t="s">
        <v>707</v>
      </c>
      <c r="G168" s="150" t="s">
        <v>188</v>
      </c>
      <c r="H168" s="151">
        <v>2310.67</v>
      </c>
      <c r="I168" s="4">
        <v>187.5</v>
      </c>
      <c r="J168" s="95">
        <f>ROUND(I168*H168,2)</f>
        <v>433250.63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0.27994</v>
      </c>
      <c r="R168" s="154">
        <f>Q168*H168</f>
        <v>646.8489598000001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433250.63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433250.63</v>
      </c>
      <c r="BL168" s="15" t="s">
        <v>190</v>
      </c>
      <c r="BM168" s="15" t="s">
        <v>708</v>
      </c>
    </row>
    <row r="169" spans="2:51" s="167" customFormat="1" ht="12">
      <c r="B169" s="166"/>
      <c r="D169" s="159" t="s">
        <v>196</v>
      </c>
      <c r="E169" s="168" t="s">
        <v>1</v>
      </c>
      <c r="F169" s="169" t="s">
        <v>620</v>
      </c>
      <c r="H169" s="168" t="s">
        <v>1</v>
      </c>
      <c r="I169" s="6"/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196</v>
      </c>
      <c r="AU169" s="168" t="s">
        <v>78</v>
      </c>
      <c r="AV169" s="167" t="s">
        <v>76</v>
      </c>
      <c r="AW169" s="167" t="s">
        <v>31</v>
      </c>
      <c r="AX169" s="167" t="s">
        <v>69</v>
      </c>
      <c r="AY169" s="168" t="s">
        <v>183</v>
      </c>
    </row>
    <row r="170" spans="2:51" s="158" customFormat="1" ht="12">
      <c r="B170" s="157"/>
      <c r="D170" s="159" t="s">
        <v>196</v>
      </c>
      <c r="E170" s="160" t="s">
        <v>1</v>
      </c>
      <c r="F170" s="161" t="s">
        <v>709</v>
      </c>
      <c r="H170" s="162">
        <v>2021.25</v>
      </c>
      <c r="I170" s="5"/>
      <c r="L170" s="157"/>
      <c r="M170" s="163"/>
      <c r="N170" s="164"/>
      <c r="O170" s="164"/>
      <c r="P170" s="164"/>
      <c r="Q170" s="164"/>
      <c r="R170" s="164"/>
      <c r="S170" s="164"/>
      <c r="T170" s="165"/>
      <c r="AT170" s="160" t="s">
        <v>196</v>
      </c>
      <c r="AU170" s="160" t="s">
        <v>78</v>
      </c>
      <c r="AV170" s="158" t="s">
        <v>78</v>
      </c>
      <c r="AW170" s="158" t="s">
        <v>31</v>
      </c>
      <c r="AX170" s="158" t="s">
        <v>69</v>
      </c>
      <c r="AY170" s="160" t="s">
        <v>183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710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711</v>
      </c>
      <c r="H172" s="162">
        <v>289.42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69</v>
      </c>
      <c r="AY172" s="160" t="s">
        <v>183</v>
      </c>
    </row>
    <row r="173" spans="2:51" s="174" customFormat="1" ht="12">
      <c r="B173" s="173"/>
      <c r="D173" s="159" t="s">
        <v>196</v>
      </c>
      <c r="E173" s="175" t="s">
        <v>1</v>
      </c>
      <c r="F173" s="176" t="s">
        <v>211</v>
      </c>
      <c r="H173" s="177">
        <v>2310.67</v>
      </c>
      <c r="I173" s="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5" t="s">
        <v>196</v>
      </c>
      <c r="AU173" s="175" t="s">
        <v>78</v>
      </c>
      <c r="AV173" s="174" t="s">
        <v>190</v>
      </c>
      <c r="AW173" s="174" t="s">
        <v>31</v>
      </c>
      <c r="AX173" s="174" t="s">
        <v>76</v>
      </c>
      <c r="AY173" s="175" t="s">
        <v>183</v>
      </c>
    </row>
    <row r="174" spans="2:65" s="28" customFormat="1" ht="16.5" customHeight="1">
      <c r="B174" s="27"/>
      <c r="C174" s="147" t="s">
        <v>332</v>
      </c>
      <c r="D174" s="147" t="s">
        <v>185</v>
      </c>
      <c r="E174" s="148" t="s">
        <v>712</v>
      </c>
      <c r="F174" s="149" t="s">
        <v>713</v>
      </c>
      <c r="G174" s="150" t="s">
        <v>188</v>
      </c>
      <c r="H174" s="151">
        <v>289.42</v>
      </c>
      <c r="I174" s="4">
        <v>250</v>
      </c>
      <c r="J174" s="95">
        <f>ROUND(I174*H174,2)</f>
        <v>72355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>O174*H174</f>
        <v>0</v>
      </c>
      <c r="Q174" s="154">
        <v>0.378</v>
      </c>
      <c r="R174" s="154">
        <f>Q174*H174</f>
        <v>109.40076</v>
      </c>
      <c r="S174" s="154">
        <v>0</v>
      </c>
      <c r="T174" s="155">
        <f>S174*H174</f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>IF(N174="základní",J174,0)</f>
        <v>72355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72355</v>
      </c>
      <c r="BL174" s="15" t="s">
        <v>190</v>
      </c>
      <c r="BM174" s="15" t="s">
        <v>714</v>
      </c>
    </row>
    <row r="175" spans="2:51" s="167" customFormat="1" ht="12">
      <c r="B175" s="166"/>
      <c r="D175" s="159" t="s">
        <v>196</v>
      </c>
      <c r="E175" s="168" t="s">
        <v>1</v>
      </c>
      <c r="F175" s="169" t="s">
        <v>710</v>
      </c>
      <c r="H175" s="168" t="s">
        <v>1</v>
      </c>
      <c r="I175" s="6"/>
      <c r="L175" s="166"/>
      <c r="M175" s="170"/>
      <c r="N175" s="171"/>
      <c r="O175" s="171"/>
      <c r="P175" s="171"/>
      <c r="Q175" s="171"/>
      <c r="R175" s="171"/>
      <c r="S175" s="171"/>
      <c r="T175" s="172"/>
      <c r="AT175" s="168" t="s">
        <v>196</v>
      </c>
      <c r="AU175" s="168" t="s">
        <v>78</v>
      </c>
      <c r="AV175" s="167" t="s">
        <v>76</v>
      </c>
      <c r="AW175" s="167" t="s">
        <v>31</v>
      </c>
      <c r="AX175" s="167" t="s">
        <v>69</v>
      </c>
      <c r="AY175" s="168" t="s">
        <v>183</v>
      </c>
    </row>
    <row r="176" spans="2:51" s="158" customFormat="1" ht="12">
      <c r="B176" s="157"/>
      <c r="D176" s="159" t="s">
        <v>196</v>
      </c>
      <c r="E176" s="160" t="s">
        <v>1</v>
      </c>
      <c r="F176" s="161" t="s">
        <v>711</v>
      </c>
      <c r="H176" s="162">
        <v>289.42</v>
      </c>
      <c r="I176" s="5"/>
      <c r="L176" s="157"/>
      <c r="M176" s="163"/>
      <c r="N176" s="164"/>
      <c r="O176" s="164"/>
      <c r="P176" s="164"/>
      <c r="Q176" s="164"/>
      <c r="R176" s="164"/>
      <c r="S176" s="164"/>
      <c r="T176" s="165"/>
      <c r="AT176" s="160" t="s">
        <v>196</v>
      </c>
      <c r="AU176" s="160" t="s">
        <v>78</v>
      </c>
      <c r="AV176" s="158" t="s">
        <v>78</v>
      </c>
      <c r="AW176" s="158" t="s">
        <v>31</v>
      </c>
      <c r="AX176" s="158" t="s">
        <v>76</v>
      </c>
      <c r="AY176" s="160" t="s">
        <v>183</v>
      </c>
    </row>
    <row r="177" spans="2:65" s="28" customFormat="1" ht="16.5" customHeight="1">
      <c r="B177" s="27"/>
      <c r="C177" s="147" t="s">
        <v>340</v>
      </c>
      <c r="D177" s="147" t="s">
        <v>185</v>
      </c>
      <c r="E177" s="148" t="s">
        <v>333</v>
      </c>
      <c r="F177" s="149" t="s">
        <v>334</v>
      </c>
      <c r="G177" s="150" t="s">
        <v>188</v>
      </c>
      <c r="H177" s="151">
        <v>149.184</v>
      </c>
      <c r="I177" s="4">
        <v>312.5</v>
      </c>
      <c r="J177" s="95">
        <f>ROUND(I177*H177,2)</f>
        <v>46620</v>
      </c>
      <c r="K177" s="149" t="s">
        <v>189</v>
      </c>
      <c r="L177" s="27"/>
      <c r="M177" s="152" t="s">
        <v>1</v>
      </c>
      <c r="N177" s="153" t="s">
        <v>40</v>
      </c>
      <c r="O177" s="48"/>
      <c r="P177" s="154">
        <f>O177*H177</f>
        <v>0</v>
      </c>
      <c r="Q177" s="154">
        <v>0.4726</v>
      </c>
      <c r="R177" s="154">
        <f>Q177*H177</f>
        <v>70.5043584</v>
      </c>
      <c r="S177" s="154">
        <v>0</v>
      </c>
      <c r="T177" s="155">
        <f>S177*H177</f>
        <v>0</v>
      </c>
      <c r="AR177" s="15" t="s">
        <v>190</v>
      </c>
      <c r="AT177" s="15" t="s">
        <v>185</v>
      </c>
      <c r="AU177" s="15" t="s">
        <v>78</v>
      </c>
      <c r="AY177" s="15" t="s">
        <v>183</v>
      </c>
      <c r="BE177" s="156">
        <f>IF(N177="základní",J177,0)</f>
        <v>46620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5" t="s">
        <v>76</v>
      </c>
      <c r="BK177" s="156">
        <f>ROUND(I177*H177,2)</f>
        <v>46620</v>
      </c>
      <c r="BL177" s="15" t="s">
        <v>190</v>
      </c>
      <c r="BM177" s="15" t="s">
        <v>715</v>
      </c>
    </row>
    <row r="178" spans="2:51" s="167" customFormat="1" ht="12">
      <c r="B178" s="166"/>
      <c r="D178" s="159" t="s">
        <v>196</v>
      </c>
      <c r="E178" s="168" t="s">
        <v>1</v>
      </c>
      <c r="F178" s="169" t="s">
        <v>336</v>
      </c>
      <c r="H178" s="168" t="s">
        <v>1</v>
      </c>
      <c r="I178" s="6"/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196</v>
      </c>
      <c r="AU178" s="168" t="s">
        <v>78</v>
      </c>
      <c r="AV178" s="167" t="s">
        <v>76</v>
      </c>
      <c r="AW178" s="167" t="s">
        <v>31</v>
      </c>
      <c r="AX178" s="167" t="s">
        <v>69</v>
      </c>
      <c r="AY178" s="168" t="s">
        <v>183</v>
      </c>
    </row>
    <row r="179" spans="2:51" s="158" customFormat="1" ht="12">
      <c r="B179" s="157"/>
      <c r="D179" s="159" t="s">
        <v>196</v>
      </c>
      <c r="E179" s="160" t="s">
        <v>1</v>
      </c>
      <c r="F179" s="161" t="s">
        <v>716</v>
      </c>
      <c r="H179" s="162">
        <v>149.184</v>
      </c>
      <c r="I179" s="5"/>
      <c r="L179" s="157"/>
      <c r="M179" s="163"/>
      <c r="N179" s="164"/>
      <c r="O179" s="164"/>
      <c r="P179" s="164"/>
      <c r="Q179" s="164"/>
      <c r="R179" s="164"/>
      <c r="S179" s="164"/>
      <c r="T179" s="165"/>
      <c r="AT179" s="160" t="s">
        <v>196</v>
      </c>
      <c r="AU179" s="160" t="s">
        <v>78</v>
      </c>
      <c r="AV179" s="158" t="s">
        <v>78</v>
      </c>
      <c r="AW179" s="158" t="s">
        <v>31</v>
      </c>
      <c r="AX179" s="158" t="s">
        <v>76</v>
      </c>
      <c r="AY179" s="160" t="s">
        <v>183</v>
      </c>
    </row>
    <row r="180" spans="2:65" s="28" customFormat="1" ht="16.5" customHeight="1">
      <c r="B180" s="27"/>
      <c r="C180" s="147" t="s">
        <v>346</v>
      </c>
      <c r="D180" s="147" t="s">
        <v>185</v>
      </c>
      <c r="E180" s="148" t="s">
        <v>341</v>
      </c>
      <c r="F180" s="149" t="s">
        <v>342</v>
      </c>
      <c r="G180" s="150" t="s">
        <v>188</v>
      </c>
      <c r="H180" s="151">
        <v>142.08</v>
      </c>
      <c r="I180" s="4">
        <v>473.1</v>
      </c>
      <c r="J180" s="95">
        <f>ROUND(I180*H180,2)</f>
        <v>67218.05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0.211</v>
      </c>
      <c r="R180" s="154">
        <f>Q180*H180</f>
        <v>29.97888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67218.05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67218.05</v>
      </c>
      <c r="BL180" s="15" t="s">
        <v>190</v>
      </c>
      <c r="BM180" s="15" t="s">
        <v>717</v>
      </c>
    </row>
    <row r="181" spans="2:51" s="167" customFormat="1" ht="12">
      <c r="B181" s="166"/>
      <c r="D181" s="159" t="s">
        <v>196</v>
      </c>
      <c r="E181" s="168" t="s">
        <v>1</v>
      </c>
      <c r="F181" s="169" t="s">
        <v>344</v>
      </c>
      <c r="H181" s="168" t="s">
        <v>1</v>
      </c>
      <c r="I181" s="6"/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196</v>
      </c>
      <c r="AU181" s="168" t="s">
        <v>78</v>
      </c>
      <c r="AV181" s="167" t="s">
        <v>76</v>
      </c>
      <c r="AW181" s="167" t="s">
        <v>31</v>
      </c>
      <c r="AX181" s="167" t="s">
        <v>69</v>
      </c>
      <c r="AY181" s="168" t="s">
        <v>183</v>
      </c>
    </row>
    <row r="182" spans="2:51" s="158" customFormat="1" ht="12">
      <c r="B182" s="157"/>
      <c r="D182" s="159" t="s">
        <v>196</v>
      </c>
      <c r="E182" s="160" t="s">
        <v>1</v>
      </c>
      <c r="F182" s="161" t="s">
        <v>718</v>
      </c>
      <c r="H182" s="162">
        <v>142.08</v>
      </c>
      <c r="I182" s="5"/>
      <c r="L182" s="157"/>
      <c r="M182" s="163"/>
      <c r="N182" s="164"/>
      <c r="O182" s="164"/>
      <c r="P182" s="164"/>
      <c r="Q182" s="164"/>
      <c r="R182" s="164"/>
      <c r="S182" s="164"/>
      <c r="T182" s="165"/>
      <c r="AT182" s="160" t="s">
        <v>196</v>
      </c>
      <c r="AU182" s="160" t="s">
        <v>78</v>
      </c>
      <c r="AV182" s="158" t="s">
        <v>78</v>
      </c>
      <c r="AW182" s="158" t="s">
        <v>31</v>
      </c>
      <c r="AX182" s="158" t="s">
        <v>76</v>
      </c>
      <c r="AY182" s="160" t="s">
        <v>183</v>
      </c>
    </row>
    <row r="183" spans="2:65" s="28" customFormat="1" ht="16.5" customHeight="1">
      <c r="B183" s="27"/>
      <c r="C183" s="147" t="s">
        <v>351</v>
      </c>
      <c r="D183" s="147" t="s">
        <v>185</v>
      </c>
      <c r="E183" s="148" t="s">
        <v>719</v>
      </c>
      <c r="F183" s="149" t="s">
        <v>720</v>
      </c>
      <c r="G183" s="150" t="s">
        <v>188</v>
      </c>
      <c r="H183" s="151">
        <v>826.266</v>
      </c>
      <c r="I183" s="4">
        <v>217.8</v>
      </c>
      <c r="J183" s="95">
        <f>ROUND(I183*H183,2)</f>
        <v>179960.73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0.30651</v>
      </c>
      <c r="R183" s="154">
        <f>Q183*H183</f>
        <v>253.25879165999999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179960.73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179960.73</v>
      </c>
      <c r="BL183" s="15" t="s">
        <v>190</v>
      </c>
      <c r="BM183" s="15" t="s">
        <v>721</v>
      </c>
    </row>
    <row r="184" spans="2:51" s="167" customFormat="1" ht="12">
      <c r="B184" s="166"/>
      <c r="D184" s="159" t="s">
        <v>196</v>
      </c>
      <c r="E184" s="168" t="s">
        <v>1</v>
      </c>
      <c r="F184" s="169" t="s">
        <v>722</v>
      </c>
      <c r="H184" s="168" t="s">
        <v>1</v>
      </c>
      <c r="I184" s="6"/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196</v>
      </c>
      <c r="AU184" s="168" t="s">
        <v>78</v>
      </c>
      <c r="AV184" s="167" t="s">
        <v>76</v>
      </c>
      <c r="AW184" s="167" t="s">
        <v>31</v>
      </c>
      <c r="AX184" s="167" t="s">
        <v>69</v>
      </c>
      <c r="AY184" s="168" t="s">
        <v>183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723</v>
      </c>
      <c r="H185" s="162">
        <v>826.266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76</v>
      </c>
      <c r="AY185" s="160" t="s">
        <v>183</v>
      </c>
    </row>
    <row r="186" spans="2:65" s="28" customFormat="1" ht="16.5" customHeight="1">
      <c r="B186" s="27"/>
      <c r="C186" s="147" t="s">
        <v>355</v>
      </c>
      <c r="D186" s="147" t="s">
        <v>185</v>
      </c>
      <c r="E186" s="148" t="s">
        <v>352</v>
      </c>
      <c r="F186" s="149" t="s">
        <v>353</v>
      </c>
      <c r="G186" s="150" t="s">
        <v>188</v>
      </c>
      <c r="H186" s="151">
        <v>142.08</v>
      </c>
      <c r="I186" s="4">
        <v>326.70000000000005</v>
      </c>
      <c r="J186" s="95">
        <f>ROUND(I186*H186,2)</f>
        <v>46417.54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0.45977</v>
      </c>
      <c r="R186" s="154">
        <f>Q186*H186</f>
        <v>65.32412160000001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46417.54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46417.54</v>
      </c>
      <c r="BL186" s="15" t="s">
        <v>190</v>
      </c>
      <c r="BM186" s="15" t="s">
        <v>724</v>
      </c>
    </row>
    <row r="187" spans="2:51" s="167" customFormat="1" ht="12">
      <c r="B187" s="166"/>
      <c r="D187" s="159" t="s">
        <v>196</v>
      </c>
      <c r="E187" s="168" t="s">
        <v>1</v>
      </c>
      <c r="F187" s="169" t="s">
        <v>336</v>
      </c>
      <c r="H187" s="168" t="s">
        <v>1</v>
      </c>
      <c r="I187" s="6"/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196</v>
      </c>
      <c r="AU187" s="168" t="s">
        <v>78</v>
      </c>
      <c r="AV187" s="167" t="s">
        <v>76</v>
      </c>
      <c r="AW187" s="167" t="s">
        <v>31</v>
      </c>
      <c r="AX187" s="167" t="s">
        <v>69</v>
      </c>
      <c r="AY187" s="168" t="s">
        <v>183</v>
      </c>
    </row>
    <row r="188" spans="2:51" s="158" customFormat="1" ht="12">
      <c r="B188" s="157"/>
      <c r="D188" s="159" t="s">
        <v>196</v>
      </c>
      <c r="E188" s="160" t="s">
        <v>1</v>
      </c>
      <c r="F188" s="161" t="s">
        <v>718</v>
      </c>
      <c r="H188" s="162">
        <v>142.08</v>
      </c>
      <c r="I188" s="5"/>
      <c r="L188" s="157"/>
      <c r="M188" s="163"/>
      <c r="N188" s="164"/>
      <c r="O188" s="164"/>
      <c r="P188" s="164"/>
      <c r="Q188" s="164"/>
      <c r="R188" s="164"/>
      <c r="S188" s="164"/>
      <c r="T188" s="165"/>
      <c r="AT188" s="160" t="s">
        <v>196</v>
      </c>
      <c r="AU188" s="160" t="s">
        <v>78</v>
      </c>
      <c r="AV188" s="158" t="s">
        <v>78</v>
      </c>
      <c r="AW188" s="158" t="s">
        <v>31</v>
      </c>
      <c r="AX188" s="158" t="s">
        <v>76</v>
      </c>
      <c r="AY188" s="160" t="s">
        <v>183</v>
      </c>
    </row>
    <row r="189" spans="2:65" s="28" customFormat="1" ht="16.5" customHeight="1">
      <c r="B189" s="27"/>
      <c r="C189" s="147" t="s">
        <v>359</v>
      </c>
      <c r="D189" s="147" t="s">
        <v>185</v>
      </c>
      <c r="E189" s="148" t="s">
        <v>368</v>
      </c>
      <c r="F189" s="149" t="s">
        <v>369</v>
      </c>
      <c r="G189" s="150" t="s">
        <v>188</v>
      </c>
      <c r="H189" s="151">
        <v>142.08</v>
      </c>
      <c r="I189" s="4">
        <v>24.2</v>
      </c>
      <c r="J189" s="95">
        <f>ROUND(I189*H189,2)</f>
        <v>3438.34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0.00031</v>
      </c>
      <c r="R189" s="154">
        <f>Q189*H189</f>
        <v>0.0440448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3438.34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3438.34</v>
      </c>
      <c r="BL189" s="15" t="s">
        <v>190</v>
      </c>
      <c r="BM189" s="15" t="s">
        <v>725</v>
      </c>
    </row>
    <row r="190" spans="2:65" s="28" customFormat="1" ht="16.5" customHeight="1">
      <c r="B190" s="27"/>
      <c r="C190" s="147" t="s">
        <v>363</v>
      </c>
      <c r="D190" s="147" t="s">
        <v>185</v>
      </c>
      <c r="E190" s="148" t="s">
        <v>372</v>
      </c>
      <c r="F190" s="149" t="s">
        <v>373</v>
      </c>
      <c r="G190" s="150" t="s">
        <v>188</v>
      </c>
      <c r="H190" s="151">
        <v>142.08</v>
      </c>
      <c r="I190" s="4">
        <v>25.1</v>
      </c>
      <c r="J190" s="95">
        <f>ROUND(I190*H190,2)</f>
        <v>3566.21</v>
      </c>
      <c r="K190" s="149" t="s">
        <v>189</v>
      </c>
      <c r="L190" s="27"/>
      <c r="M190" s="152" t="s">
        <v>1</v>
      </c>
      <c r="N190" s="153" t="s">
        <v>40</v>
      </c>
      <c r="O190" s="48"/>
      <c r="P190" s="154">
        <f>O190*H190</f>
        <v>0</v>
      </c>
      <c r="Q190" s="154">
        <v>0.00061</v>
      </c>
      <c r="R190" s="154">
        <f>Q190*H190</f>
        <v>0.0866688</v>
      </c>
      <c r="S190" s="154">
        <v>0</v>
      </c>
      <c r="T190" s="155">
        <f>S190*H190</f>
        <v>0</v>
      </c>
      <c r="AR190" s="15" t="s">
        <v>190</v>
      </c>
      <c r="AT190" s="15" t="s">
        <v>185</v>
      </c>
      <c r="AU190" s="15" t="s">
        <v>78</v>
      </c>
      <c r="AY190" s="15" t="s">
        <v>183</v>
      </c>
      <c r="BE190" s="156">
        <f>IF(N190="základní",J190,0)</f>
        <v>3566.21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5" t="s">
        <v>76</v>
      </c>
      <c r="BK190" s="156">
        <f>ROUND(I190*H190,2)</f>
        <v>3566.21</v>
      </c>
      <c r="BL190" s="15" t="s">
        <v>190</v>
      </c>
      <c r="BM190" s="15" t="s">
        <v>726</v>
      </c>
    </row>
    <row r="191" spans="2:65" s="28" customFormat="1" ht="16.5" customHeight="1">
      <c r="B191" s="27"/>
      <c r="C191" s="147" t="s">
        <v>367</v>
      </c>
      <c r="D191" s="147" t="s">
        <v>185</v>
      </c>
      <c r="E191" s="148" t="s">
        <v>727</v>
      </c>
      <c r="F191" s="149" t="s">
        <v>728</v>
      </c>
      <c r="G191" s="150" t="s">
        <v>188</v>
      </c>
      <c r="H191" s="151">
        <v>142.08</v>
      </c>
      <c r="I191" s="4">
        <v>314.4</v>
      </c>
      <c r="J191" s="95">
        <f>ROUND(I191*H191,2)</f>
        <v>44669.95</v>
      </c>
      <c r="K191" s="149" t="s">
        <v>189</v>
      </c>
      <c r="L191" s="27"/>
      <c r="M191" s="152" t="s">
        <v>1</v>
      </c>
      <c r="N191" s="153" t="s">
        <v>40</v>
      </c>
      <c r="O191" s="48"/>
      <c r="P191" s="154">
        <f>O191*H191</f>
        <v>0</v>
      </c>
      <c r="Q191" s="154">
        <v>0.10373</v>
      </c>
      <c r="R191" s="154">
        <f>Q191*H191</f>
        <v>14.737958400000002</v>
      </c>
      <c r="S191" s="154">
        <v>0</v>
      </c>
      <c r="T191" s="155">
        <f>S191*H191</f>
        <v>0</v>
      </c>
      <c r="AR191" s="15" t="s">
        <v>190</v>
      </c>
      <c r="AT191" s="15" t="s">
        <v>185</v>
      </c>
      <c r="AU191" s="15" t="s">
        <v>78</v>
      </c>
      <c r="AY191" s="15" t="s">
        <v>183</v>
      </c>
      <c r="BE191" s="156">
        <f>IF(N191="základní",J191,0)</f>
        <v>44669.95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5" t="s">
        <v>76</v>
      </c>
      <c r="BK191" s="156">
        <f>ROUND(I191*H191,2)</f>
        <v>44669.95</v>
      </c>
      <c r="BL191" s="15" t="s">
        <v>190</v>
      </c>
      <c r="BM191" s="15" t="s">
        <v>729</v>
      </c>
    </row>
    <row r="192" spans="2:65" s="28" customFormat="1" ht="16.5" customHeight="1">
      <c r="B192" s="27"/>
      <c r="C192" s="147" t="s">
        <v>371</v>
      </c>
      <c r="D192" s="147" t="s">
        <v>185</v>
      </c>
      <c r="E192" s="148" t="s">
        <v>384</v>
      </c>
      <c r="F192" s="149" t="s">
        <v>385</v>
      </c>
      <c r="G192" s="150" t="s">
        <v>188</v>
      </c>
      <c r="H192" s="151">
        <v>142.08</v>
      </c>
      <c r="I192" s="4">
        <v>479.1</v>
      </c>
      <c r="J192" s="95">
        <f>ROUND(I192*H192,2)</f>
        <v>68070.53</v>
      </c>
      <c r="K192" s="149" t="s">
        <v>189</v>
      </c>
      <c r="L192" s="27"/>
      <c r="M192" s="152" t="s">
        <v>1</v>
      </c>
      <c r="N192" s="153" t="s">
        <v>40</v>
      </c>
      <c r="O192" s="48"/>
      <c r="P192" s="154">
        <f>O192*H192</f>
        <v>0</v>
      </c>
      <c r="Q192" s="154">
        <v>0.18152</v>
      </c>
      <c r="R192" s="154">
        <f>Q192*H192</f>
        <v>25.7903616</v>
      </c>
      <c r="S192" s="154">
        <v>0</v>
      </c>
      <c r="T192" s="155">
        <f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>IF(N192="základní",J192,0)</f>
        <v>68070.53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5" t="s">
        <v>76</v>
      </c>
      <c r="BK192" s="156">
        <f>ROUND(I192*H192,2)</f>
        <v>68070.53</v>
      </c>
      <c r="BL192" s="15" t="s">
        <v>190</v>
      </c>
      <c r="BM192" s="15" t="s">
        <v>730</v>
      </c>
    </row>
    <row r="193" spans="2:65" s="28" customFormat="1" ht="16.5" customHeight="1">
      <c r="B193" s="27"/>
      <c r="C193" s="147" t="s">
        <v>375</v>
      </c>
      <c r="D193" s="147" t="s">
        <v>185</v>
      </c>
      <c r="E193" s="148" t="s">
        <v>731</v>
      </c>
      <c r="F193" s="149" t="s">
        <v>732</v>
      </c>
      <c r="G193" s="150" t="s">
        <v>188</v>
      </c>
      <c r="H193" s="151">
        <v>2021.25</v>
      </c>
      <c r="I193" s="4">
        <v>165</v>
      </c>
      <c r="J193" s="95">
        <f>ROUND(I193*H193,2)</f>
        <v>333506.25</v>
      </c>
      <c r="K193" s="149" t="s">
        <v>189</v>
      </c>
      <c r="L193" s="27"/>
      <c r="M193" s="152" t="s">
        <v>1</v>
      </c>
      <c r="N193" s="153" t="s">
        <v>40</v>
      </c>
      <c r="O193" s="48"/>
      <c r="P193" s="154">
        <f>O193*H193</f>
        <v>0</v>
      </c>
      <c r="Q193" s="154">
        <v>0.08425</v>
      </c>
      <c r="R193" s="154">
        <f>Q193*H193</f>
        <v>170.2903125</v>
      </c>
      <c r="S193" s="154">
        <v>0</v>
      </c>
      <c r="T193" s="155">
        <f>S193*H193</f>
        <v>0</v>
      </c>
      <c r="AR193" s="15" t="s">
        <v>190</v>
      </c>
      <c r="AT193" s="15" t="s">
        <v>185</v>
      </c>
      <c r="AU193" s="15" t="s">
        <v>78</v>
      </c>
      <c r="AY193" s="15" t="s">
        <v>183</v>
      </c>
      <c r="BE193" s="156">
        <f>IF(N193="základní",J193,0)</f>
        <v>333506.25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5" t="s">
        <v>76</v>
      </c>
      <c r="BK193" s="156">
        <f>ROUND(I193*H193,2)</f>
        <v>333506.25</v>
      </c>
      <c r="BL193" s="15" t="s">
        <v>190</v>
      </c>
      <c r="BM193" s="15" t="s">
        <v>733</v>
      </c>
    </row>
    <row r="194" spans="2:51" s="167" customFormat="1" ht="12">
      <c r="B194" s="166"/>
      <c r="D194" s="159" t="s">
        <v>196</v>
      </c>
      <c r="E194" s="168" t="s">
        <v>1</v>
      </c>
      <c r="F194" s="169" t="s">
        <v>620</v>
      </c>
      <c r="H194" s="168" t="s">
        <v>1</v>
      </c>
      <c r="I194" s="6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8" t="s">
        <v>196</v>
      </c>
      <c r="AU194" s="168" t="s">
        <v>78</v>
      </c>
      <c r="AV194" s="167" t="s">
        <v>76</v>
      </c>
      <c r="AW194" s="167" t="s">
        <v>31</v>
      </c>
      <c r="AX194" s="167" t="s">
        <v>69</v>
      </c>
      <c r="AY194" s="168" t="s">
        <v>183</v>
      </c>
    </row>
    <row r="195" spans="2:51" s="158" customFormat="1" ht="12">
      <c r="B195" s="157"/>
      <c r="D195" s="159" t="s">
        <v>196</v>
      </c>
      <c r="E195" s="160" t="s">
        <v>1</v>
      </c>
      <c r="F195" s="161" t="s">
        <v>709</v>
      </c>
      <c r="H195" s="162">
        <v>2021.25</v>
      </c>
      <c r="I195" s="5"/>
      <c r="L195" s="157"/>
      <c r="M195" s="163"/>
      <c r="N195" s="164"/>
      <c r="O195" s="164"/>
      <c r="P195" s="164"/>
      <c r="Q195" s="164"/>
      <c r="R195" s="164"/>
      <c r="S195" s="164"/>
      <c r="T195" s="165"/>
      <c r="AT195" s="160" t="s">
        <v>196</v>
      </c>
      <c r="AU195" s="160" t="s">
        <v>78</v>
      </c>
      <c r="AV195" s="158" t="s">
        <v>78</v>
      </c>
      <c r="AW195" s="158" t="s">
        <v>31</v>
      </c>
      <c r="AX195" s="158" t="s">
        <v>76</v>
      </c>
      <c r="AY195" s="160" t="s">
        <v>183</v>
      </c>
    </row>
    <row r="196" spans="2:65" s="28" customFormat="1" ht="16.5" customHeight="1">
      <c r="B196" s="27"/>
      <c r="C196" s="181" t="s">
        <v>379</v>
      </c>
      <c r="D196" s="181" t="s">
        <v>265</v>
      </c>
      <c r="E196" s="182" t="s">
        <v>734</v>
      </c>
      <c r="F196" s="183" t="s">
        <v>735</v>
      </c>
      <c r="G196" s="184" t="s">
        <v>188</v>
      </c>
      <c r="H196" s="185">
        <v>1917.212</v>
      </c>
      <c r="I196" s="8">
        <v>180</v>
      </c>
      <c r="J196" s="186">
        <f>ROUND(I196*H196,2)</f>
        <v>345098.16</v>
      </c>
      <c r="K196" s="183" t="s">
        <v>1</v>
      </c>
      <c r="L196" s="187"/>
      <c r="M196" s="188" t="s">
        <v>1</v>
      </c>
      <c r="N196" s="189" t="s">
        <v>40</v>
      </c>
      <c r="O196" s="48"/>
      <c r="P196" s="154">
        <f>O196*H196</f>
        <v>0</v>
      </c>
      <c r="Q196" s="154">
        <v>0.13</v>
      </c>
      <c r="R196" s="154">
        <f>Q196*H196</f>
        <v>249.23756</v>
      </c>
      <c r="S196" s="154">
        <v>0</v>
      </c>
      <c r="T196" s="155">
        <f>S196*H196</f>
        <v>0</v>
      </c>
      <c r="AR196" s="15" t="s">
        <v>227</v>
      </c>
      <c r="AT196" s="15" t="s">
        <v>265</v>
      </c>
      <c r="AU196" s="15" t="s">
        <v>78</v>
      </c>
      <c r="AY196" s="15" t="s">
        <v>183</v>
      </c>
      <c r="BE196" s="156">
        <f>IF(N196="základní",J196,0)</f>
        <v>345098.16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5" t="s">
        <v>76</v>
      </c>
      <c r="BK196" s="156">
        <f>ROUND(I196*H196,2)</f>
        <v>345098.16</v>
      </c>
      <c r="BL196" s="15" t="s">
        <v>190</v>
      </c>
      <c r="BM196" s="15" t="s">
        <v>736</v>
      </c>
    </row>
    <row r="197" spans="2:51" s="158" customFormat="1" ht="12">
      <c r="B197" s="157"/>
      <c r="D197" s="159" t="s">
        <v>196</v>
      </c>
      <c r="F197" s="161" t="s">
        <v>737</v>
      </c>
      <c r="H197" s="162">
        <v>1917.212</v>
      </c>
      <c r="I197" s="5"/>
      <c r="L197" s="157"/>
      <c r="M197" s="163"/>
      <c r="N197" s="164"/>
      <c r="O197" s="164"/>
      <c r="P197" s="164"/>
      <c r="Q197" s="164"/>
      <c r="R197" s="164"/>
      <c r="S197" s="164"/>
      <c r="T197" s="165"/>
      <c r="AT197" s="160" t="s">
        <v>196</v>
      </c>
      <c r="AU197" s="160" t="s">
        <v>78</v>
      </c>
      <c r="AV197" s="158" t="s">
        <v>78</v>
      </c>
      <c r="AW197" s="158" t="s">
        <v>3</v>
      </c>
      <c r="AX197" s="158" t="s">
        <v>76</v>
      </c>
      <c r="AY197" s="160" t="s">
        <v>183</v>
      </c>
    </row>
    <row r="198" spans="2:65" s="28" customFormat="1" ht="16.5" customHeight="1">
      <c r="B198" s="27"/>
      <c r="C198" s="181" t="s">
        <v>383</v>
      </c>
      <c r="D198" s="181" t="s">
        <v>265</v>
      </c>
      <c r="E198" s="182" t="s">
        <v>738</v>
      </c>
      <c r="F198" s="183" t="s">
        <v>739</v>
      </c>
      <c r="G198" s="184" t="s">
        <v>188</v>
      </c>
      <c r="H198" s="185">
        <v>12.444</v>
      </c>
      <c r="I198" s="8">
        <v>232</v>
      </c>
      <c r="J198" s="186">
        <f>ROUND(I198*H198,2)</f>
        <v>2887.01</v>
      </c>
      <c r="K198" s="183" t="s">
        <v>1</v>
      </c>
      <c r="L198" s="187"/>
      <c r="M198" s="188" t="s">
        <v>1</v>
      </c>
      <c r="N198" s="189" t="s">
        <v>40</v>
      </c>
      <c r="O198" s="48"/>
      <c r="P198" s="154">
        <f>O198*H198</f>
        <v>0</v>
      </c>
      <c r="Q198" s="154">
        <v>0.13</v>
      </c>
      <c r="R198" s="154">
        <f>Q198*H198</f>
        <v>1.6177200000000003</v>
      </c>
      <c r="S198" s="154">
        <v>0</v>
      </c>
      <c r="T198" s="155">
        <f>S198*H198</f>
        <v>0</v>
      </c>
      <c r="AR198" s="15" t="s">
        <v>227</v>
      </c>
      <c r="AT198" s="15" t="s">
        <v>265</v>
      </c>
      <c r="AU198" s="15" t="s">
        <v>78</v>
      </c>
      <c r="AY198" s="15" t="s">
        <v>183</v>
      </c>
      <c r="BE198" s="156">
        <f>IF(N198="základní",J198,0)</f>
        <v>2887.01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5" t="s">
        <v>76</v>
      </c>
      <c r="BK198" s="156">
        <f>ROUND(I198*H198,2)</f>
        <v>2887.01</v>
      </c>
      <c r="BL198" s="15" t="s">
        <v>190</v>
      </c>
      <c r="BM198" s="15" t="s">
        <v>740</v>
      </c>
    </row>
    <row r="199" spans="2:51" s="158" customFormat="1" ht="12">
      <c r="B199" s="157"/>
      <c r="D199" s="159" t="s">
        <v>196</v>
      </c>
      <c r="E199" s="160" t="s">
        <v>1</v>
      </c>
      <c r="F199" s="161" t="s">
        <v>741</v>
      </c>
      <c r="H199" s="162">
        <v>12.444</v>
      </c>
      <c r="I199" s="5"/>
      <c r="L199" s="157"/>
      <c r="M199" s="163"/>
      <c r="N199" s="164"/>
      <c r="O199" s="164"/>
      <c r="P199" s="164"/>
      <c r="Q199" s="164"/>
      <c r="R199" s="164"/>
      <c r="S199" s="164"/>
      <c r="T199" s="165"/>
      <c r="AT199" s="160" t="s">
        <v>196</v>
      </c>
      <c r="AU199" s="160" t="s">
        <v>78</v>
      </c>
      <c r="AV199" s="158" t="s">
        <v>78</v>
      </c>
      <c r="AW199" s="158" t="s">
        <v>31</v>
      </c>
      <c r="AX199" s="158" t="s">
        <v>76</v>
      </c>
      <c r="AY199" s="160" t="s">
        <v>183</v>
      </c>
    </row>
    <row r="200" spans="2:65" s="28" customFormat="1" ht="16.5" customHeight="1">
      <c r="B200" s="27"/>
      <c r="C200" s="181" t="s">
        <v>387</v>
      </c>
      <c r="D200" s="181" t="s">
        <v>265</v>
      </c>
      <c r="E200" s="182" t="s">
        <v>742</v>
      </c>
      <c r="F200" s="183" t="s">
        <v>743</v>
      </c>
      <c r="G200" s="184" t="s">
        <v>188</v>
      </c>
      <c r="H200" s="185">
        <v>132.019</v>
      </c>
      <c r="I200" s="8">
        <v>580</v>
      </c>
      <c r="J200" s="186">
        <f>ROUND(I200*H200,2)</f>
        <v>76571.02</v>
      </c>
      <c r="K200" s="183" t="s">
        <v>1</v>
      </c>
      <c r="L200" s="187"/>
      <c r="M200" s="188" t="s">
        <v>1</v>
      </c>
      <c r="N200" s="189" t="s">
        <v>40</v>
      </c>
      <c r="O200" s="48"/>
      <c r="P200" s="154">
        <f>O200*H200</f>
        <v>0</v>
      </c>
      <c r="Q200" s="154">
        <v>0.131</v>
      </c>
      <c r="R200" s="154">
        <f>Q200*H200</f>
        <v>17.294489000000002</v>
      </c>
      <c r="S200" s="154">
        <v>0</v>
      </c>
      <c r="T200" s="155">
        <f>S200*H200</f>
        <v>0</v>
      </c>
      <c r="AR200" s="15" t="s">
        <v>227</v>
      </c>
      <c r="AT200" s="15" t="s">
        <v>265</v>
      </c>
      <c r="AU200" s="15" t="s">
        <v>78</v>
      </c>
      <c r="AY200" s="15" t="s">
        <v>183</v>
      </c>
      <c r="BE200" s="156">
        <f>IF(N200="základní",J200,0)</f>
        <v>76571.02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5" t="s">
        <v>76</v>
      </c>
      <c r="BK200" s="156">
        <f>ROUND(I200*H200,2)</f>
        <v>76571.02</v>
      </c>
      <c r="BL200" s="15" t="s">
        <v>190</v>
      </c>
      <c r="BM200" s="15" t="s">
        <v>744</v>
      </c>
    </row>
    <row r="201" spans="2:51" s="158" customFormat="1" ht="12">
      <c r="B201" s="157"/>
      <c r="D201" s="159" t="s">
        <v>196</v>
      </c>
      <c r="E201" s="160" t="s">
        <v>1</v>
      </c>
      <c r="F201" s="161" t="s">
        <v>745</v>
      </c>
      <c r="H201" s="162">
        <v>132.019</v>
      </c>
      <c r="I201" s="5"/>
      <c r="L201" s="157"/>
      <c r="M201" s="163"/>
      <c r="N201" s="164"/>
      <c r="O201" s="164"/>
      <c r="P201" s="164"/>
      <c r="Q201" s="164"/>
      <c r="R201" s="164"/>
      <c r="S201" s="164"/>
      <c r="T201" s="165"/>
      <c r="AT201" s="160" t="s">
        <v>196</v>
      </c>
      <c r="AU201" s="160" t="s">
        <v>78</v>
      </c>
      <c r="AV201" s="158" t="s">
        <v>78</v>
      </c>
      <c r="AW201" s="158" t="s">
        <v>31</v>
      </c>
      <c r="AX201" s="158" t="s">
        <v>76</v>
      </c>
      <c r="AY201" s="160" t="s">
        <v>183</v>
      </c>
    </row>
    <row r="202" spans="2:65" s="28" customFormat="1" ht="16.5" customHeight="1">
      <c r="B202" s="27"/>
      <c r="C202" s="147" t="s">
        <v>391</v>
      </c>
      <c r="D202" s="147" t="s">
        <v>185</v>
      </c>
      <c r="E202" s="148" t="s">
        <v>746</v>
      </c>
      <c r="F202" s="149" t="s">
        <v>747</v>
      </c>
      <c r="G202" s="150" t="s">
        <v>188</v>
      </c>
      <c r="H202" s="151">
        <v>1076.34</v>
      </c>
      <c r="I202" s="4">
        <v>179</v>
      </c>
      <c r="J202" s="95">
        <f>ROUND(I202*H202,2)</f>
        <v>192664.86</v>
      </c>
      <c r="K202" s="149" t="s">
        <v>189</v>
      </c>
      <c r="L202" s="27"/>
      <c r="M202" s="152" t="s">
        <v>1</v>
      </c>
      <c r="N202" s="153" t="s">
        <v>40</v>
      </c>
      <c r="O202" s="48"/>
      <c r="P202" s="154">
        <f>O202*H202</f>
        <v>0</v>
      </c>
      <c r="Q202" s="154">
        <v>0.10362</v>
      </c>
      <c r="R202" s="154">
        <f>Q202*H202</f>
        <v>111.5303508</v>
      </c>
      <c r="S202" s="154">
        <v>0</v>
      </c>
      <c r="T202" s="155">
        <f>S202*H202</f>
        <v>0</v>
      </c>
      <c r="AR202" s="15" t="s">
        <v>190</v>
      </c>
      <c r="AT202" s="15" t="s">
        <v>185</v>
      </c>
      <c r="AU202" s="15" t="s">
        <v>78</v>
      </c>
      <c r="AY202" s="15" t="s">
        <v>183</v>
      </c>
      <c r="BE202" s="156">
        <f>IF(N202="základní",J202,0)</f>
        <v>192664.86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5" t="s">
        <v>76</v>
      </c>
      <c r="BK202" s="156">
        <f>ROUND(I202*H202,2)</f>
        <v>192664.86</v>
      </c>
      <c r="BL202" s="15" t="s">
        <v>190</v>
      </c>
      <c r="BM202" s="15" t="s">
        <v>748</v>
      </c>
    </row>
    <row r="203" spans="2:51" s="167" customFormat="1" ht="12">
      <c r="B203" s="166"/>
      <c r="D203" s="159" t="s">
        <v>196</v>
      </c>
      <c r="E203" s="168" t="s">
        <v>1</v>
      </c>
      <c r="F203" s="169" t="s">
        <v>722</v>
      </c>
      <c r="H203" s="168" t="s">
        <v>1</v>
      </c>
      <c r="I203" s="6"/>
      <c r="L203" s="166"/>
      <c r="M203" s="170"/>
      <c r="N203" s="171"/>
      <c r="O203" s="171"/>
      <c r="P203" s="171"/>
      <c r="Q203" s="171"/>
      <c r="R203" s="171"/>
      <c r="S203" s="171"/>
      <c r="T203" s="172"/>
      <c r="AT203" s="168" t="s">
        <v>196</v>
      </c>
      <c r="AU203" s="168" t="s">
        <v>78</v>
      </c>
      <c r="AV203" s="167" t="s">
        <v>76</v>
      </c>
      <c r="AW203" s="167" t="s">
        <v>31</v>
      </c>
      <c r="AX203" s="167" t="s">
        <v>69</v>
      </c>
      <c r="AY203" s="168" t="s">
        <v>183</v>
      </c>
    </row>
    <row r="204" spans="2:51" s="158" customFormat="1" ht="12">
      <c r="B204" s="157"/>
      <c r="D204" s="159" t="s">
        <v>196</v>
      </c>
      <c r="E204" s="160" t="s">
        <v>1</v>
      </c>
      <c r="F204" s="161" t="s">
        <v>705</v>
      </c>
      <c r="H204" s="162">
        <v>786.92</v>
      </c>
      <c r="I204" s="5"/>
      <c r="L204" s="157"/>
      <c r="M204" s="163"/>
      <c r="N204" s="164"/>
      <c r="O204" s="164"/>
      <c r="P204" s="164"/>
      <c r="Q204" s="164"/>
      <c r="R204" s="164"/>
      <c r="S204" s="164"/>
      <c r="T204" s="165"/>
      <c r="AT204" s="160" t="s">
        <v>196</v>
      </c>
      <c r="AU204" s="160" t="s">
        <v>78</v>
      </c>
      <c r="AV204" s="158" t="s">
        <v>78</v>
      </c>
      <c r="AW204" s="158" t="s">
        <v>31</v>
      </c>
      <c r="AX204" s="158" t="s">
        <v>69</v>
      </c>
      <c r="AY204" s="160" t="s">
        <v>183</v>
      </c>
    </row>
    <row r="205" spans="2:51" s="167" customFormat="1" ht="12">
      <c r="B205" s="166"/>
      <c r="D205" s="159" t="s">
        <v>196</v>
      </c>
      <c r="E205" s="168" t="s">
        <v>1</v>
      </c>
      <c r="F205" s="169" t="s">
        <v>749</v>
      </c>
      <c r="H205" s="168" t="s">
        <v>1</v>
      </c>
      <c r="I205" s="6"/>
      <c r="L205" s="166"/>
      <c r="M205" s="170"/>
      <c r="N205" s="171"/>
      <c r="O205" s="171"/>
      <c r="P205" s="171"/>
      <c r="Q205" s="171"/>
      <c r="R205" s="171"/>
      <c r="S205" s="171"/>
      <c r="T205" s="172"/>
      <c r="AT205" s="168" t="s">
        <v>196</v>
      </c>
      <c r="AU205" s="168" t="s">
        <v>78</v>
      </c>
      <c r="AV205" s="167" t="s">
        <v>76</v>
      </c>
      <c r="AW205" s="167" t="s">
        <v>31</v>
      </c>
      <c r="AX205" s="167" t="s">
        <v>69</v>
      </c>
      <c r="AY205" s="168" t="s">
        <v>183</v>
      </c>
    </row>
    <row r="206" spans="2:51" s="158" customFormat="1" ht="12">
      <c r="B206" s="157"/>
      <c r="D206" s="159" t="s">
        <v>196</v>
      </c>
      <c r="E206" s="160" t="s">
        <v>1</v>
      </c>
      <c r="F206" s="161" t="s">
        <v>711</v>
      </c>
      <c r="H206" s="162">
        <v>289.42</v>
      </c>
      <c r="I206" s="5"/>
      <c r="L206" s="157"/>
      <c r="M206" s="163"/>
      <c r="N206" s="164"/>
      <c r="O206" s="164"/>
      <c r="P206" s="164"/>
      <c r="Q206" s="164"/>
      <c r="R206" s="164"/>
      <c r="S206" s="164"/>
      <c r="T206" s="165"/>
      <c r="AT206" s="160" t="s">
        <v>196</v>
      </c>
      <c r="AU206" s="160" t="s">
        <v>78</v>
      </c>
      <c r="AV206" s="158" t="s">
        <v>78</v>
      </c>
      <c r="AW206" s="158" t="s">
        <v>31</v>
      </c>
      <c r="AX206" s="158" t="s">
        <v>69</v>
      </c>
      <c r="AY206" s="160" t="s">
        <v>183</v>
      </c>
    </row>
    <row r="207" spans="2:51" s="174" customFormat="1" ht="12">
      <c r="B207" s="173"/>
      <c r="D207" s="159" t="s">
        <v>196</v>
      </c>
      <c r="E207" s="175" t="s">
        <v>1</v>
      </c>
      <c r="F207" s="176" t="s">
        <v>211</v>
      </c>
      <c r="H207" s="177">
        <v>1076.34</v>
      </c>
      <c r="I207" s="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5" t="s">
        <v>196</v>
      </c>
      <c r="AU207" s="175" t="s">
        <v>78</v>
      </c>
      <c r="AV207" s="174" t="s">
        <v>190</v>
      </c>
      <c r="AW207" s="174" t="s">
        <v>31</v>
      </c>
      <c r="AX207" s="174" t="s">
        <v>76</v>
      </c>
      <c r="AY207" s="175" t="s">
        <v>183</v>
      </c>
    </row>
    <row r="208" spans="2:65" s="28" customFormat="1" ht="16.5" customHeight="1">
      <c r="B208" s="27"/>
      <c r="C208" s="181" t="s">
        <v>396</v>
      </c>
      <c r="D208" s="181" t="s">
        <v>265</v>
      </c>
      <c r="E208" s="182" t="s">
        <v>750</v>
      </c>
      <c r="F208" s="183" t="s">
        <v>751</v>
      </c>
      <c r="G208" s="184" t="s">
        <v>188</v>
      </c>
      <c r="H208" s="185">
        <v>1130.157</v>
      </c>
      <c r="I208" s="8">
        <v>226</v>
      </c>
      <c r="J208" s="186">
        <f>ROUND(I208*H208,2)</f>
        <v>255415.48</v>
      </c>
      <c r="K208" s="183" t="s">
        <v>1</v>
      </c>
      <c r="L208" s="187"/>
      <c r="M208" s="188" t="s">
        <v>1</v>
      </c>
      <c r="N208" s="189" t="s">
        <v>40</v>
      </c>
      <c r="O208" s="48"/>
      <c r="P208" s="154">
        <f>O208*H208</f>
        <v>0</v>
      </c>
      <c r="Q208" s="154">
        <v>0.176</v>
      </c>
      <c r="R208" s="154">
        <f>Q208*H208</f>
        <v>198.90763199999998</v>
      </c>
      <c r="S208" s="154">
        <v>0</v>
      </c>
      <c r="T208" s="155">
        <f>S208*H208</f>
        <v>0</v>
      </c>
      <c r="AR208" s="15" t="s">
        <v>227</v>
      </c>
      <c r="AT208" s="15" t="s">
        <v>265</v>
      </c>
      <c r="AU208" s="15" t="s">
        <v>78</v>
      </c>
      <c r="AY208" s="15" t="s">
        <v>183</v>
      </c>
      <c r="BE208" s="156">
        <f>IF(N208="základní",J208,0)</f>
        <v>255415.48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76</v>
      </c>
      <c r="BK208" s="156">
        <f>ROUND(I208*H208,2)</f>
        <v>255415.48</v>
      </c>
      <c r="BL208" s="15" t="s">
        <v>190</v>
      </c>
      <c r="BM208" s="15" t="s">
        <v>752</v>
      </c>
    </row>
    <row r="209" spans="2:51" s="158" customFormat="1" ht="12">
      <c r="B209" s="157"/>
      <c r="D209" s="159" t="s">
        <v>196</v>
      </c>
      <c r="F209" s="161" t="s">
        <v>753</v>
      </c>
      <c r="H209" s="162">
        <v>1130.157</v>
      </c>
      <c r="I209" s="5"/>
      <c r="L209" s="157"/>
      <c r="M209" s="163"/>
      <c r="N209" s="164"/>
      <c r="O209" s="164"/>
      <c r="P209" s="164"/>
      <c r="Q209" s="164"/>
      <c r="R209" s="164"/>
      <c r="S209" s="164"/>
      <c r="T209" s="165"/>
      <c r="AT209" s="160" t="s">
        <v>196</v>
      </c>
      <c r="AU209" s="160" t="s">
        <v>78</v>
      </c>
      <c r="AV209" s="158" t="s">
        <v>78</v>
      </c>
      <c r="AW209" s="158" t="s">
        <v>3</v>
      </c>
      <c r="AX209" s="158" t="s">
        <v>76</v>
      </c>
      <c r="AY209" s="160" t="s">
        <v>183</v>
      </c>
    </row>
    <row r="210" spans="2:63" s="135" customFormat="1" ht="22.9" customHeight="1">
      <c r="B210" s="134"/>
      <c r="D210" s="136" t="s">
        <v>68</v>
      </c>
      <c r="E210" s="145" t="s">
        <v>232</v>
      </c>
      <c r="F210" s="145" t="s">
        <v>754</v>
      </c>
      <c r="I210" s="3"/>
      <c r="J210" s="146">
        <f>BK210</f>
        <v>1180313.22</v>
      </c>
      <c r="L210" s="134"/>
      <c r="M210" s="139"/>
      <c r="N210" s="140"/>
      <c r="O210" s="140"/>
      <c r="P210" s="141">
        <f>SUM(P211:P219)</f>
        <v>0</v>
      </c>
      <c r="Q210" s="140"/>
      <c r="R210" s="141">
        <f>SUM(R211:R219)</f>
        <v>571.01277428</v>
      </c>
      <c r="S210" s="140"/>
      <c r="T210" s="142">
        <f>SUM(T211:T219)</f>
        <v>2.8416</v>
      </c>
      <c r="AR210" s="136" t="s">
        <v>76</v>
      </c>
      <c r="AT210" s="143" t="s">
        <v>68</v>
      </c>
      <c r="AU210" s="143" t="s">
        <v>76</v>
      </c>
      <c r="AY210" s="136" t="s">
        <v>183</v>
      </c>
      <c r="BK210" s="144">
        <f>SUM(BK211:BK219)</f>
        <v>1180313.22</v>
      </c>
    </row>
    <row r="211" spans="2:65" s="28" customFormat="1" ht="16.5" customHeight="1">
      <c r="B211" s="27"/>
      <c r="C211" s="147" t="s">
        <v>403</v>
      </c>
      <c r="D211" s="147" t="s">
        <v>185</v>
      </c>
      <c r="E211" s="148" t="s">
        <v>484</v>
      </c>
      <c r="F211" s="149" t="s">
        <v>485</v>
      </c>
      <c r="G211" s="150" t="s">
        <v>319</v>
      </c>
      <c r="H211" s="151">
        <v>947.95</v>
      </c>
      <c r="I211" s="4">
        <v>489</v>
      </c>
      <c r="J211" s="95">
        <f>ROUND(I211*H211,2)</f>
        <v>463547.55</v>
      </c>
      <c r="K211" s="149" t="s">
        <v>189</v>
      </c>
      <c r="L211" s="27"/>
      <c r="M211" s="152" t="s">
        <v>1</v>
      </c>
      <c r="N211" s="153" t="s">
        <v>40</v>
      </c>
      <c r="O211" s="48"/>
      <c r="P211" s="154">
        <f>O211*H211</f>
        <v>0</v>
      </c>
      <c r="Q211" s="154">
        <v>0.1554</v>
      </c>
      <c r="R211" s="154">
        <f>Q211*H211</f>
        <v>147.31143000000003</v>
      </c>
      <c r="S211" s="154">
        <v>0</v>
      </c>
      <c r="T211" s="155">
        <f>S211*H211</f>
        <v>0</v>
      </c>
      <c r="AR211" s="15" t="s">
        <v>190</v>
      </c>
      <c r="AT211" s="15" t="s">
        <v>185</v>
      </c>
      <c r="AU211" s="15" t="s">
        <v>78</v>
      </c>
      <c r="AY211" s="15" t="s">
        <v>183</v>
      </c>
      <c r="BE211" s="156">
        <f>IF(N211="základní",J211,0)</f>
        <v>463547.55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5" t="s">
        <v>76</v>
      </c>
      <c r="BK211" s="156">
        <f>ROUND(I211*H211,2)</f>
        <v>463547.55</v>
      </c>
      <c r="BL211" s="15" t="s">
        <v>190</v>
      </c>
      <c r="BM211" s="15" t="s">
        <v>755</v>
      </c>
    </row>
    <row r="212" spans="2:65" s="28" customFormat="1" ht="16.5" customHeight="1">
      <c r="B212" s="27"/>
      <c r="C212" s="181" t="s">
        <v>409</v>
      </c>
      <c r="D212" s="181" t="s">
        <v>265</v>
      </c>
      <c r="E212" s="182" t="s">
        <v>489</v>
      </c>
      <c r="F212" s="183" t="s">
        <v>490</v>
      </c>
      <c r="G212" s="184" t="s">
        <v>319</v>
      </c>
      <c r="H212" s="185">
        <v>995.348</v>
      </c>
      <c r="I212" s="8">
        <v>119</v>
      </c>
      <c r="J212" s="186">
        <f>ROUND(I212*H212,2)</f>
        <v>118446.41</v>
      </c>
      <c r="K212" s="183" t="s">
        <v>1</v>
      </c>
      <c r="L212" s="187"/>
      <c r="M212" s="188" t="s">
        <v>1</v>
      </c>
      <c r="N212" s="189" t="s">
        <v>40</v>
      </c>
      <c r="O212" s="48"/>
      <c r="P212" s="154">
        <f>O212*H212</f>
        <v>0</v>
      </c>
      <c r="Q212" s="154">
        <v>0.086</v>
      </c>
      <c r="R212" s="154">
        <f>Q212*H212</f>
        <v>85.59992799999999</v>
      </c>
      <c r="S212" s="154">
        <v>0</v>
      </c>
      <c r="T212" s="155">
        <f>S212*H212</f>
        <v>0</v>
      </c>
      <c r="AR212" s="15" t="s">
        <v>227</v>
      </c>
      <c r="AT212" s="15" t="s">
        <v>265</v>
      </c>
      <c r="AU212" s="15" t="s">
        <v>78</v>
      </c>
      <c r="AY212" s="15" t="s">
        <v>183</v>
      </c>
      <c r="BE212" s="156">
        <f>IF(N212="základní",J212,0)</f>
        <v>118446.41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5" t="s">
        <v>76</v>
      </c>
      <c r="BK212" s="156">
        <f>ROUND(I212*H212,2)</f>
        <v>118446.41</v>
      </c>
      <c r="BL212" s="15" t="s">
        <v>190</v>
      </c>
      <c r="BM212" s="15" t="s">
        <v>756</v>
      </c>
    </row>
    <row r="213" spans="2:51" s="158" customFormat="1" ht="12">
      <c r="B213" s="157"/>
      <c r="D213" s="159" t="s">
        <v>196</v>
      </c>
      <c r="F213" s="161" t="s">
        <v>757</v>
      </c>
      <c r="H213" s="162">
        <v>995.348</v>
      </c>
      <c r="I213" s="5"/>
      <c r="L213" s="157"/>
      <c r="M213" s="163"/>
      <c r="N213" s="164"/>
      <c r="O213" s="164"/>
      <c r="P213" s="164"/>
      <c r="Q213" s="164"/>
      <c r="R213" s="164"/>
      <c r="S213" s="164"/>
      <c r="T213" s="165"/>
      <c r="AT213" s="160" t="s">
        <v>196</v>
      </c>
      <c r="AU213" s="160" t="s">
        <v>78</v>
      </c>
      <c r="AV213" s="158" t="s">
        <v>78</v>
      </c>
      <c r="AW213" s="158" t="s">
        <v>3</v>
      </c>
      <c r="AX213" s="158" t="s">
        <v>76</v>
      </c>
      <c r="AY213" s="160" t="s">
        <v>183</v>
      </c>
    </row>
    <row r="214" spans="2:65" s="28" customFormat="1" ht="16.5" customHeight="1">
      <c r="B214" s="27"/>
      <c r="C214" s="147" t="s">
        <v>413</v>
      </c>
      <c r="D214" s="147" t="s">
        <v>185</v>
      </c>
      <c r="E214" s="148" t="s">
        <v>758</v>
      </c>
      <c r="F214" s="149" t="s">
        <v>759</v>
      </c>
      <c r="G214" s="150" t="s">
        <v>319</v>
      </c>
      <c r="H214" s="151">
        <v>1231.77</v>
      </c>
      <c r="I214" s="4">
        <v>278</v>
      </c>
      <c r="J214" s="95">
        <f>ROUND(I214*H214,2)</f>
        <v>342432.06</v>
      </c>
      <c r="K214" s="149" t="s">
        <v>189</v>
      </c>
      <c r="L214" s="27"/>
      <c r="M214" s="152" t="s">
        <v>1</v>
      </c>
      <c r="N214" s="153" t="s">
        <v>40</v>
      </c>
      <c r="O214" s="48"/>
      <c r="P214" s="154">
        <f>O214*H214</f>
        <v>0</v>
      </c>
      <c r="Q214" s="154">
        <v>0.1295</v>
      </c>
      <c r="R214" s="154">
        <f>Q214*H214</f>
        <v>159.514215</v>
      </c>
      <c r="S214" s="154">
        <v>0</v>
      </c>
      <c r="T214" s="155">
        <f>S214*H214</f>
        <v>0</v>
      </c>
      <c r="AR214" s="15" t="s">
        <v>190</v>
      </c>
      <c r="AT214" s="15" t="s">
        <v>185</v>
      </c>
      <c r="AU214" s="15" t="s">
        <v>78</v>
      </c>
      <c r="AY214" s="15" t="s">
        <v>183</v>
      </c>
      <c r="BE214" s="156">
        <f>IF(N214="základní",J214,0)</f>
        <v>342432.06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5" t="s">
        <v>76</v>
      </c>
      <c r="BK214" s="156">
        <f>ROUND(I214*H214,2)</f>
        <v>342432.06</v>
      </c>
      <c r="BL214" s="15" t="s">
        <v>190</v>
      </c>
      <c r="BM214" s="15" t="s">
        <v>760</v>
      </c>
    </row>
    <row r="215" spans="2:65" s="28" customFormat="1" ht="16.5" customHeight="1">
      <c r="B215" s="27"/>
      <c r="C215" s="181" t="s">
        <v>417</v>
      </c>
      <c r="D215" s="181" t="s">
        <v>265</v>
      </c>
      <c r="E215" s="182" t="s">
        <v>761</v>
      </c>
      <c r="F215" s="183" t="s">
        <v>762</v>
      </c>
      <c r="G215" s="184" t="s">
        <v>319</v>
      </c>
      <c r="H215" s="185">
        <v>1293.359</v>
      </c>
      <c r="I215" s="8">
        <v>85</v>
      </c>
      <c r="J215" s="186">
        <f>ROUND(I215*H215,2)</f>
        <v>109935.52</v>
      </c>
      <c r="K215" s="183" t="s">
        <v>1</v>
      </c>
      <c r="L215" s="187"/>
      <c r="M215" s="188" t="s">
        <v>1</v>
      </c>
      <c r="N215" s="189" t="s">
        <v>40</v>
      </c>
      <c r="O215" s="48"/>
      <c r="P215" s="154">
        <f>O215*H215</f>
        <v>0</v>
      </c>
      <c r="Q215" s="154">
        <v>0.024</v>
      </c>
      <c r="R215" s="154">
        <f>Q215*H215</f>
        <v>31.040616</v>
      </c>
      <c r="S215" s="154">
        <v>0</v>
      </c>
      <c r="T215" s="155">
        <f>S215*H215</f>
        <v>0</v>
      </c>
      <c r="AR215" s="15" t="s">
        <v>227</v>
      </c>
      <c r="AT215" s="15" t="s">
        <v>265</v>
      </c>
      <c r="AU215" s="15" t="s">
        <v>78</v>
      </c>
      <c r="AY215" s="15" t="s">
        <v>183</v>
      </c>
      <c r="BE215" s="156">
        <f>IF(N215="základní",J215,0)</f>
        <v>109935.52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5" t="s">
        <v>76</v>
      </c>
      <c r="BK215" s="156">
        <f>ROUND(I215*H215,2)</f>
        <v>109935.52</v>
      </c>
      <c r="BL215" s="15" t="s">
        <v>190</v>
      </c>
      <c r="BM215" s="15" t="s">
        <v>763</v>
      </c>
    </row>
    <row r="216" spans="2:51" s="158" customFormat="1" ht="12">
      <c r="B216" s="157"/>
      <c r="D216" s="159" t="s">
        <v>196</v>
      </c>
      <c r="F216" s="161" t="s">
        <v>764</v>
      </c>
      <c r="H216" s="162">
        <v>1293.359</v>
      </c>
      <c r="I216" s="5"/>
      <c r="L216" s="157"/>
      <c r="M216" s="163"/>
      <c r="N216" s="164"/>
      <c r="O216" s="164"/>
      <c r="P216" s="164"/>
      <c r="Q216" s="164"/>
      <c r="R216" s="164"/>
      <c r="S216" s="164"/>
      <c r="T216" s="165"/>
      <c r="AT216" s="160" t="s">
        <v>196</v>
      </c>
      <c r="AU216" s="160" t="s">
        <v>78</v>
      </c>
      <c r="AV216" s="158" t="s">
        <v>78</v>
      </c>
      <c r="AW216" s="158" t="s">
        <v>3</v>
      </c>
      <c r="AX216" s="158" t="s">
        <v>76</v>
      </c>
      <c r="AY216" s="160" t="s">
        <v>183</v>
      </c>
    </row>
    <row r="217" spans="2:65" s="28" customFormat="1" ht="16.5" customHeight="1">
      <c r="B217" s="27"/>
      <c r="C217" s="147" t="s">
        <v>421</v>
      </c>
      <c r="D217" s="147" t="s">
        <v>185</v>
      </c>
      <c r="E217" s="148" t="s">
        <v>514</v>
      </c>
      <c r="F217" s="149" t="s">
        <v>515</v>
      </c>
      <c r="G217" s="150" t="s">
        <v>194</v>
      </c>
      <c r="H217" s="151">
        <v>65.392</v>
      </c>
      <c r="I217" s="4">
        <v>2220</v>
      </c>
      <c r="J217" s="95">
        <f>ROUND(I217*H217,2)</f>
        <v>145170.24</v>
      </c>
      <c r="K217" s="149" t="s">
        <v>189</v>
      </c>
      <c r="L217" s="27"/>
      <c r="M217" s="152" t="s">
        <v>1</v>
      </c>
      <c r="N217" s="153" t="s">
        <v>40</v>
      </c>
      <c r="O217" s="48"/>
      <c r="P217" s="154">
        <f>O217*H217</f>
        <v>0</v>
      </c>
      <c r="Q217" s="154">
        <v>2.25634</v>
      </c>
      <c r="R217" s="154">
        <f>Q217*H217</f>
        <v>147.54658528</v>
      </c>
      <c r="S217" s="154">
        <v>0</v>
      </c>
      <c r="T217" s="155">
        <f>S217*H217</f>
        <v>0</v>
      </c>
      <c r="AR217" s="15" t="s">
        <v>190</v>
      </c>
      <c r="AT217" s="15" t="s">
        <v>185</v>
      </c>
      <c r="AU217" s="15" t="s">
        <v>78</v>
      </c>
      <c r="AY217" s="15" t="s">
        <v>183</v>
      </c>
      <c r="BE217" s="156">
        <f>IF(N217="základní",J217,0)</f>
        <v>145170.24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5" t="s">
        <v>76</v>
      </c>
      <c r="BK217" s="156">
        <f>ROUND(I217*H217,2)</f>
        <v>145170.24</v>
      </c>
      <c r="BL217" s="15" t="s">
        <v>190</v>
      </c>
      <c r="BM217" s="15" t="s">
        <v>765</v>
      </c>
    </row>
    <row r="218" spans="2:51" s="158" customFormat="1" ht="12">
      <c r="B218" s="157"/>
      <c r="D218" s="159" t="s">
        <v>196</v>
      </c>
      <c r="E218" s="160" t="s">
        <v>1</v>
      </c>
      <c r="F218" s="161" t="s">
        <v>766</v>
      </c>
      <c r="H218" s="162">
        <v>65.392</v>
      </c>
      <c r="I218" s="5"/>
      <c r="L218" s="157"/>
      <c r="M218" s="163"/>
      <c r="N218" s="164"/>
      <c r="O218" s="164"/>
      <c r="P218" s="164"/>
      <c r="Q218" s="164"/>
      <c r="R218" s="164"/>
      <c r="S218" s="164"/>
      <c r="T218" s="165"/>
      <c r="AT218" s="160" t="s">
        <v>196</v>
      </c>
      <c r="AU218" s="160" t="s">
        <v>78</v>
      </c>
      <c r="AV218" s="158" t="s">
        <v>78</v>
      </c>
      <c r="AW218" s="158" t="s">
        <v>31</v>
      </c>
      <c r="AX218" s="158" t="s">
        <v>76</v>
      </c>
      <c r="AY218" s="160" t="s">
        <v>183</v>
      </c>
    </row>
    <row r="219" spans="2:65" s="28" customFormat="1" ht="16.5" customHeight="1">
      <c r="B219" s="27"/>
      <c r="C219" s="147" t="s">
        <v>425</v>
      </c>
      <c r="D219" s="147" t="s">
        <v>185</v>
      </c>
      <c r="E219" s="148" t="s">
        <v>549</v>
      </c>
      <c r="F219" s="149" t="s">
        <v>550</v>
      </c>
      <c r="G219" s="150" t="s">
        <v>188</v>
      </c>
      <c r="H219" s="151">
        <v>142.08</v>
      </c>
      <c r="I219" s="4">
        <v>5.5</v>
      </c>
      <c r="J219" s="95">
        <f>ROUND(I219*H219,2)</f>
        <v>781.44</v>
      </c>
      <c r="K219" s="149" t="s">
        <v>189</v>
      </c>
      <c r="L219" s="27"/>
      <c r="M219" s="152" t="s">
        <v>1</v>
      </c>
      <c r="N219" s="153" t="s">
        <v>40</v>
      </c>
      <c r="O219" s="48"/>
      <c r="P219" s="154">
        <f>O219*H219</f>
        <v>0</v>
      </c>
      <c r="Q219" s="154">
        <v>0</v>
      </c>
      <c r="R219" s="154">
        <f>Q219*H219</f>
        <v>0</v>
      </c>
      <c r="S219" s="154">
        <v>0.02</v>
      </c>
      <c r="T219" s="155">
        <f>S219*H219</f>
        <v>2.8416</v>
      </c>
      <c r="AR219" s="15" t="s">
        <v>190</v>
      </c>
      <c r="AT219" s="15" t="s">
        <v>185</v>
      </c>
      <c r="AU219" s="15" t="s">
        <v>78</v>
      </c>
      <c r="AY219" s="15" t="s">
        <v>183</v>
      </c>
      <c r="BE219" s="156">
        <f>IF(N219="základní",J219,0)</f>
        <v>781.44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5" t="s">
        <v>76</v>
      </c>
      <c r="BK219" s="156">
        <f>ROUND(I219*H219,2)</f>
        <v>781.44</v>
      </c>
      <c r="BL219" s="15" t="s">
        <v>190</v>
      </c>
      <c r="BM219" s="15" t="s">
        <v>767</v>
      </c>
    </row>
    <row r="220" spans="2:63" s="135" customFormat="1" ht="22.9" customHeight="1">
      <c r="B220" s="134"/>
      <c r="D220" s="136" t="s">
        <v>68</v>
      </c>
      <c r="E220" s="145" t="s">
        <v>561</v>
      </c>
      <c r="F220" s="145" t="s">
        <v>562</v>
      </c>
      <c r="I220" s="3"/>
      <c r="J220" s="146">
        <f>BK220</f>
        <v>476878.61000000004</v>
      </c>
      <c r="L220" s="134"/>
      <c r="M220" s="139"/>
      <c r="N220" s="140"/>
      <c r="O220" s="140"/>
      <c r="P220" s="141">
        <f>SUM(P221:P231)</f>
        <v>0</v>
      </c>
      <c r="Q220" s="140"/>
      <c r="R220" s="141">
        <f>SUM(R221:R231)</f>
        <v>0</v>
      </c>
      <c r="S220" s="140"/>
      <c r="T220" s="142">
        <f>SUM(T221:T231)</f>
        <v>0</v>
      </c>
      <c r="AR220" s="136" t="s">
        <v>76</v>
      </c>
      <c r="AT220" s="143" t="s">
        <v>68</v>
      </c>
      <c r="AU220" s="143" t="s">
        <v>76</v>
      </c>
      <c r="AY220" s="136" t="s">
        <v>183</v>
      </c>
      <c r="BK220" s="144">
        <f>SUM(BK221:BK231)</f>
        <v>476878.61000000004</v>
      </c>
    </row>
    <row r="221" spans="2:65" s="28" customFormat="1" ht="16.5" customHeight="1">
      <c r="B221" s="27"/>
      <c r="C221" s="147" t="s">
        <v>429</v>
      </c>
      <c r="D221" s="147" t="s">
        <v>185</v>
      </c>
      <c r="E221" s="148" t="s">
        <v>564</v>
      </c>
      <c r="F221" s="149" t="s">
        <v>565</v>
      </c>
      <c r="G221" s="150" t="s">
        <v>239</v>
      </c>
      <c r="H221" s="151">
        <v>1644.409</v>
      </c>
      <c r="I221" s="4">
        <v>149</v>
      </c>
      <c r="J221" s="95">
        <f>ROUND(I221*H221,2)</f>
        <v>245016.94</v>
      </c>
      <c r="K221" s="149" t="s">
        <v>189</v>
      </c>
      <c r="L221" s="27"/>
      <c r="M221" s="152" t="s">
        <v>1</v>
      </c>
      <c r="N221" s="153" t="s">
        <v>40</v>
      </c>
      <c r="O221" s="48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" t="s">
        <v>190</v>
      </c>
      <c r="AT221" s="15" t="s">
        <v>185</v>
      </c>
      <c r="AU221" s="15" t="s">
        <v>78</v>
      </c>
      <c r="AY221" s="15" t="s">
        <v>183</v>
      </c>
      <c r="BE221" s="156">
        <f>IF(N221="základní",J221,0)</f>
        <v>245016.94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5" t="s">
        <v>76</v>
      </c>
      <c r="BK221" s="156">
        <f>ROUND(I221*H221,2)</f>
        <v>245016.94</v>
      </c>
      <c r="BL221" s="15" t="s">
        <v>190</v>
      </c>
      <c r="BM221" s="15" t="s">
        <v>768</v>
      </c>
    </row>
    <row r="222" spans="2:51" s="158" customFormat="1" ht="12">
      <c r="B222" s="157"/>
      <c r="D222" s="159" t="s">
        <v>196</v>
      </c>
      <c r="E222" s="160" t="s">
        <v>1</v>
      </c>
      <c r="F222" s="161" t="s">
        <v>769</v>
      </c>
      <c r="H222" s="162">
        <v>1644.409</v>
      </c>
      <c r="I222" s="5"/>
      <c r="L222" s="157"/>
      <c r="M222" s="163"/>
      <c r="N222" s="164"/>
      <c r="O222" s="164"/>
      <c r="P222" s="164"/>
      <c r="Q222" s="164"/>
      <c r="R222" s="164"/>
      <c r="S222" s="164"/>
      <c r="T222" s="165"/>
      <c r="AT222" s="160" t="s">
        <v>196</v>
      </c>
      <c r="AU222" s="160" t="s">
        <v>78</v>
      </c>
      <c r="AV222" s="158" t="s">
        <v>78</v>
      </c>
      <c r="AW222" s="158" t="s">
        <v>31</v>
      </c>
      <c r="AX222" s="158" t="s">
        <v>76</v>
      </c>
      <c r="AY222" s="160" t="s">
        <v>183</v>
      </c>
    </row>
    <row r="223" spans="2:65" s="28" customFormat="1" ht="16.5" customHeight="1">
      <c r="B223" s="27"/>
      <c r="C223" s="147" t="s">
        <v>433</v>
      </c>
      <c r="D223" s="147" t="s">
        <v>185</v>
      </c>
      <c r="E223" s="148" t="s">
        <v>569</v>
      </c>
      <c r="F223" s="149" t="s">
        <v>570</v>
      </c>
      <c r="G223" s="150" t="s">
        <v>239</v>
      </c>
      <c r="H223" s="151">
        <v>65776.36</v>
      </c>
      <c r="I223" s="4">
        <v>2</v>
      </c>
      <c r="J223" s="95">
        <f>ROUND(I223*H223,2)</f>
        <v>131552.72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>IF(N223="základní",J223,0)</f>
        <v>131552.72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5" t="s">
        <v>76</v>
      </c>
      <c r="BK223" s="156">
        <f>ROUND(I223*H223,2)</f>
        <v>131552.72</v>
      </c>
      <c r="BL223" s="15" t="s">
        <v>190</v>
      </c>
      <c r="BM223" s="15" t="s">
        <v>770</v>
      </c>
    </row>
    <row r="224" spans="2:51" s="158" customFormat="1" ht="12">
      <c r="B224" s="157"/>
      <c r="D224" s="159" t="s">
        <v>196</v>
      </c>
      <c r="E224" s="160" t="s">
        <v>1</v>
      </c>
      <c r="F224" s="161" t="s">
        <v>771</v>
      </c>
      <c r="H224" s="162">
        <v>65776.36</v>
      </c>
      <c r="I224" s="5"/>
      <c r="L224" s="157"/>
      <c r="M224" s="163"/>
      <c r="N224" s="164"/>
      <c r="O224" s="164"/>
      <c r="P224" s="164"/>
      <c r="Q224" s="164"/>
      <c r="R224" s="164"/>
      <c r="S224" s="164"/>
      <c r="T224" s="165"/>
      <c r="AT224" s="160" t="s">
        <v>196</v>
      </c>
      <c r="AU224" s="160" t="s">
        <v>78</v>
      </c>
      <c r="AV224" s="158" t="s">
        <v>78</v>
      </c>
      <c r="AW224" s="158" t="s">
        <v>31</v>
      </c>
      <c r="AX224" s="158" t="s">
        <v>76</v>
      </c>
      <c r="AY224" s="160" t="s">
        <v>183</v>
      </c>
    </row>
    <row r="225" spans="2:65" s="28" customFormat="1" ht="16.5" customHeight="1">
      <c r="B225" s="27"/>
      <c r="C225" s="147" t="s">
        <v>437</v>
      </c>
      <c r="D225" s="147" t="s">
        <v>185</v>
      </c>
      <c r="E225" s="148" t="s">
        <v>574</v>
      </c>
      <c r="F225" s="149" t="s">
        <v>575</v>
      </c>
      <c r="G225" s="150" t="s">
        <v>239</v>
      </c>
      <c r="H225" s="151">
        <v>1644.409</v>
      </c>
      <c r="I225" s="4">
        <v>11</v>
      </c>
      <c r="J225" s="95">
        <f>ROUND(I225*H225,2)</f>
        <v>18088.5</v>
      </c>
      <c r="K225" s="149" t="s">
        <v>189</v>
      </c>
      <c r="L225" s="27"/>
      <c r="M225" s="152" t="s">
        <v>1</v>
      </c>
      <c r="N225" s="153" t="s">
        <v>40</v>
      </c>
      <c r="O225" s="48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15" t="s">
        <v>190</v>
      </c>
      <c r="AT225" s="15" t="s">
        <v>185</v>
      </c>
      <c r="AU225" s="15" t="s">
        <v>78</v>
      </c>
      <c r="AY225" s="15" t="s">
        <v>183</v>
      </c>
      <c r="BE225" s="156">
        <f>IF(N225="základní",J225,0)</f>
        <v>18088.5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5" t="s">
        <v>76</v>
      </c>
      <c r="BK225" s="156">
        <f>ROUND(I225*H225,2)</f>
        <v>18088.5</v>
      </c>
      <c r="BL225" s="15" t="s">
        <v>190</v>
      </c>
      <c r="BM225" s="15" t="s">
        <v>772</v>
      </c>
    </row>
    <row r="226" spans="2:65" s="28" customFormat="1" ht="16.5" customHeight="1">
      <c r="B226" s="27"/>
      <c r="C226" s="147" t="s">
        <v>441</v>
      </c>
      <c r="D226" s="147" t="s">
        <v>185</v>
      </c>
      <c r="E226" s="148" t="s">
        <v>773</v>
      </c>
      <c r="F226" s="149" t="s">
        <v>774</v>
      </c>
      <c r="G226" s="150" t="s">
        <v>239</v>
      </c>
      <c r="H226" s="151">
        <v>563.414</v>
      </c>
      <c r="I226" s="4">
        <v>50</v>
      </c>
      <c r="J226" s="95">
        <f>ROUND(I226*H226,2)</f>
        <v>28170.7</v>
      </c>
      <c r="K226" s="149" t="s">
        <v>189</v>
      </c>
      <c r="L226" s="27"/>
      <c r="M226" s="152" t="s">
        <v>1</v>
      </c>
      <c r="N226" s="153" t="s">
        <v>40</v>
      </c>
      <c r="O226" s="48"/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AR226" s="15" t="s">
        <v>190</v>
      </c>
      <c r="AT226" s="15" t="s">
        <v>185</v>
      </c>
      <c r="AU226" s="15" t="s">
        <v>78</v>
      </c>
      <c r="AY226" s="15" t="s">
        <v>183</v>
      </c>
      <c r="BE226" s="156">
        <f>IF(N226="základní",J226,0)</f>
        <v>28170.7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5" t="s">
        <v>76</v>
      </c>
      <c r="BK226" s="156">
        <f>ROUND(I226*H226,2)</f>
        <v>28170.7</v>
      </c>
      <c r="BL226" s="15" t="s">
        <v>190</v>
      </c>
      <c r="BM226" s="15" t="s">
        <v>775</v>
      </c>
    </row>
    <row r="227" spans="2:51" s="158" customFormat="1" ht="12">
      <c r="B227" s="157"/>
      <c r="D227" s="159" t="s">
        <v>196</v>
      </c>
      <c r="E227" s="160" t="s">
        <v>1</v>
      </c>
      <c r="F227" s="161" t="s">
        <v>776</v>
      </c>
      <c r="H227" s="162">
        <v>563.414</v>
      </c>
      <c r="I227" s="5"/>
      <c r="L227" s="157"/>
      <c r="M227" s="163"/>
      <c r="N227" s="164"/>
      <c r="O227" s="164"/>
      <c r="P227" s="164"/>
      <c r="Q227" s="164"/>
      <c r="R227" s="164"/>
      <c r="S227" s="164"/>
      <c r="T227" s="165"/>
      <c r="AT227" s="160" t="s">
        <v>196</v>
      </c>
      <c r="AU227" s="160" t="s">
        <v>78</v>
      </c>
      <c r="AV227" s="158" t="s">
        <v>78</v>
      </c>
      <c r="AW227" s="158" t="s">
        <v>31</v>
      </c>
      <c r="AX227" s="158" t="s">
        <v>76</v>
      </c>
      <c r="AY227" s="160" t="s">
        <v>183</v>
      </c>
    </row>
    <row r="228" spans="2:65" s="28" customFormat="1" ht="16.5" customHeight="1">
      <c r="B228" s="27"/>
      <c r="C228" s="147" t="s">
        <v>445</v>
      </c>
      <c r="D228" s="147" t="s">
        <v>185</v>
      </c>
      <c r="E228" s="148" t="s">
        <v>777</v>
      </c>
      <c r="F228" s="149" t="s">
        <v>778</v>
      </c>
      <c r="G228" s="150" t="s">
        <v>239</v>
      </c>
      <c r="H228" s="151">
        <v>202.6</v>
      </c>
      <c r="I228" s="4">
        <v>50</v>
      </c>
      <c r="J228" s="95">
        <f>ROUND(I228*H228,2)</f>
        <v>10130</v>
      </c>
      <c r="K228" s="149" t="s">
        <v>189</v>
      </c>
      <c r="L228" s="27"/>
      <c r="M228" s="152" t="s">
        <v>1</v>
      </c>
      <c r="N228" s="153" t="s">
        <v>40</v>
      </c>
      <c r="O228" s="48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AR228" s="15" t="s">
        <v>190</v>
      </c>
      <c r="AT228" s="15" t="s">
        <v>185</v>
      </c>
      <c r="AU228" s="15" t="s">
        <v>78</v>
      </c>
      <c r="AY228" s="15" t="s">
        <v>183</v>
      </c>
      <c r="BE228" s="156">
        <f>IF(N228="základní",J228,0)</f>
        <v>10130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5" t="s">
        <v>76</v>
      </c>
      <c r="BK228" s="156">
        <f>ROUND(I228*H228,2)</f>
        <v>10130</v>
      </c>
      <c r="BL228" s="15" t="s">
        <v>190</v>
      </c>
      <c r="BM228" s="15" t="s">
        <v>779</v>
      </c>
    </row>
    <row r="229" spans="2:51" s="158" customFormat="1" ht="12">
      <c r="B229" s="157"/>
      <c r="D229" s="159" t="s">
        <v>196</v>
      </c>
      <c r="E229" s="160" t="s">
        <v>1</v>
      </c>
      <c r="F229" s="161" t="s">
        <v>780</v>
      </c>
      <c r="H229" s="162">
        <v>202.6</v>
      </c>
      <c r="I229" s="5"/>
      <c r="L229" s="157"/>
      <c r="M229" s="163"/>
      <c r="N229" s="164"/>
      <c r="O229" s="164"/>
      <c r="P229" s="164"/>
      <c r="Q229" s="164"/>
      <c r="R229" s="164"/>
      <c r="S229" s="164"/>
      <c r="T229" s="165"/>
      <c r="AT229" s="160" t="s">
        <v>196</v>
      </c>
      <c r="AU229" s="160" t="s">
        <v>78</v>
      </c>
      <c r="AV229" s="158" t="s">
        <v>78</v>
      </c>
      <c r="AW229" s="158" t="s">
        <v>31</v>
      </c>
      <c r="AX229" s="158" t="s">
        <v>76</v>
      </c>
      <c r="AY229" s="160" t="s">
        <v>183</v>
      </c>
    </row>
    <row r="230" spans="2:65" s="28" customFormat="1" ht="16.5" customHeight="1">
      <c r="B230" s="27"/>
      <c r="C230" s="147" t="s">
        <v>449</v>
      </c>
      <c r="D230" s="147" t="s">
        <v>185</v>
      </c>
      <c r="E230" s="148" t="s">
        <v>578</v>
      </c>
      <c r="F230" s="149" t="s">
        <v>579</v>
      </c>
      <c r="G230" s="150" t="s">
        <v>239</v>
      </c>
      <c r="H230" s="151">
        <v>878.395</v>
      </c>
      <c r="I230" s="4">
        <v>50</v>
      </c>
      <c r="J230" s="95">
        <f>ROUND(I230*H230,2)</f>
        <v>43919.75</v>
      </c>
      <c r="K230" s="149" t="s">
        <v>189</v>
      </c>
      <c r="L230" s="27"/>
      <c r="M230" s="152" t="s">
        <v>1</v>
      </c>
      <c r="N230" s="153" t="s">
        <v>40</v>
      </c>
      <c r="O230" s="48"/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AR230" s="15" t="s">
        <v>190</v>
      </c>
      <c r="AT230" s="15" t="s">
        <v>185</v>
      </c>
      <c r="AU230" s="15" t="s">
        <v>78</v>
      </c>
      <c r="AY230" s="15" t="s">
        <v>183</v>
      </c>
      <c r="BE230" s="156">
        <f>IF(N230="základní",J230,0)</f>
        <v>43919.75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5" t="s">
        <v>76</v>
      </c>
      <c r="BK230" s="156">
        <f>ROUND(I230*H230,2)</f>
        <v>43919.75</v>
      </c>
      <c r="BL230" s="15" t="s">
        <v>190</v>
      </c>
      <c r="BM230" s="15" t="s">
        <v>781</v>
      </c>
    </row>
    <row r="231" spans="2:51" s="158" customFormat="1" ht="12">
      <c r="B231" s="157"/>
      <c r="D231" s="159" t="s">
        <v>196</v>
      </c>
      <c r="E231" s="160" t="s">
        <v>1</v>
      </c>
      <c r="F231" s="161" t="s">
        <v>782</v>
      </c>
      <c r="H231" s="162">
        <v>878.395</v>
      </c>
      <c r="I231" s="5"/>
      <c r="L231" s="157"/>
      <c r="M231" s="163"/>
      <c r="N231" s="164"/>
      <c r="O231" s="164"/>
      <c r="P231" s="164"/>
      <c r="Q231" s="164"/>
      <c r="R231" s="164"/>
      <c r="S231" s="164"/>
      <c r="T231" s="165"/>
      <c r="AT231" s="160" t="s">
        <v>196</v>
      </c>
      <c r="AU231" s="160" t="s">
        <v>78</v>
      </c>
      <c r="AV231" s="158" t="s">
        <v>78</v>
      </c>
      <c r="AW231" s="158" t="s">
        <v>31</v>
      </c>
      <c r="AX231" s="158" t="s">
        <v>76</v>
      </c>
      <c r="AY231" s="160" t="s">
        <v>183</v>
      </c>
    </row>
    <row r="232" spans="2:63" s="135" customFormat="1" ht="22.9" customHeight="1">
      <c r="B232" s="134"/>
      <c r="D232" s="136" t="s">
        <v>68</v>
      </c>
      <c r="E232" s="145" t="s">
        <v>582</v>
      </c>
      <c r="F232" s="145" t="s">
        <v>783</v>
      </c>
      <c r="I232" s="3"/>
      <c r="J232" s="146">
        <f>BK232</f>
        <v>13676.070000000002</v>
      </c>
      <c r="L232" s="134"/>
      <c r="M232" s="139"/>
      <c r="N232" s="140"/>
      <c r="O232" s="140"/>
      <c r="P232" s="141">
        <f>SUM(P233:P237)</f>
        <v>0</v>
      </c>
      <c r="Q232" s="140"/>
      <c r="R232" s="141">
        <f>SUM(R233:R237)</f>
        <v>0</v>
      </c>
      <c r="S232" s="140"/>
      <c r="T232" s="142">
        <f>SUM(T233:T237)</f>
        <v>0</v>
      </c>
      <c r="AR232" s="136" t="s">
        <v>76</v>
      </c>
      <c r="AT232" s="143" t="s">
        <v>68</v>
      </c>
      <c r="AU232" s="143" t="s">
        <v>76</v>
      </c>
      <c r="AY232" s="136" t="s">
        <v>183</v>
      </c>
      <c r="BK232" s="144">
        <f>SUM(BK233:BK237)</f>
        <v>13676.070000000002</v>
      </c>
    </row>
    <row r="233" spans="2:65" s="28" customFormat="1" ht="16.5" customHeight="1">
      <c r="B233" s="27"/>
      <c r="C233" s="147" t="s">
        <v>453</v>
      </c>
      <c r="D233" s="147" t="s">
        <v>185</v>
      </c>
      <c r="E233" s="148" t="s">
        <v>564</v>
      </c>
      <c r="F233" s="149" t="s">
        <v>565</v>
      </c>
      <c r="G233" s="150" t="s">
        <v>239</v>
      </c>
      <c r="H233" s="151">
        <v>72.745</v>
      </c>
      <c r="I233" s="4">
        <v>149</v>
      </c>
      <c r="J233" s="95">
        <f>ROUND(I233*H233,2)</f>
        <v>10839.01</v>
      </c>
      <c r="K233" s="149" t="s">
        <v>189</v>
      </c>
      <c r="L233" s="27"/>
      <c r="M233" s="152" t="s">
        <v>1</v>
      </c>
      <c r="N233" s="153" t="s">
        <v>40</v>
      </c>
      <c r="O233" s="48"/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AR233" s="15" t="s">
        <v>190</v>
      </c>
      <c r="AT233" s="15" t="s">
        <v>185</v>
      </c>
      <c r="AU233" s="15" t="s">
        <v>78</v>
      </c>
      <c r="AY233" s="15" t="s">
        <v>183</v>
      </c>
      <c r="BE233" s="156">
        <f>IF(N233="základní",J233,0)</f>
        <v>10839.01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10839.01</v>
      </c>
      <c r="BL233" s="15" t="s">
        <v>190</v>
      </c>
      <c r="BM233" s="15" t="s">
        <v>784</v>
      </c>
    </row>
    <row r="234" spans="2:51" s="158" customFormat="1" ht="12">
      <c r="B234" s="157"/>
      <c r="D234" s="159" t="s">
        <v>196</v>
      </c>
      <c r="E234" s="160" t="s">
        <v>1</v>
      </c>
      <c r="F234" s="161" t="s">
        <v>785</v>
      </c>
      <c r="H234" s="162">
        <v>72.745</v>
      </c>
      <c r="I234" s="5"/>
      <c r="L234" s="157"/>
      <c r="M234" s="163"/>
      <c r="N234" s="164"/>
      <c r="O234" s="164"/>
      <c r="P234" s="164"/>
      <c r="Q234" s="164"/>
      <c r="R234" s="164"/>
      <c r="S234" s="164"/>
      <c r="T234" s="165"/>
      <c r="AT234" s="160" t="s">
        <v>196</v>
      </c>
      <c r="AU234" s="160" t="s">
        <v>78</v>
      </c>
      <c r="AV234" s="158" t="s">
        <v>78</v>
      </c>
      <c r="AW234" s="158" t="s">
        <v>31</v>
      </c>
      <c r="AX234" s="158" t="s">
        <v>76</v>
      </c>
      <c r="AY234" s="160" t="s">
        <v>183</v>
      </c>
    </row>
    <row r="235" spans="2:65" s="28" customFormat="1" ht="16.5" customHeight="1">
      <c r="B235" s="27"/>
      <c r="C235" s="147" t="s">
        <v>457</v>
      </c>
      <c r="D235" s="147" t="s">
        <v>185</v>
      </c>
      <c r="E235" s="148" t="s">
        <v>569</v>
      </c>
      <c r="F235" s="149" t="s">
        <v>570</v>
      </c>
      <c r="G235" s="150" t="s">
        <v>239</v>
      </c>
      <c r="H235" s="151">
        <v>1018.43</v>
      </c>
      <c r="I235" s="4">
        <v>2</v>
      </c>
      <c r="J235" s="95">
        <f>ROUND(I235*H235,2)</f>
        <v>2036.86</v>
      </c>
      <c r="K235" s="149" t="s">
        <v>189</v>
      </c>
      <c r="L235" s="27"/>
      <c r="M235" s="152" t="s">
        <v>1</v>
      </c>
      <c r="N235" s="153" t="s">
        <v>40</v>
      </c>
      <c r="O235" s="48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AR235" s="15" t="s">
        <v>190</v>
      </c>
      <c r="AT235" s="15" t="s">
        <v>185</v>
      </c>
      <c r="AU235" s="15" t="s">
        <v>78</v>
      </c>
      <c r="AY235" s="15" t="s">
        <v>183</v>
      </c>
      <c r="BE235" s="156">
        <f>IF(N235="základní",J235,0)</f>
        <v>2036.86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5" t="s">
        <v>76</v>
      </c>
      <c r="BK235" s="156">
        <f>ROUND(I235*H235,2)</f>
        <v>2036.86</v>
      </c>
      <c r="BL235" s="15" t="s">
        <v>190</v>
      </c>
      <c r="BM235" s="15" t="s">
        <v>786</v>
      </c>
    </row>
    <row r="236" spans="2:51" s="158" customFormat="1" ht="12">
      <c r="B236" s="157"/>
      <c r="D236" s="159" t="s">
        <v>196</v>
      </c>
      <c r="E236" s="160" t="s">
        <v>1</v>
      </c>
      <c r="F236" s="161" t="s">
        <v>787</v>
      </c>
      <c r="H236" s="162">
        <v>1018.43</v>
      </c>
      <c r="I236" s="5"/>
      <c r="L236" s="157"/>
      <c r="M236" s="163"/>
      <c r="N236" s="164"/>
      <c r="O236" s="164"/>
      <c r="P236" s="164"/>
      <c r="Q236" s="164"/>
      <c r="R236" s="164"/>
      <c r="S236" s="164"/>
      <c r="T236" s="165"/>
      <c r="AT236" s="160" t="s">
        <v>196</v>
      </c>
      <c r="AU236" s="160" t="s">
        <v>78</v>
      </c>
      <c r="AV236" s="158" t="s">
        <v>78</v>
      </c>
      <c r="AW236" s="158" t="s">
        <v>31</v>
      </c>
      <c r="AX236" s="158" t="s">
        <v>76</v>
      </c>
      <c r="AY236" s="160" t="s">
        <v>183</v>
      </c>
    </row>
    <row r="237" spans="2:65" s="28" customFormat="1" ht="16.5" customHeight="1">
      <c r="B237" s="27"/>
      <c r="C237" s="147" t="s">
        <v>461</v>
      </c>
      <c r="D237" s="147" t="s">
        <v>185</v>
      </c>
      <c r="E237" s="148" t="s">
        <v>574</v>
      </c>
      <c r="F237" s="149" t="s">
        <v>575</v>
      </c>
      <c r="G237" s="150" t="s">
        <v>239</v>
      </c>
      <c r="H237" s="151">
        <v>72.745</v>
      </c>
      <c r="I237" s="4">
        <v>11</v>
      </c>
      <c r="J237" s="95">
        <f>ROUND(I237*H237,2)</f>
        <v>800.2</v>
      </c>
      <c r="K237" s="149" t="s">
        <v>189</v>
      </c>
      <c r="L237" s="27"/>
      <c r="M237" s="152" t="s">
        <v>1</v>
      </c>
      <c r="N237" s="153" t="s">
        <v>40</v>
      </c>
      <c r="O237" s="48"/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AR237" s="15" t="s">
        <v>190</v>
      </c>
      <c r="AT237" s="15" t="s">
        <v>185</v>
      </c>
      <c r="AU237" s="15" t="s">
        <v>78</v>
      </c>
      <c r="AY237" s="15" t="s">
        <v>183</v>
      </c>
      <c r="BE237" s="156">
        <f>IF(N237="základní",J237,0)</f>
        <v>800.2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5" t="s">
        <v>76</v>
      </c>
      <c r="BK237" s="156">
        <f>ROUND(I237*H237,2)</f>
        <v>800.2</v>
      </c>
      <c r="BL237" s="15" t="s">
        <v>190</v>
      </c>
      <c r="BM237" s="15" t="s">
        <v>788</v>
      </c>
    </row>
    <row r="238" spans="2:63" s="135" customFormat="1" ht="22.9" customHeight="1">
      <c r="B238" s="134"/>
      <c r="D238" s="136" t="s">
        <v>68</v>
      </c>
      <c r="E238" s="145" t="s">
        <v>592</v>
      </c>
      <c r="F238" s="145" t="s">
        <v>593</v>
      </c>
      <c r="I238" s="3"/>
      <c r="J238" s="146">
        <f>BK238</f>
        <v>1095747.37</v>
      </c>
      <c r="L238" s="134"/>
      <c r="M238" s="139"/>
      <c r="N238" s="140"/>
      <c r="O238" s="140"/>
      <c r="P238" s="141">
        <f>P239</f>
        <v>0</v>
      </c>
      <c r="Q238" s="140"/>
      <c r="R238" s="141">
        <f>R239</f>
        <v>0</v>
      </c>
      <c r="S238" s="140"/>
      <c r="T238" s="142">
        <f>T239</f>
        <v>0</v>
      </c>
      <c r="AR238" s="136" t="s">
        <v>76</v>
      </c>
      <c r="AT238" s="143" t="s">
        <v>68</v>
      </c>
      <c r="AU238" s="143" t="s">
        <v>76</v>
      </c>
      <c r="AY238" s="136" t="s">
        <v>183</v>
      </c>
      <c r="BK238" s="144">
        <f>BK239</f>
        <v>1095747.37</v>
      </c>
    </row>
    <row r="239" spans="2:65" s="28" customFormat="1" ht="16.5" customHeight="1">
      <c r="B239" s="27"/>
      <c r="C239" s="147" t="s">
        <v>465</v>
      </c>
      <c r="D239" s="147" t="s">
        <v>185</v>
      </c>
      <c r="E239" s="148" t="s">
        <v>595</v>
      </c>
      <c r="F239" s="149" t="s">
        <v>596</v>
      </c>
      <c r="G239" s="150" t="s">
        <v>239</v>
      </c>
      <c r="H239" s="151">
        <v>2746.234</v>
      </c>
      <c r="I239" s="4">
        <v>399</v>
      </c>
      <c r="J239" s="95">
        <f>ROUND(I239*H239,2)</f>
        <v>1095747.37</v>
      </c>
      <c r="K239" s="149" t="s">
        <v>189</v>
      </c>
      <c r="L239" s="27"/>
      <c r="M239" s="152" t="s">
        <v>1</v>
      </c>
      <c r="N239" s="153" t="s">
        <v>40</v>
      </c>
      <c r="O239" s="48"/>
      <c r="P239" s="154">
        <f>O239*H239</f>
        <v>0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AR239" s="15" t="s">
        <v>190</v>
      </c>
      <c r="AT239" s="15" t="s">
        <v>185</v>
      </c>
      <c r="AU239" s="15" t="s">
        <v>78</v>
      </c>
      <c r="AY239" s="15" t="s">
        <v>183</v>
      </c>
      <c r="BE239" s="156">
        <f>IF(N239="základní",J239,0)</f>
        <v>1095747.37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5" t="s">
        <v>76</v>
      </c>
      <c r="BK239" s="156">
        <f>ROUND(I239*H239,2)</f>
        <v>1095747.37</v>
      </c>
      <c r="BL239" s="15" t="s">
        <v>190</v>
      </c>
      <c r="BM239" s="15" t="s">
        <v>789</v>
      </c>
    </row>
    <row r="240" spans="2:63" s="135" customFormat="1" ht="25.9" customHeight="1">
      <c r="B240" s="134"/>
      <c r="D240" s="136" t="s">
        <v>68</v>
      </c>
      <c r="E240" s="137" t="s">
        <v>790</v>
      </c>
      <c r="F240" s="137" t="s">
        <v>791</v>
      </c>
      <c r="I240" s="3"/>
      <c r="J240" s="138">
        <f>BK240</f>
        <v>265080.79</v>
      </c>
      <c r="L240" s="134"/>
      <c r="M240" s="139"/>
      <c r="N240" s="140"/>
      <c r="O240" s="140"/>
      <c r="P240" s="141">
        <f>P241+P245</f>
        <v>0</v>
      </c>
      <c r="Q240" s="140"/>
      <c r="R240" s="141">
        <f>R241+R245</f>
        <v>0.042524</v>
      </c>
      <c r="S240" s="140"/>
      <c r="T240" s="142">
        <f>T241+T245</f>
        <v>0</v>
      </c>
      <c r="AR240" s="136" t="s">
        <v>78</v>
      </c>
      <c r="AT240" s="143" t="s">
        <v>68</v>
      </c>
      <c r="AU240" s="143" t="s">
        <v>69</v>
      </c>
      <c r="AY240" s="136" t="s">
        <v>183</v>
      </c>
      <c r="BK240" s="144">
        <f>BK241+BK245</f>
        <v>265080.79</v>
      </c>
    </row>
    <row r="241" spans="2:63" s="135" customFormat="1" ht="22.9" customHeight="1">
      <c r="B241" s="134"/>
      <c r="D241" s="136" t="s">
        <v>68</v>
      </c>
      <c r="E241" s="145" t="s">
        <v>792</v>
      </c>
      <c r="F241" s="145" t="s">
        <v>793</v>
      </c>
      <c r="I241" s="3"/>
      <c r="J241" s="146">
        <f>BK241</f>
        <v>1080.79</v>
      </c>
      <c r="L241" s="134"/>
      <c r="M241" s="139"/>
      <c r="N241" s="140"/>
      <c r="O241" s="140"/>
      <c r="P241" s="141">
        <f>SUM(P242:P244)</f>
        <v>0</v>
      </c>
      <c r="Q241" s="140"/>
      <c r="R241" s="141">
        <f>SUM(R242:R244)</f>
        <v>0.042384</v>
      </c>
      <c r="S241" s="140"/>
      <c r="T241" s="142">
        <f>SUM(T242:T244)</f>
        <v>0</v>
      </c>
      <c r="AR241" s="136" t="s">
        <v>78</v>
      </c>
      <c r="AT241" s="143" t="s">
        <v>68</v>
      </c>
      <c r="AU241" s="143" t="s">
        <v>76</v>
      </c>
      <c r="AY241" s="136" t="s">
        <v>183</v>
      </c>
      <c r="BK241" s="144">
        <f>SUM(BK242:BK244)</f>
        <v>1080.79</v>
      </c>
    </row>
    <row r="242" spans="2:65" s="28" customFormat="1" ht="16.5" customHeight="1">
      <c r="B242" s="27"/>
      <c r="C242" s="147" t="s">
        <v>469</v>
      </c>
      <c r="D242" s="147" t="s">
        <v>185</v>
      </c>
      <c r="E242" s="148" t="s">
        <v>794</v>
      </c>
      <c r="F242" s="149" t="s">
        <v>795</v>
      </c>
      <c r="G242" s="150" t="s">
        <v>188</v>
      </c>
      <c r="H242" s="151">
        <v>10.596</v>
      </c>
      <c r="I242" s="4">
        <v>102</v>
      </c>
      <c r="J242" s="95">
        <f>ROUND(I242*H242,2)</f>
        <v>1080.79</v>
      </c>
      <c r="K242" s="149" t="s">
        <v>1</v>
      </c>
      <c r="L242" s="27"/>
      <c r="M242" s="152" t="s">
        <v>1</v>
      </c>
      <c r="N242" s="153" t="s">
        <v>40</v>
      </c>
      <c r="O242" s="48"/>
      <c r="P242" s="154">
        <f>O242*H242</f>
        <v>0</v>
      </c>
      <c r="Q242" s="154">
        <v>0.004</v>
      </c>
      <c r="R242" s="154">
        <f>Q242*H242</f>
        <v>0.042384</v>
      </c>
      <c r="S242" s="154">
        <v>0</v>
      </c>
      <c r="T242" s="155">
        <f>S242*H242</f>
        <v>0</v>
      </c>
      <c r="AR242" s="15" t="s">
        <v>262</v>
      </c>
      <c r="AT242" s="15" t="s">
        <v>185</v>
      </c>
      <c r="AU242" s="15" t="s">
        <v>78</v>
      </c>
      <c r="AY242" s="15" t="s">
        <v>183</v>
      </c>
      <c r="BE242" s="156">
        <f>IF(N242="základní",J242,0)</f>
        <v>1080.79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5" t="s">
        <v>76</v>
      </c>
      <c r="BK242" s="156">
        <f>ROUND(I242*H242,2)</f>
        <v>1080.79</v>
      </c>
      <c r="BL242" s="15" t="s">
        <v>262</v>
      </c>
      <c r="BM242" s="15" t="s">
        <v>796</v>
      </c>
    </row>
    <row r="243" spans="2:51" s="167" customFormat="1" ht="12">
      <c r="B243" s="166"/>
      <c r="D243" s="159" t="s">
        <v>196</v>
      </c>
      <c r="E243" s="168" t="s">
        <v>1</v>
      </c>
      <c r="F243" s="169" t="s">
        <v>640</v>
      </c>
      <c r="H243" s="168" t="s">
        <v>1</v>
      </c>
      <c r="I243" s="6"/>
      <c r="L243" s="166"/>
      <c r="M243" s="170"/>
      <c r="N243" s="171"/>
      <c r="O243" s="171"/>
      <c r="P243" s="171"/>
      <c r="Q243" s="171"/>
      <c r="R243" s="171"/>
      <c r="S243" s="171"/>
      <c r="T243" s="172"/>
      <c r="AT243" s="168" t="s">
        <v>196</v>
      </c>
      <c r="AU243" s="168" t="s">
        <v>78</v>
      </c>
      <c r="AV243" s="167" t="s">
        <v>76</v>
      </c>
      <c r="AW243" s="167" t="s">
        <v>31</v>
      </c>
      <c r="AX243" s="167" t="s">
        <v>69</v>
      </c>
      <c r="AY243" s="168" t="s">
        <v>183</v>
      </c>
    </row>
    <row r="244" spans="2:51" s="158" customFormat="1" ht="12">
      <c r="B244" s="157"/>
      <c r="D244" s="159" t="s">
        <v>196</v>
      </c>
      <c r="E244" s="160" t="s">
        <v>1</v>
      </c>
      <c r="F244" s="161" t="s">
        <v>797</v>
      </c>
      <c r="H244" s="162">
        <v>10.596</v>
      </c>
      <c r="I244" s="5"/>
      <c r="L244" s="157"/>
      <c r="M244" s="163"/>
      <c r="N244" s="164"/>
      <c r="O244" s="164"/>
      <c r="P244" s="164"/>
      <c r="Q244" s="164"/>
      <c r="R244" s="164"/>
      <c r="S244" s="164"/>
      <c r="T244" s="165"/>
      <c r="AT244" s="160" t="s">
        <v>196</v>
      </c>
      <c r="AU244" s="160" t="s">
        <v>78</v>
      </c>
      <c r="AV244" s="158" t="s">
        <v>78</v>
      </c>
      <c r="AW244" s="158" t="s">
        <v>31</v>
      </c>
      <c r="AX244" s="158" t="s">
        <v>76</v>
      </c>
      <c r="AY244" s="160" t="s">
        <v>183</v>
      </c>
    </row>
    <row r="245" spans="2:63" s="135" customFormat="1" ht="22.9" customHeight="1">
      <c r="B245" s="134"/>
      <c r="D245" s="136" t="s">
        <v>68</v>
      </c>
      <c r="E245" s="145" t="s">
        <v>798</v>
      </c>
      <c r="F245" s="145" t="s">
        <v>799</v>
      </c>
      <c r="I245" s="3"/>
      <c r="J245" s="146">
        <f>BK245</f>
        <v>264000</v>
      </c>
      <c r="L245" s="134"/>
      <c r="M245" s="139"/>
      <c r="N245" s="140"/>
      <c r="O245" s="140"/>
      <c r="P245" s="141">
        <f>P246</f>
        <v>0</v>
      </c>
      <c r="Q245" s="140"/>
      <c r="R245" s="141">
        <f>R246</f>
        <v>0.00014</v>
      </c>
      <c r="S245" s="140"/>
      <c r="T245" s="142">
        <f>T246</f>
        <v>0</v>
      </c>
      <c r="AR245" s="136" t="s">
        <v>78</v>
      </c>
      <c r="AT245" s="143" t="s">
        <v>68</v>
      </c>
      <c r="AU245" s="143" t="s">
        <v>76</v>
      </c>
      <c r="AY245" s="136" t="s">
        <v>183</v>
      </c>
      <c r="BK245" s="144">
        <f>BK246</f>
        <v>264000</v>
      </c>
    </row>
    <row r="246" spans="2:65" s="28" customFormat="1" ht="22.5" customHeight="1">
      <c r="B246" s="27"/>
      <c r="C246" s="147" t="s">
        <v>474</v>
      </c>
      <c r="D246" s="147" t="s">
        <v>185</v>
      </c>
      <c r="E246" s="148" t="s">
        <v>800</v>
      </c>
      <c r="F246" s="149" t="s">
        <v>801</v>
      </c>
      <c r="G246" s="150" t="s">
        <v>406</v>
      </c>
      <c r="H246" s="151">
        <v>2</v>
      </c>
      <c r="I246" s="4">
        <v>132000</v>
      </c>
      <c r="J246" s="95">
        <f>ROUND(I246*H246,2)</f>
        <v>264000</v>
      </c>
      <c r="K246" s="149" t="s">
        <v>1</v>
      </c>
      <c r="L246" s="27"/>
      <c r="M246" s="190" t="s">
        <v>1</v>
      </c>
      <c r="N246" s="191" t="s">
        <v>40</v>
      </c>
      <c r="O246" s="192"/>
      <c r="P246" s="193">
        <f>O246*H246</f>
        <v>0</v>
      </c>
      <c r="Q246" s="193">
        <v>7E-05</v>
      </c>
      <c r="R246" s="193">
        <f>Q246*H246</f>
        <v>0.00014</v>
      </c>
      <c r="S246" s="193">
        <v>0</v>
      </c>
      <c r="T246" s="194">
        <f>S246*H246</f>
        <v>0</v>
      </c>
      <c r="AR246" s="15" t="s">
        <v>262</v>
      </c>
      <c r="AT246" s="15" t="s">
        <v>185</v>
      </c>
      <c r="AU246" s="15" t="s">
        <v>78</v>
      </c>
      <c r="AY246" s="15" t="s">
        <v>183</v>
      </c>
      <c r="BE246" s="156">
        <f>IF(N246="základní",J246,0)</f>
        <v>264000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5" t="s">
        <v>76</v>
      </c>
      <c r="BK246" s="156">
        <f>ROUND(I246*H246,2)</f>
        <v>264000</v>
      </c>
      <c r="BL246" s="15" t="s">
        <v>262</v>
      </c>
      <c r="BM246" s="15" t="s">
        <v>802</v>
      </c>
    </row>
    <row r="247" spans="2:12" s="28" customFormat="1" ht="6.95" customHeight="1">
      <c r="B247" s="37"/>
      <c r="C247" s="38"/>
      <c r="D247" s="38"/>
      <c r="E247" s="38"/>
      <c r="F247" s="38"/>
      <c r="G247" s="38"/>
      <c r="H247" s="38"/>
      <c r="I247" s="2"/>
      <c r="J247" s="38"/>
      <c r="K247" s="38"/>
      <c r="L247" s="27"/>
    </row>
  </sheetData>
  <sheetProtection algorithmName="SHA-512" hashValue="i1Ll8e3ZATx1eekdNBY0GSr8odaPW5PQdPjCaLHlD4kR2OnQRJebfFcU8dA4sj6+4vJdgQsW3sMdl2WjbuLp6g==" saltValue="wky0l6vqIjPecgKy3Th4Mw==" spinCount="100000" sheet="1" objects="1" scenarios="1" selectLockedCells="1"/>
  <autoFilter ref="C96:K246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275"/>
  <sheetViews>
    <sheetView showGridLines="0" workbookViewId="0" topLeftCell="A79">
      <selection activeCell="I101" sqref="I101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91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803</v>
      </c>
      <c r="F9" s="253"/>
      <c r="G9" s="253"/>
      <c r="H9" s="253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54" t="s">
        <v>804</v>
      </c>
      <c r="F11" s="253"/>
      <c r="G11" s="253"/>
      <c r="H11" s="253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24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J32" s="101">
        <f>ROUND(J96,2)</f>
        <v>7473510.98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ROUND((SUM(BE96:BE274)),2)</f>
        <v>7473510.98</v>
      </c>
      <c r="I35" s="104">
        <v>0.21</v>
      </c>
      <c r="J35" s="103">
        <f>ROUND(((SUM(BE96:BE274))*I35),2)</f>
        <v>1569437.31</v>
      </c>
      <c r="L35" s="27"/>
    </row>
    <row r="36" spans="2:12" s="28" customFormat="1" ht="14.45" customHeight="1">
      <c r="B36" s="27"/>
      <c r="E36" s="24" t="s">
        <v>41</v>
      </c>
      <c r="F36" s="103">
        <f>ROUND((SUM(BF96:BF274)),2)</f>
        <v>0</v>
      </c>
      <c r="I36" s="104">
        <v>0.15</v>
      </c>
      <c r="J36" s="103">
        <f>ROUND(((SUM(BF96:BF274))*I36),2)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ROUND((SUM(BG96:BG274)),2)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ROUND((SUM(BH96:BH274)),2)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ROUND((SUM(BI96:BI274)),2)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9042948.290000001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3"/>
    </row>
    <row r="44" ht="12">
      <c r="I44" s="13"/>
    </row>
    <row r="45" ht="12">
      <c r="I45" s="13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L47" s="27"/>
    </row>
    <row r="48" spans="2:12" s="28" customFormat="1" ht="6.95" customHeight="1">
      <c r="B48" s="27"/>
      <c r="L48" s="27"/>
    </row>
    <row r="49" spans="2:12" s="28" customFormat="1" ht="12" customHeight="1">
      <c r="B49" s="27"/>
      <c r="C49" s="24" t="s">
        <v>16</v>
      </c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L50" s="27"/>
    </row>
    <row r="51" spans="2:12" ht="12" customHeight="1">
      <c r="B51" s="18"/>
      <c r="C51" s="24" t="s">
        <v>148</v>
      </c>
      <c r="I51" s="13"/>
      <c r="L51" s="18"/>
    </row>
    <row r="52" spans="2:12" s="28" customFormat="1" ht="16.5" customHeight="1">
      <c r="B52" s="27"/>
      <c r="E52" s="263" t="s">
        <v>803</v>
      </c>
      <c r="F52" s="253"/>
      <c r="G52" s="253"/>
      <c r="H52" s="253"/>
      <c r="L52" s="27"/>
    </row>
    <row r="53" spans="2:12" s="28" customFormat="1" ht="12" customHeight="1">
      <c r="B53" s="27"/>
      <c r="C53" s="24" t="s">
        <v>150</v>
      </c>
      <c r="L53" s="27"/>
    </row>
    <row r="54" spans="2:12" s="28" customFormat="1" ht="16.5" customHeight="1">
      <c r="B54" s="27"/>
      <c r="E54" s="254" t="str">
        <f>E11</f>
        <v>A - ul. Na Drahách - investor Správa a údržba silnic Plzeňského kraje</v>
      </c>
      <c r="F54" s="253"/>
      <c r="G54" s="253"/>
      <c r="H54" s="253"/>
      <c r="L54" s="27"/>
    </row>
    <row r="55" spans="2:12" s="28" customFormat="1" ht="6.95" customHeight="1">
      <c r="B55" s="27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24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24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24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L62" s="27"/>
    </row>
    <row r="63" spans="2:47" s="28" customFormat="1" ht="22.9" customHeight="1">
      <c r="B63" s="27"/>
      <c r="C63" s="114" t="s">
        <v>156</v>
      </c>
      <c r="J63" s="101">
        <f>J96</f>
        <v>7473510.98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J97</f>
        <v>7473510.98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J98</f>
        <v>1021407.7899999999</v>
      </c>
      <c r="L65" s="120"/>
    </row>
    <row r="66" spans="2:12" s="79" customFormat="1" ht="19.9" customHeight="1">
      <c r="B66" s="120"/>
      <c r="D66" s="121" t="s">
        <v>160</v>
      </c>
      <c r="E66" s="122"/>
      <c r="F66" s="122"/>
      <c r="G66" s="122"/>
      <c r="H66" s="122"/>
      <c r="I66" s="122"/>
      <c r="J66" s="123">
        <f>J143</f>
        <v>834167.53</v>
      </c>
      <c r="L66" s="120"/>
    </row>
    <row r="67" spans="2:12" s="79" customFormat="1" ht="19.9" customHeight="1">
      <c r="B67" s="120"/>
      <c r="D67" s="121" t="s">
        <v>161</v>
      </c>
      <c r="E67" s="122"/>
      <c r="F67" s="122"/>
      <c r="G67" s="122"/>
      <c r="H67" s="122"/>
      <c r="I67" s="122"/>
      <c r="J67" s="123">
        <f>J167</f>
        <v>116900.69</v>
      </c>
      <c r="L67" s="120"/>
    </row>
    <row r="68" spans="2:12" s="79" customFormat="1" ht="19.9" customHeight="1">
      <c r="B68" s="120"/>
      <c r="D68" s="121" t="s">
        <v>600</v>
      </c>
      <c r="E68" s="122"/>
      <c r="F68" s="122"/>
      <c r="G68" s="122"/>
      <c r="H68" s="122"/>
      <c r="I68" s="122"/>
      <c r="J68" s="123">
        <f>J174</f>
        <v>5865</v>
      </c>
      <c r="L68" s="120"/>
    </row>
    <row r="69" spans="2:12" s="79" customFormat="1" ht="19.9" customHeight="1">
      <c r="B69" s="120"/>
      <c r="D69" s="121" t="s">
        <v>162</v>
      </c>
      <c r="E69" s="122"/>
      <c r="F69" s="122"/>
      <c r="G69" s="122"/>
      <c r="H69" s="122"/>
      <c r="I69" s="122"/>
      <c r="J69" s="123">
        <f>J178</f>
        <v>2420429.06</v>
      </c>
      <c r="L69" s="120"/>
    </row>
    <row r="70" spans="2:12" s="79" customFormat="1" ht="19.9" customHeight="1">
      <c r="B70" s="120"/>
      <c r="D70" s="121" t="s">
        <v>163</v>
      </c>
      <c r="E70" s="122"/>
      <c r="F70" s="122"/>
      <c r="G70" s="122"/>
      <c r="H70" s="122"/>
      <c r="I70" s="122"/>
      <c r="J70" s="123">
        <f>J214</f>
        <v>3745</v>
      </c>
      <c r="L70" s="120"/>
    </row>
    <row r="71" spans="2:12" s="79" customFormat="1" ht="19.9" customHeight="1">
      <c r="B71" s="120"/>
      <c r="D71" s="121" t="s">
        <v>164</v>
      </c>
      <c r="E71" s="122"/>
      <c r="F71" s="122"/>
      <c r="G71" s="122"/>
      <c r="H71" s="122"/>
      <c r="I71" s="122"/>
      <c r="J71" s="123">
        <f>J216</f>
        <v>447589.76999999996</v>
      </c>
      <c r="L71" s="120"/>
    </row>
    <row r="72" spans="2:12" s="79" customFormat="1" ht="19.9" customHeight="1">
      <c r="B72" s="120"/>
      <c r="D72" s="121" t="s">
        <v>165</v>
      </c>
      <c r="E72" s="122"/>
      <c r="F72" s="122"/>
      <c r="G72" s="122"/>
      <c r="H72" s="122"/>
      <c r="I72" s="122"/>
      <c r="J72" s="123">
        <f>J259</f>
        <v>273168.69</v>
      </c>
      <c r="L72" s="120"/>
    </row>
    <row r="73" spans="2:12" s="79" customFormat="1" ht="19.9" customHeight="1">
      <c r="B73" s="120"/>
      <c r="D73" s="121" t="s">
        <v>166</v>
      </c>
      <c r="E73" s="122"/>
      <c r="F73" s="122"/>
      <c r="G73" s="122"/>
      <c r="H73" s="122"/>
      <c r="I73" s="122"/>
      <c r="J73" s="123">
        <f>J267</f>
        <v>139754.12</v>
      </c>
      <c r="L73" s="120"/>
    </row>
    <row r="74" spans="2:12" s="79" customFormat="1" ht="19.9" customHeight="1">
      <c r="B74" s="120"/>
      <c r="D74" s="121" t="s">
        <v>167</v>
      </c>
      <c r="E74" s="122"/>
      <c r="F74" s="122"/>
      <c r="G74" s="122"/>
      <c r="H74" s="122"/>
      <c r="I74" s="122"/>
      <c r="J74" s="123">
        <f>J273</f>
        <v>2210483.33</v>
      </c>
      <c r="L74" s="120"/>
    </row>
    <row r="75" spans="2:12" s="28" customFormat="1" ht="21.75" customHeight="1">
      <c r="B75" s="27"/>
      <c r="L75" s="27"/>
    </row>
    <row r="76" spans="2:12" s="28" customFormat="1" ht="6.95" customHeigh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27"/>
    </row>
    <row r="77" ht="12">
      <c r="I77" s="13"/>
    </row>
    <row r="78" ht="12">
      <c r="I78" s="13"/>
    </row>
    <row r="79" ht="12">
      <c r="I79" s="13"/>
    </row>
    <row r="80" spans="2:12" s="28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27"/>
    </row>
    <row r="81" spans="2:12" s="28" customFormat="1" ht="24.95" customHeight="1">
      <c r="B81" s="27"/>
      <c r="C81" s="19" t="s">
        <v>168</v>
      </c>
      <c r="L81" s="27"/>
    </row>
    <row r="82" spans="2:12" s="28" customFormat="1" ht="6.95" customHeight="1">
      <c r="B82" s="27"/>
      <c r="L82" s="27"/>
    </row>
    <row r="83" spans="2:12" s="28" customFormat="1" ht="12" customHeight="1">
      <c r="B83" s="27"/>
      <c r="C83" s="24" t="s">
        <v>16</v>
      </c>
      <c r="L83" s="27"/>
    </row>
    <row r="84" spans="2:12" s="28" customFormat="1" ht="16.5" customHeight="1">
      <c r="B84" s="27"/>
      <c r="E84" s="263" t="str">
        <f>E7</f>
        <v>II/229 Kožlany - průtah, dokončení</v>
      </c>
      <c r="F84" s="264"/>
      <c r="G84" s="264"/>
      <c r="H84" s="264"/>
      <c r="L84" s="27"/>
    </row>
    <row r="85" spans="2:12" ht="12" customHeight="1">
      <c r="B85" s="18"/>
      <c r="C85" s="24" t="s">
        <v>148</v>
      </c>
      <c r="I85" s="13"/>
      <c r="L85" s="18"/>
    </row>
    <row r="86" spans="2:12" s="28" customFormat="1" ht="16.5" customHeight="1">
      <c r="B86" s="27"/>
      <c r="E86" s="263" t="s">
        <v>803</v>
      </c>
      <c r="F86" s="253"/>
      <c r="G86" s="253"/>
      <c r="H86" s="253"/>
      <c r="L86" s="27"/>
    </row>
    <row r="87" spans="2:12" s="28" customFormat="1" ht="12" customHeight="1">
      <c r="B87" s="27"/>
      <c r="C87" s="24" t="s">
        <v>150</v>
      </c>
      <c r="L87" s="27"/>
    </row>
    <row r="88" spans="2:12" s="28" customFormat="1" ht="16.5" customHeight="1">
      <c r="B88" s="27"/>
      <c r="E88" s="254" t="str">
        <f>E11</f>
        <v>A - ul. Na Drahách - investor Správa a údržba silnic Plzeňského kraje</v>
      </c>
      <c r="F88" s="253"/>
      <c r="G88" s="253"/>
      <c r="H88" s="253"/>
      <c r="L88" s="27"/>
    </row>
    <row r="89" spans="2:12" s="28" customFormat="1" ht="6.95" customHeight="1">
      <c r="B89" s="27"/>
      <c r="L89" s="27"/>
    </row>
    <row r="90" spans="2:12" s="28" customFormat="1" ht="12" customHeight="1">
      <c r="B90" s="27"/>
      <c r="C90" s="24" t="s">
        <v>20</v>
      </c>
      <c r="F90" s="15" t="str">
        <f>F14</f>
        <v>Plzeň -sever</v>
      </c>
      <c r="I90" s="24" t="s">
        <v>22</v>
      </c>
      <c r="J90" s="97" t="str">
        <f>IF(J14="","",J14)</f>
        <v>Vyplň údaj</v>
      </c>
      <c r="L90" s="27"/>
    </row>
    <row r="91" spans="2:12" s="28" customFormat="1" ht="6.95" customHeight="1">
      <c r="B91" s="27"/>
      <c r="L91" s="27"/>
    </row>
    <row r="92" spans="2:12" s="28" customFormat="1" ht="24.95" customHeight="1">
      <c r="B92" s="27"/>
      <c r="C92" s="24" t="s">
        <v>23</v>
      </c>
      <c r="F92" s="15" t="str">
        <f>E17</f>
        <v>Správa u údržba silnic Plzeň. kraje, Město Kožlany</v>
      </c>
      <c r="I92" s="24" t="s">
        <v>29</v>
      </c>
      <c r="J92" s="111" t="str">
        <f>E23</f>
        <v>Ing. Kamil Hrbek, Zdeněk Tvrz</v>
      </c>
      <c r="L92" s="27"/>
    </row>
    <row r="93" spans="2:12" s="28" customFormat="1" ht="13.7" customHeight="1">
      <c r="B93" s="27"/>
      <c r="C93" s="24" t="s">
        <v>27</v>
      </c>
      <c r="F93" s="15" t="str">
        <f>IF(E20="","",E20)</f>
        <v>Vyplň údaj</v>
      </c>
      <c r="I93" s="24" t="s">
        <v>32</v>
      </c>
      <c r="J93" s="111" t="str">
        <f>E26</f>
        <v>Lenka Jandová</v>
      </c>
      <c r="L93" s="27"/>
    </row>
    <row r="94" spans="2:12" s="28" customFormat="1" ht="10.35" customHeight="1">
      <c r="B94" s="27"/>
      <c r="L94" s="27"/>
    </row>
    <row r="95" spans="2:20" s="129" customFormat="1" ht="29.25" customHeight="1">
      <c r="B95" s="124"/>
      <c r="C95" s="125" t="s">
        <v>169</v>
      </c>
      <c r="D95" s="126" t="s">
        <v>54</v>
      </c>
      <c r="E95" s="126" t="s">
        <v>50</v>
      </c>
      <c r="F95" s="126" t="s">
        <v>51</v>
      </c>
      <c r="G95" s="126" t="s">
        <v>170</v>
      </c>
      <c r="H95" s="126" t="s">
        <v>171</v>
      </c>
      <c r="I95" s="126" t="s">
        <v>172</v>
      </c>
      <c r="J95" s="127" t="s">
        <v>155</v>
      </c>
      <c r="K95" s="128" t="s">
        <v>173</v>
      </c>
      <c r="L95" s="124"/>
      <c r="M95" s="52" t="s">
        <v>1</v>
      </c>
      <c r="N95" s="53" t="s">
        <v>39</v>
      </c>
      <c r="O95" s="53" t="s">
        <v>174</v>
      </c>
      <c r="P95" s="53" t="s">
        <v>175</v>
      </c>
      <c r="Q95" s="53" t="s">
        <v>176</v>
      </c>
      <c r="R95" s="53" t="s">
        <v>177</v>
      </c>
      <c r="S95" s="53" t="s">
        <v>178</v>
      </c>
      <c r="T95" s="54" t="s">
        <v>179</v>
      </c>
    </row>
    <row r="96" spans="2:63" s="28" customFormat="1" ht="22.9" customHeight="1">
      <c r="B96" s="27"/>
      <c r="C96" s="58" t="s">
        <v>180</v>
      </c>
      <c r="J96" s="130">
        <f>BK96</f>
        <v>7473510.98</v>
      </c>
      <c r="L96" s="27"/>
      <c r="M96" s="55"/>
      <c r="N96" s="46"/>
      <c r="O96" s="46"/>
      <c r="P96" s="131">
        <f>P97</f>
        <v>0</v>
      </c>
      <c r="Q96" s="46"/>
      <c r="R96" s="131">
        <f>R97</f>
        <v>3954.35341706</v>
      </c>
      <c r="S96" s="46"/>
      <c r="T96" s="132">
        <f>T97</f>
        <v>1689.3392</v>
      </c>
      <c r="AT96" s="15" t="s">
        <v>68</v>
      </c>
      <c r="AU96" s="15" t="s">
        <v>157</v>
      </c>
      <c r="BK96" s="133">
        <f>BK97</f>
        <v>7473510.98</v>
      </c>
    </row>
    <row r="97" spans="2:63" s="135" customFormat="1" ht="25.9" customHeight="1">
      <c r="B97" s="134"/>
      <c r="D97" s="136" t="s">
        <v>68</v>
      </c>
      <c r="E97" s="137" t="s">
        <v>181</v>
      </c>
      <c r="F97" s="137" t="s">
        <v>182</v>
      </c>
      <c r="J97" s="138">
        <f>BK97</f>
        <v>7473510.98</v>
      </c>
      <c r="L97" s="134"/>
      <c r="M97" s="139"/>
      <c r="N97" s="140"/>
      <c r="O97" s="140"/>
      <c r="P97" s="141">
        <f>P98+P143+P167+P174+P178+P214+P216+P259+P267+P273</f>
        <v>0</v>
      </c>
      <c r="Q97" s="140"/>
      <c r="R97" s="141">
        <f>R98+R143+R167+R174+R178+R214+R216+R259+R267+R273</f>
        <v>3954.35341706</v>
      </c>
      <c r="S97" s="140"/>
      <c r="T97" s="142">
        <f>T98+T143+T167+T174+T178+T214+T216+T259+T267+T273</f>
        <v>1689.3392</v>
      </c>
      <c r="AR97" s="136" t="s">
        <v>76</v>
      </c>
      <c r="AT97" s="143" t="s">
        <v>68</v>
      </c>
      <c r="AU97" s="143" t="s">
        <v>69</v>
      </c>
      <c r="AY97" s="136" t="s">
        <v>183</v>
      </c>
      <c r="BK97" s="144">
        <f>BK98+BK143+BK167+BK174+BK178+BK214+BK216+BK259+BK267+BK273</f>
        <v>7473510.98</v>
      </c>
    </row>
    <row r="98" spans="2:63" s="135" customFormat="1" ht="22.9" customHeight="1">
      <c r="B98" s="134"/>
      <c r="D98" s="136" t="s">
        <v>68</v>
      </c>
      <c r="E98" s="145" t="s">
        <v>76</v>
      </c>
      <c r="F98" s="145" t="s">
        <v>184</v>
      </c>
      <c r="J98" s="146">
        <f>BK98</f>
        <v>1021407.7899999999</v>
      </c>
      <c r="L98" s="134"/>
      <c r="M98" s="139"/>
      <c r="N98" s="140"/>
      <c r="O98" s="140"/>
      <c r="P98" s="141">
        <f>SUM(P99:P142)</f>
        <v>0</v>
      </c>
      <c r="Q98" s="140"/>
      <c r="R98" s="141">
        <f>SUM(R99:R142)</f>
        <v>203.42142700000002</v>
      </c>
      <c r="S98" s="140"/>
      <c r="T98" s="142">
        <f>SUM(T99:T142)</f>
        <v>1585.4748</v>
      </c>
      <c r="AR98" s="136" t="s">
        <v>76</v>
      </c>
      <c r="AT98" s="143" t="s">
        <v>68</v>
      </c>
      <c r="AU98" s="143" t="s">
        <v>76</v>
      </c>
      <c r="AY98" s="136" t="s">
        <v>183</v>
      </c>
      <c r="BK98" s="144">
        <f>SUM(BK99:BK142)</f>
        <v>1021407.7899999999</v>
      </c>
    </row>
    <row r="99" spans="2:65" s="28" customFormat="1" ht="16.5" customHeight="1">
      <c r="B99" s="27"/>
      <c r="C99" s="147" t="s">
        <v>76</v>
      </c>
      <c r="D99" s="147" t="s">
        <v>185</v>
      </c>
      <c r="E99" s="148" t="s">
        <v>805</v>
      </c>
      <c r="F99" s="149" t="s">
        <v>806</v>
      </c>
      <c r="G99" s="150" t="s">
        <v>188</v>
      </c>
      <c r="H99" s="151">
        <v>1451.9</v>
      </c>
      <c r="I99" s="4">
        <v>75</v>
      </c>
      <c r="J99" s="95">
        <f>ROUND(I99*H99,2)</f>
        <v>108892.5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0.58</v>
      </c>
      <c r="T99" s="155">
        <f>S99*H99</f>
        <v>842.102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108892.5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108892.5</v>
      </c>
      <c r="BL99" s="15" t="s">
        <v>190</v>
      </c>
      <c r="BM99" s="15" t="s">
        <v>807</v>
      </c>
    </row>
    <row r="100" spans="2:65" s="28" customFormat="1" ht="16.5" customHeight="1">
      <c r="B100" s="27"/>
      <c r="C100" s="147" t="s">
        <v>78</v>
      </c>
      <c r="D100" s="147" t="s">
        <v>185</v>
      </c>
      <c r="E100" s="148" t="s">
        <v>186</v>
      </c>
      <c r="F100" s="149" t="s">
        <v>187</v>
      </c>
      <c r="G100" s="150" t="s">
        <v>188</v>
      </c>
      <c r="H100" s="151">
        <v>1451.9</v>
      </c>
      <c r="I100" s="4">
        <v>249</v>
      </c>
      <c r="J100" s="95">
        <f>ROUND(I100*H100,2)</f>
        <v>361523.1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0.0003</v>
      </c>
      <c r="R100" s="154">
        <f>Q100*H100</f>
        <v>0.43557</v>
      </c>
      <c r="S100" s="154">
        <v>0.512</v>
      </c>
      <c r="T100" s="155">
        <f>S100*H100</f>
        <v>743.3728000000001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361523.1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361523.1</v>
      </c>
      <c r="BL100" s="15" t="s">
        <v>190</v>
      </c>
      <c r="BM100" s="15" t="s">
        <v>808</v>
      </c>
    </row>
    <row r="101" spans="2:65" s="28" customFormat="1" ht="16.5" customHeight="1">
      <c r="B101" s="27"/>
      <c r="C101" s="147" t="s">
        <v>198</v>
      </c>
      <c r="D101" s="147" t="s">
        <v>185</v>
      </c>
      <c r="E101" s="148" t="s">
        <v>192</v>
      </c>
      <c r="F101" s="149" t="s">
        <v>193</v>
      </c>
      <c r="G101" s="150" t="s">
        <v>194</v>
      </c>
      <c r="H101" s="151">
        <v>313.865</v>
      </c>
      <c r="I101" s="4">
        <v>189</v>
      </c>
      <c r="J101" s="95">
        <f>ROUND(I101*H101,2)</f>
        <v>59320.49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59320.49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59320.49</v>
      </c>
      <c r="BL101" s="15" t="s">
        <v>190</v>
      </c>
      <c r="BM101" s="15" t="s">
        <v>809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810</v>
      </c>
      <c r="H102" s="162">
        <v>290.38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69</v>
      </c>
      <c r="AY102" s="160" t="s">
        <v>183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811</v>
      </c>
      <c r="H103" s="162">
        <v>7.029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69</v>
      </c>
      <c r="AY103" s="160" t="s">
        <v>183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812</v>
      </c>
      <c r="H104" s="162">
        <v>16.456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74" customFormat="1" ht="12">
      <c r="B105" s="173"/>
      <c r="D105" s="159" t="s">
        <v>196</v>
      </c>
      <c r="E105" s="175" t="s">
        <v>1</v>
      </c>
      <c r="F105" s="176" t="s">
        <v>211</v>
      </c>
      <c r="H105" s="177">
        <v>313.865</v>
      </c>
      <c r="I105" s="7"/>
      <c r="L105" s="173"/>
      <c r="M105" s="178"/>
      <c r="N105" s="179"/>
      <c r="O105" s="179"/>
      <c r="P105" s="179"/>
      <c r="Q105" s="179"/>
      <c r="R105" s="179"/>
      <c r="S105" s="179"/>
      <c r="T105" s="180"/>
      <c r="AT105" s="175" t="s">
        <v>196</v>
      </c>
      <c r="AU105" s="175" t="s">
        <v>78</v>
      </c>
      <c r="AV105" s="174" t="s">
        <v>190</v>
      </c>
      <c r="AW105" s="174" t="s">
        <v>31</v>
      </c>
      <c r="AX105" s="174" t="s">
        <v>76</v>
      </c>
      <c r="AY105" s="175" t="s">
        <v>183</v>
      </c>
    </row>
    <row r="106" spans="2:65" s="28" customFormat="1" ht="16.5" customHeight="1">
      <c r="B106" s="27"/>
      <c r="C106" s="147" t="s">
        <v>190</v>
      </c>
      <c r="D106" s="147" t="s">
        <v>185</v>
      </c>
      <c r="E106" s="148" t="s">
        <v>199</v>
      </c>
      <c r="F106" s="149" t="s">
        <v>200</v>
      </c>
      <c r="G106" s="150" t="s">
        <v>194</v>
      </c>
      <c r="H106" s="151">
        <v>104.622</v>
      </c>
      <c r="I106" s="4">
        <v>11.2</v>
      </c>
      <c r="J106" s="95">
        <f>ROUND(I106*H106,2)</f>
        <v>1171.77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1171.77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1171.77</v>
      </c>
      <c r="BL106" s="15" t="s">
        <v>190</v>
      </c>
      <c r="BM106" s="15" t="s">
        <v>813</v>
      </c>
    </row>
    <row r="107" spans="2:51" s="158" customFormat="1" ht="12">
      <c r="B107" s="157"/>
      <c r="D107" s="159" t="s">
        <v>196</v>
      </c>
      <c r="E107" s="160" t="s">
        <v>1</v>
      </c>
      <c r="F107" s="161" t="s">
        <v>814</v>
      </c>
      <c r="H107" s="162">
        <v>104.622</v>
      </c>
      <c r="I107" s="5"/>
      <c r="L107" s="157"/>
      <c r="M107" s="163"/>
      <c r="N107" s="164"/>
      <c r="O107" s="164"/>
      <c r="P107" s="164"/>
      <c r="Q107" s="164"/>
      <c r="R107" s="164"/>
      <c r="S107" s="164"/>
      <c r="T107" s="165"/>
      <c r="AT107" s="160" t="s">
        <v>196</v>
      </c>
      <c r="AU107" s="160" t="s">
        <v>78</v>
      </c>
      <c r="AV107" s="158" t="s">
        <v>78</v>
      </c>
      <c r="AW107" s="158" t="s">
        <v>31</v>
      </c>
      <c r="AX107" s="158" t="s">
        <v>76</v>
      </c>
      <c r="AY107" s="160" t="s">
        <v>183</v>
      </c>
    </row>
    <row r="108" spans="2:65" s="28" customFormat="1" ht="16.5" customHeight="1">
      <c r="B108" s="27"/>
      <c r="C108" s="147" t="s">
        <v>212</v>
      </c>
      <c r="D108" s="147" t="s">
        <v>185</v>
      </c>
      <c r="E108" s="148" t="s">
        <v>203</v>
      </c>
      <c r="F108" s="149" t="s">
        <v>204</v>
      </c>
      <c r="G108" s="150" t="s">
        <v>194</v>
      </c>
      <c r="H108" s="151">
        <v>67.587</v>
      </c>
      <c r="I108" s="4">
        <v>265</v>
      </c>
      <c r="J108" s="95">
        <f>ROUND(I108*H108,2)</f>
        <v>17910.56</v>
      </c>
      <c r="K108" s="149" t="s">
        <v>205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17910.56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17910.56</v>
      </c>
      <c r="BL108" s="15" t="s">
        <v>190</v>
      </c>
      <c r="BM108" s="15" t="s">
        <v>815</v>
      </c>
    </row>
    <row r="109" spans="2:51" s="167" customFormat="1" ht="12">
      <c r="B109" s="166"/>
      <c r="D109" s="159" t="s">
        <v>196</v>
      </c>
      <c r="E109" s="168" t="s">
        <v>1</v>
      </c>
      <c r="F109" s="169" t="s">
        <v>207</v>
      </c>
      <c r="H109" s="168" t="s">
        <v>1</v>
      </c>
      <c r="I109" s="6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196</v>
      </c>
      <c r="AU109" s="168" t="s">
        <v>78</v>
      </c>
      <c r="AV109" s="167" t="s">
        <v>76</v>
      </c>
      <c r="AW109" s="167" t="s">
        <v>31</v>
      </c>
      <c r="AX109" s="167" t="s">
        <v>69</v>
      </c>
      <c r="AY109" s="168" t="s">
        <v>183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816</v>
      </c>
      <c r="H110" s="162">
        <v>10.301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69</v>
      </c>
      <c r="AY110" s="160" t="s">
        <v>183</v>
      </c>
    </row>
    <row r="111" spans="2:51" s="167" customFormat="1" ht="12">
      <c r="B111" s="166"/>
      <c r="D111" s="159" t="s">
        <v>196</v>
      </c>
      <c r="E111" s="168" t="s">
        <v>1</v>
      </c>
      <c r="F111" s="169" t="s">
        <v>209</v>
      </c>
      <c r="H111" s="168" t="s">
        <v>1</v>
      </c>
      <c r="I111" s="6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8" t="s">
        <v>196</v>
      </c>
      <c r="AU111" s="168" t="s">
        <v>78</v>
      </c>
      <c r="AV111" s="167" t="s">
        <v>76</v>
      </c>
      <c r="AW111" s="167" t="s">
        <v>31</v>
      </c>
      <c r="AX111" s="167" t="s">
        <v>69</v>
      </c>
      <c r="AY111" s="168" t="s">
        <v>183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817</v>
      </c>
      <c r="H112" s="162">
        <v>57.286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69</v>
      </c>
      <c r="AY112" s="160" t="s">
        <v>183</v>
      </c>
    </row>
    <row r="113" spans="2:51" s="174" customFormat="1" ht="12">
      <c r="B113" s="173"/>
      <c r="D113" s="159" t="s">
        <v>196</v>
      </c>
      <c r="E113" s="175" t="s">
        <v>1</v>
      </c>
      <c r="F113" s="176" t="s">
        <v>211</v>
      </c>
      <c r="H113" s="177">
        <v>67.587</v>
      </c>
      <c r="I113" s="7"/>
      <c r="L113" s="173"/>
      <c r="M113" s="178"/>
      <c r="N113" s="179"/>
      <c r="O113" s="179"/>
      <c r="P113" s="179"/>
      <c r="Q113" s="179"/>
      <c r="R113" s="179"/>
      <c r="S113" s="179"/>
      <c r="T113" s="180"/>
      <c r="AT113" s="175" t="s">
        <v>196</v>
      </c>
      <c r="AU113" s="175" t="s">
        <v>78</v>
      </c>
      <c r="AV113" s="174" t="s">
        <v>190</v>
      </c>
      <c r="AW113" s="174" t="s">
        <v>31</v>
      </c>
      <c r="AX113" s="174" t="s">
        <v>76</v>
      </c>
      <c r="AY113" s="175" t="s">
        <v>183</v>
      </c>
    </row>
    <row r="114" spans="2:65" s="28" customFormat="1" ht="16.5" customHeight="1">
      <c r="B114" s="27"/>
      <c r="C114" s="147" t="s">
        <v>217</v>
      </c>
      <c r="D114" s="147" t="s">
        <v>185</v>
      </c>
      <c r="E114" s="148" t="s">
        <v>213</v>
      </c>
      <c r="F114" s="149" t="s">
        <v>214</v>
      </c>
      <c r="G114" s="150" t="s">
        <v>194</v>
      </c>
      <c r="H114" s="151">
        <v>22.529</v>
      </c>
      <c r="I114" s="4">
        <v>23.2</v>
      </c>
      <c r="J114" s="95">
        <f>ROUND(I114*H114,2)</f>
        <v>522.67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522.67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522.67</v>
      </c>
      <c r="BL114" s="15" t="s">
        <v>190</v>
      </c>
      <c r="BM114" s="15" t="s">
        <v>818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819</v>
      </c>
      <c r="H115" s="162">
        <v>22.529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222</v>
      </c>
      <c r="D116" s="147" t="s">
        <v>185</v>
      </c>
      <c r="E116" s="148" t="s">
        <v>218</v>
      </c>
      <c r="F116" s="149" t="s">
        <v>219</v>
      </c>
      <c r="G116" s="150" t="s">
        <v>194</v>
      </c>
      <c r="H116" s="151">
        <v>334.372</v>
      </c>
      <c r="I116" s="4">
        <v>252</v>
      </c>
      <c r="J116" s="95">
        <f>ROUND(I116*H116,2)</f>
        <v>84261.74</v>
      </c>
      <c r="K116" s="149" t="s">
        <v>189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84261.74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84261.74</v>
      </c>
      <c r="BL116" s="15" t="s">
        <v>190</v>
      </c>
      <c r="BM116" s="15" t="s">
        <v>820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821</v>
      </c>
      <c r="H117" s="162">
        <v>334.372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227</v>
      </c>
      <c r="D118" s="147" t="s">
        <v>185</v>
      </c>
      <c r="E118" s="148" t="s">
        <v>223</v>
      </c>
      <c r="F118" s="149" t="s">
        <v>224</v>
      </c>
      <c r="G118" s="150" t="s">
        <v>194</v>
      </c>
      <c r="H118" s="151">
        <v>10365.532</v>
      </c>
      <c r="I118" s="4">
        <v>2.5</v>
      </c>
      <c r="J118" s="95">
        <f>ROUND(I118*H118,2)</f>
        <v>25913.83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25913.83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25913.83</v>
      </c>
      <c r="BL118" s="15" t="s">
        <v>190</v>
      </c>
      <c r="BM118" s="15" t="s">
        <v>822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823</v>
      </c>
      <c r="H119" s="162">
        <v>10365.532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232</v>
      </c>
      <c r="D120" s="147" t="s">
        <v>185</v>
      </c>
      <c r="E120" s="148" t="s">
        <v>228</v>
      </c>
      <c r="F120" s="149" t="s">
        <v>229</v>
      </c>
      <c r="G120" s="150" t="s">
        <v>194</v>
      </c>
      <c r="H120" s="151">
        <v>334.372</v>
      </c>
      <c r="I120" s="4">
        <v>19</v>
      </c>
      <c r="J120" s="95">
        <f>ROUND(I120*H120,2)</f>
        <v>6353.07</v>
      </c>
      <c r="K120" s="149" t="s">
        <v>205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6353.07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6353.07</v>
      </c>
      <c r="BL120" s="15" t="s">
        <v>190</v>
      </c>
      <c r="BM120" s="15" t="s">
        <v>824</v>
      </c>
    </row>
    <row r="121" spans="2:51" s="158" customFormat="1" ht="12">
      <c r="B121" s="157"/>
      <c r="D121" s="159" t="s">
        <v>196</v>
      </c>
      <c r="E121" s="160" t="s">
        <v>1</v>
      </c>
      <c r="F121" s="161" t="s">
        <v>825</v>
      </c>
      <c r="H121" s="162">
        <v>334.372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31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236</v>
      </c>
      <c r="D122" s="147" t="s">
        <v>185</v>
      </c>
      <c r="E122" s="148" t="s">
        <v>233</v>
      </c>
      <c r="F122" s="149" t="s">
        <v>234</v>
      </c>
      <c r="G122" s="150" t="s">
        <v>194</v>
      </c>
      <c r="H122" s="151">
        <v>334.372</v>
      </c>
      <c r="I122" s="4">
        <v>11</v>
      </c>
      <c r="J122" s="95">
        <f>ROUND(I122*H122,2)</f>
        <v>3678.09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3678.09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3678.09</v>
      </c>
      <c r="BL122" s="15" t="s">
        <v>190</v>
      </c>
      <c r="BM122" s="15" t="s">
        <v>826</v>
      </c>
    </row>
    <row r="123" spans="2:65" s="28" customFormat="1" ht="16.5" customHeight="1">
      <c r="B123" s="27"/>
      <c r="C123" s="147" t="s">
        <v>242</v>
      </c>
      <c r="D123" s="147" t="s">
        <v>185</v>
      </c>
      <c r="E123" s="148" t="s">
        <v>237</v>
      </c>
      <c r="F123" s="149" t="s">
        <v>238</v>
      </c>
      <c r="G123" s="150" t="s">
        <v>239</v>
      </c>
      <c r="H123" s="151">
        <v>534.995</v>
      </c>
      <c r="I123" s="4">
        <v>50</v>
      </c>
      <c r="J123" s="95">
        <f>ROUND(I123*H123,2)</f>
        <v>26749.75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26749.75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26749.75</v>
      </c>
      <c r="BL123" s="15" t="s">
        <v>190</v>
      </c>
      <c r="BM123" s="15" t="s">
        <v>827</v>
      </c>
    </row>
    <row r="124" spans="2:51" s="158" customFormat="1" ht="12">
      <c r="B124" s="157"/>
      <c r="D124" s="159" t="s">
        <v>196</v>
      </c>
      <c r="F124" s="161" t="s">
        <v>828</v>
      </c>
      <c r="H124" s="162">
        <v>534.995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248</v>
      </c>
      <c r="D125" s="147" t="s">
        <v>185</v>
      </c>
      <c r="E125" s="148" t="s">
        <v>243</v>
      </c>
      <c r="F125" s="149" t="s">
        <v>244</v>
      </c>
      <c r="G125" s="150" t="s">
        <v>194</v>
      </c>
      <c r="H125" s="151">
        <v>47.08</v>
      </c>
      <c r="I125" s="4">
        <v>46.9</v>
      </c>
      <c r="J125" s="95">
        <f>ROUND(I125*H125,2)</f>
        <v>2208.05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2208.05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2208.05</v>
      </c>
      <c r="BL125" s="15" t="s">
        <v>190</v>
      </c>
      <c r="BM125" s="15" t="s">
        <v>829</v>
      </c>
    </row>
    <row r="126" spans="2:51" s="167" customFormat="1" ht="12">
      <c r="B126" s="166"/>
      <c r="D126" s="159" t="s">
        <v>196</v>
      </c>
      <c r="E126" s="168" t="s">
        <v>1</v>
      </c>
      <c r="F126" s="169" t="s">
        <v>246</v>
      </c>
      <c r="H126" s="168" t="s">
        <v>1</v>
      </c>
      <c r="I126" s="6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196</v>
      </c>
      <c r="AU126" s="168" t="s">
        <v>78</v>
      </c>
      <c r="AV126" s="167" t="s">
        <v>76</v>
      </c>
      <c r="AW126" s="167" t="s">
        <v>31</v>
      </c>
      <c r="AX126" s="167" t="s">
        <v>69</v>
      </c>
      <c r="AY126" s="168" t="s">
        <v>183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830</v>
      </c>
      <c r="H127" s="162">
        <v>47.08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253</v>
      </c>
      <c r="D128" s="147" t="s">
        <v>185</v>
      </c>
      <c r="E128" s="148" t="s">
        <v>249</v>
      </c>
      <c r="F128" s="149" t="s">
        <v>250</v>
      </c>
      <c r="G128" s="150" t="s">
        <v>188</v>
      </c>
      <c r="H128" s="151">
        <v>2464.66</v>
      </c>
      <c r="I128" s="4">
        <v>45</v>
      </c>
      <c r="J128" s="95">
        <f>ROUND(I128*H128,2)</f>
        <v>110909.7</v>
      </c>
      <c r="K128" s="149" t="s">
        <v>205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110909.7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110909.7</v>
      </c>
      <c r="BL128" s="15" t="s">
        <v>190</v>
      </c>
      <c r="BM128" s="15" t="s">
        <v>831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832</v>
      </c>
      <c r="H129" s="162">
        <v>2464.66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257</v>
      </c>
      <c r="D130" s="147" t="s">
        <v>185</v>
      </c>
      <c r="E130" s="148" t="s">
        <v>833</v>
      </c>
      <c r="F130" s="149" t="s">
        <v>834</v>
      </c>
      <c r="G130" s="150" t="s">
        <v>188</v>
      </c>
      <c r="H130" s="151">
        <v>634.28</v>
      </c>
      <c r="I130" s="4">
        <v>46.6</v>
      </c>
      <c r="J130" s="95">
        <f>ROUND(I130*H130,2)</f>
        <v>29557.45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29557.45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29557.45</v>
      </c>
      <c r="BL130" s="15" t="s">
        <v>190</v>
      </c>
      <c r="BM130" s="15" t="s">
        <v>835</v>
      </c>
    </row>
    <row r="131" spans="2:65" s="28" customFormat="1" ht="16.5" customHeight="1">
      <c r="B131" s="27"/>
      <c r="C131" s="147" t="s">
        <v>8</v>
      </c>
      <c r="D131" s="147" t="s">
        <v>185</v>
      </c>
      <c r="E131" s="148" t="s">
        <v>218</v>
      </c>
      <c r="F131" s="149" t="s">
        <v>219</v>
      </c>
      <c r="G131" s="150" t="s">
        <v>194</v>
      </c>
      <c r="H131" s="151">
        <v>126.856</v>
      </c>
      <c r="I131" s="4">
        <v>252</v>
      </c>
      <c r="J131" s="95">
        <f>ROUND(I131*H131,2)</f>
        <v>31967.71</v>
      </c>
      <c r="K131" s="149" t="s">
        <v>189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31967.71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31967.71</v>
      </c>
      <c r="BL131" s="15" t="s">
        <v>190</v>
      </c>
      <c r="BM131" s="15" t="s">
        <v>836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837</v>
      </c>
      <c r="H132" s="162">
        <v>126.856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262</v>
      </c>
      <c r="D133" s="147" t="s">
        <v>185</v>
      </c>
      <c r="E133" s="148" t="s">
        <v>223</v>
      </c>
      <c r="F133" s="149" t="s">
        <v>224</v>
      </c>
      <c r="G133" s="150" t="s">
        <v>194</v>
      </c>
      <c r="H133" s="151">
        <v>3932.536</v>
      </c>
      <c r="I133" s="4">
        <v>2.5</v>
      </c>
      <c r="J133" s="95">
        <f>ROUND(I133*H133,2)</f>
        <v>9831.34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9831.34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9831.34</v>
      </c>
      <c r="BL133" s="15" t="s">
        <v>190</v>
      </c>
      <c r="BM133" s="15" t="s">
        <v>838</v>
      </c>
    </row>
    <row r="134" spans="2:51" s="158" customFormat="1" ht="12">
      <c r="B134" s="157"/>
      <c r="D134" s="159" t="s">
        <v>196</v>
      </c>
      <c r="E134" s="160" t="s">
        <v>1</v>
      </c>
      <c r="F134" s="161" t="s">
        <v>839</v>
      </c>
      <c r="H134" s="162">
        <v>3932.536</v>
      </c>
      <c r="I134" s="5"/>
      <c r="L134" s="157"/>
      <c r="M134" s="163"/>
      <c r="N134" s="164"/>
      <c r="O134" s="164"/>
      <c r="P134" s="164"/>
      <c r="Q134" s="164"/>
      <c r="R134" s="164"/>
      <c r="S134" s="164"/>
      <c r="T134" s="165"/>
      <c r="AT134" s="160" t="s">
        <v>196</v>
      </c>
      <c r="AU134" s="160" t="s">
        <v>78</v>
      </c>
      <c r="AV134" s="158" t="s">
        <v>78</v>
      </c>
      <c r="AW134" s="158" t="s">
        <v>31</v>
      </c>
      <c r="AX134" s="158" t="s">
        <v>76</v>
      </c>
      <c r="AY134" s="160" t="s">
        <v>183</v>
      </c>
    </row>
    <row r="135" spans="2:65" s="28" customFormat="1" ht="16.5" customHeight="1">
      <c r="B135" s="27"/>
      <c r="C135" s="147" t="s">
        <v>264</v>
      </c>
      <c r="D135" s="147" t="s">
        <v>185</v>
      </c>
      <c r="E135" s="148" t="s">
        <v>228</v>
      </c>
      <c r="F135" s="149" t="s">
        <v>229</v>
      </c>
      <c r="G135" s="150" t="s">
        <v>194</v>
      </c>
      <c r="H135" s="151">
        <v>126.856</v>
      </c>
      <c r="I135" s="4">
        <v>19</v>
      </c>
      <c r="J135" s="95">
        <f>ROUND(I135*H135,2)</f>
        <v>2410.26</v>
      </c>
      <c r="K135" s="149" t="s">
        <v>205</v>
      </c>
      <c r="L135" s="27"/>
      <c r="M135" s="152" t="s">
        <v>1</v>
      </c>
      <c r="N135" s="153" t="s">
        <v>40</v>
      </c>
      <c r="O135" s="4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5" t="s">
        <v>190</v>
      </c>
      <c r="AT135" s="15" t="s">
        <v>185</v>
      </c>
      <c r="AU135" s="15" t="s">
        <v>78</v>
      </c>
      <c r="AY135" s="15" t="s">
        <v>183</v>
      </c>
      <c r="BE135" s="156">
        <f>IF(N135="základní",J135,0)</f>
        <v>2410.26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76</v>
      </c>
      <c r="BK135" s="156">
        <f>ROUND(I135*H135,2)</f>
        <v>2410.26</v>
      </c>
      <c r="BL135" s="15" t="s">
        <v>190</v>
      </c>
      <c r="BM135" s="15" t="s">
        <v>840</v>
      </c>
    </row>
    <row r="136" spans="2:51" s="158" customFormat="1" ht="12">
      <c r="B136" s="157"/>
      <c r="D136" s="159" t="s">
        <v>196</v>
      </c>
      <c r="E136" s="160" t="s">
        <v>1</v>
      </c>
      <c r="F136" s="161" t="s">
        <v>841</v>
      </c>
      <c r="H136" s="162">
        <v>126.856</v>
      </c>
      <c r="I136" s="5"/>
      <c r="L136" s="157"/>
      <c r="M136" s="163"/>
      <c r="N136" s="164"/>
      <c r="O136" s="164"/>
      <c r="P136" s="164"/>
      <c r="Q136" s="164"/>
      <c r="R136" s="164"/>
      <c r="S136" s="164"/>
      <c r="T136" s="165"/>
      <c r="AT136" s="160" t="s">
        <v>196</v>
      </c>
      <c r="AU136" s="160" t="s">
        <v>78</v>
      </c>
      <c r="AV136" s="158" t="s">
        <v>78</v>
      </c>
      <c r="AW136" s="158" t="s">
        <v>31</v>
      </c>
      <c r="AX136" s="158" t="s">
        <v>76</v>
      </c>
      <c r="AY136" s="160" t="s">
        <v>183</v>
      </c>
    </row>
    <row r="137" spans="2:65" s="28" customFormat="1" ht="16.5" customHeight="1">
      <c r="B137" s="27"/>
      <c r="C137" s="147" t="s">
        <v>270</v>
      </c>
      <c r="D137" s="147" t="s">
        <v>185</v>
      </c>
      <c r="E137" s="148" t="s">
        <v>233</v>
      </c>
      <c r="F137" s="149" t="s">
        <v>234</v>
      </c>
      <c r="G137" s="150" t="s">
        <v>194</v>
      </c>
      <c r="H137" s="151">
        <v>126.856</v>
      </c>
      <c r="I137" s="4">
        <v>11</v>
      </c>
      <c r="J137" s="95">
        <f>ROUND(I137*H137,2)</f>
        <v>1395.42</v>
      </c>
      <c r="K137" s="149" t="s">
        <v>189</v>
      </c>
      <c r="L137" s="27"/>
      <c r="M137" s="152" t="s">
        <v>1</v>
      </c>
      <c r="N137" s="153" t="s">
        <v>40</v>
      </c>
      <c r="O137" s="4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AR137" s="15" t="s">
        <v>190</v>
      </c>
      <c r="AT137" s="15" t="s">
        <v>185</v>
      </c>
      <c r="AU137" s="15" t="s">
        <v>78</v>
      </c>
      <c r="AY137" s="15" t="s">
        <v>183</v>
      </c>
      <c r="BE137" s="156">
        <f>IF(N137="základní",J137,0)</f>
        <v>1395.42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1395.42</v>
      </c>
      <c r="BL137" s="15" t="s">
        <v>190</v>
      </c>
      <c r="BM137" s="15" t="s">
        <v>842</v>
      </c>
    </row>
    <row r="138" spans="2:65" s="28" customFormat="1" ht="16.5" customHeight="1">
      <c r="B138" s="27"/>
      <c r="C138" s="181" t="s">
        <v>274</v>
      </c>
      <c r="D138" s="181" t="s">
        <v>265</v>
      </c>
      <c r="E138" s="182" t="s">
        <v>266</v>
      </c>
      <c r="F138" s="183" t="s">
        <v>267</v>
      </c>
      <c r="G138" s="184" t="s">
        <v>239</v>
      </c>
      <c r="H138" s="185">
        <v>202.97</v>
      </c>
      <c r="I138" s="8">
        <v>580</v>
      </c>
      <c r="J138" s="186">
        <f>ROUND(I138*H138,2)</f>
        <v>117722.6</v>
      </c>
      <c r="K138" s="183" t="s">
        <v>189</v>
      </c>
      <c r="L138" s="187"/>
      <c r="M138" s="188" t="s">
        <v>1</v>
      </c>
      <c r="N138" s="189" t="s">
        <v>40</v>
      </c>
      <c r="O138" s="48"/>
      <c r="P138" s="154">
        <f>O138*H138</f>
        <v>0</v>
      </c>
      <c r="Q138" s="154">
        <v>1</v>
      </c>
      <c r="R138" s="154">
        <f>Q138*H138</f>
        <v>202.97</v>
      </c>
      <c r="S138" s="154">
        <v>0</v>
      </c>
      <c r="T138" s="155">
        <f>S138*H138</f>
        <v>0</v>
      </c>
      <c r="AR138" s="15" t="s">
        <v>227</v>
      </c>
      <c r="AT138" s="15" t="s">
        <v>265</v>
      </c>
      <c r="AU138" s="15" t="s">
        <v>78</v>
      </c>
      <c r="AY138" s="15" t="s">
        <v>183</v>
      </c>
      <c r="BE138" s="156">
        <f>IF(N138="základní",J138,0)</f>
        <v>117722.6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5" t="s">
        <v>76</v>
      </c>
      <c r="BK138" s="156">
        <f>ROUND(I138*H138,2)</f>
        <v>117722.6</v>
      </c>
      <c r="BL138" s="15" t="s">
        <v>190</v>
      </c>
      <c r="BM138" s="15" t="s">
        <v>843</v>
      </c>
    </row>
    <row r="139" spans="2:51" s="158" customFormat="1" ht="12">
      <c r="B139" s="157"/>
      <c r="D139" s="159" t="s">
        <v>196</v>
      </c>
      <c r="E139" s="160" t="s">
        <v>1</v>
      </c>
      <c r="F139" s="161" t="s">
        <v>844</v>
      </c>
      <c r="H139" s="162">
        <v>202.97</v>
      </c>
      <c r="I139" s="5"/>
      <c r="L139" s="157"/>
      <c r="M139" s="163"/>
      <c r="N139" s="164"/>
      <c r="O139" s="164"/>
      <c r="P139" s="164"/>
      <c r="Q139" s="164"/>
      <c r="R139" s="164"/>
      <c r="S139" s="164"/>
      <c r="T139" s="165"/>
      <c r="AT139" s="160" t="s">
        <v>196</v>
      </c>
      <c r="AU139" s="160" t="s">
        <v>78</v>
      </c>
      <c r="AV139" s="158" t="s">
        <v>78</v>
      </c>
      <c r="AW139" s="158" t="s">
        <v>31</v>
      </c>
      <c r="AX139" s="158" t="s">
        <v>76</v>
      </c>
      <c r="AY139" s="160" t="s">
        <v>183</v>
      </c>
    </row>
    <row r="140" spans="2:65" s="28" customFormat="1" ht="16.5" customHeight="1">
      <c r="B140" s="27"/>
      <c r="C140" s="147" t="s">
        <v>282</v>
      </c>
      <c r="D140" s="147" t="s">
        <v>185</v>
      </c>
      <c r="E140" s="148" t="s">
        <v>271</v>
      </c>
      <c r="F140" s="149" t="s">
        <v>272</v>
      </c>
      <c r="G140" s="150" t="s">
        <v>188</v>
      </c>
      <c r="H140" s="151">
        <v>634.28</v>
      </c>
      <c r="I140" s="4">
        <v>25.5</v>
      </c>
      <c r="J140" s="95">
        <f>ROUND(I140*H140,2)</f>
        <v>16174.14</v>
      </c>
      <c r="K140" s="149" t="s">
        <v>205</v>
      </c>
      <c r="L140" s="27"/>
      <c r="M140" s="152" t="s">
        <v>1</v>
      </c>
      <c r="N140" s="153" t="s">
        <v>40</v>
      </c>
      <c r="O140" s="48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>IF(N140="základní",J140,0)</f>
        <v>16174.14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16174.14</v>
      </c>
      <c r="BL140" s="15" t="s">
        <v>190</v>
      </c>
      <c r="BM140" s="15" t="s">
        <v>845</v>
      </c>
    </row>
    <row r="141" spans="2:65" s="28" customFormat="1" ht="16.5" customHeight="1">
      <c r="B141" s="27"/>
      <c r="C141" s="181" t="s">
        <v>7</v>
      </c>
      <c r="D141" s="181" t="s">
        <v>265</v>
      </c>
      <c r="E141" s="182" t="s">
        <v>275</v>
      </c>
      <c r="F141" s="183" t="s">
        <v>276</v>
      </c>
      <c r="G141" s="184" t="s">
        <v>277</v>
      </c>
      <c r="H141" s="185">
        <v>15.857</v>
      </c>
      <c r="I141" s="8">
        <v>185</v>
      </c>
      <c r="J141" s="186">
        <f>ROUND(I141*H141,2)</f>
        <v>2933.55</v>
      </c>
      <c r="K141" s="183" t="s">
        <v>205</v>
      </c>
      <c r="L141" s="187"/>
      <c r="M141" s="188" t="s">
        <v>1</v>
      </c>
      <c r="N141" s="189" t="s">
        <v>40</v>
      </c>
      <c r="O141" s="48"/>
      <c r="P141" s="154">
        <f>O141*H141</f>
        <v>0</v>
      </c>
      <c r="Q141" s="154">
        <v>0.001</v>
      </c>
      <c r="R141" s="154">
        <f>Q141*H141</f>
        <v>0.015857</v>
      </c>
      <c r="S141" s="154">
        <v>0</v>
      </c>
      <c r="T141" s="155">
        <f>S141*H141</f>
        <v>0</v>
      </c>
      <c r="AR141" s="15" t="s">
        <v>227</v>
      </c>
      <c r="AT141" s="15" t="s">
        <v>265</v>
      </c>
      <c r="AU141" s="15" t="s">
        <v>78</v>
      </c>
      <c r="AY141" s="15" t="s">
        <v>183</v>
      </c>
      <c r="BE141" s="156">
        <f>IF(N141="základní",J141,0)</f>
        <v>2933.55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2933.55</v>
      </c>
      <c r="BL141" s="15" t="s">
        <v>190</v>
      </c>
      <c r="BM141" s="15" t="s">
        <v>846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847</v>
      </c>
      <c r="H142" s="162">
        <v>15.857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76</v>
      </c>
      <c r="AY142" s="160" t="s">
        <v>183</v>
      </c>
    </row>
    <row r="143" spans="2:63" s="135" customFormat="1" ht="22.9" customHeight="1">
      <c r="B143" s="134"/>
      <c r="D143" s="136" t="s">
        <v>68</v>
      </c>
      <c r="E143" s="145" t="s">
        <v>280</v>
      </c>
      <c r="F143" s="145" t="s">
        <v>281</v>
      </c>
      <c r="I143" s="3"/>
      <c r="J143" s="146">
        <f>BK143</f>
        <v>834167.53</v>
      </c>
      <c r="L143" s="134"/>
      <c r="M143" s="139"/>
      <c r="N143" s="140"/>
      <c r="O143" s="140"/>
      <c r="P143" s="141">
        <f>SUM(P144:P166)</f>
        <v>0</v>
      </c>
      <c r="Q143" s="140"/>
      <c r="R143" s="141">
        <f>SUM(R144:R166)</f>
        <v>1510.432</v>
      </c>
      <c r="S143" s="140"/>
      <c r="T143" s="142">
        <f>SUM(T144:T166)</f>
        <v>0</v>
      </c>
      <c r="AR143" s="136" t="s">
        <v>76</v>
      </c>
      <c r="AT143" s="143" t="s">
        <v>68</v>
      </c>
      <c r="AU143" s="143" t="s">
        <v>76</v>
      </c>
      <c r="AY143" s="136" t="s">
        <v>183</v>
      </c>
      <c r="BK143" s="144">
        <f>SUM(BK144:BK166)</f>
        <v>834167.53</v>
      </c>
    </row>
    <row r="144" spans="2:65" s="28" customFormat="1" ht="16.5" customHeight="1">
      <c r="B144" s="27"/>
      <c r="C144" s="147" t="s">
        <v>287</v>
      </c>
      <c r="D144" s="147" t="s">
        <v>185</v>
      </c>
      <c r="E144" s="148" t="s">
        <v>192</v>
      </c>
      <c r="F144" s="149" t="s">
        <v>193</v>
      </c>
      <c r="G144" s="150" t="s">
        <v>194</v>
      </c>
      <c r="H144" s="151">
        <v>944.02</v>
      </c>
      <c r="I144" s="4">
        <v>65</v>
      </c>
      <c r="J144" s="95">
        <f>ROUND(I144*H144,2)</f>
        <v>61361.3</v>
      </c>
      <c r="K144" s="149" t="s">
        <v>189</v>
      </c>
      <c r="L144" s="27"/>
      <c r="M144" s="152" t="s">
        <v>1</v>
      </c>
      <c r="N144" s="153" t="s">
        <v>40</v>
      </c>
      <c r="O144" s="48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AR144" s="15" t="s">
        <v>190</v>
      </c>
      <c r="AT144" s="15" t="s">
        <v>185</v>
      </c>
      <c r="AU144" s="15" t="s">
        <v>78</v>
      </c>
      <c r="AY144" s="15" t="s">
        <v>183</v>
      </c>
      <c r="BE144" s="156">
        <f>IF(N144="základní",J144,0)</f>
        <v>61361.3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5" t="s">
        <v>76</v>
      </c>
      <c r="BK144" s="156">
        <f>ROUND(I144*H144,2)</f>
        <v>61361.3</v>
      </c>
      <c r="BL144" s="15" t="s">
        <v>190</v>
      </c>
      <c r="BM144" s="15" t="s">
        <v>848</v>
      </c>
    </row>
    <row r="145" spans="2:51" s="158" customFormat="1" ht="12">
      <c r="B145" s="157"/>
      <c r="D145" s="159" t="s">
        <v>196</v>
      </c>
      <c r="E145" s="160" t="s">
        <v>1</v>
      </c>
      <c r="F145" s="161" t="s">
        <v>849</v>
      </c>
      <c r="H145" s="162">
        <v>944.02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31</v>
      </c>
      <c r="AX145" s="158" t="s">
        <v>76</v>
      </c>
      <c r="AY145" s="160" t="s">
        <v>183</v>
      </c>
    </row>
    <row r="146" spans="2:65" s="28" customFormat="1" ht="16.5" customHeight="1">
      <c r="B146" s="27"/>
      <c r="C146" s="147" t="s">
        <v>292</v>
      </c>
      <c r="D146" s="147" t="s">
        <v>185</v>
      </c>
      <c r="E146" s="148" t="s">
        <v>199</v>
      </c>
      <c r="F146" s="149" t="s">
        <v>200</v>
      </c>
      <c r="G146" s="150" t="s">
        <v>194</v>
      </c>
      <c r="H146" s="151">
        <v>314.673</v>
      </c>
      <c r="I146" s="4">
        <v>11.2</v>
      </c>
      <c r="J146" s="95">
        <f>ROUND(I146*H146,2)</f>
        <v>3524.34</v>
      </c>
      <c r="K146" s="149" t="s">
        <v>189</v>
      </c>
      <c r="L146" s="27"/>
      <c r="M146" s="152" t="s">
        <v>1</v>
      </c>
      <c r="N146" s="153" t="s">
        <v>40</v>
      </c>
      <c r="O146" s="48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5" t="s">
        <v>190</v>
      </c>
      <c r="AT146" s="15" t="s">
        <v>185</v>
      </c>
      <c r="AU146" s="15" t="s">
        <v>78</v>
      </c>
      <c r="AY146" s="15" t="s">
        <v>183</v>
      </c>
      <c r="BE146" s="156">
        <f>IF(N146="základní",J146,0)</f>
        <v>3524.34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5" t="s">
        <v>76</v>
      </c>
      <c r="BK146" s="156">
        <f>ROUND(I146*H146,2)</f>
        <v>3524.34</v>
      </c>
      <c r="BL146" s="15" t="s">
        <v>190</v>
      </c>
      <c r="BM146" s="15" t="s">
        <v>850</v>
      </c>
    </row>
    <row r="147" spans="2:51" s="158" customFormat="1" ht="12">
      <c r="B147" s="157"/>
      <c r="D147" s="159" t="s">
        <v>196</v>
      </c>
      <c r="E147" s="160" t="s">
        <v>1</v>
      </c>
      <c r="F147" s="161" t="s">
        <v>851</v>
      </c>
      <c r="H147" s="162">
        <v>314.673</v>
      </c>
      <c r="I147" s="5"/>
      <c r="L147" s="157"/>
      <c r="M147" s="163"/>
      <c r="N147" s="164"/>
      <c r="O147" s="164"/>
      <c r="P147" s="164"/>
      <c r="Q147" s="164"/>
      <c r="R147" s="164"/>
      <c r="S147" s="164"/>
      <c r="T147" s="165"/>
      <c r="AT147" s="160" t="s">
        <v>196</v>
      </c>
      <c r="AU147" s="160" t="s">
        <v>78</v>
      </c>
      <c r="AV147" s="158" t="s">
        <v>78</v>
      </c>
      <c r="AW147" s="158" t="s">
        <v>31</v>
      </c>
      <c r="AX147" s="158" t="s">
        <v>76</v>
      </c>
      <c r="AY147" s="160" t="s">
        <v>183</v>
      </c>
    </row>
    <row r="148" spans="2:65" s="28" customFormat="1" ht="16.5" customHeight="1">
      <c r="B148" s="27"/>
      <c r="C148" s="147" t="s">
        <v>295</v>
      </c>
      <c r="D148" s="147" t="s">
        <v>185</v>
      </c>
      <c r="E148" s="148" t="s">
        <v>218</v>
      </c>
      <c r="F148" s="149" t="s">
        <v>219</v>
      </c>
      <c r="G148" s="150" t="s">
        <v>194</v>
      </c>
      <c r="H148" s="151">
        <v>1888.04</v>
      </c>
      <c r="I148" s="4">
        <v>98</v>
      </c>
      <c r="J148" s="95">
        <f>ROUND(I148*H148,2)</f>
        <v>185027.92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185027.92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185027.92</v>
      </c>
      <c r="BL148" s="15" t="s">
        <v>190</v>
      </c>
      <c r="BM148" s="15" t="s">
        <v>852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853</v>
      </c>
      <c r="H149" s="162">
        <v>944.02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69</v>
      </c>
      <c r="AY149" s="160" t="s">
        <v>183</v>
      </c>
    </row>
    <row r="150" spans="2:51" s="158" customFormat="1" ht="12">
      <c r="B150" s="157"/>
      <c r="D150" s="159" t="s">
        <v>196</v>
      </c>
      <c r="E150" s="160" t="s">
        <v>1</v>
      </c>
      <c r="F150" s="161" t="s">
        <v>854</v>
      </c>
      <c r="H150" s="162">
        <v>944.02</v>
      </c>
      <c r="I150" s="5"/>
      <c r="L150" s="157"/>
      <c r="M150" s="163"/>
      <c r="N150" s="164"/>
      <c r="O150" s="164"/>
      <c r="P150" s="164"/>
      <c r="Q150" s="164"/>
      <c r="R150" s="164"/>
      <c r="S150" s="164"/>
      <c r="T150" s="165"/>
      <c r="AT150" s="160" t="s">
        <v>196</v>
      </c>
      <c r="AU150" s="160" t="s">
        <v>78</v>
      </c>
      <c r="AV150" s="158" t="s">
        <v>78</v>
      </c>
      <c r="AW150" s="158" t="s">
        <v>31</v>
      </c>
      <c r="AX150" s="158" t="s">
        <v>69</v>
      </c>
      <c r="AY150" s="160" t="s">
        <v>183</v>
      </c>
    </row>
    <row r="151" spans="2:51" s="167" customFormat="1" ht="12">
      <c r="B151" s="166"/>
      <c r="D151" s="159" t="s">
        <v>196</v>
      </c>
      <c r="E151" s="168" t="s">
        <v>1</v>
      </c>
      <c r="F151" s="169" t="s">
        <v>291</v>
      </c>
      <c r="H151" s="168" t="s">
        <v>1</v>
      </c>
      <c r="I151" s="6"/>
      <c r="L151" s="166"/>
      <c r="M151" s="170"/>
      <c r="N151" s="171"/>
      <c r="O151" s="171"/>
      <c r="P151" s="171"/>
      <c r="Q151" s="171"/>
      <c r="R151" s="171"/>
      <c r="S151" s="171"/>
      <c r="T151" s="172"/>
      <c r="AT151" s="168" t="s">
        <v>196</v>
      </c>
      <c r="AU151" s="168" t="s">
        <v>78</v>
      </c>
      <c r="AV151" s="167" t="s">
        <v>76</v>
      </c>
      <c r="AW151" s="167" t="s">
        <v>31</v>
      </c>
      <c r="AX151" s="167" t="s">
        <v>69</v>
      </c>
      <c r="AY151" s="168" t="s">
        <v>183</v>
      </c>
    </row>
    <row r="152" spans="2:51" s="174" customFormat="1" ht="12">
      <c r="B152" s="173"/>
      <c r="D152" s="159" t="s">
        <v>196</v>
      </c>
      <c r="E152" s="175" t="s">
        <v>1</v>
      </c>
      <c r="F152" s="176" t="s">
        <v>211</v>
      </c>
      <c r="H152" s="177">
        <v>1888.04</v>
      </c>
      <c r="I152" s="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5" t="s">
        <v>196</v>
      </c>
      <c r="AU152" s="175" t="s">
        <v>78</v>
      </c>
      <c r="AV152" s="174" t="s">
        <v>190</v>
      </c>
      <c r="AW152" s="174" t="s">
        <v>31</v>
      </c>
      <c r="AX152" s="174" t="s">
        <v>76</v>
      </c>
      <c r="AY152" s="175" t="s">
        <v>183</v>
      </c>
    </row>
    <row r="153" spans="2:65" s="28" customFormat="1" ht="16.5" customHeight="1">
      <c r="B153" s="27"/>
      <c r="C153" s="147" t="s">
        <v>299</v>
      </c>
      <c r="D153" s="147" t="s">
        <v>185</v>
      </c>
      <c r="E153" s="148" t="s">
        <v>223</v>
      </c>
      <c r="F153" s="149" t="s">
        <v>224</v>
      </c>
      <c r="G153" s="150" t="s">
        <v>194</v>
      </c>
      <c r="H153" s="151">
        <v>58529.24</v>
      </c>
      <c r="I153" s="4">
        <v>2.5</v>
      </c>
      <c r="J153" s="95">
        <f>ROUND(I153*H153,2)</f>
        <v>146323.1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146323.1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146323.1</v>
      </c>
      <c r="BL153" s="15" t="s">
        <v>190</v>
      </c>
      <c r="BM153" s="15" t="s">
        <v>855</v>
      </c>
    </row>
    <row r="154" spans="2:51" s="158" customFormat="1" ht="12">
      <c r="B154" s="157"/>
      <c r="D154" s="159" t="s">
        <v>196</v>
      </c>
      <c r="E154" s="160" t="s">
        <v>1</v>
      </c>
      <c r="F154" s="161" t="s">
        <v>856</v>
      </c>
      <c r="H154" s="162">
        <v>58529.24</v>
      </c>
      <c r="I154" s="5"/>
      <c r="L154" s="157"/>
      <c r="M154" s="163"/>
      <c r="N154" s="164"/>
      <c r="O154" s="164"/>
      <c r="P154" s="164"/>
      <c r="Q154" s="164"/>
      <c r="R154" s="164"/>
      <c r="S154" s="164"/>
      <c r="T154" s="165"/>
      <c r="AT154" s="160" t="s">
        <v>196</v>
      </c>
      <c r="AU154" s="160" t="s">
        <v>78</v>
      </c>
      <c r="AV154" s="158" t="s">
        <v>78</v>
      </c>
      <c r="AW154" s="158" t="s">
        <v>31</v>
      </c>
      <c r="AX154" s="158" t="s">
        <v>76</v>
      </c>
      <c r="AY154" s="160" t="s">
        <v>183</v>
      </c>
    </row>
    <row r="155" spans="2:65" s="28" customFormat="1" ht="16.5" customHeight="1">
      <c r="B155" s="27"/>
      <c r="C155" s="147" t="s">
        <v>301</v>
      </c>
      <c r="D155" s="147" t="s">
        <v>185</v>
      </c>
      <c r="E155" s="148" t="s">
        <v>228</v>
      </c>
      <c r="F155" s="149" t="s">
        <v>229</v>
      </c>
      <c r="G155" s="150" t="s">
        <v>194</v>
      </c>
      <c r="H155" s="151">
        <v>1888.04</v>
      </c>
      <c r="I155" s="4">
        <v>19</v>
      </c>
      <c r="J155" s="95">
        <f>ROUND(I155*H155,2)</f>
        <v>35872.76</v>
      </c>
      <c r="K155" s="149" t="s">
        <v>205</v>
      </c>
      <c r="L155" s="27"/>
      <c r="M155" s="152" t="s">
        <v>1</v>
      </c>
      <c r="N155" s="153" t="s">
        <v>40</v>
      </c>
      <c r="O155" s="48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>IF(N155="základní",J155,0)</f>
        <v>35872.76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35872.76</v>
      </c>
      <c r="BL155" s="15" t="s">
        <v>190</v>
      </c>
      <c r="BM155" s="15" t="s">
        <v>857</v>
      </c>
    </row>
    <row r="156" spans="2:51" s="158" customFormat="1" ht="12">
      <c r="B156" s="157"/>
      <c r="D156" s="159" t="s">
        <v>196</v>
      </c>
      <c r="E156" s="160" t="s">
        <v>1</v>
      </c>
      <c r="F156" s="161" t="s">
        <v>858</v>
      </c>
      <c r="H156" s="162">
        <v>944.02</v>
      </c>
      <c r="I156" s="5"/>
      <c r="L156" s="157"/>
      <c r="M156" s="163"/>
      <c r="N156" s="164"/>
      <c r="O156" s="164"/>
      <c r="P156" s="164"/>
      <c r="Q156" s="164"/>
      <c r="R156" s="164"/>
      <c r="S156" s="164"/>
      <c r="T156" s="165"/>
      <c r="AT156" s="160" t="s">
        <v>196</v>
      </c>
      <c r="AU156" s="160" t="s">
        <v>78</v>
      </c>
      <c r="AV156" s="158" t="s">
        <v>78</v>
      </c>
      <c r="AW156" s="158" t="s">
        <v>31</v>
      </c>
      <c r="AX156" s="158" t="s">
        <v>69</v>
      </c>
      <c r="AY156" s="160" t="s">
        <v>183</v>
      </c>
    </row>
    <row r="157" spans="2:51" s="158" customFormat="1" ht="12">
      <c r="B157" s="157"/>
      <c r="D157" s="159" t="s">
        <v>196</v>
      </c>
      <c r="E157" s="160" t="s">
        <v>1</v>
      </c>
      <c r="F157" s="161" t="s">
        <v>854</v>
      </c>
      <c r="H157" s="162">
        <v>944.02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31</v>
      </c>
      <c r="AX157" s="158" t="s">
        <v>69</v>
      </c>
      <c r="AY157" s="160" t="s">
        <v>183</v>
      </c>
    </row>
    <row r="158" spans="2:51" s="174" customFormat="1" ht="12">
      <c r="B158" s="173"/>
      <c r="D158" s="159" t="s">
        <v>196</v>
      </c>
      <c r="E158" s="175" t="s">
        <v>1</v>
      </c>
      <c r="F158" s="176" t="s">
        <v>211</v>
      </c>
      <c r="H158" s="177">
        <v>1888.04</v>
      </c>
      <c r="I158" s="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5" t="s">
        <v>196</v>
      </c>
      <c r="AU158" s="175" t="s">
        <v>78</v>
      </c>
      <c r="AV158" s="174" t="s">
        <v>190</v>
      </c>
      <c r="AW158" s="174" t="s">
        <v>31</v>
      </c>
      <c r="AX158" s="174" t="s">
        <v>76</v>
      </c>
      <c r="AY158" s="175" t="s">
        <v>183</v>
      </c>
    </row>
    <row r="159" spans="2:65" s="28" customFormat="1" ht="16.5" customHeight="1">
      <c r="B159" s="27"/>
      <c r="C159" s="147" t="s">
        <v>305</v>
      </c>
      <c r="D159" s="147" t="s">
        <v>185</v>
      </c>
      <c r="E159" s="148" t="s">
        <v>233</v>
      </c>
      <c r="F159" s="149" t="s">
        <v>234</v>
      </c>
      <c r="G159" s="150" t="s">
        <v>194</v>
      </c>
      <c r="H159" s="151">
        <v>944.02</v>
      </c>
      <c r="I159" s="4">
        <v>11</v>
      </c>
      <c r="J159" s="95">
        <f>ROUND(I159*H159,2)</f>
        <v>10384.22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>IF(N159="základní",J159,0)</f>
        <v>10384.22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10384.22</v>
      </c>
      <c r="BL159" s="15" t="s">
        <v>190</v>
      </c>
      <c r="BM159" s="15" t="s">
        <v>859</v>
      </c>
    </row>
    <row r="160" spans="2:65" s="28" customFormat="1" ht="16.5" customHeight="1">
      <c r="B160" s="27"/>
      <c r="C160" s="147" t="s">
        <v>307</v>
      </c>
      <c r="D160" s="147" t="s">
        <v>185</v>
      </c>
      <c r="E160" s="148" t="s">
        <v>237</v>
      </c>
      <c r="F160" s="149" t="s">
        <v>238</v>
      </c>
      <c r="G160" s="150" t="s">
        <v>239</v>
      </c>
      <c r="H160" s="151">
        <v>2416.691</v>
      </c>
      <c r="I160" s="4">
        <v>50</v>
      </c>
      <c r="J160" s="95">
        <f>ROUND(I160*H160,2)</f>
        <v>120834.55</v>
      </c>
      <c r="K160" s="149" t="s">
        <v>189</v>
      </c>
      <c r="L160" s="27"/>
      <c r="M160" s="152" t="s">
        <v>1</v>
      </c>
      <c r="N160" s="153" t="s">
        <v>40</v>
      </c>
      <c r="O160" s="4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120834.55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120834.55</v>
      </c>
      <c r="BL160" s="15" t="s">
        <v>190</v>
      </c>
      <c r="BM160" s="15" t="s">
        <v>860</v>
      </c>
    </row>
    <row r="161" spans="2:51" s="158" customFormat="1" ht="12">
      <c r="B161" s="157"/>
      <c r="D161" s="159" t="s">
        <v>196</v>
      </c>
      <c r="E161" s="160" t="s">
        <v>1</v>
      </c>
      <c r="F161" s="161" t="s">
        <v>861</v>
      </c>
      <c r="H161" s="162">
        <v>1510.432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31</v>
      </c>
      <c r="AX161" s="158" t="s">
        <v>76</v>
      </c>
      <c r="AY161" s="160" t="s">
        <v>183</v>
      </c>
    </row>
    <row r="162" spans="2:51" s="158" customFormat="1" ht="12">
      <c r="B162" s="157"/>
      <c r="D162" s="159" t="s">
        <v>196</v>
      </c>
      <c r="F162" s="161" t="s">
        <v>862</v>
      </c>
      <c r="H162" s="162">
        <v>2416.691</v>
      </c>
      <c r="I162" s="5"/>
      <c r="L162" s="157"/>
      <c r="M162" s="163"/>
      <c r="N162" s="164"/>
      <c r="O162" s="164"/>
      <c r="P162" s="164"/>
      <c r="Q162" s="164"/>
      <c r="R162" s="164"/>
      <c r="S162" s="164"/>
      <c r="T162" s="165"/>
      <c r="AT162" s="160" t="s">
        <v>196</v>
      </c>
      <c r="AU162" s="160" t="s">
        <v>78</v>
      </c>
      <c r="AV162" s="158" t="s">
        <v>78</v>
      </c>
      <c r="AW162" s="158" t="s">
        <v>3</v>
      </c>
      <c r="AX162" s="158" t="s">
        <v>76</v>
      </c>
      <c r="AY162" s="160" t="s">
        <v>183</v>
      </c>
    </row>
    <row r="163" spans="2:65" s="28" customFormat="1" ht="16.5" customHeight="1">
      <c r="B163" s="27"/>
      <c r="C163" s="147" t="s">
        <v>312</v>
      </c>
      <c r="D163" s="147" t="s">
        <v>185</v>
      </c>
      <c r="E163" s="148" t="s">
        <v>243</v>
      </c>
      <c r="F163" s="149" t="s">
        <v>244</v>
      </c>
      <c r="G163" s="150" t="s">
        <v>194</v>
      </c>
      <c r="H163" s="151">
        <v>944.02</v>
      </c>
      <c r="I163" s="4">
        <v>46.9</v>
      </c>
      <c r="J163" s="95">
        <f>ROUND(I163*H163,2)</f>
        <v>44274.54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44274.54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44274.54</v>
      </c>
      <c r="BL163" s="15" t="s">
        <v>190</v>
      </c>
      <c r="BM163" s="15" t="s">
        <v>863</v>
      </c>
    </row>
    <row r="164" spans="2:51" s="158" customFormat="1" ht="12">
      <c r="B164" s="157"/>
      <c r="D164" s="159" t="s">
        <v>196</v>
      </c>
      <c r="E164" s="160" t="s">
        <v>1</v>
      </c>
      <c r="F164" s="161" t="s">
        <v>849</v>
      </c>
      <c r="H164" s="162">
        <v>944.02</v>
      </c>
      <c r="I164" s="5"/>
      <c r="L164" s="157"/>
      <c r="M164" s="163"/>
      <c r="N164" s="164"/>
      <c r="O164" s="164"/>
      <c r="P164" s="164"/>
      <c r="Q164" s="164"/>
      <c r="R164" s="164"/>
      <c r="S164" s="164"/>
      <c r="T164" s="165"/>
      <c r="AT164" s="160" t="s">
        <v>196</v>
      </c>
      <c r="AU164" s="160" t="s">
        <v>78</v>
      </c>
      <c r="AV164" s="158" t="s">
        <v>78</v>
      </c>
      <c r="AW164" s="158" t="s">
        <v>31</v>
      </c>
      <c r="AX164" s="158" t="s">
        <v>76</v>
      </c>
      <c r="AY164" s="160" t="s">
        <v>183</v>
      </c>
    </row>
    <row r="165" spans="2:65" s="28" customFormat="1" ht="16.5" customHeight="1">
      <c r="B165" s="27"/>
      <c r="C165" s="181" t="s">
        <v>316</v>
      </c>
      <c r="D165" s="181" t="s">
        <v>265</v>
      </c>
      <c r="E165" s="182" t="s">
        <v>864</v>
      </c>
      <c r="F165" s="183" t="s">
        <v>309</v>
      </c>
      <c r="G165" s="184" t="s">
        <v>239</v>
      </c>
      <c r="H165" s="185">
        <v>1510.432</v>
      </c>
      <c r="I165" s="8">
        <v>150</v>
      </c>
      <c r="J165" s="186">
        <f>ROUND(I165*H165,2)</f>
        <v>226564.8</v>
      </c>
      <c r="K165" s="183" t="s">
        <v>189</v>
      </c>
      <c r="L165" s="187"/>
      <c r="M165" s="188" t="s">
        <v>1</v>
      </c>
      <c r="N165" s="189" t="s">
        <v>40</v>
      </c>
      <c r="O165" s="48"/>
      <c r="P165" s="154">
        <f>O165*H165</f>
        <v>0</v>
      </c>
      <c r="Q165" s="154">
        <v>1</v>
      </c>
      <c r="R165" s="154">
        <f>Q165*H165</f>
        <v>1510.432</v>
      </c>
      <c r="S165" s="154">
        <v>0</v>
      </c>
      <c r="T165" s="155">
        <f>S165*H165</f>
        <v>0</v>
      </c>
      <c r="AR165" s="15" t="s">
        <v>227</v>
      </c>
      <c r="AT165" s="15" t="s">
        <v>265</v>
      </c>
      <c r="AU165" s="15" t="s">
        <v>78</v>
      </c>
      <c r="AY165" s="15" t="s">
        <v>183</v>
      </c>
      <c r="BE165" s="156">
        <f>IF(N165="základní",J165,0)</f>
        <v>226564.8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226564.8</v>
      </c>
      <c r="BL165" s="15" t="s">
        <v>190</v>
      </c>
      <c r="BM165" s="15" t="s">
        <v>865</v>
      </c>
    </row>
    <row r="166" spans="2:51" s="158" customFormat="1" ht="12">
      <c r="B166" s="157"/>
      <c r="D166" s="159" t="s">
        <v>196</v>
      </c>
      <c r="E166" s="160" t="s">
        <v>1</v>
      </c>
      <c r="F166" s="161" t="s">
        <v>861</v>
      </c>
      <c r="H166" s="162">
        <v>1510.432</v>
      </c>
      <c r="I166" s="5"/>
      <c r="L166" s="157"/>
      <c r="M166" s="163"/>
      <c r="N166" s="164"/>
      <c r="O166" s="164"/>
      <c r="P166" s="164"/>
      <c r="Q166" s="164"/>
      <c r="R166" s="164"/>
      <c r="S166" s="164"/>
      <c r="T166" s="165"/>
      <c r="AT166" s="160" t="s">
        <v>196</v>
      </c>
      <c r="AU166" s="160" t="s">
        <v>78</v>
      </c>
      <c r="AV166" s="158" t="s">
        <v>78</v>
      </c>
      <c r="AW166" s="158" t="s">
        <v>31</v>
      </c>
      <c r="AX166" s="158" t="s">
        <v>76</v>
      </c>
      <c r="AY166" s="160" t="s">
        <v>183</v>
      </c>
    </row>
    <row r="167" spans="2:63" s="135" customFormat="1" ht="22.9" customHeight="1">
      <c r="B167" s="134"/>
      <c r="D167" s="136" t="s">
        <v>68</v>
      </c>
      <c r="E167" s="145" t="s">
        <v>78</v>
      </c>
      <c r="F167" s="145" t="s">
        <v>311</v>
      </c>
      <c r="I167" s="3"/>
      <c r="J167" s="146">
        <f>BK167</f>
        <v>116900.69</v>
      </c>
      <c r="L167" s="134"/>
      <c r="M167" s="139"/>
      <c r="N167" s="140"/>
      <c r="O167" s="140"/>
      <c r="P167" s="141">
        <f>SUM(P168:P173)</f>
        <v>0</v>
      </c>
      <c r="Q167" s="140"/>
      <c r="R167" s="141">
        <f>SUM(R168:R173)</f>
        <v>95.82727025999999</v>
      </c>
      <c r="S167" s="140"/>
      <c r="T167" s="142">
        <f>SUM(T168:T173)</f>
        <v>0</v>
      </c>
      <c r="AR167" s="136" t="s">
        <v>76</v>
      </c>
      <c r="AT167" s="143" t="s">
        <v>68</v>
      </c>
      <c r="AU167" s="143" t="s">
        <v>76</v>
      </c>
      <c r="AY167" s="136" t="s">
        <v>183</v>
      </c>
      <c r="BK167" s="144">
        <f>SUM(BK168:BK173)</f>
        <v>116900.69</v>
      </c>
    </row>
    <row r="168" spans="2:65" s="28" customFormat="1" ht="16.5" customHeight="1">
      <c r="B168" s="27"/>
      <c r="C168" s="147" t="s">
        <v>321</v>
      </c>
      <c r="D168" s="147" t="s">
        <v>185</v>
      </c>
      <c r="E168" s="148" t="s">
        <v>313</v>
      </c>
      <c r="F168" s="149" t="s">
        <v>314</v>
      </c>
      <c r="G168" s="150" t="s">
        <v>194</v>
      </c>
      <c r="H168" s="151">
        <v>57.29</v>
      </c>
      <c r="I168" s="4">
        <v>876</v>
      </c>
      <c r="J168" s="95">
        <f>ROUND(I168*H168,2)</f>
        <v>50186.04</v>
      </c>
      <c r="K168" s="149" t="s">
        <v>189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1.63</v>
      </c>
      <c r="R168" s="154">
        <f>Q168*H168</f>
        <v>93.38269999999999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50186.04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50186.04</v>
      </c>
      <c r="BL168" s="15" t="s">
        <v>190</v>
      </c>
      <c r="BM168" s="15" t="s">
        <v>866</v>
      </c>
    </row>
    <row r="169" spans="2:65" s="28" customFormat="1" ht="16.5" customHeight="1">
      <c r="B169" s="27"/>
      <c r="C169" s="147" t="s">
        <v>327</v>
      </c>
      <c r="D169" s="147" t="s">
        <v>185</v>
      </c>
      <c r="E169" s="148" t="s">
        <v>317</v>
      </c>
      <c r="F169" s="149" t="s">
        <v>318</v>
      </c>
      <c r="G169" s="150" t="s">
        <v>319</v>
      </c>
      <c r="H169" s="151">
        <v>238.69</v>
      </c>
      <c r="I169" s="4">
        <v>221</v>
      </c>
      <c r="J169" s="95">
        <f>ROUND(I169*H169,2)</f>
        <v>52750.49</v>
      </c>
      <c r="K169" s="149" t="s">
        <v>189</v>
      </c>
      <c r="L169" s="27"/>
      <c r="M169" s="152" t="s">
        <v>1</v>
      </c>
      <c r="N169" s="153" t="s">
        <v>40</v>
      </c>
      <c r="O169" s="48"/>
      <c r="P169" s="154">
        <f>O169*H169</f>
        <v>0</v>
      </c>
      <c r="Q169" s="154">
        <v>0.00049</v>
      </c>
      <c r="R169" s="154">
        <f>Q169*H169</f>
        <v>0.1169581</v>
      </c>
      <c r="S169" s="154">
        <v>0</v>
      </c>
      <c r="T169" s="155">
        <f>S169*H169</f>
        <v>0</v>
      </c>
      <c r="AR169" s="15" t="s">
        <v>190</v>
      </c>
      <c r="AT169" s="15" t="s">
        <v>185</v>
      </c>
      <c r="AU169" s="15" t="s">
        <v>78</v>
      </c>
      <c r="AY169" s="15" t="s">
        <v>183</v>
      </c>
      <c r="BE169" s="156">
        <f>IF(N169="základní",J169,0)</f>
        <v>52750.49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76</v>
      </c>
      <c r="BK169" s="156">
        <f>ROUND(I169*H169,2)</f>
        <v>52750.49</v>
      </c>
      <c r="BL169" s="15" t="s">
        <v>190</v>
      </c>
      <c r="BM169" s="15" t="s">
        <v>867</v>
      </c>
    </row>
    <row r="170" spans="2:65" s="28" customFormat="1" ht="16.5" customHeight="1">
      <c r="B170" s="27"/>
      <c r="C170" s="147" t="s">
        <v>332</v>
      </c>
      <c r="D170" s="147" t="s">
        <v>185</v>
      </c>
      <c r="E170" s="148" t="s">
        <v>322</v>
      </c>
      <c r="F170" s="149" t="s">
        <v>323</v>
      </c>
      <c r="G170" s="150" t="s">
        <v>194</v>
      </c>
      <c r="H170" s="151">
        <v>1.024</v>
      </c>
      <c r="I170" s="4">
        <v>3590</v>
      </c>
      <c r="J170" s="95">
        <f>ROUND(I170*H170,2)</f>
        <v>3676.16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>O170*H170</f>
        <v>0</v>
      </c>
      <c r="Q170" s="154">
        <v>2.25634</v>
      </c>
      <c r="R170" s="154">
        <f>Q170*H170</f>
        <v>2.31049216</v>
      </c>
      <c r="S170" s="154">
        <v>0</v>
      </c>
      <c r="T170" s="155">
        <f>S170*H170</f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>IF(N170="základní",J170,0)</f>
        <v>3676.16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5" t="s">
        <v>76</v>
      </c>
      <c r="BK170" s="156">
        <f>ROUND(I170*H170,2)</f>
        <v>3676.16</v>
      </c>
      <c r="BL170" s="15" t="s">
        <v>190</v>
      </c>
      <c r="BM170" s="15" t="s">
        <v>868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325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869</v>
      </c>
      <c r="H172" s="162">
        <v>1.024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76</v>
      </c>
      <c r="AY172" s="160" t="s">
        <v>183</v>
      </c>
    </row>
    <row r="173" spans="2:65" s="28" customFormat="1" ht="16.5" customHeight="1">
      <c r="B173" s="27"/>
      <c r="C173" s="147" t="s">
        <v>340</v>
      </c>
      <c r="D173" s="147" t="s">
        <v>185</v>
      </c>
      <c r="E173" s="148" t="s">
        <v>328</v>
      </c>
      <c r="F173" s="149" t="s">
        <v>329</v>
      </c>
      <c r="G173" s="150" t="s">
        <v>319</v>
      </c>
      <c r="H173" s="151">
        <v>16</v>
      </c>
      <c r="I173" s="4">
        <v>643</v>
      </c>
      <c r="J173" s="95">
        <f>ROUND(I173*H173,2)</f>
        <v>10288</v>
      </c>
      <c r="K173" s="149" t="s">
        <v>1</v>
      </c>
      <c r="L173" s="27"/>
      <c r="M173" s="152" t="s">
        <v>1</v>
      </c>
      <c r="N173" s="153" t="s">
        <v>40</v>
      </c>
      <c r="O173" s="48"/>
      <c r="P173" s="154">
        <f>O173*H173</f>
        <v>0</v>
      </c>
      <c r="Q173" s="154">
        <v>0.00107</v>
      </c>
      <c r="R173" s="154">
        <f>Q173*H173</f>
        <v>0.01712</v>
      </c>
      <c r="S173" s="154">
        <v>0</v>
      </c>
      <c r="T173" s="155">
        <f>S173*H173</f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>IF(N173="základní",J173,0)</f>
        <v>10288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10288</v>
      </c>
      <c r="BL173" s="15" t="s">
        <v>190</v>
      </c>
      <c r="BM173" s="15" t="s">
        <v>870</v>
      </c>
    </row>
    <row r="174" spans="2:63" s="135" customFormat="1" ht="22.9" customHeight="1">
      <c r="B174" s="134"/>
      <c r="D174" s="136" t="s">
        <v>68</v>
      </c>
      <c r="E174" s="145" t="s">
        <v>198</v>
      </c>
      <c r="F174" s="145" t="s">
        <v>676</v>
      </c>
      <c r="I174" s="3"/>
      <c r="J174" s="146">
        <f>BK174</f>
        <v>5865</v>
      </c>
      <c r="L174" s="134"/>
      <c r="M174" s="139"/>
      <c r="N174" s="140"/>
      <c r="O174" s="140"/>
      <c r="P174" s="141">
        <f>SUM(P175:P177)</f>
        <v>0</v>
      </c>
      <c r="Q174" s="140"/>
      <c r="R174" s="141">
        <f>SUM(R175:R177)</f>
        <v>0</v>
      </c>
      <c r="S174" s="140"/>
      <c r="T174" s="142">
        <f>SUM(T175:T177)</f>
        <v>6.6000000000000005</v>
      </c>
      <c r="AR174" s="136" t="s">
        <v>76</v>
      </c>
      <c r="AT174" s="143" t="s">
        <v>68</v>
      </c>
      <c r="AU174" s="143" t="s">
        <v>76</v>
      </c>
      <c r="AY174" s="136" t="s">
        <v>183</v>
      </c>
      <c r="BK174" s="144">
        <f>SUM(BK175:BK177)</f>
        <v>5865</v>
      </c>
    </row>
    <row r="175" spans="2:65" s="28" customFormat="1" ht="16.5" customHeight="1">
      <c r="B175" s="27"/>
      <c r="C175" s="147" t="s">
        <v>346</v>
      </c>
      <c r="D175" s="147" t="s">
        <v>185</v>
      </c>
      <c r="E175" s="148" t="s">
        <v>871</v>
      </c>
      <c r="F175" s="149" t="s">
        <v>872</v>
      </c>
      <c r="G175" s="150" t="s">
        <v>194</v>
      </c>
      <c r="H175" s="151">
        <v>3</v>
      </c>
      <c r="I175" s="4">
        <v>1955</v>
      </c>
      <c r="J175" s="95">
        <f>ROUND(I175*H175,2)</f>
        <v>5865</v>
      </c>
      <c r="K175" s="149" t="s">
        <v>189</v>
      </c>
      <c r="L175" s="27"/>
      <c r="M175" s="152" t="s">
        <v>1</v>
      </c>
      <c r="N175" s="153" t="s">
        <v>40</v>
      </c>
      <c r="O175" s="48"/>
      <c r="P175" s="154">
        <f>O175*H175</f>
        <v>0</v>
      </c>
      <c r="Q175" s="154">
        <v>0</v>
      </c>
      <c r="R175" s="154">
        <f>Q175*H175</f>
        <v>0</v>
      </c>
      <c r="S175" s="154">
        <v>2.2</v>
      </c>
      <c r="T175" s="155">
        <f>S175*H175</f>
        <v>6.6000000000000005</v>
      </c>
      <c r="AR175" s="15" t="s">
        <v>190</v>
      </c>
      <c r="AT175" s="15" t="s">
        <v>185</v>
      </c>
      <c r="AU175" s="15" t="s">
        <v>78</v>
      </c>
      <c r="AY175" s="15" t="s">
        <v>183</v>
      </c>
      <c r="BE175" s="156">
        <f>IF(N175="základní",J175,0)</f>
        <v>5865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5" t="s">
        <v>76</v>
      </c>
      <c r="BK175" s="156">
        <f>ROUND(I175*H175,2)</f>
        <v>5865</v>
      </c>
      <c r="BL175" s="15" t="s">
        <v>190</v>
      </c>
      <c r="BM175" s="15" t="s">
        <v>873</v>
      </c>
    </row>
    <row r="176" spans="2:51" s="167" customFormat="1" ht="12">
      <c r="B176" s="166"/>
      <c r="D176" s="159" t="s">
        <v>196</v>
      </c>
      <c r="E176" s="168" t="s">
        <v>1</v>
      </c>
      <c r="F176" s="169" t="s">
        <v>874</v>
      </c>
      <c r="H176" s="168" t="s">
        <v>1</v>
      </c>
      <c r="I176" s="6"/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196</v>
      </c>
      <c r="AU176" s="168" t="s">
        <v>78</v>
      </c>
      <c r="AV176" s="167" t="s">
        <v>76</v>
      </c>
      <c r="AW176" s="167" t="s">
        <v>31</v>
      </c>
      <c r="AX176" s="167" t="s">
        <v>69</v>
      </c>
      <c r="AY176" s="168" t="s">
        <v>183</v>
      </c>
    </row>
    <row r="177" spans="2:51" s="158" customFormat="1" ht="12">
      <c r="B177" s="157"/>
      <c r="D177" s="159" t="s">
        <v>196</v>
      </c>
      <c r="E177" s="160" t="s">
        <v>1</v>
      </c>
      <c r="F177" s="161" t="s">
        <v>198</v>
      </c>
      <c r="H177" s="162">
        <v>3</v>
      </c>
      <c r="I177" s="5"/>
      <c r="L177" s="157"/>
      <c r="M177" s="163"/>
      <c r="N177" s="164"/>
      <c r="O177" s="164"/>
      <c r="P177" s="164"/>
      <c r="Q177" s="164"/>
      <c r="R177" s="164"/>
      <c r="S177" s="164"/>
      <c r="T177" s="165"/>
      <c r="AT177" s="160" t="s">
        <v>196</v>
      </c>
      <c r="AU177" s="160" t="s">
        <v>78</v>
      </c>
      <c r="AV177" s="158" t="s">
        <v>78</v>
      </c>
      <c r="AW177" s="158" t="s">
        <v>31</v>
      </c>
      <c r="AX177" s="158" t="s">
        <v>76</v>
      </c>
      <c r="AY177" s="160" t="s">
        <v>183</v>
      </c>
    </row>
    <row r="178" spans="2:63" s="135" customFormat="1" ht="22.9" customHeight="1">
      <c r="B178" s="134"/>
      <c r="D178" s="136" t="s">
        <v>68</v>
      </c>
      <c r="E178" s="145" t="s">
        <v>212</v>
      </c>
      <c r="F178" s="145" t="s">
        <v>331</v>
      </c>
      <c r="I178" s="3"/>
      <c r="J178" s="146">
        <f>BK178</f>
        <v>2420429.06</v>
      </c>
      <c r="L178" s="134"/>
      <c r="M178" s="139"/>
      <c r="N178" s="140"/>
      <c r="O178" s="140"/>
      <c r="P178" s="141">
        <f>SUM(P179:P213)</f>
        <v>0</v>
      </c>
      <c r="Q178" s="140"/>
      <c r="R178" s="141">
        <f>SUM(R179:R213)</f>
        <v>2078.6636014</v>
      </c>
      <c r="S178" s="140"/>
      <c r="T178" s="142">
        <f>SUM(T179:T213)</f>
        <v>0</v>
      </c>
      <c r="AR178" s="136" t="s">
        <v>76</v>
      </c>
      <c r="AT178" s="143" t="s">
        <v>68</v>
      </c>
      <c r="AU178" s="143" t="s">
        <v>76</v>
      </c>
      <c r="AY178" s="136" t="s">
        <v>183</v>
      </c>
      <c r="BK178" s="144">
        <f>SUM(BK179:BK213)</f>
        <v>2420429.06</v>
      </c>
    </row>
    <row r="179" spans="2:65" s="28" customFormat="1" ht="16.5" customHeight="1">
      <c r="B179" s="27"/>
      <c r="C179" s="147" t="s">
        <v>351</v>
      </c>
      <c r="D179" s="147" t="s">
        <v>185</v>
      </c>
      <c r="E179" s="148" t="s">
        <v>333</v>
      </c>
      <c r="F179" s="149" t="s">
        <v>334</v>
      </c>
      <c r="G179" s="150" t="s">
        <v>188</v>
      </c>
      <c r="H179" s="151">
        <v>1676.641</v>
      </c>
      <c r="I179" s="4">
        <v>312.5</v>
      </c>
      <c r="J179" s="95">
        <f>ROUND(I179*H179,2)</f>
        <v>523950.31</v>
      </c>
      <c r="K179" s="149" t="s">
        <v>189</v>
      </c>
      <c r="L179" s="27"/>
      <c r="M179" s="152" t="s">
        <v>1</v>
      </c>
      <c r="N179" s="153" t="s">
        <v>40</v>
      </c>
      <c r="O179" s="48"/>
      <c r="P179" s="154">
        <f>O179*H179</f>
        <v>0</v>
      </c>
      <c r="Q179" s="154">
        <v>0.4726</v>
      </c>
      <c r="R179" s="154">
        <f>Q179*H179</f>
        <v>792.3805366</v>
      </c>
      <c r="S179" s="154">
        <v>0</v>
      </c>
      <c r="T179" s="155">
        <f>S179*H179</f>
        <v>0</v>
      </c>
      <c r="AR179" s="15" t="s">
        <v>190</v>
      </c>
      <c r="AT179" s="15" t="s">
        <v>185</v>
      </c>
      <c r="AU179" s="15" t="s">
        <v>78</v>
      </c>
      <c r="AY179" s="15" t="s">
        <v>183</v>
      </c>
      <c r="BE179" s="156">
        <f>IF(N179="základní",J179,0)</f>
        <v>523950.31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5" t="s">
        <v>76</v>
      </c>
      <c r="BK179" s="156">
        <f>ROUND(I179*H179,2)</f>
        <v>523950.31</v>
      </c>
      <c r="BL179" s="15" t="s">
        <v>190</v>
      </c>
      <c r="BM179" s="15" t="s">
        <v>875</v>
      </c>
    </row>
    <row r="180" spans="2:51" s="167" customFormat="1" ht="12">
      <c r="B180" s="166"/>
      <c r="D180" s="159" t="s">
        <v>196</v>
      </c>
      <c r="E180" s="168" t="s">
        <v>1</v>
      </c>
      <c r="F180" s="169" t="s">
        <v>336</v>
      </c>
      <c r="H180" s="168" t="s">
        <v>1</v>
      </c>
      <c r="I180" s="6"/>
      <c r="L180" s="166"/>
      <c r="M180" s="170"/>
      <c r="N180" s="171"/>
      <c r="O180" s="171"/>
      <c r="P180" s="171"/>
      <c r="Q180" s="171"/>
      <c r="R180" s="171"/>
      <c r="S180" s="171"/>
      <c r="T180" s="172"/>
      <c r="AT180" s="168" t="s">
        <v>196</v>
      </c>
      <c r="AU180" s="168" t="s">
        <v>78</v>
      </c>
      <c r="AV180" s="167" t="s">
        <v>76</v>
      </c>
      <c r="AW180" s="167" t="s">
        <v>31</v>
      </c>
      <c r="AX180" s="167" t="s">
        <v>69</v>
      </c>
      <c r="AY180" s="168" t="s">
        <v>183</v>
      </c>
    </row>
    <row r="181" spans="2:51" s="158" customFormat="1" ht="12">
      <c r="B181" s="157"/>
      <c r="D181" s="159" t="s">
        <v>196</v>
      </c>
      <c r="E181" s="160" t="s">
        <v>1</v>
      </c>
      <c r="F181" s="161" t="s">
        <v>876</v>
      </c>
      <c r="H181" s="162">
        <v>1565.645</v>
      </c>
      <c r="I181" s="5"/>
      <c r="L181" s="157"/>
      <c r="M181" s="163"/>
      <c r="N181" s="164"/>
      <c r="O181" s="164"/>
      <c r="P181" s="164"/>
      <c r="Q181" s="164"/>
      <c r="R181" s="164"/>
      <c r="S181" s="164"/>
      <c r="T181" s="165"/>
      <c r="AT181" s="160" t="s">
        <v>196</v>
      </c>
      <c r="AU181" s="160" t="s">
        <v>78</v>
      </c>
      <c r="AV181" s="158" t="s">
        <v>78</v>
      </c>
      <c r="AW181" s="158" t="s">
        <v>31</v>
      </c>
      <c r="AX181" s="158" t="s">
        <v>69</v>
      </c>
      <c r="AY181" s="160" t="s">
        <v>183</v>
      </c>
    </row>
    <row r="182" spans="2:51" s="167" customFormat="1" ht="12">
      <c r="B182" s="166"/>
      <c r="D182" s="159" t="s">
        <v>196</v>
      </c>
      <c r="E182" s="168" t="s">
        <v>1</v>
      </c>
      <c r="F182" s="169" t="s">
        <v>722</v>
      </c>
      <c r="H182" s="168" t="s">
        <v>1</v>
      </c>
      <c r="I182" s="6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8" t="s">
        <v>196</v>
      </c>
      <c r="AU182" s="168" t="s">
        <v>78</v>
      </c>
      <c r="AV182" s="167" t="s">
        <v>76</v>
      </c>
      <c r="AW182" s="167" t="s">
        <v>31</v>
      </c>
      <c r="AX182" s="167" t="s">
        <v>69</v>
      </c>
      <c r="AY182" s="168" t="s">
        <v>183</v>
      </c>
    </row>
    <row r="183" spans="2:51" s="158" customFormat="1" ht="12">
      <c r="B183" s="157"/>
      <c r="D183" s="159" t="s">
        <v>196</v>
      </c>
      <c r="E183" s="160" t="s">
        <v>1</v>
      </c>
      <c r="F183" s="161" t="s">
        <v>877</v>
      </c>
      <c r="H183" s="162">
        <v>24.602</v>
      </c>
      <c r="I183" s="5"/>
      <c r="L183" s="157"/>
      <c r="M183" s="163"/>
      <c r="N183" s="164"/>
      <c r="O183" s="164"/>
      <c r="P183" s="164"/>
      <c r="Q183" s="164"/>
      <c r="R183" s="164"/>
      <c r="S183" s="164"/>
      <c r="T183" s="165"/>
      <c r="AT183" s="160" t="s">
        <v>196</v>
      </c>
      <c r="AU183" s="160" t="s">
        <v>78</v>
      </c>
      <c r="AV183" s="158" t="s">
        <v>78</v>
      </c>
      <c r="AW183" s="158" t="s">
        <v>31</v>
      </c>
      <c r="AX183" s="158" t="s">
        <v>69</v>
      </c>
      <c r="AY183" s="160" t="s">
        <v>183</v>
      </c>
    </row>
    <row r="184" spans="2:51" s="167" customFormat="1" ht="12">
      <c r="B184" s="166"/>
      <c r="D184" s="159" t="s">
        <v>196</v>
      </c>
      <c r="E184" s="168" t="s">
        <v>1</v>
      </c>
      <c r="F184" s="169" t="s">
        <v>338</v>
      </c>
      <c r="H184" s="168" t="s">
        <v>1</v>
      </c>
      <c r="I184" s="6"/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196</v>
      </c>
      <c r="AU184" s="168" t="s">
        <v>78</v>
      </c>
      <c r="AV184" s="167" t="s">
        <v>76</v>
      </c>
      <c r="AW184" s="167" t="s">
        <v>31</v>
      </c>
      <c r="AX184" s="167" t="s">
        <v>69</v>
      </c>
      <c r="AY184" s="168" t="s">
        <v>183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878</v>
      </c>
      <c r="H185" s="162">
        <v>86.394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69</v>
      </c>
      <c r="AY185" s="160" t="s">
        <v>183</v>
      </c>
    </row>
    <row r="186" spans="2:51" s="174" customFormat="1" ht="12">
      <c r="B186" s="173"/>
      <c r="D186" s="159" t="s">
        <v>196</v>
      </c>
      <c r="E186" s="175" t="s">
        <v>1</v>
      </c>
      <c r="F186" s="176" t="s">
        <v>211</v>
      </c>
      <c r="H186" s="177">
        <v>1676.641</v>
      </c>
      <c r="I186" s="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5" t="s">
        <v>196</v>
      </c>
      <c r="AU186" s="175" t="s">
        <v>78</v>
      </c>
      <c r="AV186" s="174" t="s">
        <v>190</v>
      </c>
      <c r="AW186" s="174" t="s">
        <v>31</v>
      </c>
      <c r="AX186" s="174" t="s">
        <v>76</v>
      </c>
      <c r="AY186" s="175" t="s">
        <v>183</v>
      </c>
    </row>
    <row r="187" spans="2:65" s="28" customFormat="1" ht="16.5" customHeight="1">
      <c r="B187" s="27"/>
      <c r="C187" s="147" t="s">
        <v>355</v>
      </c>
      <c r="D187" s="147" t="s">
        <v>185</v>
      </c>
      <c r="E187" s="148" t="s">
        <v>879</v>
      </c>
      <c r="F187" s="149" t="s">
        <v>880</v>
      </c>
      <c r="G187" s="150" t="s">
        <v>188</v>
      </c>
      <c r="H187" s="151">
        <v>1491.09</v>
      </c>
      <c r="I187" s="4">
        <v>135.15</v>
      </c>
      <c r="J187" s="95">
        <f>ROUND(I187*H187,2)</f>
        <v>201520.81</v>
      </c>
      <c r="K187" s="149" t="s">
        <v>189</v>
      </c>
      <c r="L187" s="27"/>
      <c r="M187" s="152" t="s">
        <v>1</v>
      </c>
      <c r="N187" s="153" t="s">
        <v>40</v>
      </c>
      <c r="O187" s="48"/>
      <c r="P187" s="154">
        <f>O187*H187</f>
        <v>0</v>
      </c>
      <c r="Q187" s="154">
        <v>0.42149</v>
      </c>
      <c r="R187" s="154">
        <f>Q187*H187</f>
        <v>628.4795240999999</v>
      </c>
      <c r="S187" s="154">
        <v>0</v>
      </c>
      <c r="T187" s="155">
        <f>S187*H187</f>
        <v>0</v>
      </c>
      <c r="AR187" s="15" t="s">
        <v>190</v>
      </c>
      <c r="AT187" s="15" t="s">
        <v>185</v>
      </c>
      <c r="AU187" s="15" t="s">
        <v>78</v>
      </c>
      <c r="AY187" s="15" t="s">
        <v>183</v>
      </c>
      <c r="BE187" s="156">
        <f>IF(N187="základní",J187,0)</f>
        <v>201520.81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5" t="s">
        <v>76</v>
      </c>
      <c r="BK187" s="156">
        <f>ROUND(I187*H187,2)</f>
        <v>201520.81</v>
      </c>
      <c r="BL187" s="15" t="s">
        <v>190</v>
      </c>
      <c r="BM187" s="15" t="s">
        <v>881</v>
      </c>
    </row>
    <row r="188" spans="2:65" s="28" customFormat="1" ht="16.5" customHeight="1">
      <c r="B188" s="27"/>
      <c r="C188" s="147" t="s">
        <v>359</v>
      </c>
      <c r="D188" s="147" t="s">
        <v>185</v>
      </c>
      <c r="E188" s="148" t="s">
        <v>882</v>
      </c>
      <c r="F188" s="149" t="s">
        <v>883</v>
      </c>
      <c r="G188" s="150" t="s">
        <v>188</v>
      </c>
      <c r="H188" s="151">
        <v>1491.09</v>
      </c>
      <c r="I188" s="4">
        <v>305.7</v>
      </c>
      <c r="J188" s="95">
        <f>ROUND(I188*H188,2)</f>
        <v>455826.21</v>
      </c>
      <c r="K188" s="149" t="s">
        <v>189</v>
      </c>
      <c r="L188" s="27"/>
      <c r="M188" s="152" t="s">
        <v>1</v>
      </c>
      <c r="N188" s="153" t="s">
        <v>40</v>
      </c>
      <c r="O188" s="48"/>
      <c r="P188" s="154">
        <f>O188*H188</f>
        <v>0</v>
      </c>
      <c r="Q188" s="154">
        <v>0.13188</v>
      </c>
      <c r="R188" s="154">
        <f>Q188*H188</f>
        <v>196.64494919999999</v>
      </c>
      <c r="S188" s="154">
        <v>0</v>
      </c>
      <c r="T188" s="155">
        <f>S188*H188</f>
        <v>0</v>
      </c>
      <c r="AR188" s="15" t="s">
        <v>190</v>
      </c>
      <c r="AT188" s="15" t="s">
        <v>185</v>
      </c>
      <c r="AU188" s="15" t="s">
        <v>78</v>
      </c>
      <c r="AY188" s="15" t="s">
        <v>183</v>
      </c>
      <c r="BE188" s="156">
        <f>IF(N188="základní",J188,0)</f>
        <v>455826.21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5" t="s">
        <v>76</v>
      </c>
      <c r="BK188" s="156">
        <f>ROUND(I188*H188,2)</f>
        <v>455826.21</v>
      </c>
      <c r="BL188" s="15" t="s">
        <v>190</v>
      </c>
      <c r="BM188" s="15" t="s">
        <v>884</v>
      </c>
    </row>
    <row r="189" spans="2:65" s="28" customFormat="1" ht="16.5" customHeight="1">
      <c r="B189" s="27"/>
      <c r="C189" s="147" t="s">
        <v>363</v>
      </c>
      <c r="D189" s="147" t="s">
        <v>185</v>
      </c>
      <c r="E189" s="148" t="s">
        <v>347</v>
      </c>
      <c r="F189" s="149" t="s">
        <v>348</v>
      </c>
      <c r="G189" s="150" t="s">
        <v>188</v>
      </c>
      <c r="H189" s="151">
        <v>82.28</v>
      </c>
      <c r="I189" s="4">
        <v>290.40000000000003</v>
      </c>
      <c r="J189" s="95">
        <f>ROUND(I189*H189,2)</f>
        <v>23894.11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0.40869</v>
      </c>
      <c r="R189" s="154">
        <f>Q189*H189</f>
        <v>33.6270132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23894.11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23894.11</v>
      </c>
      <c r="BL189" s="15" t="s">
        <v>190</v>
      </c>
      <c r="BM189" s="15" t="s">
        <v>885</v>
      </c>
    </row>
    <row r="190" spans="2:51" s="167" customFormat="1" ht="12">
      <c r="B190" s="166"/>
      <c r="D190" s="159" t="s">
        <v>196</v>
      </c>
      <c r="E190" s="168" t="s">
        <v>1</v>
      </c>
      <c r="F190" s="169" t="s">
        <v>338</v>
      </c>
      <c r="H190" s="168" t="s">
        <v>1</v>
      </c>
      <c r="I190" s="6"/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196</v>
      </c>
      <c r="AU190" s="168" t="s">
        <v>78</v>
      </c>
      <c r="AV190" s="167" t="s">
        <v>76</v>
      </c>
      <c r="AW190" s="167" t="s">
        <v>31</v>
      </c>
      <c r="AX190" s="167" t="s">
        <v>69</v>
      </c>
      <c r="AY190" s="168" t="s">
        <v>183</v>
      </c>
    </row>
    <row r="191" spans="2:51" s="158" customFormat="1" ht="12">
      <c r="B191" s="157"/>
      <c r="D191" s="159" t="s">
        <v>196</v>
      </c>
      <c r="E191" s="160" t="s">
        <v>1</v>
      </c>
      <c r="F191" s="161" t="s">
        <v>886</v>
      </c>
      <c r="H191" s="162">
        <v>82.28</v>
      </c>
      <c r="I191" s="5"/>
      <c r="L191" s="157"/>
      <c r="M191" s="163"/>
      <c r="N191" s="164"/>
      <c r="O191" s="164"/>
      <c r="P191" s="164"/>
      <c r="Q191" s="164"/>
      <c r="R191" s="164"/>
      <c r="S191" s="164"/>
      <c r="T191" s="165"/>
      <c r="AT191" s="160" t="s">
        <v>196</v>
      </c>
      <c r="AU191" s="160" t="s">
        <v>78</v>
      </c>
      <c r="AV191" s="158" t="s">
        <v>78</v>
      </c>
      <c r="AW191" s="158" t="s">
        <v>31</v>
      </c>
      <c r="AX191" s="158" t="s">
        <v>76</v>
      </c>
      <c r="AY191" s="160" t="s">
        <v>183</v>
      </c>
    </row>
    <row r="192" spans="2:65" s="28" customFormat="1" ht="16.5" customHeight="1">
      <c r="B192" s="27"/>
      <c r="C192" s="147" t="s">
        <v>367</v>
      </c>
      <c r="D192" s="147" t="s">
        <v>185</v>
      </c>
      <c r="E192" s="148" t="s">
        <v>356</v>
      </c>
      <c r="F192" s="149" t="s">
        <v>357</v>
      </c>
      <c r="G192" s="150" t="s">
        <v>188</v>
      </c>
      <c r="H192" s="151">
        <v>6.52</v>
      </c>
      <c r="I192" s="4">
        <v>205.2</v>
      </c>
      <c r="J192" s="95">
        <f>ROUND(I192*H192,2)</f>
        <v>1337.9</v>
      </c>
      <c r="K192" s="149" t="s">
        <v>189</v>
      </c>
      <c r="L192" s="27"/>
      <c r="M192" s="152" t="s">
        <v>1</v>
      </c>
      <c r="N192" s="153" t="s">
        <v>40</v>
      </c>
      <c r="O192" s="48"/>
      <c r="P192" s="154">
        <f>O192*H192</f>
        <v>0</v>
      </c>
      <c r="Q192" s="154">
        <v>0.22385</v>
      </c>
      <c r="R192" s="154">
        <f>Q192*H192</f>
        <v>1.4595019999999999</v>
      </c>
      <c r="S192" s="154">
        <v>0</v>
      </c>
      <c r="T192" s="155">
        <f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>IF(N192="základní",J192,0)</f>
        <v>1337.9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5" t="s">
        <v>76</v>
      </c>
      <c r="BK192" s="156">
        <f>ROUND(I192*H192,2)</f>
        <v>1337.9</v>
      </c>
      <c r="BL192" s="15" t="s">
        <v>190</v>
      </c>
      <c r="BM192" s="15" t="s">
        <v>887</v>
      </c>
    </row>
    <row r="193" spans="2:65" s="28" customFormat="1" ht="16.5" customHeight="1">
      <c r="B193" s="27"/>
      <c r="C193" s="147" t="s">
        <v>371</v>
      </c>
      <c r="D193" s="147" t="s">
        <v>185</v>
      </c>
      <c r="E193" s="148" t="s">
        <v>368</v>
      </c>
      <c r="F193" s="149" t="s">
        <v>369</v>
      </c>
      <c r="G193" s="150" t="s">
        <v>188</v>
      </c>
      <c r="H193" s="151">
        <v>1491.09</v>
      </c>
      <c r="I193" s="4">
        <v>24.2</v>
      </c>
      <c r="J193" s="95">
        <f>ROUND(I193*H193,2)</f>
        <v>36084.38</v>
      </c>
      <c r="K193" s="149" t="s">
        <v>189</v>
      </c>
      <c r="L193" s="27"/>
      <c r="M193" s="152" t="s">
        <v>1</v>
      </c>
      <c r="N193" s="153" t="s">
        <v>40</v>
      </c>
      <c r="O193" s="48"/>
      <c r="P193" s="154">
        <f>O193*H193</f>
        <v>0</v>
      </c>
      <c r="Q193" s="154">
        <v>0.00031</v>
      </c>
      <c r="R193" s="154">
        <f>Q193*H193</f>
        <v>0.4622379</v>
      </c>
      <c r="S193" s="154">
        <v>0</v>
      </c>
      <c r="T193" s="155">
        <f>S193*H193</f>
        <v>0</v>
      </c>
      <c r="AR193" s="15" t="s">
        <v>190</v>
      </c>
      <c r="AT193" s="15" t="s">
        <v>185</v>
      </c>
      <c r="AU193" s="15" t="s">
        <v>78</v>
      </c>
      <c r="AY193" s="15" t="s">
        <v>183</v>
      </c>
      <c r="BE193" s="156">
        <f>IF(N193="základní",J193,0)</f>
        <v>36084.38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5" t="s">
        <v>76</v>
      </c>
      <c r="BK193" s="156">
        <f>ROUND(I193*H193,2)</f>
        <v>36084.38</v>
      </c>
      <c r="BL193" s="15" t="s">
        <v>190</v>
      </c>
      <c r="BM193" s="15" t="s">
        <v>888</v>
      </c>
    </row>
    <row r="194" spans="2:51" s="167" customFormat="1" ht="12">
      <c r="B194" s="166"/>
      <c r="D194" s="159" t="s">
        <v>196</v>
      </c>
      <c r="E194" s="168" t="s">
        <v>1</v>
      </c>
      <c r="F194" s="169" t="s">
        <v>344</v>
      </c>
      <c r="H194" s="168" t="s">
        <v>1</v>
      </c>
      <c r="I194" s="6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8" t="s">
        <v>196</v>
      </c>
      <c r="AU194" s="168" t="s">
        <v>78</v>
      </c>
      <c r="AV194" s="167" t="s">
        <v>76</v>
      </c>
      <c r="AW194" s="167" t="s">
        <v>31</v>
      </c>
      <c r="AX194" s="167" t="s">
        <v>69</v>
      </c>
      <c r="AY194" s="168" t="s">
        <v>183</v>
      </c>
    </row>
    <row r="195" spans="2:51" s="158" customFormat="1" ht="12">
      <c r="B195" s="157"/>
      <c r="D195" s="159" t="s">
        <v>196</v>
      </c>
      <c r="E195" s="160" t="s">
        <v>1</v>
      </c>
      <c r="F195" s="161" t="s">
        <v>889</v>
      </c>
      <c r="H195" s="162">
        <v>1491.09</v>
      </c>
      <c r="I195" s="5"/>
      <c r="L195" s="157"/>
      <c r="M195" s="163"/>
      <c r="N195" s="164"/>
      <c r="O195" s="164"/>
      <c r="P195" s="164"/>
      <c r="Q195" s="164"/>
      <c r="R195" s="164"/>
      <c r="S195" s="164"/>
      <c r="T195" s="165"/>
      <c r="AT195" s="160" t="s">
        <v>196</v>
      </c>
      <c r="AU195" s="160" t="s">
        <v>78</v>
      </c>
      <c r="AV195" s="158" t="s">
        <v>78</v>
      </c>
      <c r="AW195" s="158" t="s">
        <v>31</v>
      </c>
      <c r="AX195" s="158" t="s">
        <v>76</v>
      </c>
      <c r="AY195" s="160" t="s">
        <v>183</v>
      </c>
    </row>
    <row r="196" spans="2:65" s="28" customFormat="1" ht="16.5" customHeight="1">
      <c r="B196" s="27"/>
      <c r="C196" s="147" t="s">
        <v>375</v>
      </c>
      <c r="D196" s="147" t="s">
        <v>185</v>
      </c>
      <c r="E196" s="148" t="s">
        <v>372</v>
      </c>
      <c r="F196" s="149" t="s">
        <v>373</v>
      </c>
      <c r="G196" s="150" t="s">
        <v>188</v>
      </c>
      <c r="H196" s="151">
        <v>1491.09</v>
      </c>
      <c r="I196" s="4">
        <v>25.1</v>
      </c>
      <c r="J196" s="95">
        <f>ROUND(I196*H196,2)</f>
        <v>37426.36</v>
      </c>
      <c r="K196" s="149" t="s">
        <v>189</v>
      </c>
      <c r="L196" s="27"/>
      <c r="M196" s="152" t="s">
        <v>1</v>
      </c>
      <c r="N196" s="153" t="s">
        <v>40</v>
      </c>
      <c r="O196" s="48"/>
      <c r="P196" s="154">
        <f>O196*H196</f>
        <v>0</v>
      </c>
      <c r="Q196" s="154">
        <v>0.00061</v>
      </c>
      <c r="R196" s="154">
        <f>Q196*H196</f>
        <v>0.9095648999999999</v>
      </c>
      <c r="S196" s="154">
        <v>0</v>
      </c>
      <c r="T196" s="155">
        <f>S196*H196</f>
        <v>0</v>
      </c>
      <c r="AR196" s="15" t="s">
        <v>190</v>
      </c>
      <c r="AT196" s="15" t="s">
        <v>185</v>
      </c>
      <c r="AU196" s="15" t="s">
        <v>78</v>
      </c>
      <c r="AY196" s="15" t="s">
        <v>183</v>
      </c>
      <c r="BE196" s="156">
        <f>IF(N196="základní",J196,0)</f>
        <v>37426.36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5" t="s">
        <v>76</v>
      </c>
      <c r="BK196" s="156">
        <f>ROUND(I196*H196,2)</f>
        <v>37426.36</v>
      </c>
      <c r="BL196" s="15" t="s">
        <v>190</v>
      </c>
      <c r="BM196" s="15" t="s">
        <v>890</v>
      </c>
    </row>
    <row r="197" spans="2:51" s="167" customFormat="1" ht="12">
      <c r="B197" s="166"/>
      <c r="D197" s="159" t="s">
        <v>196</v>
      </c>
      <c r="E197" s="168" t="s">
        <v>1</v>
      </c>
      <c r="F197" s="169" t="s">
        <v>336</v>
      </c>
      <c r="H197" s="168" t="s">
        <v>1</v>
      </c>
      <c r="I197" s="6"/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196</v>
      </c>
      <c r="AU197" s="168" t="s">
        <v>78</v>
      </c>
      <c r="AV197" s="167" t="s">
        <v>76</v>
      </c>
      <c r="AW197" s="167" t="s">
        <v>31</v>
      </c>
      <c r="AX197" s="167" t="s">
        <v>69</v>
      </c>
      <c r="AY197" s="168" t="s">
        <v>183</v>
      </c>
    </row>
    <row r="198" spans="2:51" s="158" customFormat="1" ht="12">
      <c r="B198" s="157"/>
      <c r="D198" s="159" t="s">
        <v>196</v>
      </c>
      <c r="E198" s="160" t="s">
        <v>1</v>
      </c>
      <c r="F198" s="161" t="s">
        <v>889</v>
      </c>
      <c r="H198" s="162">
        <v>1491.09</v>
      </c>
      <c r="I198" s="5"/>
      <c r="L198" s="157"/>
      <c r="M198" s="163"/>
      <c r="N198" s="164"/>
      <c r="O198" s="164"/>
      <c r="P198" s="164"/>
      <c r="Q198" s="164"/>
      <c r="R198" s="164"/>
      <c r="S198" s="164"/>
      <c r="T198" s="165"/>
      <c r="AT198" s="160" t="s">
        <v>196</v>
      </c>
      <c r="AU198" s="160" t="s">
        <v>78</v>
      </c>
      <c r="AV198" s="158" t="s">
        <v>78</v>
      </c>
      <c r="AW198" s="158" t="s">
        <v>31</v>
      </c>
      <c r="AX198" s="158" t="s">
        <v>76</v>
      </c>
      <c r="AY198" s="160" t="s">
        <v>183</v>
      </c>
    </row>
    <row r="199" spans="2:65" s="28" customFormat="1" ht="16.5" customHeight="1">
      <c r="B199" s="27"/>
      <c r="C199" s="147" t="s">
        <v>379</v>
      </c>
      <c r="D199" s="147" t="s">
        <v>185</v>
      </c>
      <c r="E199" s="148" t="s">
        <v>376</v>
      </c>
      <c r="F199" s="149" t="s">
        <v>377</v>
      </c>
      <c r="G199" s="150" t="s">
        <v>188</v>
      </c>
      <c r="H199" s="151">
        <v>1514.52</v>
      </c>
      <c r="I199" s="4">
        <v>314.4</v>
      </c>
      <c r="J199" s="95">
        <f>ROUND(I199*H199,2)</f>
        <v>476165.09</v>
      </c>
      <c r="K199" s="149" t="s">
        <v>189</v>
      </c>
      <c r="L199" s="27"/>
      <c r="M199" s="152" t="s">
        <v>1</v>
      </c>
      <c r="N199" s="153" t="s">
        <v>40</v>
      </c>
      <c r="O199" s="48"/>
      <c r="P199" s="154">
        <f>O199*H199</f>
        <v>0</v>
      </c>
      <c r="Q199" s="154">
        <v>0.10373</v>
      </c>
      <c r="R199" s="154">
        <f>Q199*H199</f>
        <v>157.1011596</v>
      </c>
      <c r="S199" s="154">
        <v>0</v>
      </c>
      <c r="T199" s="155">
        <f>S199*H199</f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>IF(N199="základní",J199,0)</f>
        <v>476165.09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5" t="s">
        <v>76</v>
      </c>
      <c r="BK199" s="156">
        <f>ROUND(I199*H199,2)</f>
        <v>476165.09</v>
      </c>
      <c r="BL199" s="15" t="s">
        <v>190</v>
      </c>
      <c r="BM199" s="15" t="s">
        <v>891</v>
      </c>
    </row>
    <row r="200" spans="2:51" s="167" customFormat="1" ht="12">
      <c r="B200" s="166"/>
      <c r="D200" s="159" t="s">
        <v>196</v>
      </c>
      <c r="E200" s="168" t="s">
        <v>1</v>
      </c>
      <c r="F200" s="169" t="s">
        <v>336</v>
      </c>
      <c r="H200" s="168" t="s">
        <v>1</v>
      </c>
      <c r="I200" s="6"/>
      <c r="L200" s="166"/>
      <c r="M200" s="170"/>
      <c r="N200" s="171"/>
      <c r="O200" s="171"/>
      <c r="P200" s="171"/>
      <c r="Q200" s="171"/>
      <c r="R200" s="171"/>
      <c r="S200" s="171"/>
      <c r="T200" s="172"/>
      <c r="AT200" s="168" t="s">
        <v>196</v>
      </c>
      <c r="AU200" s="168" t="s">
        <v>78</v>
      </c>
      <c r="AV200" s="167" t="s">
        <v>76</v>
      </c>
      <c r="AW200" s="167" t="s">
        <v>31</v>
      </c>
      <c r="AX200" s="167" t="s">
        <v>69</v>
      </c>
      <c r="AY200" s="168" t="s">
        <v>183</v>
      </c>
    </row>
    <row r="201" spans="2:51" s="158" customFormat="1" ht="12">
      <c r="B201" s="157"/>
      <c r="D201" s="159" t="s">
        <v>196</v>
      </c>
      <c r="E201" s="160" t="s">
        <v>1</v>
      </c>
      <c r="F201" s="161" t="s">
        <v>889</v>
      </c>
      <c r="H201" s="162">
        <v>1491.09</v>
      </c>
      <c r="I201" s="5"/>
      <c r="L201" s="157"/>
      <c r="M201" s="163"/>
      <c r="N201" s="164"/>
      <c r="O201" s="164"/>
      <c r="P201" s="164"/>
      <c r="Q201" s="164"/>
      <c r="R201" s="164"/>
      <c r="S201" s="164"/>
      <c r="T201" s="165"/>
      <c r="AT201" s="160" t="s">
        <v>196</v>
      </c>
      <c r="AU201" s="160" t="s">
        <v>78</v>
      </c>
      <c r="AV201" s="158" t="s">
        <v>78</v>
      </c>
      <c r="AW201" s="158" t="s">
        <v>31</v>
      </c>
      <c r="AX201" s="158" t="s">
        <v>69</v>
      </c>
      <c r="AY201" s="160" t="s">
        <v>183</v>
      </c>
    </row>
    <row r="202" spans="2:51" s="167" customFormat="1" ht="12">
      <c r="B202" s="166"/>
      <c r="D202" s="159" t="s">
        <v>196</v>
      </c>
      <c r="E202" s="168" t="s">
        <v>1</v>
      </c>
      <c r="F202" s="169" t="s">
        <v>722</v>
      </c>
      <c r="H202" s="168" t="s">
        <v>1</v>
      </c>
      <c r="I202" s="6"/>
      <c r="L202" s="166"/>
      <c r="M202" s="170"/>
      <c r="N202" s="171"/>
      <c r="O202" s="171"/>
      <c r="P202" s="171"/>
      <c r="Q202" s="171"/>
      <c r="R202" s="171"/>
      <c r="S202" s="171"/>
      <c r="T202" s="172"/>
      <c r="AT202" s="168" t="s">
        <v>196</v>
      </c>
      <c r="AU202" s="168" t="s">
        <v>78</v>
      </c>
      <c r="AV202" s="167" t="s">
        <v>76</v>
      </c>
      <c r="AW202" s="167" t="s">
        <v>31</v>
      </c>
      <c r="AX202" s="167" t="s">
        <v>69</v>
      </c>
      <c r="AY202" s="168" t="s">
        <v>183</v>
      </c>
    </row>
    <row r="203" spans="2:51" s="158" customFormat="1" ht="12">
      <c r="B203" s="157"/>
      <c r="D203" s="159" t="s">
        <v>196</v>
      </c>
      <c r="E203" s="160" t="s">
        <v>1</v>
      </c>
      <c r="F203" s="161" t="s">
        <v>892</v>
      </c>
      <c r="H203" s="162">
        <v>23.43</v>
      </c>
      <c r="I203" s="5"/>
      <c r="L203" s="157"/>
      <c r="M203" s="163"/>
      <c r="N203" s="164"/>
      <c r="O203" s="164"/>
      <c r="P203" s="164"/>
      <c r="Q203" s="164"/>
      <c r="R203" s="164"/>
      <c r="S203" s="164"/>
      <c r="T203" s="165"/>
      <c r="AT203" s="160" t="s">
        <v>196</v>
      </c>
      <c r="AU203" s="160" t="s">
        <v>78</v>
      </c>
      <c r="AV203" s="158" t="s">
        <v>78</v>
      </c>
      <c r="AW203" s="158" t="s">
        <v>31</v>
      </c>
      <c r="AX203" s="158" t="s">
        <v>69</v>
      </c>
      <c r="AY203" s="160" t="s">
        <v>183</v>
      </c>
    </row>
    <row r="204" spans="2:51" s="174" customFormat="1" ht="12">
      <c r="B204" s="173"/>
      <c r="D204" s="159" t="s">
        <v>196</v>
      </c>
      <c r="E204" s="175" t="s">
        <v>1</v>
      </c>
      <c r="F204" s="176" t="s">
        <v>211</v>
      </c>
      <c r="H204" s="177">
        <v>1514.52</v>
      </c>
      <c r="I204" s="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5" t="s">
        <v>196</v>
      </c>
      <c r="AU204" s="175" t="s">
        <v>78</v>
      </c>
      <c r="AV204" s="174" t="s">
        <v>190</v>
      </c>
      <c r="AW204" s="174" t="s">
        <v>31</v>
      </c>
      <c r="AX204" s="174" t="s">
        <v>76</v>
      </c>
      <c r="AY204" s="175" t="s">
        <v>183</v>
      </c>
    </row>
    <row r="205" spans="2:65" s="28" customFormat="1" ht="16.5" customHeight="1">
      <c r="B205" s="27"/>
      <c r="C205" s="147" t="s">
        <v>383</v>
      </c>
      <c r="D205" s="147" t="s">
        <v>185</v>
      </c>
      <c r="E205" s="148" t="s">
        <v>893</v>
      </c>
      <c r="F205" s="149" t="s">
        <v>894</v>
      </c>
      <c r="G205" s="150" t="s">
        <v>188</v>
      </c>
      <c r="H205" s="151">
        <v>1491.09</v>
      </c>
      <c r="I205" s="4">
        <v>378.5</v>
      </c>
      <c r="J205" s="95">
        <f>ROUND(I205*H205,2)</f>
        <v>564377.57</v>
      </c>
      <c r="K205" s="149" t="s">
        <v>189</v>
      </c>
      <c r="L205" s="27"/>
      <c r="M205" s="152" t="s">
        <v>1</v>
      </c>
      <c r="N205" s="153" t="s">
        <v>40</v>
      </c>
      <c r="O205" s="48"/>
      <c r="P205" s="154">
        <f>O205*H205</f>
        <v>0</v>
      </c>
      <c r="Q205" s="154">
        <v>0.15559</v>
      </c>
      <c r="R205" s="154">
        <f>Q205*H205</f>
        <v>231.9986931</v>
      </c>
      <c r="S205" s="154">
        <v>0</v>
      </c>
      <c r="T205" s="155">
        <f>S205*H205</f>
        <v>0</v>
      </c>
      <c r="AR205" s="15" t="s">
        <v>190</v>
      </c>
      <c r="AT205" s="15" t="s">
        <v>185</v>
      </c>
      <c r="AU205" s="15" t="s">
        <v>78</v>
      </c>
      <c r="AY205" s="15" t="s">
        <v>183</v>
      </c>
      <c r="BE205" s="156">
        <f>IF(N205="základní",J205,0)</f>
        <v>564377.57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5" t="s">
        <v>76</v>
      </c>
      <c r="BK205" s="156">
        <f>ROUND(I205*H205,2)</f>
        <v>564377.57</v>
      </c>
      <c r="BL205" s="15" t="s">
        <v>190</v>
      </c>
      <c r="BM205" s="15" t="s">
        <v>895</v>
      </c>
    </row>
    <row r="206" spans="2:51" s="167" customFormat="1" ht="12">
      <c r="B206" s="166"/>
      <c r="D206" s="159" t="s">
        <v>196</v>
      </c>
      <c r="E206" s="168" t="s">
        <v>1</v>
      </c>
      <c r="F206" s="169" t="s">
        <v>336</v>
      </c>
      <c r="H206" s="168" t="s">
        <v>1</v>
      </c>
      <c r="I206" s="6"/>
      <c r="L206" s="166"/>
      <c r="M206" s="170"/>
      <c r="N206" s="171"/>
      <c r="O206" s="171"/>
      <c r="P206" s="171"/>
      <c r="Q206" s="171"/>
      <c r="R206" s="171"/>
      <c r="S206" s="171"/>
      <c r="T206" s="172"/>
      <c r="AT206" s="168" t="s">
        <v>196</v>
      </c>
      <c r="AU206" s="168" t="s">
        <v>78</v>
      </c>
      <c r="AV206" s="167" t="s">
        <v>76</v>
      </c>
      <c r="AW206" s="167" t="s">
        <v>31</v>
      </c>
      <c r="AX206" s="167" t="s">
        <v>69</v>
      </c>
      <c r="AY206" s="168" t="s">
        <v>183</v>
      </c>
    </row>
    <row r="207" spans="2:51" s="158" customFormat="1" ht="12">
      <c r="B207" s="157"/>
      <c r="D207" s="159" t="s">
        <v>196</v>
      </c>
      <c r="E207" s="160" t="s">
        <v>1</v>
      </c>
      <c r="F207" s="161" t="s">
        <v>889</v>
      </c>
      <c r="H207" s="162">
        <v>1491.09</v>
      </c>
      <c r="I207" s="5"/>
      <c r="L207" s="157"/>
      <c r="M207" s="163"/>
      <c r="N207" s="164"/>
      <c r="O207" s="164"/>
      <c r="P207" s="164"/>
      <c r="Q207" s="164"/>
      <c r="R207" s="164"/>
      <c r="S207" s="164"/>
      <c r="T207" s="165"/>
      <c r="AT207" s="160" t="s">
        <v>196</v>
      </c>
      <c r="AU207" s="160" t="s">
        <v>78</v>
      </c>
      <c r="AV207" s="158" t="s">
        <v>78</v>
      </c>
      <c r="AW207" s="158" t="s">
        <v>31</v>
      </c>
      <c r="AX207" s="158" t="s">
        <v>76</v>
      </c>
      <c r="AY207" s="160" t="s">
        <v>183</v>
      </c>
    </row>
    <row r="208" spans="2:65" s="28" customFormat="1" ht="16.5" customHeight="1">
      <c r="B208" s="27"/>
      <c r="C208" s="147" t="s">
        <v>387</v>
      </c>
      <c r="D208" s="147" t="s">
        <v>185</v>
      </c>
      <c r="E208" s="148" t="s">
        <v>388</v>
      </c>
      <c r="F208" s="149" t="s">
        <v>389</v>
      </c>
      <c r="G208" s="150" t="s">
        <v>188</v>
      </c>
      <c r="H208" s="151">
        <v>82.28</v>
      </c>
      <c r="I208" s="4">
        <v>550</v>
      </c>
      <c r="J208" s="95">
        <f>ROUND(I208*H208,2)</f>
        <v>45254</v>
      </c>
      <c r="K208" s="149" t="s">
        <v>189</v>
      </c>
      <c r="L208" s="27"/>
      <c r="M208" s="152" t="s">
        <v>1</v>
      </c>
      <c r="N208" s="153" t="s">
        <v>40</v>
      </c>
      <c r="O208" s="48"/>
      <c r="P208" s="154">
        <f>O208*H208</f>
        <v>0</v>
      </c>
      <c r="Q208" s="154">
        <v>0.19536</v>
      </c>
      <c r="R208" s="154">
        <f>Q208*H208</f>
        <v>16.0742208</v>
      </c>
      <c r="S208" s="154">
        <v>0</v>
      </c>
      <c r="T208" s="155">
        <f>S208*H208</f>
        <v>0</v>
      </c>
      <c r="AR208" s="15" t="s">
        <v>190</v>
      </c>
      <c r="AT208" s="15" t="s">
        <v>185</v>
      </c>
      <c r="AU208" s="15" t="s">
        <v>78</v>
      </c>
      <c r="AY208" s="15" t="s">
        <v>183</v>
      </c>
      <c r="BE208" s="156">
        <f>IF(N208="základní",J208,0)</f>
        <v>45254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5" t="s">
        <v>76</v>
      </c>
      <c r="BK208" s="156">
        <f>ROUND(I208*H208,2)</f>
        <v>45254</v>
      </c>
      <c r="BL208" s="15" t="s">
        <v>190</v>
      </c>
      <c r="BM208" s="15" t="s">
        <v>896</v>
      </c>
    </row>
    <row r="209" spans="2:65" s="28" customFormat="1" ht="16.5" customHeight="1">
      <c r="B209" s="27"/>
      <c r="C209" s="181" t="s">
        <v>391</v>
      </c>
      <c r="D209" s="181" t="s">
        <v>265</v>
      </c>
      <c r="E209" s="182" t="s">
        <v>392</v>
      </c>
      <c r="F209" s="183" t="s">
        <v>393</v>
      </c>
      <c r="G209" s="184" t="s">
        <v>239</v>
      </c>
      <c r="H209" s="185">
        <v>16.456</v>
      </c>
      <c r="I209" s="8">
        <v>2845</v>
      </c>
      <c r="J209" s="186">
        <f>ROUND(I209*H209,2)</f>
        <v>46817.32</v>
      </c>
      <c r="K209" s="183" t="s">
        <v>189</v>
      </c>
      <c r="L209" s="187"/>
      <c r="M209" s="188" t="s">
        <v>1</v>
      </c>
      <c r="N209" s="189" t="s">
        <v>40</v>
      </c>
      <c r="O209" s="48"/>
      <c r="P209" s="154">
        <f>O209*H209</f>
        <v>0</v>
      </c>
      <c r="Q209" s="154">
        <v>1</v>
      </c>
      <c r="R209" s="154">
        <f>Q209*H209</f>
        <v>16.456</v>
      </c>
      <c r="S209" s="154">
        <v>0</v>
      </c>
      <c r="T209" s="155">
        <f>S209*H209</f>
        <v>0</v>
      </c>
      <c r="AR209" s="15" t="s">
        <v>227</v>
      </c>
      <c r="AT209" s="15" t="s">
        <v>265</v>
      </c>
      <c r="AU209" s="15" t="s">
        <v>78</v>
      </c>
      <c r="AY209" s="15" t="s">
        <v>183</v>
      </c>
      <c r="BE209" s="156">
        <f>IF(N209="základní",J209,0)</f>
        <v>46817.32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5" t="s">
        <v>76</v>
      </c>
      <c r="BK209" s="156">
        <f>ROUND(I209*H209,2)</f>
        <v>46817.32</v>
      </c>
      <c r="BL209" s="15" t="s">
        <v>190</v>
      </c>
      <c r="BM209" s="15" t="s">
        <v>897</v>
      </c>
    </row>
    <row r="210" spans="2:51" s="158" customFormat="1" ht="12">
      <c r="B210" s="157"/>
      <c r="D210" s="159" t="s">
        <v>196</v>
      </c>
      <c r="F210" s="161" t="s">
        <v>898</v>
      </c>
      <c r="H210" s="162">
        <v>16.456</v>
      </c>
      <c r="I210" s="5"/>
      <c r="L210" s="157"/>
      <c r="M210" s="163"/>
      <c r="N210" s="164"/>
      <c r="O210" s="164"/>
      <c r="P210" s="164"/>
      <c r="Q210" s="164"/>
      <c r="R210" s="164"/>
      <c r="S210" s="164"/>
      <c r="T210" s="165"/>
      <c r="AT210" s="160" t="s">
        <v>196</v>
      </c>
      <c r="AU210" s="160" t="s">
        <v>78</v>
      </c>
      <c r="AV210" s="158" t="s">
        <v>78</v>
      </c>
      <c r="AW210" s="158" t="s">
        <v>3</v>
      </c>
      <c r="AX210" s="158" t="s">
        <v>76</v>
      </c>
      <c r="AY210" s="160" t="s">
        <v>183</v>
      </c>
    </row>
    <row r="211" spans="2:65" s="28" customFormat="1" ht="16.5" customHeight="1">
      <c r="B211" s="27"/>
      <c r="C211" s="147" t="s">
        <v>396</v>
      </c>
      <c r="D211" s="147" t="s">
        <v>185</v>
      </c>
      <c r="E211" s="148" t="s">
        <v>397</v>
      </c>
      <c r="F211" s="149" t="s">
        <v>398</v>
      </c>
      <c r="G211" s="150" t="s">
        <v>188</v>
      </c>
      <c r="H211" s="151">
        <v>5</v>
      </c>
      <c r="I211" s="4">
        <v>1555</v>
      </c>
      <c r="J211" s="95">
        <f>ROUND(I211*H211,2)</f>
        <v>7775</v>
      </c>
      <c r="K211" s="149" t="s">
        <v>189</v>
      </c>
      <c r="L211" s="27"/>
      <c r="M211" s="152" t="s">
        <v>1</v>
      </c>
      <c r="N211" s="153" t="s">
        <v>40</v>
      </c>
      <c r="O211" s="48"/>
      <c r="P211" s="154">
        <f>O211*H211</f>
        <v>0</v>
      </c>
      <c r="Q211" s="154">
        <v>0.61404</v>
      </c>
      <c r="R211" s="154">
        <f>Q211*H211</f>
        <v>3.0702000000000003</v>
      </c>
      <c r="S211" s="154">
        <v>0</v>
      </c>
      <c r="T211" s="155">
        <f>S211*H211</f>
        <v>0</v>
      </c>
      <c r="AR211" s="15" t="s">
        <v>190</v>
      </c>
      <c r="AT211" s="15" t="s">
        <v>185</v>
      </c>
      <c r="AU211" s="15" t="s">
        <v>78</v>
      </c>
      <c r="AY211" s="15" t="s">
        <v>183</v>
      </c>
      <c r="BE211" s="156">
        <f>IF(N211="základní",J211,0)</f>
        <v>7775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5" t="s">
        <v>76</v>
      </c>
      <c r="BK211" s="156">
        <f>ROUND(I211*H211,2)</f>
        <v>7775</v>
      </c>
      <c r="BL211" s="15" t="s">
        <v>190</v>
      </c>
      <c r="BM211" s="15" t="s">
        <v>899</v>
      </c>
    </row>
    <row r="212" spans="2:51" s="167" customFormat="1" ht="12">
      <c r="B212" s="166"/>
      <c r="D212" s="159" t="s">
        <v>196</v>
      </c>
      <c r="E212" s="168" t="s">
        <v>1</v>
      </c>
      <c r="F212" s="169" t="s">
        <v>400</v>
      </c>
      <c r="H212" s="168" t="s">
        <v>1</v>
      </c>
      <c r="I212" s="6"/>
      <c r="L212" s="166"/>
      <c r="M212" s="170"/>
      <c r="N212" s="171"/>
      <c r="O212" s="171"/>
      <c r="P212" s="171"/>
      <c r="Q212" s="171"/>
      <c r="R212" s="171"/>
      <c r="S212" s="171"/>
      <c r="T212" s="172"/>
      <c r="AT212" s="168" t="s">
        <v>196</v>
      </c>
      <c r="AU212" s="168" t="s">
        <v>78</v>
      </c>
      <c r="AV212" s="167" t="s">
        <v>76</v>
      </c>
      <c r="AW212" s="167" t="s">
        <v>31</v>
      </c>
      <c r="AX212" s="167" t="s">
        <v>69</v>
      </c>
      <c r="AY212" s="168" t="s">
        <v>183</v>
      </c>
    </row>
    <row r="213" spans="2:51" s="158" customFormat="1" ht="12">
      <c r="B213" s="157"/>
      <c r="D213" s="159" t="s">
        <v>196</v>
      </c>
      <c r="E213" s="160" t="s">
        <v>1</v>
      </c>
      <c r="F213" s="161" t="s">
        <v>212</v>
      </c>
      <c r="H213" s="162">
        <v>5</v>
      </c>
      <c r="I213" s="5"/>
      <c r="L213" s="157"/>
      <c r="M213" s="163"/>
      <c r="N213" s="164"/>
      <c r="O213" s="164"/>
      <c r="P213" s="164"/>
      <c r="Q213" s="164"/>
      <c r="R213" s="164"/>
      <c r="S213" s="164"/>
      <c r="T213" s="165"/>
      <c r="AT213" s="160" t="s">
        <v>196</v>
      </c>
      <c r="AU213" s="160" t="s">
        <v>78</v>
      </c>
      <c r="AV213" s="158" t="s">
        <v>78</v>
      </c>
      <c r="AW213" s="158" t="s">
        <v>31</v>
      </c>
      <c r="AX213" s="158" t="s">
        <v>76</v>
      </c>
      <c r="AY213" s="160" t="s">
        <v>183</v>
      </c>
    </row>
    <row r="214" spans="2:63" s="135" customFormat="1" ht="22.9" customHeight="1">
      <c r="B214" s="134"/>
      <c r="D214" s="136" t="s">
        <v>68</v>
      </c>
      <c r="E214" s="145" t="s">
        <v>227</v>
      </c>
      <c r="F214" s="145" t="s">
        <v>402</v>
      </c>
      <c r="I214" s="3"/>
      <c r="J214" s="146">
        <f>BK214</f>
        <v>3745</v>
      </c>
      <c r="L214" s="134"/>
      <c r="M214" s="139"/>
      <c r="N214" s="140"/>
      <c r="O214" s="140"/>
      <c r="P214" s="141">
        <f>P215</f>
        <v>0</v>
      </c>
      <c r="Q214" s="140"/>
      <c r="R214" s="141">
        <f>R215</f>
        <v>1.7045</v>
      </c>
      <c r="S214" s="140"/>
      <c r="T214" s="142">
        <f>T215</f>
        <v>0</v>
      </c>
      <c r="AR214" s="136" t="s">
        <v>76</v>
      </c>
      <c r="AT214" s="143" t="s">
        <v>68</v>
      </c>
      <c r="AU214" s="143" t="s">
        <v>76</v>
      </c>
      <c r="AY214" s="136" t="s">
        <v>183</v>
      </c>
      <c r="BK214" s="144">
        <f>BK215</f>
        <v>3745</v>
      </c>
    </row>
    <row r="215" spans="2:65" s="28" customFormat="1" ht="16.5" customHeight="1">
      <c r="B215" s="27"/>
      <c r="C215" s="147" t="s">
        <v>403</v>
      </c>
      <c r="D215" s="147" t="s">
        <v>185</v>
      </c>
      <c r="E215" s="148" t="s">
        <v>404</v>
      </c>
      <c r="F215" s="149" t="s">
        <v>405</v>
      </c>
      <c r="G215" s="150" t="s">
        <v>406</v>
      </c>
      <c r="H215" s="151">
        <v>5</v>
      </c>
      <c r="I215" s="4">
        <v>749</v>
      </c>
      <c r="J215" s="95">
        <f>ROUND(I215*H215,2)</f>
        <v>3745</v>
      </c>
      <c r="K215" s="149" t="s">
        <v>1</v>
      </c>
      <c r="L215" s="27"/>
      <c r="M215" s="152" t="s">
        <v>1</v>
      </c>
      <c r="N215" s="153" t="s">
        <v>40</v>
      </c>
      <c r="O215" s="48"/>
      <c r="P215" s="154">
        <f>O215*H215</f>
        <v>0</v>
      </c>
      <c r="Q215" s="154">
        <v>0.3409</v>
      </c>
      <c r="R215" s="154">
        <f>Q215*H215</f>
        <v>1.7045</v>
      </c>
      <c r="S215" s="154">
        <v>0</v>
      </c>
      <c r="T215" s="155">
        <f>S215*H215</f>
        <v>0</v>
      </c>
      <c r="AR215" s="15" t="s">
        <v>190</v>
      </c>
      <c r="AT215" s="15" t="s">
        <v>185</v>
      </c>
      <c r="AU215" s="15" t="s">
        <v>78</v>
      </c>
      <c r="AY215" s="15" t="s">
        <v>183</v>
      </c>
      <c r="BE215" s="156">
        <f>IF(N215="základní",J215,0)</f>
        <v>3745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5" t="s">
        <v>76</v>
      </c>
      <c r="BK215" s="156">
        <f>ROUND(I215*H215,2)</f>
        <v>3745</v>
      </c>
      <c r="BL215" s="15" t="s">
        <v>190</v>
      </c>
      <c r="BM215" s="15" t="s">
        <v>900</v>
      </c>
    </row>
    <row r="216" spans="2:63" s="135" customFormat="1" ht="22.9" customHeight="1">
      <c r="B216" s="134"/>
      <c r="D216" s="136" t="s">
        <v>68</v>
      </c>
      <c r="E216" s="145" t="s">
        <v>232</v>
      </c>
      <c r="F216" s="145" t="s">
        <v>408</v>
      </c>
      <c r="I216" s="3"/>
      <c r="J216" s="146">
        <f>BK216</f>
        <v>447589.76999999996</v>
      </c>
      <c r="L216" s="134"/>
      <c r="M216" s="139"/>
      <c r="N216" s="140"/>
      <c r="O216" s="140"/>
      <c r="P216" s="141">
        <f>SUM(P217:P258)</f>
        <v>0</v>
      </c>
      <c r="Q216" s="140"/>
      <c r="R216" s="141">
        <f>SUM(R217:R258)</f>
        <v>64.30461840000001</v>
      </c>
      <c r="S216" s="140"/>
      <c r="T216" s="142">
        <f>SUM(T217:T258)</f>
        <v>97.2644</v>
      </c>
      <c r="AR216" s="136" t="s">
        <v>76</v>
      </c>
      <c r="AT216" s="143" t="s">
        <v>68</v>
      </c>
      <c r="AU216" s="143" t="s">
        <v>76</v>
      </c>
      <c r="AY216" s="136" t="s">
        <v>183</v>
      </c>
      <c r="BK216" s="144">
        <f>SUM(BK217:BK258)</f>
        <v>447589.76999999996</v>
      </c>
    </row>
    <row r="217" spans="2:65" s="28" customFormat="1" ht="16.5" customHeight="1">
      <c r="B217" s="27"/>
      <c r="C217" s="147" t="s">
        <v>409</v>
      </c>
      <c r="D217" s="147" t="s">
        <v>185</v>
      </c>
      <c r="E217" s="148" t="s">
        <v>422</v>
      </c>
      <c r="F217" s="149" t="s">
        <v>423</v>
      </c>
      <c r="G217" s="150" t="s">
        <v>406</v>
      </c>
      <c r="H217" s="151">
        <v>6</v>
      </c>
      <c r="I217" s="4">
        <v>1243</v>
      </c>
      <c r="J217" s="95">
        <f aca="true" t="shared" si="0" ref="J217:J231">ROUND(I217*H217,2)</f>
        <v>7458</v>
      </c>
      <c r="K217" s="149" t="s">
        <v>189</v>
      </c>
      <c r="L217" s="27"/>
      <c r="M217" s="152" t="s">
        <v>1</v>
      </c>
      <c r="N217" s="153" t="s">
        <v>40</v>
      </c>
      <c r="O217" s="48"/>
      <c r="P217" s="154">
        <f aca="true" t="shared" si="1" ref="P217:P231">O217*H217</f>
        <v>0</v>
      </c>
      <c r="Q217" s="154">
        <v>0.0007</v>
      </c>
      <c r="R217" s="154">
        <f aca="true" t="shared" si="2" ref="R217:R231">Q217*H217</f>
        <v>0.0042</v>
      </c>
      <c r="S217" s="154">
        <v>0</v>
      </c>
      <c r="T217" s="155">
        <f aca="true" t="shared" si="3" ref="T217:T231">S217*H217</f>
        <v>0</v>
      </c>
      <c r="AR217" s="15" t="s">
        <v>190</v>
      </c>
      <c r="AT217" s="15" t="s">
        <v>185</v>
      </c>
      <c r="AU217" s="15" t="s">
        <v>78</v>
      </c>
      <c r="AY217" s="15" t="s">
        <v>183</v>
      </c>
      <c r="BE217" s="156">
        <f aca="true" t="shared" si="4" ref="BE217:BE231">IF(N217="základní",J217,0)</f>
        <v>7458</v>
      </c>
      <c r="BF217" s="156">
        <f aca="true" t="shared" si="5" ref="BF217:BF231">IF(N217="snížená",J217,0)</f>
        <v>0</v>
      </c>
      <c r="BG217" s="156">
        <f aca="true" t="shared" si="6" ref="BG217:BG231">IF(N217="zákl. přenesená",J217,0)</f>
        <v>0</v>
      </c>
      <c r="BH217" s="156">
        <f aca="true" t="shared" si="7" ref="BH217:BH231">IF(N217="sníž. přenesená",J217,0)</f>
        <v>0</v>
      </c>
      <c r="BI217" s="156">
        <f aca="true" t="shared" si="8" ref="BI217:BI231">IF(N217="nulová",J217,0)</f>
        <v>0</v>
      </c>
      <c r="BJ217" s="15" t="s">
        <v>76</v>
      </c>
      <c r="BK217" s="156">
        <f aca="true" t="shared" si="9" ref="BK217:BK231">ROUND(I217*H217,2)</f>
        <v>7458</v>
      </c>
      <c r="BL217" s="15" t="s">
        <v>190</v>
      </c>
      <c r="BM217" s="15" t="s">
        <v>901</v>
      </c>
    </row>
    <row r="218" spans="2:65" s="28" customFormat="1" ht="16.5" customHeight="1">
      <c r="B218" s="27"/>
      <c r="C218" s="181" t="s">
        <v>413</v>
      </c>
      <c r="D218" s="181" t="s">
        <v>265</v>
      </c>
      <c r="E218" s="182" t="s">
        <v>426</v>
      </c>
      <c r="F218" s="183" t="s">
        <v>427</v>
      </c>
      <c r="G218" s="184" t="s">
        <v>406</v>
      </c>
      <c r="H218" s="185">
        <v>2</v>
      </c>
      <c r="I218" s="8">
        <v>1107</v>
      </c>
      <c r="J218" s="186">
        <f t="shared" si="0"/>
        <v>2214</v>
      </c>
      <c r="K218" s="183" t="s">
        <v>1</v>
      </c>
      <c r="L218" s="187"/>
      <c r="M218" s="188" t="s">
        <v>1</v>
      </c>
      <c r="N218" s="189" t="s">
        <v>40</v>
      </c>
      <c r="O218" s="48"/>
      <c r="P218" s="154">
        <f t="shared" si="1"/>
        <v>0</v>
      </c>
      <c r="Q218" s="154">
        <v>0.004</v>
      </c>
      <c r="R218" s="154">
        <f t="shared" si="2"/>
        <v>0.008</v>
      </c>
      <c r="S218" s="154">
        <v>0</v>
      </c>
      <c r="T218" s="155">
        <f t="shared" si="3"/>
        <v>0</v>
      </c>
      <c r="AR218" s="15" t="s">
        <v>227</v>
      </c>
      <c r="AT218" s="15" t="s">
        <v>265</v>
      </c>
      <c r="AU218" s="15" t="s">
        <v>78</v>
      </c>
      <c r="AY218" s="15" t="s">
        <v>183</v>
      </c>
      <c r="BE218" s="156">
        <f t="shared" si="4"/>
        <v>2214</v>
      </c>
      <c r="BF218" s="156">
        <f t="shared" si="5"/>
        <v>0</v>
      </c>
      <c r="BG218" s="156">
        <f t="shared" si="6"/>
        <v>0</v>
      </c>
      <c r="BH218" s="156">
        <f t="shared" si="7"/>
        <v>0</v>
      </c>
      <c r="BI218" s="156">
        <f t="shared" si="8"/>
        <v>0</v>
      </c>
      <c r="BJ218" s="15" t="s">
        <v>76</v>
      </c>
      <c r="BK218" s="156">
        <f t="shared" si="9"/>
        <v>2214</v>
      </c>
      <c r="BL218" s="15" t="s">
        <v>190</v>
      </c>
      <c r="BM218" s="15" t="s">
        <v>902</v>
      </c>
    </row>
    <row r="219" spans="2:65" s="28" customFormat="1" ht="16.5" customHeight="1">
      <c r="B219" s="27"/>
      <c r="C219" s="181" t="s">
        <v>417</v>
      </c>
      <c r="D219" s="181" t="s">
        <v>265</v>
      </c>
      <c r="E219" s="182" t="s">
        <v>430</v>
      </c>
      <c r="F219" s="183" t="s">
        <v>431</v>
      </c>
      <c r="G219" s="184" t="s">
        <v>406</v>
      </c>
      <c r="H219" s="185">
        <v>1</v>
      </c>
      <c r="I219" s="8">
        <v>1107</v>
      </c>
      <c r="J219" s="186">
        <f t="shared" si="0"/>
        <v>1107</v>
      </c>
      <c r="K219" s="183" t="s">
        <v>1</v>
      </c>
      <c r="L219" s="187"/>
      <c r="M219" s="188" t="s">
        <v>1</v>
      </c>
      <c r="N219" s="189" t="s">
        <v>40</v>
      </c>
      <c r="O219" s="48"/>
      <c r="P219" s="154">
        <f t="shared" si="1"/>
        <v>0</v>
      </c>
      <c r="Q219" s="154">
        <v>0.004</v>
      </c>
      <c r="R219" s="154">
        <f t="shared" si="2"/>
        <v>0.004</v>
      </c>
      <c r="S219" s="154">
        <v>0</v>
      </c>
      <c r="T219" s="155">
        <f t="shared" si="3"/>
        <v>0</v>
      </c>
      <c r="AR219" s="15" t="s">
        <v>227</v>
      </c>
      <c r="AT219" s="15" t="s">
        <v>265</v>
      </c>
      <c r="AU219" s="15" t="s">
        <v>78</v>
      </c>
      <c r="AY219" s="15" t="s">
        <v>183</v>
      </c>
      <c r="BE219" s="156">
        <f t="shared" si="4"/>
        <v>1107</v>
      </c>
      <c r="BF219" s="156">
        <f t="shared" si="5"/>
        <v>0</v>
      </c>
      <c r="BG219" s="156">
        <f t="shared" si="6"/>
        <v>0</v>
      </c>
      <c r="BH219" s="156">
        <f t="shared" si="7"/>
        <v>0</v>
      </c>
      <c r="BI219" s="156">
        <f t="shared" si="8"/>
        <v>0</v>
      </c>
      <c r="BJ219" s="15" t="s">
        <v>76</v>
      </c>
      <c r="BK219" s="156">
        <f t="shared" si="9"/>
        <v>1107</v>
      </c>
      <c r="BL219" s="15" t="s">
        <v>190</v>
      </c>
      <c r="BM219" s="15" t="s">
        <v>903</v>
      </c>
    </row>
    <row r="220" spans="2:65" s="28" customFormat="1" ht="16.5" customHeight="1">
      <c r="B220" s="27"/>
      <c r="C220" s="181" t="s">
        <v>421</v>
      </c>
      <c r="D220" s="181" t="s">
        <v>265</v>
      </c>
      <c r="E220" s="182" t="s">
        <v>904</v>
      </c>
      <c r="F220" s="183" t="s">
        <v>905</v>
      </c>
      <c r="G220" s="184" t="s">
        <v>406</v>
      </c>
      <c r="H220" s="185">
        <v>1</v>
      </c>
      <c r="I220" s="8">
        <v>1107</v>
      </c>
      <c r="J220" s="186">
        <f t="shared" si="0"/>
        <v>1107</v>
      </c>
      <c r="K220" s="183" t="s">
        <v>1</v>
      </c>
      <c r="L220" s="187"/>
      <c r="M220" s="188" t="s">
        <v>1</v>
      </c>
      <c r="N220" s="189" t="s">
        <v>40</v>
      </c>
      <c r="O220" s="48"/>
      <c r="P220" s="154">
        <f t="shared" si="1"/>
        <v>0</v>
      </c>
      <c r="Q220" s="154">
        <v>0.004</v>
      </c>
      <c r="R220" s="154">
        <f t="shared" si="2"/>
        <v>0.004</v>
      </c>
      <c r="S220" s="154">
        <v>0</v>
      </c>
      <c r="T220" s="155">
        <f t="shared" si="3"/>
        <v>0</v>
      </c>
      <c r="AR220" s="15" t="s">
        <v>227</v>
      </c>
      <c r="AT220" s="15" t="s">
        <v>265</v>
      </c>
      <c r="AU220" s="15" t="s">
        <v>78</v>
      </c>
      <c r="AY220" s="15" t="s">
        <v>183</v>
      </c>
      <c r="BE220" s="156">
        <f t="shared" si="4"/>
        <v>1107</v>
      </c>
      <c r="BF220" s="156">
        <f t="shared" si="5"/>
        <v>0</v>
      </c>
      <c r="BG220" s="156">
        <f t="shared" si="6"/>
        <v>0</v>
      </c>
      <c r="BH220" s="156">
        <f t="shared" si="7"/>
        <v>0</v>
      </c>
      <c r="BI220" s="156">
        <f t="shared" si="8"/>
        <v>0</v>
      </c>
      <c r="BJ220" s="15" t="s">
        <v>76</v>
      </c>
      <c r="BK220" s="156">
        <f t="shared" si="9"/>
        <v>1107</v>
      </c>
      <c r="BL220" s="15" t="s">
        <v>190</v>
      </c>
      <c r="BM220" s="15" t="s">
        <v>906</v>
      </c>
    </row>
    <row r="221" spans="2:65" s="28" customFormat="1" ht="16.5" customHeight="1">
      <c r="B221" s="27"/>
      <c r="C221" s="181" t="s">
        <v>425</v>
      </c>
      <c r="D221" s="181" t="s">
        <v>265</v>
      </c>
      <c r="E221" s="182" t="s">
        <v>907</v>
      </c>
      <c r="F221" s="183" t="s">
        <v>908</v>
      </c>
      <c r="G221" s="184" t="s">
        <v>406</v>
      </c>
      <c r="H221" s="185">
        <v>1</v>
      </c>
      <c r="I221" s="8">
        <v>1107</v>
      </c>
      <c r="J221" s="186">
        <f t="shared" si="0"/>
        <v>1107</v>
      </c>
      <c r="K221" s="183" t="s">
        <v>1</v>
      </c>
      <c r="L221" s="187"/>
      <c r="M221" s="188" t="s">
        <v>1</v>
      </c>
      <c r="N221" s="189" t="s">
        <v>40</v>
      </c>
      <c r="O221" s="48"/>
      <c r="P221" s="154">
        <f t="shared" si="1"/>
        <v>0</v>
      </c>
      <c r="Q221" s="154">
        <v>0.004</v>
      </c>
      <c r="R221" s="154">
        <f t="shared" si="2"/>
        <v>0.004</v>
      </c>
      <c r="S221" s="154">
        <v>0</v>
      </c>
      <c r="T221" s="155">
        <f t="shared" si="3"/>
        <v>0</v>
      </c>
      <c r="AR221" s="15" t="s">
        <v>227</v>
      </c>
      <c r="AT221" s="15" t="s">
        <v>265</v>
      </c>
      <c r="AU221" s="15" t="s">
        <v>78</v>
      </c>
      <c r="AY221" s="15" t="s">
        <v>183</v>
      </c>
      <c r="BE221" s="156">
        <f t="shared" si="4"/>
        <v>1107</v>
      </c>
      <c r="BF221" s="156">
        <f t="shared" si="5"/>
        <v>0</v>
      </c>
      <c r="BG221" s="156">
        <f t="shared" si="6"/>
        <v>0</v>
      </c>
      <c r="BH221" s="156">
        <f t="shared" si="7"/>
        <v>0</v>
      </c>
      <c r="BI221" s="156">
        <f t="shared" si="8"/>
        <v>0</v>
      </c>
      <c r="BJ221" s="15" t="s">
        <v>76</v>
      </c>
      <c r="BK221" s="156">
        <f t="shared" si="9"/>
        <v>1107</v>
      </c>
      <c r="BL221" s="15" t="s">
        <v>190</v>
      </c>
      <c r="BM221" s="15" t="s">
        <v>909</v>
      </c>
    </row>
    <row r="222" spans="2:65" s="28" customFormat="1" ht="16.5" customHeight="1">
      <c r="B222" s="27"/>
      <c r="C222" s="181" t="s">
        <v>429</v>
      </c>
      <c r="D222" s="181" t="s">
        <v>265</v>
      </c>
      <c r="E222" s="182" t="s">
        <v>438</v>
      </c>
      <c r="F222" s="183" t="s">
        <v>439</v>
      </c>
      <c r="G222" s="184" t="s">
        <v>406</v>
      </c>
      <c r="H222" s="185">
        <v>1</v>
      </c>
      <c r="I222" s="8">
        <v>1107</v>
      </c>
      <c r="J222" s="186">
        <f t="shared" si="0"/>
        <v>1107</v>
      </c>
      <c r="K222" s="183" t="s">
        <v>1</v>
      </c>
      <c r="L222" s="187"/>
      <c r="M222" s="188" t="s">
        <v>1</v>
      </c>
      <c r="N222" s="189" t="s">
        <v>40</v>
      </c>
      <c r="O222" s="48"/>
      <c r="P222" s="154">
        <f t="shared" si="1"/>
        <v>0</v>
      </c>
      <c r="Q222" s="154">
        <v>0.004</v>
      </c>
      <c r="R222" s="154">
        <f t="shared" si="2"/>
        <v>0.004</v>
      </c>
      <c r="S222" s="154">
        <v>0</v>
      </c>
      <c r="T222" s="155">
        <f t="shared" si="3"/>
        <v>0</v>
      </c>
      <c r="AR222" s="15" t="s">
        <v>227</v>
      </c>
      <c r="AT222" s="15" t="s">
        <v>265</v>
      </c>
      <c r="AU222" s="15" t="s">
        <v>78</v>
      </c>
      <c r="AY222" s="15" t="s">
        <v>183</v>
      </c>
      <c r="BE222" s="156">
        <f t="shared" si="4"/>
        <v>1107</v>
      </c>
      <c r="BF222" s="156">
        <f t="shared" si="5"/>
        <v>0</v>
      </c>
      <c r="BG222" s="156">
        <f t="shared" si="6"/>
        <v>0</v>
      </c>
      <c r="BH222" s="156">
        <f t="shared" si="7"/>
        <v>0</v>
      </c>
      <c r="BI222" s="156">
        <f t="shared" si="8"/>
        <v>0</v>
      </c>
      <c r="BJ222" s="15" t="s">
        <v>76</v>
      </c>
      <c r="BK222" s="156">
        <f t="shared" si="9"/>
        <v>1107</v>
      </c>
      <c r="BL222" s="15" t="s">
        <v>190</v>
      </c>
      <c r="BM222" s="15" t="s">
        <v>910</v>
      </c>
    </row>
    <row r="223" spans="2:65" s="28" customFormat="1" ht="16.5" customHeight="1">
      <c r="B223" s="27"/>
      <c r="C223" s="147" t="s">
        <v>433</v>
      </c>
      <c r="D223" s="147" t="s">
        <v>185</v>
      </c>
      <c r="E223" s="148" t="s">
        <v>442</v>
      </c>
      <c r="F223" s="149" t="s">
        <v>443</v>
      </c>
      <c r="G223" s="150" t="s">
        <v>406</v>
      </c>
      <c r="H223" s="151">
        <v>2</v>
      </c>
      <c r="I223" s="4">
        <v>4322</v>
      </c>
      <c r="J223" s="95">
        <f t="shared" si="0"/>
        <v>8644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 t="shared" si="1"/>
        <v>0</v>
      </c>
      <c r="Q223" s="154">
        <v>0</v>
      </c>
      <c r="R223" s="154">
        <f t="shared" si="2"/>
        <v>0</v>
      </c>
      <c r="S223" s="154">
        <v>0</v>
      </c>
      <c r="T223" s="155">
        <f t="shared" si="3"/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 t="shared" si="4"/>
        <v>8644</v>
      </c>
      <c r="BF223" s="156">
        <f t="shared" si="5"/>
        <v>0</v>
      </c>
      <c r="BG223" s="156">
        <f t="shared" si="6"/>
        <v>0</v>
      </c>
      <c r="BH223" s="156">
        <f t="shared" si="7"/>
        <v>0</v>
      </c>
      <c r="BI223" s="156">
        <f t="shared" si="8"/>
        <v>0</v>
      </c>
      <c r="BJ223" s="15" t="s">
        <v>76</v>
      </c>
      <c r="BK223" s="156">
        <f t="shared" si="9"/>
        <v>8644</v>
      </c>
      <c r="BL223" s="15" t="s">
        <v>190</v>
      </c>
      <c r="BM223" s="15" t="s">
        <v>911</v>
      </c>
    </row>
    <row r="224" spans="2:65" s="28" customFormat="1" ht="16.5" customHeight="1">
      <c r="B224" s="27"/>
      <c r="C224" s="181" t="s">
        <v>437</v>
      </c>
      <c r="D224" s="181" t="s">
        <v>265</v>
      </c>
      <c r="E224" s="182" t="s">
        <v>446</v>
      </c>
      <c r="F224" s="183" t="s">
        <v>447</v>
      </c>
      <c r="G224" s="184" t="s">
        <v>406</v>
      </c>
      <c r="H224" s="185">
        <v>2</v>
      </c>
      <c r="I224" s="8">
        <v>15899</v>
      </c>
      <c r="J224" s="186">
        <f t="shared" si="0"/>
        <v>31798</v>
      </c>
      <c r="K224" s="183" t="s">
        <v>189</v>
      </c>
      <c r="L224" s="187"/>
      <c r="M224" s="188" t="s">
        <v>1</v>
      </c>
      <c r="N224" s="189" t="s">
        <v>40</v>
      </c>
      <c r="O224" s="48"/>
      <c r="P224" s="154">
        <f t="shared" si="1"/>
        <v>0</v>
      </c>
      <c r="Q224" s="154">
        <v>0.009</v>
      </c>
      <c r="R224" s="154">
        <f t="shared" si="2"/>
        <v>0.018</v>
      </c>
      <c r="S224" s="154">
        <v>0</v>
      </c>
      <c r="T224" s="155">
        <f t="shared" si="3"/>
        <v>0</v>
      </c>
      <c r="AR224" s="15" t="s">
        <v>227</v>
      </c>
      <c r="AT224" s="15" t="s">
        <v>265</v>
      </c>
      <c r="AU224" s="15" t="s">
        <v>78</v>
      </c>
      <c r="AY224" s="15" t="s">
        <v>183</v>
      </c>
      <c r="BE224" s="156">
        <f t="shared" si="4"/>
        <v>31798</v>
      </c>
      <c r="BF224" s="156">
        <f t="shared" si="5"/>
        <v>0</v>
      </c>
      <c r="BG224" s="156">
        <f t="shared" si="6"/>
        <v>0</v>
      </c>
      <c r="BH224" s="156">
        <f t="shared" si="7"/>
        <v>0</v>
      </c>
      <c r="BI224" s="156">
        <f t="shared" si="8"/>
        <v>0</v>
      </c>
      <c r="BJ224" s="15" t="s">
        <v>76</v>
      </c>
      <c r="BK224" s="156">
        <f t="shared" si="9"/>
        <v>31798</v>
      </c>
      <c r="BL224" s="15" t="s">
        <v>190</v>
      </c>
      <c r="BM224" s="15" t="s">
        <v>912</v>
      </c>
    </row>
    <row r="225" spans="2:65" s="28" customFormat="1" ht="16.5" customHeight="1">
      <c r="B225" s="27"/>
      <c r="C225" s="147" t="s">
        <v>441</v>
      </c>
      <c r="D225" s="147" t="s">
        <v>185</v>
      </c>
      <c r="E225" s="148" t="s">
        <v>450</v>
      </c>
      <c r="F225" s="149" t="s">
        <v>451</v>
      </c>
      <c r="G225" s="150" t="s">
        <v>406</v>
      </c>
      <c r="H225" s="151">
        <v>8</v>
      </c>
      <c r="I225" s="4">
        <v>431</v>
      </c>
      <c r="J225" s="95">
        <f t="shared" si="0"/>
        <v>3448</v>
      </c>
      <c r="K225" s="149" t="s">
        <v>189</v>
      </c>
      <c r="L225" s="27"/>
      <c r="M225" s="152" t="s">
        <v>1</v>
      </c>
      <c r="N225" s="153" t="s">
        <v>40</v>
      </c>
      <c r="O225" s="48"/>
      <c r="P225" s="154">
        <f t="shared" si="1"/>
        <v>0</v>
      </c>
      <c r="Q225" s="154">
        <v>0.11241</v>
      </c>
      <c r="R225" s="154">
        <f t="shared" si="2"/>
        <v>0.89928</v>
      </c>
      <c r="S225" s="154">
        <v>0</v>
      </c>
      <c r="T225" s="155">
        <f t="shared" si="3"/>
        <v>0</v>
      </c>
      <c r="AR225" s="15" t="s">
        <v>190</v>
      </c>
      <c r="AT225" s="15" t="s">
        <v>185</v>
      </c>
      <c r="AU225" s="15" t="s">
        <v>78</v>
      </c>
      <c r="AY225" s="15" t="s">
        <v>183</v>
      </c>
      <c r="BE225" s="156">
        <f t="shared" si="4"/>
        <v>3448</v>
      </c>
      <c r="BF225" s="156">
        <f t="shared" si="5"/>
        <v>0</v>
      </c>
      <c r="BG225" s="156">
        <f t="shared" si="6"/>
        <v>0</v>
      </c>
      <c r="BH225" s="156">
        <f t="shared" si="7"/>
        <v>0</v>
      </c>
      <c r="BI225" s="156">
        <f t="shared" si="8"/>
        <v>0</v>
      </c>
      <c r="BJ225" s="15" t="s">
        <v>76</v>
      </c>
      <c r="BK225" s="156">
        <f t="shared" si="9"/>
        <v>3448</v>
      </c>
      <c r="BL225" s="15" t="s">
        <v>190</v>
      </c>
      <c r="BM225" s="15" t="s">
        <v>913</v>
      </c>
    </row>
    <row r="226" spans="2:65" s="28" customFormat="1" ht="16.5" customHeight="1">
      <c r="B226" s="27"/>
      <c r="C226" s="181" t="s">
        <v>445</v>
      </c>
      <c r="D226" s="181" t="s">
        <v>265</v>
      </c>
      <c r="E226" s="182" t="s">
        <v>454</v>
      </c>
      <c r="F226" s="183" t="s">
        <v>455</v>
      </c>
      <c r="G226" s="184" t="s">
        <v>406</v>
      </c>
      <c r="H226" s="185">
        <v>8</v>
      </c>
      <c r="I226" s="8">
        <v>855</v>
      </c>
      <c r="J226" s="186">
        <f t="shared" si="0"/>
        <v>6840</v>
      </c>
      <c r="K226" s="183" t="s">
        <v>1</v>
      </c>
      <c r="L226" s="187"/>
      <c r="M226" s="188" t="s">
        <v>1</v>
      </c>
      <c r="N226" s="189" t="s">
        <v>40</v>
      </c>
      <c r="O226" s="48"/>
      <c r="P226" s="154">
        <f t="shared" si="1"/>
        <v>0</v>
      </c>
      <c r="Q226" s="154">
        <v>0.0065</v>
      </c>
      <c r="R226" s="154">
        <f t="shared" si="2"/>
        <v>0.052</v>
      </c>
      <c r="S226" s="154">
        <v>0</v>
      </c>
      <c r="T226" s="155">
        <f t="shared" si="3"/>
        <v>0</v>
      </c>
      <c r="AR226" s="15" t="s">
        <v>227</v>
      </c>
      <c r="AT226" s="15" t="s">
        <v>265</v>
      </c>
      <c r="AU226" s="15" t="s">
        <v>78</v>
      </c>
      <c r="AY226" s="15" t="s">
        <v>183</v>
      </c>
      <c r="BE226" s="156">
        <f t="shared" si="4"/>
        <v>6840</v>
      </c>
      <c r="BF226" s="156">
        <f t="shared" si="5"/>
        <v>0</v>
      </c>
      <c r="BG226" s="156">
        <f t="shared" si="6"/>
        <v>0</v>
      </c>
      <c r="BH226" s="156">
        <f t="shared" si="7"/>
        <v>0</v>
      </c>
      <c r="BI226" s="156">
        <f t="shared" si="8"/>
        <v>0</v>
      </c>
      <c r="BJ226" s="15" t="s">
        <v>76</v>
      </c>
      <c r="BK226" s="156">
        <f t="shared" si="9"/>
        <v>6840</v>
      </c>
      <c r="BL226" s="15" t="s">
        <v>190</v>
      </c>
      <c r="BM226" s="15" t="s">
        <v>914</v>
      </c>
    </row>
    <row r="227" spans="2:65" s="28" customFormat="1" ht="16.5" customHeight="1">
      <c r="B227" s="27"/>
      <c r="C227" s="181" t="s">
        <v>449</v>
      </c>
      <c r="D227" s="181" t="s">
        <v>265</v>
      </c>
      <c r="E227" s="182" t="s">
        <v>458</v>
      </c>
      <c r="F227" s="183" t="s">
        <v>459</v>
      </c>
      <c r="G227" s="184" t="s">
        <v>406</v>
      </c>
      <c r="H227" s="185">
        <v>8</v>
      </c>
      <c r="I227" s="8">
        <v>550</v>
      </c>
      <c r="J227" s="186">
        <f t="shared" si="0"/>
        <v>4400</v>
      </c>
      <c r="K227" s="183" t="s">
        <v>1</v>
      </c>
      <c r="L227" s="187"/>
      <c r="M227" s="188" t="s">
        <v>1</v>
      </c>
      <c r="N227" s="189" t="s">
        <v>40</v>
      </c>
      <c r="O227" s="48"/>
      <c r="P227" s="154">
        <f t="shared" si="1"/>
        <v>0</v>
      </c>
      <c r="Q227" s="154">
        <v>0.003</v>
      </c>
      <c r="R227" s="154">
        <f t="shared" si="2"/>
        <v>0.024</v>
      </c>
      <c r="S227" s="154">
        <v>0</v>
      </c>
      <c r="T227" s="155">
        <f t="shared" si="3"/>
        <v>0</v>
      </c>
      <c r="AR227" s="15" t="s">
        <v>227</v>
      </c>
      <c r="AT227" s="15" t="s">
        <v>265</v>
      </c>
      <c r="AU227" s="15" t="s">
        <v>78</v>
      </c>
      <c r="AY227" s="15" t="s">
        <v>183</v>
      </c>
      <c r="BE227" s="156">
        <f t="shared" si="4"/>
        <v>4400</v>
      </c>
      <c r="BF227" s="156">
        <f t="shared" si="5"/>
        <v>0</v>
      </c>
      <c r="BG227" s="156">
        <f t="shared" si="6"/>
        <v>0</v>
      </c>
      <c r="BH227" s="156">
        <f t="shared" si="7"/>
        <v>0</v>
      </c>
      <c r="BI227" s="156">
        <f t="shared" si="8"/>
        <v>0</v>
      </c>
      <c r="BJ227" s="15" t="s">
        <v>76</v>
      </c>
      <c r="BK227" s="156">
        <f t="shared" si="9"/>
        <v>4400</v>
      </c>
      <c r="BL227" s="15" t="s">
        <v>190</v>
      </c>
      <c r="BM227" s="15" t="s">
        <v>915</v>
      </c>
    </row>
    <row r="228" spans="2:65" s="28" customFormat="1" ht="16.5" customHeight="1">
      <c r="B228" s="27"/>
      <c r="C228" s="147" t="s">
        <v>453</v>
      </c>
      <c r="D228" s="147" t="s">
        <v>185</v>
      </c>
      <c r="E228" s="148" t="s">
        <v>462</v>
      </c>
      <c r="F228" s="149" t="s">
        <v>463</v>
      </c>
      <c r="G228" s="150" t="s">
        <v>319</v>
      </c>
      <c r="H228" s="151">
        <v>686.49</v>
      </c>
      <c r="I228" s="4">
        <v>156.25</v>
      </c>
      <c r="J228" s="95">
        <f t="shared" si="0"/>
        <v>107264.06</v>
      </c>
      <c r="K228" s="149" t="s">
        <v>189</v>
      </c>
      <c r="L228" s="27"/>
      <c r="M228" s="152" t="s">
        <v>1</v>
      </c>
      <c r="N228" s="153" t="s">
        <v>40</v>
      </c>
      <c r="O228" s="48"/>
      <c r="P228" s="154">
        <f t="shared" si="1"/>
        <v>0</v>
      </c>
      <c r="Q228" s="154">
        <v>0.00033</v>
      </c>
      <c r="R228" s="154">
        <f t="shared" si="2"/>
        <v>0.2265417</v>
      </c>
      <c r="S228" s="154">
        <v>0</v>
      </c>
      <c r="T228" s="155">
        <f t="shared" si="3"/>
        <v>0</v>
      </c>
      <c r="AR228" s="15" t="s">
        <v>190</v>
      </c>
      <c r="AT228" s="15" t="s">
        <v>185</v>
      </c>
      <c r="AU228" s="15" t="s">
        <v>78</v>
      </c>
      <c r="AY228" s="15" t="s">
        <v>183</v>
      </c>
      <c r="BE228" s="156">
        <f t="shared" si="4"/>
        <v>107264.06</v>
      </c>
      <c r="BF228" s="156">
        <f t="shared" si="5"/>
        <v>0</v>
      </c>
      <c r="BG228" s="156">
        <f t="shared" si="6"/>
        <v>0</v>
      </c>
      <c r="BH228" s="156">
        <f t="shared" si="7"/>
        <v>0</v>
      </c>
      <c r="BI228" s="156">
        <f t="shared" si="8"/>
        <v>0</v>
      </c>
      <c r="BJ228" s="15" t="s">
        <v>76</v>
      </c>
      <c r="BK228" s="156">
        <f t="shared" si="9"/>
        <v>107264.06</v>
      </c>
      <c r="BL228" s="15" t="s">
        <v>190</v>
      </c>
      <c r="BM228" s="15" t="s">
        <v>916</v>
      </c>
    </row>
    <row r="229" spans="2:65" s="28" customFormat="1" ht="16.5" customHeight="1">
      <c r="B229" s="27"/>
      <c r="C229" s="147" t="s">
        <v>457</v>
      </c>
      <c r="D229" s="147" t="s">
        <v>185</v>
      </c>
      <c r="E229" s="148" t="s">
        <v>466</v>
      </c>
      <c r="F229" s="149" t="s">
        <v>467</v>
      </c>
      <c r="G229" s="150" t="s">
        <v>319</v>
      </c>
      <c r="H229" s="151">
        <v>42.25</v>
      </c>
      <c r="I229" s="4">
        <v>312.5</v>
      </c>
      <c r="J229" s="95">
        <f t="shared" si="0"/>
        <v>13203.13</v>
      </c>
      <c r="K229" s="149" t="s">
        <v>189</v>
      </c>
      <c r="L229" s="27"/>
      <c r="M229" s="152" t="s">
        <v>1</v>
      </c>
      <c r="N229" s="153" t="s">
        <v>40</v>
      </c>
      <c r="O229" s="48"/>
      <c r="P229" s="154">
        <f t="shared" si="1"/>
        <v>0</v>
      </c>
      <c r="Q229" s="154">
        <v>0.00065</v>
      </c>
      <c r="R229" s="154">
        <f t="shared" si="2"/>
        <v>0.027462499999999997</v>
      </c>
      <c r="S229" s="154">
        <v>0</v>
      </c>
      <c r="T229" s="155">
        <f t="shared" si="3"/>
        <v>0</v>
      </c>
      <c r="AR229" s="15" t="s">
        <v>190</v>
      </c>
      <c r="AT229" s="15" t="s">
        <v>185</v>
      </c>
      <c r="AU229" s="15" t="s">
        <v>78</v>
      </c>
      <c r="AY229" s="15" t="s">
        <v>183</v>
      </c>
      <c r="BE229" s="156">
        <f t="shared" si="4"/>
        <v>13203.13</v>
      </c>
      <c r="BF229" s="156">
        <f t="shared" si="5"/>
        <v>0</v>
      </c>
      <c r="BG229" s="156">
        <f t="shared" si="6"/>
        <v>0</v>
      </c>
      <c r="BH229" s="156">
        <f t="shared" si="7"/>
        <v>0</v>
      </c>
      <c r="BI229" s="156">
        <f t="shared" si="8"/>
        <v>0</v>
      </c>
      <c r="BJ229" s="15" t="s">
        <v>76</v>
      </c>
      <c r="BK229" s="156">
        <f t="shared" si="9"/>
        <v>13203.13</v>
      </c>
      <c r="BL229" s="15" t="s">
        <v>190</v>
      </c>
      <c r="BM229" s="15" t="s">
        <v>917</v>
      </c>
    </row>
    <row r="230" spans="2:65" s="28" customFormat="1" ht="16.5" customHeight="1">
      <c r="B230" s="27"/>
      <c r="C230" s="147" t="s">
        <v>461</v>
      </c>
      <c r="D230" s="147" t="s">
        <v>185</v>
      </c>
      <c r="E230" s="148" t="s">
        <v>470</v>
      </c>
      <c r="F230" s="149" t="s">
        <v>471</v>
      </c>
      <c r="G230" s="150" t="s">
        <v>188</v>
      </c>
      <c r="H230" s="151">
        <v>20.5</v>
      </c>
      <c r="I230" s="4">
        <v>1250</v>
      </c>
      <c r="J230" s="95">
        <f t="shared" si="0"/>
        <v>25625</v>
      </c>
      <c r="K230" s="149" t="s">
        <v>189</v>
      </c>
      <c r="L230" s="27"/>
      <c r="M230" s="152" t="s">
        <v>1</v>
      </c>
      <c r="N230" s="153" t="s">
        <v>40</v>
      </c>
      <c r="O230" s="48"/>
      <c r="P230" s="154">
        <f t="shared" si="1"/>
        <v>0</v>
      </c>
      <c r="Q230" s="154">
        <v>0.0026</v>
      </c>
      <c r="R230" s="154">
        <f t="shared" si="2"/>
        <v>0.0533</v>
      </c>
      <c r="S230" s="154">
        <v>0</v>
      </c>
      <c r="T230" s="155">
        <f t="shared" si="3"/>
        <v>0</v>
      </c>
      <c r="AR230" s="15" t="s">
        <v>190</v>
      </c>
      <c r="AT230" s="15" t="s">
        <v>185</v>
      </c>
      <c r="AU230" s="15" t="s">
        <v>78</v>
      </c>
      <c r="AY230" s="15" t="s">
        <v>183</v>
      </c>
      <c r="BE230" s="156">
        <f t="shared" si="4"/>
        <v>25625</v>
      </c>
      <c r="BF230" s="156">
        <f t="shared" si="5"/>
        <v>0</v>
      </c>
      <c r="BG230" s="156">
        <f t="shared" si="6"/>
        <v>0</v>
      </c>
      <c r="BH230" s="156">
        <f t="shared" si="7"/>
        <v>0</v>
      </c>
      <c r="BI230" s="156">
        <f t="shared" si="8"/>
        <v>0</v>
      </c>
      <c r="BJ230" s="15" t="s">
        <v>76</v>
      </c>
      <c r="BK230" s="156">
        <f t="shared" si="9"/>
        <v>25625</v>
      </c>
      <c r="BL230" s="15" t="s">
        <v>190</v>
      </c>
      <c r="BM230" s="15" t="s">
        <v>918</v>
      </c>
    </row>
    <row r="231" spans="2:65" s="28" customFormat="1" ht="16.5" customHeight="1">
      <c r="B231" s="27"/>
      <c r="C231" s="147" t="s">
        <v>465</v>
      </c>
      <c r="D231" s="147" t="s">
        <v>185</v>
      </c>
      <c r="E231" s="148" t="s">
        <v>475</v>
      </c>
      <c r="F231" s="149" t="s">
        <v>476</v>
      </c>
      <c r="G231" s="150" t="s">
        <v>319</v>
      </c>
      <c r="H231" s="151">
        <v>728.74</v>
      </c>
      <c r="I231" s="4">
        <v>3.5</v>
      </c>
      <c r="J231" s="95">
        <f t="shared" si="0"/>
        <v>2550.59</v>
      </c>
      <c r="K231" s="149" t="s">
        <v>189</v>
      </c>
      <c r="L231" s="27"/>
      <c r="M231" s="152" t="s">
        <v>1</v>
      </c>
      <c r="N231" s="153" t="s">
        <v>40</v>
      </c>
      <c r="O231" s="48"/>
      <c r="P231" s="154">
        <f t="shared" si="1"/>
        <v>0</v>
      </c>
      <c r="Q231" s="154">
        <v>0</v>
      </c>
      <c r="R231" s="154">
        <f t="shared" si="2"/>
        <v>0</v>
      </c>
      <c r="S231" s="154">
        <v>0</v>
      </c>
      <c r="T231" s="155">
        <f t="shared" si="3"/>
        <v>0</v>
      </c>
      <c r="AR231" s="15" t="s">
        <v>190</v>
      </c>
      <c r="AT231" s="15" t="s">
        <v>185</v>
      </c>
      <c r="AU231" s="15" t="s">
        <v>78</v>
      </c>
      <c r="AY231" s="15" t="s">
        <v>183</v>
      </c>
      <c r="BE231" s="156">
        <f t="shared" si="4"/>
        <v>2550.59</v>
      </c>
      <c r="BF231" s="156">
        <f t="shared" si="5"/>
        <v>0</v>
      </c>
      <c r="BG231" s="156">
        <f t="shared" si="6"/>
        <v>0</v>
      </c>
      <c r="BH231" s="156">
        <f t="shared" si="7"/>
        <v>0</v>
      </c>
      <c r="BI231" s="156">
        <f t="shared" si="8"/>
        <v>0</v>
      </c>
      <c r="BJ231" s="15" t="s">
        <v>76</v>
      </c>
      <c r="BK231" s="156">
        <f t="shared" si="9"/>
        <v>2550.59</v>
      </c>
      <c r="BL231" s="15" t="s">
        <v>190</v>
      </c>
      <c r="BM231" s="15" t="s">
        <v>919</v>
      </c>
    </row>
    <row r="232" spans="2:51" s="158" customFormat="1" ht="12">
      <c r="B232" s="157"/>
      <c r="D232" s="159" t="s">
        <v>196</v>
      </c>
      <c r="E232" s="160" t="s">
        <v>1</v>
      </c>
      <c r="F232" s="161" t="s">
        <v>920</v>
      </c>
      <c r="H232" s="162">
        <v>728.74</v>
      </c>
      <c r="I232" s="5"/>
      <c r="L232" s="157"/>
      <c r="M232" s="163"/>
      <c r="N232" s="164"/>
      <c r="O232" s="164"/>
      <c r="P232" s="164"/>
      <c r="Q232" s="164"/>
      <c r="R232" s="164"/>
      <c r="S232" s="164"/>
      <c r="T232" s="165"/>
      <c r="AT232" s="160" t="s">
        <v>196</v>
      </c>
      <c r="AU232" s="160" t="s">
        <v>78</v>
      </c>
      <c r="AV232" s="158" t="s">
        <v>78</v>
      </c>
      <c r="AW232" s="158" t="s">
        <v>31</v>
      </c>
      <c r="AX232" s="158" t="s">
        <v>76</v>
      </c>
      <c r="AY232" s="160" t="s">
        <v>183</v>
      </c>
    </row>
    <row r="233" spans="2:65" s="28" customFormat="1" ht="16.5" customHeight="1">
      <c r="B233" s="27"/>
      <c r="C233" s="147" t="s">
        <v>469</v>
      </c>
      <c r="D233" s="147" t="s">
        <v>185</v>
      </c>
      <c r="E233" s="148" t="s">
        <v>480</v>
      </c>
      <c r="F233" s="149" t="s">
        <v>481</v>
      </c>
      <c r="G233" s="150" t="s">
        <v>188</v>
      </c>
      <c r="H233" s="151">
        <v>20.5</v>
      </c>
      <c r="I233" s="4">
        <v>15</v>
      </c>
      <c r="J233" s="95">
        <f>ROUND(I233*H233,2)</f>
        <v>307.5</v>
      </c>
      <c r="K233" s="149" t="s">
        <v>189</v>
      </c>
      <c r="L233" s="27"/>
      <c r="M233" s="152" t="s">
        <v>1</v>
      </c>
      <c r="N233" s="153" t="s">
        <v>40</v>
      </c>
      <c r="O233" s="48"/>
      <c r="P233" s="154">
        <f>O233*H233</f>
        <v>0</v>
      </c>
      <c r="Q233" s="154">
        <v>1E-05</v>
      </c>
      <c r="R233" s="154">
        <f>Q233*H233</f>
        <v>0.00020500000000000002</v>
      </c>
      <c r="S233" s="154">
        <v>0</v>
      </c>
      <c r="T233" s="155">
        <f>S233*H233</f>
        <v>0</v>
      </c>
      <c r="AR233" s="15" t="s">
        <v>190</v>
      </c>
      <c r="AT233" s="15" t="s">
        <v>185</v>
      </c>
      <c r="AU233" s="15" t="s">
        <v>78</v>
      </c>
      <c r="AY233" s="15" t="s">
        <v>183</v>
      </c>
      <c r="BE233" s="156">
        <f>IF(N233="základní",J233,0)</f>
        <v>307.5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307.5</v>
      </c>
      <c r="BL233" s="15" t="s">
        <v>190</v>
      </c>
      <c r="BM233" s="15" t="s">
        <v>921</v>
      </c>
    </row>
    <row r="234" spans="2:65" s="28" customFormat="1" ht="16.5" customHeight="1">
      <c r="B234" s="27"/>
      <c r="C234" s="147" t="s">
        <v>474</v>
      </c>
      <c r="D234" s="147" t="s">
        <v>185</v>
      </c>
      <c r="E234" s="148" t="s">
        <v>484</v>
      </c>
      <c r="F234" s="149" t="s">
        <v>485</v>
      </c>
      <c r="G234" s="150" t="s">
        <v>319</v>
      </c>
      <c r="H234" s="151">
        <v>171.68</v>
      </c>
      <c r="I234" s="4">
        <v>489</v>
      </c>
      <c r="J234" s="95">
        <f>ROUND(I234*H234,2)</f>
        <v>83951.52</v>
      </c>
      <c r="K234" s="149" t="s">
        <v>189</v>
      </c>
      <c r="L234" s="27"/>
      <c r="M234" s="152" t="s">
        <v>1</v>
      </c>
      <c r="N234" s="153" t="s">
        <v>40</v>
      </c>
      <c r="O234" s="48"/>
      <c r="P234" s="154">
        <f>O234*H234</f>
        <v>0</v>
      </c>
      <c r="Q234" s="154">
        <v>0.1554</v>
      </c>
      <c r="R234" s="154">
        <f>Q234*H234</f>
        <v>26.679072</v>
      </c>
      <c r="S234" s="154">
        <v>0</v>
      </c>
      <c r="T234" s="155">
        <f>S234*H234</f>
        <v>0</v>
      </c>
      <c r="AR234" s="15" t="s">
        <v>190</v>
      </c>
      <c r="AT234" s="15" t="s">
        <v>185</v>
      </c>
      <c r="AU234" s="15" t="s">
        <v>78</v>
      </c>
      <c r="AY234" s="15" t="s">
        <v>183</v>
      </c>
      <c r="BE234" s="156">
        <f>IF(N234="základní",J234,0)</f>
        <v>83951.52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5" t="s">
        <v>76</v>
      </c>
      <c r="BK234" s="156">
        <f>ROUND(I234*H234,2)</f>
        <v>83951.52</v>
      </c>
      <c r="BL234" s="15" t="s">
        <v>190</v>
      </c>
      <c r="BM234" s="15" t="s">
        <v>922</v>
      </c>
    </row>
    <row r="235" spans="2:51" s="158" customFormat="1" ht="12">
      <c r="B235" s="157"/>
      <c r="D235" s="159" t="s">
        <v>196</v>
      </c>
      <c r="E235" s="160" t="s">
        <v>1</v>
      </c>
      <c r="F235" s="161" t="s">
        <v>923</v>
      </c>
      <c r="H235" s="162">
        <v>171.68</v>
      </c>
      <c r="I235" s="5"/>
      <c r="L235" s="157"/>
      <c r="M235" s="163"/>
      <c r="N235" s="164"/>
      <c r="O235" s="164"/>
      <c r="P235" s="164"/>
      <c r="Q235" s="164"/>
      <c r="R235" s="164"/>
      <c r="S235" s="164"/>
      <c r="T235" s="165"/>
      <c r="AT235" s="160" t="s">
        <v>196</v>
      </c>
      <c r="AU235" s="160" t="s">
        <v>78</v>
      </c>
      <c r="AV235" s="158" t="s">
        <v>78</v>
      </c>
      <c r="AW235" s="158" t="s">
        <v>31</v>
      </c>
      <c r="AX235" s="158" t="s">
        <v>76</v>
      </c>
      <c r="AY235" s="160" t="s">
        <v>183</v>
      </c>
    </row>
    <row r="236" spans="2:65" s="28" customFormat="1" ht="16.5" customHeight="1">
      <c r="B236" s="27"/>
      <c r="C236" s="181" t="s">
        <v>479</v>
      </c>
      <c r="D236" s="181" t="s">
        <v>265</v>
      </c>
      <c r="E236" s="182" t="s">
        <v>489</v>
      </c>
      <c r="F236" s="183" t="s">
        <v>490</v>
      </c>
      <c r="G236" s="184" t="s">
        <v>319</v>
      </c>
      <c r="H236" s="185">
        <v>172.74</v>
      </c>
      <c r="I236" s="8">
        <v>119</v>
      </c>
      <c r="J236" s="186">
        <f>ROUND(I236*H236,2)</f>
        <v>20556.06</v>
      </c>
      <c r="K236" s="183" t="s">
        <v>1</v>
      </c>
      <c r="L236" s="187"/>
      <c r="M236" s="188" t="s">
        <v>1</v>
      </c>
      <c r="N236" s="189" t="s">
        <v>40</v>
      </c>
      <c r="O236" s="48"/>
      <c r="P236" s="154">
        <f>O236*H236</f>
        <v>0</v>
      </c>
      <c r="Q236" s="154">
        <v>0.086</v>
      </c>
      <c r="R236" s="154">
        <f>Q236*H236</f>
        <v>14.85564</v>
      </c>
      <c r="S236" s="154">
        <v>0</v>
      </c>
      <c r="T236" s="155">
        <f>S236*H236</f>
        <v>0</v>
      </c>
      <c r="AR236" s="15" t="s">
        <v>227</v>
      </c>
      <c r="AT236" s="15" t="s">
        <v>265</v>
      </c>
      <c r="AU236" s="15" t="s">
        <v>78</v>
      </c>
      <c r="AY236" s="15" t="s">
        <v>183</v>
      </c>
      <c r="BE236" s="156">
        <f>IF(N236="základní",J236,0)</f>
        <v>20556.06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5" t="s">
        <v>76</v>
      </c>
      <c r="BK236" s="156">
        <f>ROUND(I236*H236,2)</f>
        <v>20556.06</v>
      </c>
      <c r="BL236" s="15" t="s">
        <v>190</v>
      </c>
      <c r="BM236" s="15" t="s">
        <v>924</v>
      </c>
    </row>
    <row r="237" spans="2:51" s="158" customFormat="1" ht="12">
      <c r="B237" s="157"/>
      <c r="D237" s="159" t="s">
        <v>196</v>
      </c>
      <c r="E237" s="160" t="s">
        <v>1</v>
      </c>
      <c r="F237" s="161" t="s">
        <v>925</v>
      </c>
      <c r="H237" s="162">
        <v>164.514</v>
      </c>
      <c r="I237" s="5"/>
      <c r="L237" s="157"/>
      <c r="M237" s="163"/>
      <c r="N237" s="164"/>
      <c r="O237" s="164"/>
      <c r="P237" s="164"/>
      <c r="Q237" s="164"/>
      <c r="R237" s="164"/>
      <c r="S237" s="164"/>
      <c r="T237" s="165"/>
      <c r="AT237" s="160" t="s">
        <v>196</v>
      </c>
      <c r="AU237" s="160" t="s">
        <v>78</v>
      </c>
      <c r="AV237" s="158" t="s">
        <v>78</v>
      </c>
      <c r="AW237" s="158" t="s">
        <v>31</v>
      </c>
      <c r="AX237" s="158" t="s">
        <v>76</v>
      </c>
      <c r="AY237" s="160" t="s">
        <v>183</v>
      </c>
    </row>
    <row r="238" spans="2:51" s="158" customFormat="1" ht="12">
      <c r="B238" s="157"/>
      <c r="D238" s="159" t="s">
        <v>196</v>
      </c>
      <c r="F238" s="161" t="s">
        <v>926</v>
      </c>
      <c r="H238" s="162">
        <v>172.74</v>
      </c>
      <c r="I238" s="5"/>
      <c r="L238" s="157"/>
      <c r="M238" s="163"/>
      <c r="N238" s="164"/>
      <c r="O238" s="164"/>
      <c r="P238" s="164"/>
      <c r="Q238" s="164"/>
      <c r="R238" s="164"/>
      <c r="S238" s="164"/>
      <c r="T238" s="165"/>
      <c r="AT238" s="160" t="s">
        <v>196</v>
      </c>
      <c r="AU238" s="160" t="s">
        <v>78</v>
      </c>
      <c r="AV238" s="158" t="s">
        <v>78</v>
      </c>
      <c r="AW238" s="158" t="s">
        <v>3</v>
      </c>
      <c r="AX238" s="158" t="s">
        <v>76</v>
      </c>
      <c r="AY238" s="160" t="s">
        <v>183</v>
      </c>
    </row>
    <row r="239" spans="2:65" s="28" customFormat="1" ht="16.5" customHeight="1">
      <c r="B239" s="27"/>
      <c r="C239" s="181" t="s">
        <v>483</v>
      </c>
      <c r="D239" s="181" t="s">
        <v>265</v>
      </c>
      <c r="E239" s="182" t="s">
        <v>495</v>
      </c>
      <c r="F239" s="183" t="s">
        <v>496</v>
      </c>
      <c r="G239" s="184" t="s">
        <v>319</v>
      </c>
      <c r="H239" s="185">
        <v>15.75</v>
      </c>
      <c r="I239" s="8">
        <v>199</v>
      </c>
      <c r="J239" s="186">
        <f>ROUND(I239*H239,2)</f>
        <v>3134.25</v>
      </c>
      <c r="K239" s="183" t="s">
        <v>1</v>
      </c>
      <c r="L239" s="187"/>
      <c r="M239" s="188" t="s">
        <v>1</v>
      </c>
      <c r="N239" s="189" t="s">
        <v>40</v>
      </c>
      <c r="O239" s="48"/>
      <c r="P239" s="154">
        <f>O239*H239</f>
        <v>0</v>
      </c>
      <c r="Q239" s="154">
        <v>0.086</v>
      </c>
      <c r="R239" s="154">
        <f>Q239*H239</f>
        <v>1.3544999999999998</v>
      </c>
      <c r="S239" s="154">
        <v>0</v>
      </c>
      <c r="T239" s="155">
        <f>S239*H239</f>
        <v>0</v>
      </c>
      <c r="AR239" s="15" t="s">
        <v>227</v>
      </c>
      <c r="AT239" s="15" t="s">
        <v>265</v>
      </c>
      <c r="AU239" s="15" t="s">
        <v>78</v>
      </c>
      <c r="AY239" s="15" t="s">
        <v>183</v>
      </c>
      <c r="BE239" s="156">
        <f>IF(N239="základní",J239,0)</f>
        <v>3134.25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5" t="s">
        <v>76</v>
      </c>
      <c r="BK239" s="156">
        <f>ROUND(I239*H239,2)</f>
        <v>3134.25</v>
      </c>
      <c r="BL239" s="15" t="s">
        <v>190</v>
      </c>
      <c r="BM239" s="15" t="s">
        <v>927</v>
      </c>
    </row>
    <row r="240" spans="2:51" s="158" customFormat="1" ht="12">
      <c r="B240" s="157"/>
      <c r="D240" s="159" t="s">
        <v>196</v>
      </c>
      <c r="E240" s="160" t="s">
        <v>1</v>
      </c>
      <c r="F240" s="161" t="s">
        <v>928</v>
      </c>
      <c r="H240" s="162">
        <v>15.75</v>
      </c>
      <c r="I240" s="5"/>
      <c r="L240" s="157"/>
      <c r="M240" s="163"/>
      <c r="N240" s="164"/>
      <c r="O240" s="164"/>
      <c r="P240" s="164"/>
      <c r="Q240" s="164"/>
      <c r="R240" s="164"/>
      <c r="S240" s="164"/>
      <c r="T240" s="165"/>
      <c r="AT240" s="160" t="s">
        <v>196</v>
      </c>
      <c r="AU240" s="160" t="s">
        <v>78</v>
      </c>
      <c r="AV240" s="158" t="s">
        <v>78</v>
      </c>
      <c r="AW240" s="158" t="s">
        <v>31</v>
      </c>
      <c r="AX240" s="158" t="s">
        <v>76</v>
      </c>
      <c r="AY240" s="160" t="s">
        <v>183</v>
      </c>
    </row>
    <row r="241" spans="2:65" s="28" customFormat="1" ht="16.5" customHeight="1">
      <c r="B241" s="27"/>
      <c r="C241" s="147" t="s">
        <v>488</v>
      </c>
      <c r="D241" s="147" t="s">
        <v>185</v>
      </c>
      <c r="E241" s="148" t="s">
        <v>505</v>
      </c>
      <c r="F241" s="149" t="s">
        <v>506</v>
      </c>
      <c r="G241" s="150" t="s">
        <v>319</v>
      </c>
      <c r="H241" s="151">
        <v>43.26</v>
      </c>
      <c r="I241" s="4">
        <v>550</v>
      </c>
      <c r="J241" s="95">
        <f>ROUND(I241*H241,2)</f>
        <v>23793</v>
      </c>
      <c r="K241" s="149" t="s">
        <v>189</v>
      </c>
      <c r="L241" s="27"/>
      <c r="M241" s="152" t="s">
        <v>1</v>
      </c>
      <c r="N241" s="153" t="s">
        <v>40</v>
      </c>
      <c r="O241" s="48"/>
      <c r="P241" s="154">
        <f>O241*H241</f>
        <v>0</v>
      </c>
      <c r="Q241" s="154">
        <v>0.14067</v>
      </c>
      <c r="R241" s="154">
        <f>Q241*H241</f>
        <v>6.085384199999999</v>
      </c>
      <c r="S241" s="154">
        <v>0</v>
      </c>
      <c r="T241" s="155">
        <f>S241*H241</f>
        <v>0</v>
      </c>
      <c r="AR241" s="15" t="s">
        <v>190</v>
      </c>
      <c r="AT241" s="15" t="s">
        <v>185</v>
      </c>
      <c r="AU241" s="15" t="s">
        <v>78</v>
      </c>
      <c r="AY241" s="15" t="s">
        <v>183</v>
      </c>
      <c r="BE241" s="156">
        <f>IF(N241="základní",J241,0)</f>
        <v>23793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5" t="s">
        <v>76</v>
      </c>
      <c r="BK241" s="156">
        <f>ROUND(I241*H241,2)</f>
        <v>23793</v>
      </c>
      <c r="BL241" s="15" t="s">
        <v>190</v>
      </c>
      <c r="BM241" s="15" t="s">
        <v>929</v>
      </c>
    </row>
    <row r="242" spans="2:65" s="28" customFormat="1" ht="16.5" customHeight="1">
      <c r="B242" s="27"/>
      <c r="C242" s="181" t="s">
        <v>494</v>
      </c>
      <c r="D242" s="181" t="s">
        <v>265</v>
      </c>
      <c r="E242" s="182" t="s">
        <v>509</v>
      </c>
      <c r="F242" s="183" t="s">
        <v>510</v>
      </c>
      <c r="G242" s="184" t="s">
        <v>319</v>
      </c>
      <c r="H242" s="185">
        <v>45.423</v>
      </c>
      <c r="I242" s="8">
        <v>996</v>
      </c>
      <c r="J242" s="186">
        <f>ROUND(I242*H242,2)</f>
        <v>45241.31</v>
      </c>
      <c r="K242" s="183" t="s">
        <v>1</v>
      </c>
      <c r="L242" s="187"/>
      <c r="M242" s="188" t="s">
        <v>1</v>
      </c>
      <c r="N242" s="189" t="s">
        <v>40</v>
      </c>
      <c r="O242" s="48"/>
      <c r="P242" s="154">
        <f>O242*H242</f>
        <v>0</v>
      </c>
      <c r="Q242" s="154">
        <v>0.065</v>
      </c>
      <c r="R242" s="154">
        <f>Q242*H242</f>
        <v>2.9524950000000003</v>
      </c>
      <c r="S242" s="154">
        <v>0</v>
      </c>
      <c r="T242" s="155">
        <f>S242*H242</f>
        <v>0</v>
      </c>
      <c r="AR242" s="15" t="s">
        <v>227</v>
      </c>
      <c r="AT242" s="15" t="s">
        <v>265</v>
      </c>
      <c r="AU242" s="15" t="s">
        <v>78</v>
      </c>
      <c r="AY242" s="15" t="s">
        <v>183</v>
      </c>
      <c r="BE242" s="156">
        <f>IF(N242="základní",J242,0)</f>
        <v>45241.31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5" t="s">
        <v>76</v>
      </c>
      <c r="BK242" s="156">
        <f>ROUND(I242*H242,2)</f>
        <v>45241.31</v>
      </c>
      <c r="BL242" s="15" t="s">
        <v>190</v>
      </c>
      <c r="BM242" s="15" t="s">
        <v>930</v>
      </c>
    </row>
    <row r="243" spans="2:51" s="158" customFormat="1" ht="12">
      <c r="B243" s="157"/>
      <c r="D243" s="159" t="s">
        <v>196</v>
      </c>
      <c r="F243" s="161" t="s">
        <v>931</v>
      </c>
      <c r="H243" s="162">
        <v>45.423</v>
      </c>
      <c r="I243" s="5"/>
      <c r="L243" s="157"/>
      <c r="M243" s="163"/>
      <c r="N243" s="164"/>
      <c r="O243" s="164"/>
      <c r="P243" s="164"/>
      <c r="Q243" s="164"/>
      <c r="R243" s="164"/>
      <c r="S243" s="164"/>
      <c r="T243" s="165"/>
      <c r="AT243" s="160" t="s">
        <v>196</v>
      </c>
      <c r="AU243" s="160" t="s">
        <v>78</v>
      </c>
      <c r="AV243" s="158" t="s">
        <v>78</v>
      </c>
      <c r="AW243" s="158" t="s">
        <v>3</v>
      </c>
      <c r="AX243" s="158" t="s">
        <v>76</v>
      </c>
      <c r="AY243" s="160" t="s">
        <v>183</v>
      </c>
    </row>
    <row r="244" spans="2:65" s="28" customFormat="1" ht="16.5" customHeight="1">
      <c r="B244" s="27"/>
      <c r="C244" s="147" t="s">
        <v>499</v>
      </c>
      <c r="D244" s="147" t="s">
        <v>185</v>
      </c>
      <c r="E244" s="148" t="s">
        <v>514</v>
      </c>
      <c r="F244" s="149" t="s">
        <v>515</v>
      </c>
      <c r="G244" s="150" t="s">
        <v>194</v>
      </c>
      <c r="H244" s="151">
        <v>4.7</v>
      </c>
      <c r="I244" s="4">
        <v>2220</v>
      </c>
      <c r="J244" s="95">
        <f>ROUND(I244*H244,2)</f>
        <v>10434</v>
      </c>
      <c r="K244" s="149" t="s">
        <v>189</v>
      </c>
      <c r="L244" s="27"/>
      <c r="M244" s="152" t="s">
        <v>1</v>
      </c>
      <c r="N244" s="153" t="s">
        <v>40</v>
      </c>
      <c r="O244" s="48"/>
      <c r="P244" s="154">
        <f>O244*H244</f>
        <v>0</v>
      </c>
      <c r="Q244" s="154">
        <v>2.25634</v>
      </c>
      <c r="R244" s="154">
        <f>Q244*H244</f>
        <v>10.604797999999999</v>
      </c>
      <c r="S244" s="154">
        <v>0</v>
      </c>
      <c r="T244" s="155">
        <f>S244*H244</f>
        <v>0</v>
      </c>
      <c r="AR244" s="15" t="s">
        <v>190</v>
      </c>
      <c r="AT244" s="15" t="s">
        <v>185</v>
      </c>
      <c r="AU244" s="15" t="s">
        <v>78</v>
      </c>
      <c r="AY244" s="15" t="s">
        <v>183</v>
      </c>
      <c r="BE244" s="156">
        <f>IF(N244="základní",J244,0)</f>
        <v>10434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5" t="s">
        <v>76</v>
      </c>
      <c r="BK244" s="156">
        <f>ROUND(I244*H244,2)</f>
        <v>10434</v>
      </c>
      <c r="BL244" s="15" t="s">
        <v>190</v>
      </c>
      <c r="BM244" s="15" t="s">
        <v>932</v>
      </c>
    </row>
    <row r="245" spans="2:51" s="158" customFormat="1" ht="12">
      <c r="B245" s="157"/>
      <c r="D245" s="159" t="s">
        <v>196</v>
      </c>
      <c r="E245" s="160" t="s">
        <v>1</v>
      </c>
      <c r="F245" s="161" t="s">
        <v>933</v>
      </c>
      <c r="H245" s="162">
        <v>4.7</v>
      </c>
      <c r="I245" s="5"/>
      <c r="L245" s="157"/>
      <c r="M245" s="163"/>
      <c r="N245" s="164"/>
      <c r="O245" s="164"/>
      <c r="P245" s="164"/>
      <c r="Q245" s="164"/>
      <c r="R245" s="164"/>
      <c r="S245" s="164"/>
      <c r="T245" s="165"/>
      <c r="AT245" s="160" t="s">
        <v>196</v>
      </c>
      <c r="AU245" s="160" t="s">
        <v>78</v>
      </c>
      <c r="AV245" s="158" t="s">
        <v>78</v>
      </c>
      <c r="AW245" s="158" t="s">
        <v>31</v>
      </c>
      <c r="AX245" s="158" t="s">
        <v>76</v>
      </c>
      <c r="AY245" s="160" t="s">
        <v>183</v>
      </c>
    </row>
    <row r="246" spans="2:65" s="28" customFormat="1" ht="16.5" customHeight="1">
      <c r="B246" s="27"/>
      <c r="C246" s="147" t="s">
        <v>504</v>
      </c>
      <c r="D246" s="147" t="s">
        <v>185</v>
      </c>
      <c r="E246" s="148" t="s">
        <v>531</v>
      </c>
      <c r="F246" s="149" t="s">
        <v>532</v>
      </c>
      <c r="G246" s="150" t="s">
        <v>319</v>
      </c>
      <c r="H246" s="151">
        <v>2</v>
      </c>
      <c r="I246" s="4">
        <v>663</v>
      </c>
      <c r="J246" s="95">
        <f>ROUND(I246*H246,2)</f>
        <v>1326</v>
      </c>
      <c r="K246" s="149" t="s">
        <v>189</v>
      </c>
      <c r="L246" s="27"/>
      <c r="M246" s="152" t="s">
        <v>1</v>
      </c>
      <c r="N246" s="153" t="s">
        <v>40</v>
      </c>
      <c r="O246" s="48"/>
      <c r="P246" s="154">
        <f>O246*H246</f>
        <v>0</v>
      </c>
      <c r="Q246" s="154">
        <v>0.16371</v>
      </c>
      <c r="R246" s="154">
        <f>Q246*H246</f>
        <v>0.32742</v>
      </c>
      <c r="S246" s="154">
        <v>0</v>
      </c>
      <c r="T246" s="155">
        <f>S246*H246</f>
        <v>0</v>
      </c>
      <c r="AR246" s="15" t="s">
        <v>190</v>
      </c>
      <c r="AT246" s="15" t="s">
        <v>185</v>
      </c>
      <c r="AU246" s="15" t="s">
        <v>78</v>
      </c>
      <c r="AY246" s="15" t="s">
        <v>183</v>
      </c>
      <c r="BE246" s="156">
        <f>IF(N246="základní",J246,0)</f>
        <v>1326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5" t="s">
        <v>76</v>
      </c>
      <c r="BK246" s="156">
        <f>ROUND(I246*H246,2)</f>
        <v>1326</v>
      </c>
      <c r="BL246" s="15" t="s">
        <v>190</v>
      </c>
      <c r="BM246" s="15" t="s">
        <v>934</v>
      </c>
    </row>
    <row r="247" spans="2:51" s="167" customFormat="1" ht="12">
      <c r="B247" s="166"/>
      <c r="D247" s="159" t="s">
        <v>196</v>
      </c>
      <c r="E247" s="168" t="s">
        <v>1</v>
      </c>
      <c r="F247" s="169" t="s">
        <v>534</v>
      </c>
      <c r="H247" s="168" t="s">
        <v>1</v>
      </c>
      <c r="I247" s="6"/>
      <c r="L247" s="166"/>
      <c r="M247" s="170"/>
      <c r="N247" s="171"/>
      <c r="O247" s="171"/>
      <c r="P247" s="171"/>
      <c r="Q247" s="171"/>
      <c r="R247" s="171"/>
      <c r="S247" s="171"/>
      <c r="T247" s="172"/>
      <c r="AT247" s="168" t="s">
        <v>196</v>
      </c>
      <c r="AU247" s="168" t="s">
        <v>78</v>
      </c>
      <c r="AV247" s="167" t="s">
        <v>76</v>
      </c>
      <c r="AW247" s="167" t="s">
        <v>31</v>
      </c>
      <c r="AX247" s="167" t="s">
        <v>69</v>
      </c>
      <c r="AY247" s="168" t="s">
        <v>183</v>
      </c>
    </row>
    <row r="248" spans="2:51" s="158" customFormat="1" ht="12">
      <c r="B248" s="157"/>
      <c r="D248" s="159" t="s">
        <v>196</v>
      </c>
      <c r="E248" s="160" t="s">
        <v>1</v>
      </c>
      <c r="F248" s="161" t="s">
        <v>935</v>
      </c>
      <c r="H248" s="162">
        <v>2</v>
      </c>
      <c r="I248" s="5"/>
      <c r="L248" s="157"/>
      <c r="M248" s="163"/>
      <c r="N248" s="164"/>
      <c r="O248" s="164"/>
      <c r="P248" s="164"/>
      <c r="Q248" s="164"/>
      <c r="R248" s="164"/>
      <c r="S248" s="164"/>
      <c r="T248" s="165"/>
      <c r="AT248" s="160" t="s">
        <v>196</v>
      </c>
      <c r="AU248" s="160" t="s">
        <v>78</v>
      </c>
      <c r="AV248" s="158" t="s">
        <v>78</v>
      </c>
      <c r="AW248" s="158" t="s">
        <v>31</v>
      </c>
      <c r="AX248" s="158" t="s">
        <v>76</v>
      </c>
      <c r="AY248" s="160" t="s">
        <v>183</v>
      </c>
    </row>
    <row r="249" spans="2:65" s="28" customFormat="1" ht="16.5" customHeight="1">
      <c r="B249" s="27"/>
      <c r="C249" s="181" t="s">
        <v>508</v>
      </c>
      <c r="D249" s="181" t="s">
        <v>265</v>
      </c>
      <c r="E249" s="182" t="s">
        <v>537</v>
      </c>
      <c r="F249" s="183" t="s">
        <v>538</v>
      </c>
      <c r="G249" s="184" t="s">
        <v>319</v>
      </c>
      <c r="H249" s="185">
        <v>2</v>
      </c>
      <c r="I249" s="8">
        <v>741</v>
      </c>
      <c r="J249" s="186">
        <f>ROUND(I249*H249,2)</f>
        <v>1482</v>
      </c>
      <c r="K249" s="183" t="s">
        <v>1</v>
      </c>
      <c r="L249" s="187"/>
      <c r="M249" s="188" t="s">
        <v>1</v>
      </c>
      <c r="N249" s="189" t="s">
        <v>40</v>
      </c>
      <c r="O249" s="48"/>
      <c r="P249" s="154">
        <f>O249*H249</f>
        <v>0</v>
      </c>
      <c r="Q249" s="154">
        <v>0.058</v>
      </c>
      <c r="R249" s="154">
        <f>Q249*H249</f>
        <v>0.116</v>
      </c>
      <c r="S249" s="154">
        <v>0</v>
      </c>
      <c r="T249" s="155">
        <f>S249*H249</f>
        <v>0</v>
      </c>
      <c r="AR249" s="15" t="s">
        <v>227</v>
      </c>
      <c r="AT249" s="15" t="s">
        <v>265</v>
      </c>
      <c r="AU249" s="15" t="s">
        <v>78</v>
      </c>
      <c r="AY249" s="15" t="s">
        <v>183</v>
      </c>
      <c r="BE249" s="156">
        <f>IF(N249="základní",J249,0)</f>
        <v>1482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5" t="s">
        <v>76</v>
      </c>
      <c r="BK249" s="156">
        <f>ROUND(I249*H249,2)</f>
        <v>1482</v>
      </c>
      <c r="BL249" s="15" t="s">
        <v>190</v>
      </c>
      <c r="BM249" s="15" t="s">
        <v>936</v>
      </c>
    </row>
    <row r="250" spans="2:65" s="28" customFormat="1" ht="16.5" customHeight="1">
      <c r="B250" s="27"/>
      <c r="C250" s="147" t="s">
        <v>513</v>
      </c>
      <c r="D250" s="147" t="s">
        <v>185</v>
      </c>
      <c r="E250" s="148" t="s">
        <v>549</v>
      </c>
      <c r="F250" s="149" t="s">
        <v>550</v>
      </c>
      <c r="G250" s="150" t="s">
        <v>188</v>
      </c>
      <c r="H250" s="151">
        <v>1491.09</v>
      </c>
      <c r="I250" s="4">
        <v>5.5</v>
      </c>
      <c r="J250" s="95">
        <f>ROUND(I250*H250,2)</f>
        <v>8201</v>
      </c>
      <c r="K250" s="149" t="s">
        <v>189</v>
      </c>
      <c r="L250" s="27"/>
      <c r="M250" s="152" t="s">
        <v>1</v>
      </c>
      <c r="N250" s="153" t="s">
        <v>40</v>
      </c>
      <c r="O250" s="48"/>
      <c r="P250" s="154">
        <f>O250*H250</f>
        <v>0</v>
      </c>
      <c r="Q250" s="154">
        <v>0</v>
      </c>
      <c r="R250" s="154">
        <f>Q250*H250</f>
        <v>0</v>
      </c>
      <c r="S250" s="154">
        <v>0.02</v>
      </c>
      <c r="T250" s="155">
        <f>S250*H250</f>
        <v>29.8218</v>
      </c>
      <c r="AR250" s="15" t="s">
        <v>190</v>
      </c>
      <c r="AT250" s="15" t="s">
        <v>185</v>
      </c>
      <c r="AU250" s="15" t="s">
        <v>78</v>
      </c>
      <c r="AY250" s="15" t="s">
        <v>183</v>
      </c>
      <c r="BE250" s="156">
        <f>IF(N250="základní",J250,0)</f>
        <v>8201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5" t="s">
        <v>76</v>
      </c>
      <c r="BK250" s="156">
        <f>ROUND(I250*H250,2)</f>
        <v>8201</v>
      </c>
      <c r="BL250" s="15" t="s">
        <v>190</v>
      </c>
      <c r="BM250" s="15" t="s">
        <v>937</v>
      </c>
    </row>
    <row r="251" spans="2:65" s="28" customFormat="1" ht="16.5" customHeight="1">
      <c r="B251" s="27"/>
      <c r="C251" s="147" t="s">
        <v>518</v>
      </c>
      <c r="D251" s="147" t="s">
        <v>185</v>
      </c>
      <c r="E251" s="148" t="s">
        <v>553</v>
      </c>
      <c r="F251" s="149" t="s">
        <v>554</v>
      </c>
      <c r="G251" s="150" t="s">
        <v>406</v>
      </c>
      <c r="H251" s="151">
        <v>32</v>
      </c>
      <c r="I251" s="4">
        <v>115</v>
      </c>
      <c r="J251" s="95">
        <f>ROUND(I251*H251,2)</f>
        <v>3680</v>
      </c>
      <c r="K251" s="149" t="s">
        <v>189</v>
      </c>
      <c r="L251" s="27"/>
      <c r="M251" s="152" t="s">
        <v>1</v>
      </c>
      <c r="N251" s="153" t="s">
        <v>40</v>
      </c>
      <c r="O251" s="48"/>
      <c r="P251" s="154">
        <f>O251*H251</f>
        <v>0</v>
      </c>
      <c r="Q251" s="154">
        <v>1E-05</v>
      </c>
      <c r="R251" s="154">
        <f>Q251*H251</f>
        <v>0.00032</v>
      </c>
      <c r="S251" s="154">
        <v>0</v>
      </c>
      <c r="T251" s="155">
        <f>S251*H251</f>
        <v>0</v>
      </c>
      <c r="AR251" s="15" t="s">
        <v>190</v>
      </c>
      <c r="AT251" s="15" t="s">
        <v>185</v>
      </c>
      <c r="AU251" s="15" t="s">
        <v>78</v>
      </c>
      <c r="AY251" s="15" t="s">
        <v>183</v>
      </c>
      <c r="BE251" s="156">
        <f>IF(N251="základní",J251,0)</f>
        <v>3680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5" t="s">
        <v>76</v>
      </c>
      <c r="BK251" s="156">
        <f>ROUND(I251*H251,2)</f>
        <v>3680</v>
      </c>
      <c r="BL251" s="15" t="s">
        <v>190</v>
      </c>
      <c r="BM251" s="15" t="s">
        <v>938</v>
      </c>
    </row>
    <row r="252" spans="2:51" s="167" customFormat="1" ht="12">
      <c r="B252" s="166"/>
      <c r="D252" s="159" t="s">
        <v>196</v>
      </c>
      <c r="E252" s="168" t="s">
        <v>1</v>
      </c>
      <c r="F252" s="169" t="s">
        <v>325</v>
      </c>
      <c r="H252" s="168" t="s">
        <v>1</v>
      </c>
      <c r="I252" s="6"/>
      <c r="L252" s="166"/>
      <c r="M252" s="170"/>
      <c r="N252" s="171"/>
      <c r="O252" s="171"/>
      <c r="P252" s="171"/>
      <c r="Q252" s="171"/>
      <c r="R252" s="171"/>
      <c r="S252" s="171"/>
      <c r="T252" s="172"/>
      <c r="AT252" s="168" t="s">
        <v>196</v>
      </c>
      <c r="AU252" s="168" t="s">
        <v>78</v>
      </c>
      <c r="AV252" s="167" t="s">
        <v>76</v>
      </c>
      <c r="AW252" s="167" t="s">
        <v>31</v>
      </c>
      <c r="AX252" s="167" t="s">
        <v>69</v>
      </c>
      <c r="AY252" s="168" t="s">
        <v>183</v>
      </c>
    </row>
    <row r="253" spans="2:51" s="158" customFormat="1" ht="12">
      <c r="B253" s="157"/>
      <c r="D253" s="159" t="s">
        <v>196</v>
      </c>
      <c r="E253" s="160" t="s">
        <v>1</v>
      </c>
      <c r="F253" s="161" t="s">
        <v>939</v>
      </c>
      <c r="H253" s="162">
        <v>32</v>
      </c>
      <c r="I253" s="5"/>
      <c r="L253" s="157"/>
      <c r="M253" s="163"/>
      <c r="N253" s="164"/>
      <c r="O253" s="164"/>
      <c r="P253" s="164"/>
      <c r="Q253" s="164"/>
      <c r="R253" s="164"/>
      <c r="S253" s="164"/>
      <c r="T253" s="165"/>
      <c r="AT253" s="160" t="s">
        <v>196</v>
      </c>
      <c r="AU253" s="160" t="s">
        <v>78</v>
      </c>
      <c r="AV253" s="158" t="s">
        <v>78</v>
      </c>
      <c r="AW253" s="158" t="s">
        <v>31</v>
      </c>
      <c r="AX253" s="158" t="s">
        <v>76</v>
      </c>
      <c r="AY253" s="160" t="s">
        <v>183</v>
      </c>
    </row>
    <row r="254" spans="2:65" s="28" customFormat="1" ht="16.5" customHeight="1">
      <c r="B254" s="27"/>
      <c r="C254" s="147" t="s">
        <v>522</v>
      </c>
      <c r="D254" s="147" t="s">
        <v>185</v>
      </c>
      <c r="E254" s="148" t="s">
        <v>940</v>
      </c>
      <c r="F254" s="149" t="s">
        <v>941</v>
      </c>
      <c r="G254" s="150" t="s">
        <v>194</v>
      </c>
      <c r="H254" s="151">
        <v>2</v>
      </c>
      <c r="I254" s="4">
        <v>1995</v>
      </c>
      <c r="J254" s="95">
        <f>ROUND(I254*H254,2)</f>
        <v>3990</v>
      </c>
      <c r="K254" s="149" t="s">
        <v>189</v>
      </c>
      <c r="L254" s="27"/>
      <c r="M254" s="152" t="s">
        <v>1</v>
      </c>
      <c r="N254" s="153" t="s">
        <v>40</v>
      </c>
      <c r="O254" s="48"/>
      <c r="P254" s="154">
        <f>O254*H254</f>
        <v>0</v>
      </c>
      <c r="Q254" s="154">
        <v>0</v>
      </c>
      <c r="R254" s="154">
        <f>Q254*H254</f>
        <v>0</v>
      </c>
      <c r="S254" s="154">
        <v>2</v>
      </c>
      <c r="T254" s="155">
        <f>S254*H254</f>
        <v>4</v>
      </c>
      <c r="AR254" s="15" t="s">
        <v>190</v>
      </c>
      <c r="AT254" s="15" t="s">
        <v>185</v>
      </c>
      <c r="AU254" s="15" t="s">
        <v>78</v>
      </c>
      <c r="AY254" s="15" t="s">
        <v>183</v>
      </c>
      <c r="BE254" s="156">
        <f>IF(N254="základní",J254,0)</f>
        <v>3990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5" t="s">
        <v>76</v>
      </c>
      <c r="BK254" s="156">
        <f>ROUND(I254*H254,2)</f>
        <v>3990</v>
      </c>
      <c r="BL254" s="15" t="s">
        <v>190</v>
      </c>
      <c r="BM254" s="15" t="s">
        <v>942</v>
      </c>
    </row>
    <row r="255" spans="2:51" s="167" customFormat="1" ht="12">
      <c r="B255" s="166"/>
      <c r="D255" s="159" t="s">
        <v>196</v>
      </c>
      <c r="E255" s="168" t="s">
        <v>1</v>
      </c>
      <c r="F255" s="169" t="s">
        <v>943</v>
      </c>
      <c r="H255" s="168" t="s">
        <v>1</v>
      </c>
      <c r="I255" s="6"/>
      <c r="L255" s="166"/>
      <c r="M255" s="170"/>
      <c r="N255" s="171"/>
      <c r="O255" s="171"/>
      <c r="P255" s="171"/>
      <c r="Q255" s="171"/>
      <c r="R255" s="171"/>
      <c r="S255" s="171"/>
      <c r="T255" s="172"/>
      <c r="AT255" s="168" t="s">
        <v>196</v>
      </c>
      <c r="AU255" s="168" t="s">
        <v>78</v>
      </c>
      <c r="AV255" s="167" t="s">
        <v>76</v>
      </c>
      <c r="AW255" s="167" t="s">
        <v>31</v>
      </c>
      <c r="AX255" s="167" t="s">
        <v>69</v>
      </c>
      <c r="AY255" s="168" t="s">
        <v>183</v>
      </c>
    </row>
    <row r="256" spans="2:51" s="158" customFormat="1" ht="12">
      <c r="B256" s="157"/>
      <c r="D256" s="159" t="s">
        <v>196</v>
      </c>
      <c r="E256" s="160" t="s">
        <v>1</v>
      </c>
      <c r="F256" s="161" t="s">
        <v>78</v>
      </c>
      <c r="H256" s="162">
        <v>2</v>
      </c>
      <c r="I256" s="5"/>
      <c r="L256" s="157"/>
      <c r="M256" s="163"/>
      <c r="N256" s="164"/>
      <c r="O256" s="164"/>
      <c r="P256" s="164"/>
      <c r="Q256" s="164"/>
      <c r="R256" s="164"/>
      <c r="S256" s="164"/>
      <c r="T256" s="165"/>
      <c r="AT256" s="160" t="s">
        <v>196</v>
      </c>
      <c r="AU256" s="160" t="s">
        <v>78</v>
      </c>
      <c r="AV256" s="158" t="s">
        <v>78</v>
      </c>
      <c r="AW256" s="158" t="s">
        <v>31</v>
      </c>
      <c r="AX256" s="158" t="s">
        <v>76</v>
      </c>
      <c r="AY256" s="160" t="s">
        <v>183</v>
      </c>
    </row>
    <row r="257" spans="2:65" s="28" customFormat="1" ht="16.5" customHeight="1">
      <c r="B257" s="27"/>
      <c r="C257" s="147" t="s">
        <v>526</v>
      </c>
      <c r="D257" s="147" t="s">
        <v>185</v>
      </c>
      <c r="E257" s="148" t="s">
        <v>558</v>
      </c>
      <c r="F257" s="149" t="s">
        <v>559</v>
      </c>
      <c r="G257" s="150" t="s">
        <v>406</v>
      </c>
      <c r="H257" s="151">
        <v>2</v>
      </c>
      <c r="I257" s="4">
        <v>349</v>
      </c>
      <c r="J257" s="95">
        <f>ROUND(I257*H257,2)</f>
        <v>698</v>
      </c>
      <c r="K257" s="149" t="s">
        <v>189</v>
      </c>
      <c r="L257" s="27"/>
      <c r="M257" s="152" t="s">
        <v>1</v>
      </c>
      <c r="N257" s="153" t="s">
        <v>40</v>
      </c>
      <c r="O257" s="48"/>
      <c r="P257" s="154">
        <f>O257*H257</f>
        <v>0</v>
      </c>
      <c r="Q257" s="154">
        <v>0</v>
      </c>
      <c r="R257" s="154">
        <f>Q257*H257</f>
        <v>0</v>
      </c>
      <c r="S257" s="154">
        <v>0.082</v>
      </c>
      <c r="T257" s="155">
        <f>S257*H257</f>
        <v>0.164</v>
      </c>
      <c r="AR257" s="15" t="s">
        <v>190</v>
      </c>
      <c r="AT257" s="15" t="s">
        <v>185</v>
      </c>
      <c r="AU257" s="15" t="s">
        <v>78</v>
      </c>
      <c r="AY257" s="15" t="s">
        <v>183</v>
      </c>
      <c r="BE257" s="156">
        <f>IF(N257="základní",J257,0)</f>
        <v>698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5" t="s">
        <v>76</v>
      </c>
      <c r="BK257" s="156">
        <f>ROUND(I257*H257,2)</f>
        <v>698</v>
      </c>
      <c r="BL257" s="15" t="s">
        <v>190</v>
      </c>
      <c r="BM257" s="15" t="s">
        <v>944</v>
      </c>
    </row>
    <row r="258" spans="2:65" s="28" customFormat="1" ht="16.5" customHeight="1">
      <c r="B258" s="27"/>
      <c r="C258" s="147" t="s">
        <v>530</v>
      </c>
      <c r="D258" s="147" t="s">
        <v>185</v>
      </c>
      <c r="E258" s="148" t="s">
        <v>945</v>
      </c>
      <c r="F258" s="149" t="s">
        <v>946</v>
      </c>
      <c r="G258" s="150" t="s">
        <v>319</v>
      </c>
      <c r="H258" s="151">
        <v>64.57</v>
      </c>
      <c r="I258" s="4">
        <v>355</v>
      </c>
      <c r="J258" s="95">
        <f>ROUND(I258*H258,2)</f>
        <v>22922.35</v>
      </c>
      <c r="K258" s="149" t="s">
        <v>189</v>
      </c>
      <c r="L258" s="27"/>
      <c r="M258" s="152" t="s">
        <v>1</v>
      </c>
      <c r="N258" s="153" t="s">
        <v>40</v>
      </c>
      <c r="O258" s="48"/>
      <c r="P258" s="154">
        <f>O258*H258</f>
        <v>0</v>
      </c>
      <c r="Q258" s="154">
        <v>0</v>
      </c>
      <c r="R258" s="154">
        <f>Q258*H258</f>
        <v>0</v>
      </c>
      <c r="S258" s="154">
        <v>0.98</v>
      </c>
      <c r="T258" s="155">
        <f>S258*H258</f>
        <v>63.27859999999999</v>
      </c>
      <c r="AR258" s="15" t="s">
        <v>190</v>
      </c>
      <c r="AT258" s="15" t="s">
        <v>185</v>
      </c>
      <c r="AU258" s="15" t="s">
        <v>78</v>
      </c>
      <c r="AY258" s="15" t="s">
        <v>183</v>
      </c>
      <c r="BE258" s="156">
        <f>IF(N258="základní",J258,0)</f>
        <v>22922.35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15" t="s">
        <v>76</v>
      </c>
      <c r="BK258" s="156">
        <f>ROUND(I258*H258,2)</f>
        <v>22922.35</v>
      </c>
      <c r="BL258" s="15" t="s">
        <v>190</v>
      </c>
      <c r="BM258" s="15" t="s">
        <v>947</v>
      </c>
    </row>
    <row r="259" spans="2:63" s="135" customFormat="1" ht="22.9" customHeight="1">
      <c r="B259" s="134"/>
      <c r="D259" s="136" t="s">
        <v>68</v>
      </c>
      <c r="E259" s="145" t="s">
        <v>561</v>
      </c>
      <c r="F259" s="145" t="s">
        <v>562</v>
      </c>
      <c r="I259" s="3"/>
      <c r="J259" s="146">
        <f>BK259</f>
        <v>273168.69</v>
      </c>
      <c r="L259" s="134"/>
      <c r="M259" s="139"/>
      <c r="N259" s="140"/>
      <c r="O259" s="140"/>
      <c r="P259" s="141">
        <f>SUM(P260:P266)</f>
        <v>0</v>
      </c>
      <c r="Q259" s="140"/>
      <c r="R259" s="141">
        <f>SUM(R260:R266)</f>
        <v>0</v>
      </c>
      <c r="S259" s="140"/>
      <c r="T259" s="142">
        <f>SUM(T260:T266)</f>
        <v>0</v>
      </c>
      <c r="AR259" s="136" t="s">
        <v>76</v>
      </c>
      <c r="AT259" s="143" t="s">
        <v>68</v>
      </c>
      <c r="AU259" s="143" t="s">
        <v>76</v>
      </c>
      <c r="AY259" s="136" t="s">
        <v>183</v>
      </c>
      <c r="BK259" s="144">
        <f>SUM(BK260:BK266)</f>
        <v>273168.69</v>
      </c>
    </row>
    <row r="260" spans="2:65" s="28" customFormat="1" ht="16.5" customHeight="1">
      <c r="B260" s="27"/>
      <c r="C260" s="147" t="s">
        <v>536</v>
      </c>
      <c r="D260" s="147" t="s">
        <v>185</v>
      </c>
      <c r="E260" s="148" t="s">
        <v>564</v>
      </c>
      <c r="F260" s="149" t="s">
        <v>565</v>
      </c>
      <c r="G260" s="150" t="s">
        <v>239</v>
      </c>
      <c r="H260" s="151">
        <v>941.961</v>
      </c>
      <c r="I260" s="4">
        <v>149</v>
      </c>
      <c r="J260" s="95">
        <f>ROUND(I260*H260,2)</f>
        <v>140352.19</v>
      </c>
      <c r="K260" s="149" t="s">
        <v>189</v>
      </c>
      <c r="L260" s="27"/>
      <c r="M260" s="152" t="s">
        <v>1</v>
      </c>
      <c r="N260" s="153" t="s">
        <v>40</v>
      </c>
      <c r="O260" s="48"/>
      <c r="P260" s="154">
        <f>O260*H260</f>
        <v>0</v>
      </c>
      <c r="Q260" s="154">
        <v>0</v>
      </c>
      <c r="R260" s="154">
        <f>Q260*H260</f>
        <v>0</v>
      </c>
      <c r="S260" s="154">
        <v>0</v>
      </c>
      <c r="T260" s="155">
        <f>S260*H260</f>
        <v>0</v>
      </c>
      <c r="AR260" s="15" t="s">
        <v>190</v>
      </c>
      <c r="AT260" s="15" t="s">
        <v>185</v>
      </c>
      <c r="AU260" s="15" t="s">
        <v>78</v>
      </c>
      <c r="AY260" s="15" t="s">
        <v>183</v>
      </c>
      <c r="BE260" s="156">
        <f>IF(N260="základní",J260,0)</f>
        <v>140352.19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15" t="s">
        <v>76</v>
      </c>
      <c r="BK260" s="156">
        <f>ROUND(I260*H260,2)</f>
        <v>140352.19</v>
      </c>
      <c r="BL260" s="15" t="s">
        <v>190</v>
      </c>
      <c r="BM260" s="15" t="s">
        <v>948</v>
      </c>
    </row>
    <row r="261" spans="2:51" s="158" customFormat="1" ht="12">
      <c r="B261" s="157"/>
      <c r="D261" s="159" t="s">
        <v>196</v>
      </c>
      <c r="E261" s="160" t="s">
        <v>1</v>
      </c>
      <c r="F261" s="161" t="s">
        <v>949</v>
      </c>
      <c r="H261" s="162">
        <v>941.961</v>
      </c>
      <c r="I261" s="5"/>
      <c r="L261" s="157"/>
      <c r="M261" s="163"/>
      <c r="N261" s="164"/>
      <c r="O261" s="164"/>
      <c r="P261" s="164"/>
      <c r="Q261" s="164"/>
      <c r="R261" s="164"/>
      <c r="S261" s="164"/>
      <c r="T261" s="165"/>
      <c r="AT261" s="160" t="s">
        <v>196</v>
      </c>
      <c r="AU261" s="160" t="s">
        <v>78</v>
      </c>
      <c r="AV261" s="158" t="s">
        <v>78</v>
      </c>
      <c r="AW261" s="158" t="s">
        <v>31</v>
      </c>
      <c r="AX261" s="158" t="s">
        <v>76</v>
      </c>
      <c r="AY261" s="160" t="s">
        <v>183</v>
      </c>
    </row>
    <row r="262" spans="2:65" s="28" customFormat="1" ht="16.5" customHeight="1">
      <c r="B262" s="27"/>
      <c r="C262" s="147" t="s">
        <v>540</v>
      </c>
      <c r="D262" s="147" t="s">
        <v>185</v>
      </c>
      <c r="E262" s="148" t="s">
        <v>569</v>
      </c>
      <c r="F262" s="149" t="s">
        <v>570</v>
      </c>
      <c r="G262" s="150" t="s">
        <v>239</v>
      </c>
      <c r="H262" s="151">
        <v>37678.44</v>
      </c>
      <c r="I262" s="4">
        <v>2</v>
      </c>
      <c r="J262" s="95">
        <f>ROUND(I262*H262,2)</f>
        <v>75356.88</v>
      </c>
      <c r="K262" s="149" t="s">
        <v>189</v>
      </c>
      <c r="L262" s="27"/>
      <c r="M262" s="152" t="s">
        <v>1</v>
      </c>
      <c r="N262" s="153" t="s">
        <v>40</v>
      </c>
      <c r="O262" s="48"/>
      <c r="P262" s="154">
        <f>O262*H262</f>
        <v>0</v>
      </c>
      <c r="Q262" s="154">
        <v>0</v>
      </c>
      <c r="R262" s="154">
        <f>Q262*H262</f>
        <v>0</v>
      </c>
      <c r="S262" s="154">
        <v>0</v>
      </c>
      <c r="T262" s="155">
        <f>S262*H262</f>
        <v>0</v>
      </c>
      <c r="AR262" s="15" t="s">
        <v>190</v>
      </c>
      <c r="AT262" s="15" t="s">
        <v>185</v>
      </c>
      <c r="AU262" s="15" t="s">
        <v>78</v>
      </c>
      <c r="AY262" s="15" t="s">
        <v>183</v>
      </c>
      <c r="BE262" s="156">
        <f>IF(N262="základní",J262,0)</f>
        <v>75356.88</v>
      </c>
      <c r="BF262" s="156">
        <f>IF(N262="snížená",J262,0)</f>
        <v>0</v>
      </c>
      <c r="BG262" s="156">
        <f>IF(N262="zákl. přenesená",J262,0)</f>
        <v>0</v>
      </c>
      <c r="BH262" s="156">
        <f>IF(N262="sníž. přenesená",J262,0)</f>
        <v>0</v>
      </c>
      <c r="BI262" s="156">
        <f>IF(N262="nulová",J262,0)</f>
        <v>0</v>
      </c>
      <c r="BJ262" s="15" t="s">
        <v>76</v>
      </c>
      <c r="BK262" s="156">
        <f>ROUND(I262*H262,2)</f>
        <v>75356.88</v>
      </c>
      <c r="BL262" s="15" t="s">
        <v>190</v>
      </c>
      <c r="BM262" s="15" t="s">
        <v>950</v>
      </c>
    </row>
    <row r="263" spans="2:51" s="158" customFormat="1" ht="12">
      <c r="B263" s="157"/>
      <c r="D263" s="159" t="s">
        <v>196</v>
      </c>
      <c r="E263" s="160" t="s">
        <v>1</v>
      </c>
      <c r="F263" s="161" t="s">
        <v>951</v>
      </c>
      <c r="H263" s="162">
        <v>37678.44</v>
      </c>
      <c r="I263" s="5"/>
      <c r="L263" s="157"/>
      <c r="M263" s="163"/>
      <c r="N263" s="164"/>
      <c r="O263" s="164"/>
      <c r="P263" s="164"/>
      <c r="Q263" s="164"/>
      <c r="R263" s="164"/>
      <c r="S263" s="164"/>
      <c r="T263" s="165"/>
      <c r="AT263" s="160" t="s">
        <v>196</v>
      </c>
      <c r="AU263" s="160" t="s">
        <v>78</v>
      </c>
      <c r="AV263" s="158" t="s">
        <v>78</v>
      </c>
      <c r="AW263" s="158" t="s">
        <v>31</v>
      </c>
      <c r="AX263" s="158" t="s">
        <v>76</v>
      </c>
      <c r="AY263" s="160" t="s">
        <v>183</v>
      </c>
    </row>
    <row r="264" spans="2:65" s="28" customFormat="1" ht="16.5" customHeight="1">
      <c r="B264" s="27"/>
      <c r="C264" s="147" t="s">
        <v>544</v>
      </c>
      <c r="D264" s="147" t="s">
        <v>185</v>
      </c>
      <c r="E264" s="148" t="s">
        <v>574</v>
      </c>
      <c r="F264" s="149" t="s">
        <v>575</v>
      </c>
      <c r="G264" s="150" t="s">
        <v>239</v>
      </c>
      <c r="H264" s="151">
        <v>941.961</v>
      </c>
      <c r="I264" s="4">
        <v>11</v>
      </c>
      <c r="J264" s="95">
        <f>ROUND(I264*H264,2)</f>
        <v>10361.57</v>
      </c>
      <c r="K264" s="149" t="s">
        <v>189</v>
      </c>
      <c r="L264" s="27"/>
      <c r="M264" s="152" t="s">
        <v>1</v>
      </c>
      <c r="N264" s="153" t="s">
        <v>40</v>
      </c>
      <c r="O264" s="48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AR264" s="15" t="s">
        <v>190</v>
      </c>
      <c r="AT264" s="15" t="s">
        <v>185</v>
      </c>
      <c r="AU264" s="15" t="s">
        <v>78</v>
      </c>
      <c r="AY264" s="15" t="s">
        <v>183</v>
      </c>
      <c r="BE264" s="156">
        <f>IF(N264="základní",J264,0)</f>
        <v>10361.57</v>
      </c>
      <c r="BF264" s="156">
        <f>IF(N264="snížená",J264,0)</f>
        <v>0</v>
      </c>
      <c r="BG264" s="156">
        <f>IF(N264="zákl. přenesená",J264,0)</f>
        <v>0</v>
      </c>
      <c r="BH264" s="156">
        <f>IF(N264="sníž. přenesená",J264,0)</f>
        <v>0</v>
      </c>
      <c r="BI264" s="156">
        <f>IF(N264="nulová",J264,0)</f>
        <v>0</v>
      </c>
      <c r="BJ264" s="15" t="s">
        <v>76</v>
      </c>
      <c r="BK264" s="156">
        <f>ROUND(I264*H264,2)</f>
        <v>10361.57</v>
      </c>
      <c r="BL264" s="15" t="s">
        <v>190</v>
      </c>
      <c r="BM264" s="15" t="s">
        <v>952</v>
      </c>
    </row>
    <row r="265" spans="2:65" s="28" customFormat="1" ht="16.5" customHeight="1">
      <c r="B265" s="27"/>
      <c r="C265" s="147" t="s">
        <v>548</v>
      </c>
      <c r="D265" s="147" t="s">
        <v>185</v>
      </c>
      <c r="E265" s="148" t="s">
        <v>578</v>
      </c>
      <c r="F265" s="149" t="s">
        <v>579</v>
      </c>
      <c r="G265" s="150" t="s">
        <v>239</v>
      </c>
      <c r="H265" s="151">
        <v>941.961</v>
      </c>
      <c r="I265" s="4">
        <v>50</v>
      </c>
      <c r="J265" s="95">
        <f>ROUND(I265*H265,2)</f>
        <v>47098.05</v>
      </c>
      <c r="K265" s="149" t="s">
        <v>189</v>
      </c>
      <c r="L265" s="27"/>
      <c r="M265" s="152" t="s">
        <v>1</v>
      </c>
      <c r="N265" s="153" t="s">
        <v>40</v>
      </c>
      <c r="O265" s="48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AR265" s="15" t="s">
        <v>190</v>
      </c>
      <c r="AT265" s="15" t="s">
        <v>185</v>
      </c>
      <c r="AU265" s="15" t="s">
        <v>78</v>
      </c>
      <c r="AY265" s="15" t="s">
        <v>183</v>
      </c>
      <c r="BE265" s="156">
        <f>IF(N265="základní",J265,0)</f>
        <v>47098.05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5" t="s">
        <v>76</v>
      </c>
      <c r="BK265" s="156">
        <f>ROUND(I265*H265,2)</f>
        <v>47098.05</v>
      </c>
      <c r="BL265" s="15" t="s">
        <v>190</v>
      </c>
      <c r="BM265" s="15" t="s">
        <v>953</v>
      </c>
    </row>
    <row r="266" spans="2:51" s="158" customFormat="1" ht="12">
      <c r="B266" s="157"/>
      <c r="D266" s="159" t="s">
        <v>196</v>
      </c>
      <c r="E266" s="160" t="s">
        <v>1</v>
      </c>
      <c r="F266" s="161" t="s">
        <v>954</v>
      </c>
      <c r="H266" s="162">
        <v>941.961</v>
      </c>
      <c r="I266" s="5"/>
      <c r="L266" s="157"/>
      <c r="M266" s="163"/>
      <c r="N266" s="164"/>
      <c r="O266" s="164"/>
      <c r="P266" s="164"/>
      <c r="Q266" s="164"/>
      <c r="R266" s="164"/>
      <c r="S266" s="164"/>
      <c r="T266" s="165"/>
      <c r="AT266" s="160" t="s">
        <v>196</v>
      </c>
      <c r="AU266" s="160" t="s">
        <v>78</v>
      </c>
      <c r="AV266" s="158" t="s">
        <v>78</v>
      </c>
      <c r="AW266" s="158" t="s">
        <v>31</v>
      </c>
      <c r="AX266" s="158" t="s">
        <v>76</v>
      </c>
      <c r="AY266" s="160" t="s">
        <v>183</v>
      </c>
    </row>
    <row r="267" spans="2:63" s="135" customFormat="1" ht="22.9" customHeight="1">
      <c r="B267" s="134"/>
      <c r="D267" s="136" t="s">
        <v>68</v>
      </c>
      <c r="E267" s="145" t="s">
        <v>582</v>
      </c>
      <c r="F267" s="145" t="s">
        <v>583</v>
      </c>
      <c r="I267" s="3"/>
      <c r="J267" s="146">
        <f>BK267</f>
        <v>139754.12</v>
      </c>
      <c r="L267" s="134"/>
      <c r="M267" s="139"/>
      <c r="N267" s="140"/>
      <c r="O267" s="140"/>
      <c r="P267" s="141">
        <f>SUM(P268:P272)</f>
        <v>0</v>
      </c>
      <c r="Q267" s="140"/>
      <c r="R267" s="141">
        <f>SUM(R268:R272)</f>
        <v>0</v>
      </c>
      <c r="S267" s="140"/>
      <c r="T267" s="142">
        <f>SUM(T268:T272)</f>
        <v>0</v>
      </c>
      <c r="AR267" s="136" t="s">
        <v>76</v>
      </c>
      <c r="AT267" s="143" t="s">
        <v>68</v>
      </c>
      <c r="AU267" s="143" t="s">
        <v>76</v>
      </c>
      <c r="AY267" s="136" t="s">
        <v>183</v>
      </c>
      <c r="BK267" s="144">
        <f>SUM(BK268:BK272)</f>
        <v>139754.12</v>
      </c>
    </row>
    <row r="268" spans="2:65" s="28" customFormat="1" ht="16.5" customHeight="1">
      <c r="B268" s="27"/>
      <c r="C268" s="147" t="s">
        <v>552</v>
      </c>
      <c r="D268" s="147" t="s">
        <v>185</v>
      </c>
      <c r="E268" s="148" t="s">
        <v>564</v>
      </c>
      <c r="F268" s="149" t="s">
        <v>565</v>
      </c>
      <c r="G268" s="150" t="s">
        <v>239</v>
      </c>
      <c r="H268" s="151">
        <v>743.373</v>
      </c>
      <c r="I268" s="4">
        <v>149</v>
      </c>
      <c r="J268" s="95">
        <f>ROUND(I268*H268,2)</f>
        <v>110762.58</v>
      </c>
      <c r="K268" s="149" t="s">
        <v>189</v>
      </c>
      <c r="L268" s="27"/>
      <c r="M268" s="152" t="s">
        <v>1</v>
      </c>
      <c r="N268" s="153" t="s">
        <v>40</v>
      </c>
      <c r="O268" s="48"/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AR268" s="15" t="s">
        <v>190</v>
      </c>
      <c r="AT268" s="15" t="s">
        <v>185</v>
      </c>
      <c r="AU268" s="15" t="s">
        <v>78</v>
      </c>
      <c r="AY268" s="15" t="s">
        <v>183</v>
      </c>
      <c r="BE268" s="156">
        <f>IF(N268="základní",J268,0)</f>
        <v>110762.58</v>
      </c>
      <c r="BF268" s="156">
        <f>IF(N268="snížená",J268,0)</f>
        <v>0</v>
      </c>
      <c r="BG268" s="156">
        <f>IF(N268="zákl. přenesená",J268,0)</f>
        <v>0</v>
      </c>
      <c r="BH268" s="156">
        <f>IF(N268="sníž. přenesená",J268,0)</f>
        <v>0</v>
      </c>
      <c r="BI268" s="156">
        <f>IF(N268="nulová",J268,0)</f>
        <v>0</v>
      </c>
      <c r="BJ268" s="15" t="s">
        <v>76</v>
      </c>
      <c r="BK268" s="156">
        <f>ROUND(I268*H268,2)</f>
        <v>110762.58</v>
      </c>
      <c r="BL268" s="15" t="s">
        <v>190</v>
      </c>
      <c r="BM268" s="15" t="s">
        <v>955</v>
      </c>
    </row>
    <row r="269" spans="2:51" s="158" customFormat="1" ht="12">
      <c r="B269" s="157"/>
      <c r="D269" s="159" t="s">
        <v>196</v>
      </c>
      <c r="E269" s="160" t="s">
        <v>1</v>
      </c>
      <c r="F269" s="161" t="s">
        <v>956</v>
      </c>
      <c r="H269" s="162">
        <v>743.373</v>
      </c>
      <c r="I269" s="5"/>
      <c r="L269" s="157"/>
      <c r="M269" s="163"/>
      <c r="N269" s="164"/>
      <c r="O269" s="164"/>
      <c r="P269" s="164"/>
      <c r="Q269" s="164"/>
      <c r="R269" s="164"/>
      <c r="S269" s="164"/>
      <c r="T269" s="165"/>
      <c r="AT269" s="160" t="s">
        <v>196</v>
      </c>
      <c r="AU269" s="160" t="s">
        <v>78</v>
      </c>
      <c r="AV269" s="158" t="s">
        <v>78</v>
      </c>
      <c r="AW269" s="158" t="s">
        <v>31</v>
      </c>
      <c r="AX269" s="158" t="s">
        <v>76</v>
      </c>
      <c r="AY269" s="160" t="s">
        <v>183</v>
      </c>
    </row>
    <row r="270" spans="2:65" s="28" customFormat="1" ht="16.5" customHeight="1">
      <c r="B270" s="27"/>
      <c r="C270" s="147" t="s">
        <v>557</v>
      </c>
      <c r="D270" s="147" t="s">
        <v>185</v>
      </c>
      <c r="E270" s="148" t="s">
        <v>569</v>
      </c>
      <c r="F270" s="149" t="s">
        <v>570</v>
      </c>
      <c r="G270" s="150" t="s">
        <v>239</v>
      </c>
      <c r="H270" s="151">
        <v>10407.222</v>
      </c>
      <c r="I270" s="4">
        <v>2</v>
      </c>
      <c r="J270" s="95">
        <f>ROUND(I270*H270,2)</f>
        <v>20814.44</v>
      </c>
      <c r="K270" s="149" t="s">
        <v>189</v>
      </c>
      <c r="L270" s="27"/>
      <c r="M270" s="152" t="s">
        <v>1</v>
      </c>
      <c r="N270" s="153" t="s">
        <v>40</v>
      </c>
      <c r="O270" s="48"/>
      <c r="P270" s="154">
        <f>O270*H270</f>
        <v>0</v>
      </c>
      <c r="Q270" s="154">
        <v>0</v>
      </c>
      <c r="R270" s="154">
        <f>Q270*H270</f>
        <v>0</v>
      </c>
      <c r="S270" s="154">
        <v>0</v>
      </c>
      <c r="T270" s="155">
        <f>S270*H270</f>
        <v>0</v>
      </c>
      <c r="AR270" s="15" t="s">
        <v>190</v>
      </c>
      <c r="AT270" s="15" t="s">
        <v>185</v>
      </c>
      <c r="AU270" s="15" t="s">
        <v>78</v>
      </c>
      <c r="AY270" s="15" t="s">
        <v>183</v>
      </c>
      <c r="BE270" s="156">
        <f>IF(N270="základní",J270,0)</f>
        <v>20814.44</v>
      </c>
      <c r="BF270" s="156">
        <f>IF(N270="snížená",J270,0)</f>
        <v>0</v>
      </c>
      <c r="BG270" s="156">
        <f>IF(N270="zákl. přenesená",J270,0)</f>
        <v>0</v>
      </c>
      <c r="BH270" s="156">
        <f>IF(N270="sníž. přenesená",J270,0)</f>
        <v>0</v>
      </c>
      <c r="BI270" s="156">
        <f>IF(N270="nulová",J270,0)</f>
        <v>0</v>
      </c>
      <c r="BJ270" s="15" t="s">
        <v>76</v>
      </c>
      <c r="BK270" s="156">
        <f>ROUND(I270*H270,2)</f>
        <v>20814.44</v>
      </c>
      <c r="BL270" s="15" t="s">
        <v>190</v>
      </c>
      <c r="BM270" s="15" t="s">
        <v>957</v>
      </c>
    </row>
    <row r="271" spans="2:51" s="158" customFormat="1" ht="12">
      <c r="B271" s="157"/>
      <c r="D271" s="159" t="s">
        <v>196</v>
      </c>
      <c r="E271" s="160" t="s">
        <v>1</v>
      </c>
      <c r="F271" s="161" t="s">
        <v>958</v>
      </c>
      <c r="H271" s="162">
        <v>10407.222</v>
      </c>
      <c r="I271" s="5"/>
      <c r="L271" s="157"/>
      <c r="M271" s="163"/>
      <c r="N271" s="164"/>
      <c r="O271" s="164"/>
      <c r="P271" s="164"/>
      <c r="Q271" s="164"/>
      <c r="R271" s="164"/>
      <c r="S271" s="164"/>
      <c r="T271" s="165"/>
      <c r="AT271" s="160" t="s">
        <v>196</v>
      </c>
      <c r="AU271" s="160" t="s">
        <v>78</v>
      </c>
      <c r="AV271" s="158" t="s">
        <v>78</v>
      </c>
      <c r="AW271" s="158" t="s">
        <v>31</v>
      </c>
      <c r="AX271" s="158" t="s">
        <v>76</v>
      </c>
      <c r="AY271" s="160" t="s">
        <v>183</v>
      </c>
    </row>
    <row r="272" spans="2:65" s="28" customFormat="1" ht="16.5" customHeight="1">
      <c r="B272" s="27"/>
      <c r="C272" s="147" t="s">
        <v>563</v>
      </c>
      <c r="D272" s="147" t="s">
        <v>185</v>
      </c>
      <c r="E272" s="148" t="s">
        <v>574</v>
      </c>
      <c r="F272" s="149" t="s">
        <v>575</v>
      </c>
      <c r="G272" s="150" t="s">
        <v>239</v>
      </c>
      <c r="H272" s="151">
        <v>743.373</v>
      </c>
      <c r="I272" s="4">
        <v>11</v>
      </c>
      <c r="J272" s="95">
        <f>ROUND(I272*H272,2)</f>
        <v>8177.1</v>
      </c>
      <c r="K272" s="149" t="s">
        <v>189</v>
      </c>
      <c r="L272" s="27"/>
      <c r="M272" s="152" t="s">
        <v>1</v>
      </c>
      <c r="N272" s="153" t="s">
        <v>40</v>
      </c>
      <c r="O272" s="48"/>
      <c r="P272" s="154">
        <f>O272*H272</f>
        <v>0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AR272" s="15" t="s">
        <v>190</v>
      </c>
      <c r="AT272" s="15" t="s">
        <v>185</v>
      </c>
      <c r="AU272" s="15" t="s">
        <v>78</v>
      </c>
      <c r="AY272" s="15" t="s">
        <v>183</v>
      </c>
      <c r="BE272" s="156">
        <f>IF(N272="základní",J272,0)</f>
        <v>8177.1</v>
      </c>
      <c r="BF272" s="156">
        <f>IF(N272="snížená",J272,0)</f>
        <v>0</v>
      </c>
      <c r="BG272" s="156">
        <f>IF(N272="zákl. přenesená",J272,0)</f>
        <v>0</v>
      </c>
      <c r="BH272" s="156">
        <f>IF(N272="sníž. přenesená",J272,0)</f>
        <v>0</v>
      </c>
      <c r="BI272" s="156">
        <f>IF(N272="nulová",J272,0)</f>
        <v>0</v>
      </c>
      <c r="BJ272" s="15" t="s">
        <v>76</v>
      </c>
      <c r="BK272" s="156">
        <f>ROUND(I272*H272,2)</f>
        <v>8177.1</v>
      </c>
      <c r="BL272" s="15" t="s">
        <v>190</v>
      </c>
      <c r="BM272" s="15" t="s">
        <v>959</v>
      </c>
    </row>
    <row r="273" spans="2:63" s="135" customFormat="1" ht="22.9" customHeight="1">
      <c r="B273" s="134"/>
      <c r="D273" s="136" t="s">
        <v>68</v>
      </c>
      <c r="E273" s="145" t="s">
        <v>592</v>
      </c>
      <c r="F273" s="145" t="s">
        <v>593</v>
      </c>
      <c r="I273" s="3"/>
      <c r="J273" s="146">
        <f>BK273</f>
        <v>2210483.33</v>
      </c>
      <c r="L273" s="134"/>
      <c r="M273" s="139"/>
      <c r="N273" s="140"/>
      <c r="O273" s="140"/>
      <c r="P273" s="141">
        <f>P274</f>
        <v>0</v>
      </c>
      <c r="Q273" s="140"/>
      <c r="R273" s="141">
        <f>R274</f>
        <v>0</v>
      </c>
      <c r="S273" s="140"/>
      <c r="T273" s="142">
        <f>T274</f>
        <v>0</v>
      </c>
      <c r="AR273" s="136" t="s">
        <v>76</v>
      </c>
      <c r="AT273" s="143" t="s">
        <v>68</v>
      </c>
      <c r="AU273" s="143" t="s">
        <v>76</v>
      </c>
      <c r="AY273" s="136" t="s">
        <v>183</v>
      </c>
      <c r="BK273" s="144">
        <f>BK274</f>
        <v>2210483.33</v>
      </c>
    </row>
    <row r="274" spans="2:65" s="28" customFormat="1" ht="16.5" customHeight="1">
      <c r="B274" s="27"/>
      <c r="C274" s="147" t="s">
        <v>568</v>
      </c>
      <c r="D274" s="147" t="s">
        <v>185</v>
      </c>
      <c r="E274" s="148" t="s">
        <v>960</v>
      </c>
      <c r="F274" s="149" t="s">
        <v>961</v>
      </c>
      <c r="G274" s="150" t="s">
        <v>239</v>
      </c>
      <c r="H274" s="151">
        <v>3954.353</v>
      </c>
      <c r="I274" s="4">
        <v>559</v>
      </c>
      <c r="J274" s="95">
        <f>ROUND(I274*H274,2)</f>
        <v>2210483.33</v>
      </c>
      <c r="K274" s="149" t="s">
        <v>189</v>
      </c>
      <c r="L274" s="27"/>
      <c r="M274" s="190" t="s">
        <v>1</v>
      </c>
      <c r="N274" s="191" t="s">
        <v>40</v>
      </c>
      <c r="O274" s="192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AR274" s="15" t="s">
        <v>190</v>
      </c>
      <c r="AT274" s="15" t="s">
        <v>185</v>
      </c>
      <c r="AU274" s="15" t="s">
        <v>78</v>
      </c>
      <c r="AY274" s="15" t="s">
        <v>183</v>
      </c>
      <c r="BE274" s="156">
        <f>IF(N274="základní",J274,0)</f>
        <v>2210483.33</v>
      </c>
      <c r="BF274" s="156">
        <f>IF(N274="snížená",J274,0)</f>
        <v>0</v>
      </c>
      <c r="BG274" s="156">
        <f>IF(N274="zákl. přenesená",J274,0)</f>
        <v>0</v>
      </c>
      <c r="BH274" s="156">
        <f>IF(N274="sníž. přenesená",J274,0)</f>
        <v>0</v>
      </c>
      <c r="BI274" s="156">
        <f>IF(N274="nulová",J274,0)</f>
        <v>0</v>
      </c>
      <c r="BJ274" s="15" t="s">
        <v>76</v>
      </c>
      <c r="BK274" s="156">
        <f>ROUND(I274*H274,2)</f>
        <v>2210483.33</v>
      </c>
      <c r="BL274" s="15" t="s">
        <v>190</v>
      </c>
      <c r="BM274" s="15" t="s">
        <v>962</v>
      </c>
    </row>
    <row r="275" spans="2:12" s="28" customFormat="1" ht="6.95" customHeight="1">
      <c r="B275" s="37"/>
      <c r="C275" s="38"/>
      <c r="D275" s="38"/>
      <c r="E275" s="38"/>
      <c r="F275" s="38"/>
      <c r="G275" s="38"/>
      <c r="H275" s="38"/>
      <c r="I275" s="2"/>
      <c r="J275" s="38"/>
      <c r="K275" s="38"/>
      <c r="L275" s="27"/>
    </row>
  </sheetData>
  <sheetProtection algorithmName="SHA-512" hashValue="OEHUpBapJBUsLUlqZ8p8RVTytoc53Jr+yQKAkfsXHsIWFtnyqn7Xk0xmRxjFE3hBepp6OuAYb6P/gzwMu0C3TA==" saltValue="+AXdpZSDBpI+sVPlpXdckA==" spinCount="100000" sheet="1" objects="1" scenarios="1" selectLockedCells="1"/>
  <autoFilter ref="C95:K274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266"/>
  <sheetViews>
    <sheetView showGridLines="0" workbookViewId="0" topLeftCell="A80">
      <selection activeCell="I103" sqref="I103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93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803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963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599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ROUND(J97,2)</f>
        <v>3299803.62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ROUND((SUM(BE97:BE265)),2)</f>
        <v>3299803.62</v>
      </c>
      <c r="I35" s="104">
        <v>0.21</v>
      </c>
      <c r="J35" s="103">
        <f>ROUND(((SUM(BE97:BE265))*I35),2)</f>
        <v>692958.76</v>
      </c>
      <c r="L35" s="27"/>
    </row>
    <row r="36" spans="2:12" s="28" customFormat="1" ht="14.45" customHeight="1">
      <c r="B36" s="27"/>
      <c r="E36" s="24" t="s">
        <v>41</v>
      </c>
      <c r="F36" s="103">
        <f>ROUND((SUM(BF97:BF265)),2)</f>
        <v>0</v>
      </c>
      <c r="I36" s="104">
        <v>0.15</v>
      </c>
      <c r="J36" s="103">
        <f>ROUND(((SUM(BF97:BF265))*I36),2)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ROUND((SUM(BG97:BG265)),2)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ROUND((SUM(BH97:BH265)),2)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ROUND((SUM(BI97:BI265)),2)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3992762.38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803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 - ul. Na Drahách - investor Město Kožlany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J97</f>
        <v>3299803.6199999996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J98</f>
        <v>3167333.5999999996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J99</f>
        <v>422955.0200000001</v>
      </c>
      <c r="L65" s="120"/>
    </row>
    <row r="66" spans="2:12" s="79" customFormat="1" ht="19.9" customHeight="1">
      <c r="B66" s="120"/>
      <c r="D66" s="121" t="s">
        <v>161</v>
      </c>
      <c r="E66" s="122"/>
      <c r="F66" s="122"/>
      <c r="G66" s="122"/>
      <c r="H66" s="122"/>
      <c r="I66" s="122"/>
      <c r="J66" s="123">
        <f>J156</f>
        <v>20839.699999999997</v>
      </c>
      <c r="L66" s="120"/>
    </row>
    <row r="67" spans="2:12" s="79" customFormat="1" ht="19.9" customHeight="1">
      <c r="B67" s="120"/>
      <c r="D67" s="121" t="s">
        <v>600</v>
      </c>
      <c r="E67" s="122"/>
      <c r="F67" s="122"/>
      <c r="G67" s="122"/>
      <c r="H67" s="122"/>
      <c r="I67" s="122"/>
      <c r="J67" s="123">
        <f>J163</f>
        <v>1109911.3299999998</v>
      </c>
      <c r="L67" s="120"/>
    </row>
    <row r="68" spans="2:12" s="79" customFormat="1" ht="19.9" customHeight="1">
      <c r="B68" s="120"/>
      <c r="D68" s="121" t="s">
        <v>162</v>
      </c>
      <c r="E68" s="122"/>
      <c r="F68" s="122"/>
      <c r="G68" s="122"/>
      <c r="H68" s="122"/>
      <c r="I68" s="122"/>
      <c r="J68" s="123">
        <f>J188</f>
        <v>654400.73</v>
      </c>
      <c r="L68" s="120"/>
    </row>
    <row r="69" spans="2:12" s="79" customFormat="1" ht="19.9" customHeight="1">
      <c r="B69" s="120"/>
      <c r="D69" s="121" t="s">
        <v>601</v>
      </c>
      <c r="E69" s="122"/>
      <c r="F69" s="122"/>
      <c r="G69" s="122"/>
      <c r="H69" s="122"/>
      <c r="I69" s="122"/>
      <c r="J69" s="123">
        <f>J228</f>
        <v>368820.63</v>
      </c>
      <c r="L69" s="120"/>
    </row>
    <row r="70" spans="2:12" s="79" customFormat="1" ht="19.9" customHeight="1">
      <c r="B70" s="120"/>
      <c r="D70" s="121" t="s">
        <v>165</v>
      </c>
      <c r="E70" s="122"/>
      <c r="F70" s="122"/>
      <c r="G70" s="122"/>
      <c r="H70" s="122"/>
      <c r="I70" s="122"/>
      <c r="J70" s="123">
        <f>J240</f>
        <v>90234.18</v>
      </c>
      <c r="L70" s="120"/>
    </row>
    <row r="71" spans="2:12" s="79" customFormat="1" ht="19.9" customHeight="1">
      <c r="B71" s="120"/>
      <c r="D71" s="121" t="s">
        <v>166</v>
      </c>
      <c r="E71" s="122"/>
      <c r="F71" s="122"/>
      <c r="G71" s="122"/>
      <c r="H71" s="122"/>
      <c r="I71" s="122"/>
      <c r="J71" s="123">
        <f>J251</f>
        <v>19200.25</v>
      </c>
      <c r="L71" s="120"/>
    </row>
    <row r="72" spans="2:12" s="79" customFormat="1" ht="19.9" customHeight="1">
      <c r="B72" s="120"/>
      <c r="D72" s="121" t="s">
        <v>167</v>
      </c>
      <c r="E72" s="122"/>
      <c r="F72" s="122"/>
      <c r="G72" s="122"/>
      <c r="H72" s="122"/>
      <c r="I72" s="122"/>
      <c r="J72" s="123">
        <f>J257</f>
        <v>480971.76</v>
      </c>
      <c r="L72" s="120"/>
    </row>
    <row r="73" spans="2:12" s="116" customFormat="1" ht="24.95" customHeight="1">
      <c r="B73" s="115"/>
      <c r="D73" s="117" t="s">
        <v>603</v>
      </c>
      <c r="E73" s="118"/>
      <c r="F73" s="118"/>
      <c r="G73" s="118"/>
      <c r="H73" s="118"/>
      <c r="I73" s="118"/>
      <c r="J73" s="119">
        <f>J259</f>
        <v>132470.02</v>
      </c>
      <c r="L73" s="115"/>
    </row>
    <row r="74" spans="2:12" s="79" customFormat="1" ht="19.9" customHeight="1">
      <c r="B74" s="120"/>
      <c r="D74" s="121" t="s">
        <v>604</v>
      </c>
      <c r="E74" s="122"/>
      <c r="F74" s="122"/>
      <c r="G74" s="122"/>
      <c r="H74" s="122"/>
      <c r="I74" s="122"/>
      <c r="J74" s="123">
        <f>J260</f>
        <v>470.02</v>
      </c>
      <c r="L74" s="120"/>
    </row>
    <row r="75" spans="2:12" s="79" customFormat="1" ht="19.9" customHeight="1">
      <c r="B75" s="120"/>
      <c r="D75" s="121" t="s">
        <v>605</v>
      </c>
      <c r="E75" s="122"/>
      <c r="F75" s="122"/>
      <c r="G75" s="122"/>
      <c r="H75" s="122"/>
      <c r="I75" s="122"/>
      <c r="J75" s="123">
        <f>J264</f>
        <v>132000</v>
      </c>
      <c r="L75" s="120"/>
    </row>
    <row r="76" spans="2:12" s="28" customFormat="1" ht="21.75" customHeight="1">
      <c r="B76" s="27"/>
      <c r="I76" s="45"/>
      <c r="L76" s="27"/>
    </row>
    <row r="77" spans="2:12" s="28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7"/>
    </row>
    <row r="78" ht="12">
      <c r="I78" s="14"/>
    </row>
    <row r="79" ht="12">
      <c r="I79" s="14"/>
    </row>
    <row r="80" ht="12">
      <c r="I80" s="14"/>
    </row>
    <row r="81" spans="2:12" s="28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7"/>
    </row>
    <row r="82" spans="2:12" s="28" customFormat="1" ht="24.95" customHeight="1">
      <c r="B82" s="27"/>
      <c r="C82" s="19" t="s">
        <v>168</v>
      </c>
      <c r="I82" s="45"/>
      <c r="L82" s="27"/>
    </row>
    <row r="83" spans="2:12" s="28" customFormat="1" ht="6.95" customHeight="1">
      <c r="B83" s="27"/>
      <c r="I83" s="45"/>
      <c r="L83" s="27"/>
    </row>
    <row r="84" spans="2:12" s="28" customFormat="1" ht="12" customHeight="1">
      <c r="B84" s="27"/>
      <c r="C84" s="24" t="s">
        <v>16</v>
      </c>
      <c r="I84" s="45"/>
      <c r="L84" s="27"/>
    </row>
    <row r="85" spans="2:12" s="28" customFormat="1" ht="16.5" customHeight="1">
      <c r="B85" s="27"/>
      <c r="E85" s="263" t="str">
        <f>E7</f>
        <v>II/229 Kožlany - průtah, dokončení</v>
      </c>
      <c r="F85" s="264"/>
      <c r="G85" s="264"/>
      <c r="H85" s="264"/>
      <c r="I85" s="45"/>
      <c r="L85" s="27"/>
    </row>
    <row r="86" spans="2:12" ht="12" customHeight="1">
      <c r="B86" s="18"/>
      <c r="C86" s="24" t="s">
        <v>148</v>
      </c>
      <c r="I86" s="14"/>
      <c r="L86" s="18"/>
    </row>
    <row r="87" spans="2:12" s="28" customFormat="1" ht="16.5" customHeight="1">
      <c r="B87" s="27"/>
      <c r="E87" s="263" t="s">
        <v>803</v>
      </c>
      <c r="F87" s="253"/>
      <c r="G87" s="253"/>
      <c r="H87" s="253"/>
      <c r="I87" s="45"/>
      <c r="L87" s="27"/>
    </row>
    <row r="88" spans="2:12" s="28" customFormat="1" ht="12" customHeight="1">
      <c r="B88" s="27"/>
      <c r="C88" s="24" t="s">
        <v>150</v>
      </c>
      <c r="I88" s="45"/>
      <c r="L88" s="27"/>
    </row>
    <row r="89" spans="2:12" s="28" customFormat="1" ht="16.5" customHeight="1">
      <c r="B89" s="27"/>
      <c r="E89" s="254" t="str">
        <f>E11</f>
        <v>B - ul. Na Drahách - investor Město Kožlany</v>
      </c>
      <c r="F89" s="253"/>
      <c r="G89" s="253"/>
      <c r="H89" s="253"/>
      <c r="I89" s="45"/>
      <c r="L89" s="27"/>
    </row>
    <row r="90" spans="2:12" s="28" customFormat="1" ht="6.95" customHeight="1">
      <c r="B90" s="27"/>
      <c r="I90" s="45"/>
      <c r="L90" s="27"/>
    </row>
    <row r="91" spans="2:12" s="28" customFormat="1" ht="12" customHeight="1">
      <c r="B91" s="27"/>
      <c r="C91" s="24" t="s">
        <v>20</v>
      </c>
      <c r="F91" s="15" t="str">
        <f>F14</f>
        <v>Plzeň -sever</v>
      </c>
      <c r="I91" s="96" t="s">
        <v>22</v>
      </c>
      <c r="J91" s="97" t="str">
        <f>IF(J14="","",J14)</f>
        <v>Vyplň údaj</v>
      </c>
      <c r="L91" s="27"/>
    </row>
    <row r="92" spans="2:12" s="28" customFormat="1" ht="6.95" customHeight="1">
      <c r="B92" s="27"/>
      <c r="I92" s="45"/>
      <c r="L92" s="27"/>
    </row>
    <row r="93" spans="2:12" s="28" customFormat="1" ht="24.95" customHeight="1">
      <c r="B93" s="27"/>
      <c r="C93" s="24" t="s">
        <v>23</v>
      </c>
      <c r="F93" s="15" t="str">
        <f>E17</f>
        <v>Město Kožlany</v>
      </c>
      <c r="I93" s="96" t="s">
        <v>29</v>
      </c>
      <c r="J93" s="111" t="str">
        <f>E23</f>
        <v>Ing. Kamil Hrbek, Zdeněk Tvrz</v>
      </c>
      <c r="L93" s="27"/>
    </row>
    <row r="94" spans="2:12" s="28" customFormat="1" ht="13.7" customHeight="1">
      <c r="B94" s="27"/>
      <c r="C94" s="24" t="s">
        <v>27</v>
      </c>
      <c r="F94" s="15" t="str">
        <f>IF(E20="","",E20)</f>
        <v>Vyplň údaj</v>
      </c>
      <c r="I94" s="96" t="s">
        <v>32</v>
      </c>
      <c r="J94" s="111" t="str">
        <f>E26</f>
        <v>Lenka Jandová</v>
      </c>
      <c r="L94" s="27"/>
    </row>
    <row r="95" spans="2:12" s="28" customFormat="1" ht="10.35" customHeight="1">
      <c r="B95" s="27"/>
      <c r="I95" s="45"/>
      <c r="L95" s="27"/>
    </row>
    <row r="96" spans="2:20" s="129" customFormat="1" ht="29.25" customHeight="1">
      <c r="B96" s="124"/>
      <c r="C96" s="125" t="s">
        <v>169</v>
      </c>
      <c r="D96" s="126" t="s">
        <v>54</v>
      </c>
      <c r="E96" s="126" t="s">
        <v>50</v>
      </c>
      <c r="F96" s="126" t="s">
        <v>51</v>
      </c>
      <c r="G96" s="126" t="s">
        <v>170</v>
      </c>
      <c r="H96" s="126" t="s">
        <v>171</v>
      </c>
      <c r="I96" s="126" t="s">
        <v>172</v>
      </c>
      <c r="J96" s="127" t="s">
        <v>155</v>
      </c>
      <c r="K96" s="128" t="s">
        <v>173</v>
      </c>
      <c r="L96" s="124"/>
      <c r="M96" s="52" t="s">
        <v>1</v>
      </c>
      <c r="N96" s="53" t="s">
        <v>39</v>
      </c>
      <c r="O96" s="53" t="s">
        <v>174</v>
      </c>
      <c r="P96" s="53" t="s">
        <v>175</v>
      </c>
      <c r="Q96" s="53" t="s">
        <v>176</v>
      </c>
      <c r="R96" s="53" t="s">
        <v>177</v>
      </c>
      <c r="S96" s="53" t="s">
        <v>178</v>
      </c>
      <c r="T96" s="54" t="s">
        <v>179</v>
      </c>
    </row>
    <row r="97" spans="2:63" s="28" customFormat="1" ht="22.9" customHeight="1">
      <c r="B97" s="27"/>
      <c r="C97" s="58" t="s">
        <v>180</v>
      </c>
      <c r="I97" s="45"/>
      <c r="J97" s="130">
        <f>BK97</f>
        <v>3299803.6199999996</v>
      </c>
      <c r="L97" s="27"/>
      <c r="M97" s="55"/>
      <c r="N97" s="46"/>
      <c r="O97" s="46"/>
      <c r="P97" s="131">
        <f>P98+P259</f>
        <v>0</v>
      </c>
      <c r="Q97" s="46"/>
      <c r="R97" s="131">
        <f>R98+R259</f>
        <v>1205.46157995</v>
      </c>
      <c r="S97" s="46"/>
      <c r="T97" s="132">
        <f>T98+T259</f>
        <v>439.68102000000005</v>
      </c>
      <c r="AT97" s="15" t="s">
        <v>68</v>
      </c>
      <c r="AU97" s="15" t="s">
        <v>157</v>
      </c>
      <c r="BK97" s="133">
        <f>BK98+BK259</f>
        <v>3299803.6199999996</v>
      </c>
    </row>
    <row r="98" spans="2:63" s="135" customFormat="1" ht="25.9" customHeight="1">
      <c r="B98" s="134"/>
      <c r="D98" s="136" t="s">
        <v>68</v>
      </c>
      <c r="E98" s="137" t="s">
        <v>181</v>
      </c>
      <c r="F98" s="137" t="s">
        <v>182</v>
      </c>
      <c r="J98" s="138">
        <f>BK98</f>
        <v>3167333.5999999996</v>
      </c>
      <c r="L98" s="134"/>
      <c r="M98" s="139"/>
      <c r="N98" s="140"/>
      <c r="O98" s="140"/>
      <c r="P98" s="141">
        <f>P99+P156+P163+P188+P228+P240+P251+P257</f>
        <v>0</v>
      </c>
      <c r="Q98" s="140"/>
      <c r="R98" s="141">
        <f>R99+R156+R163+R188+R228+R240+R251+R257</f>
        <v>1205.44307795</v>
      </c>
      <c r="S98" s="140"/>
      <c r="T98" s="142">
        <f>T99+T156+T163+T188+T228+T240+T251+T257</f>
        <v>439.68102000000005</v>
      </c>
      <c r="AR98" s="136" t="s">
        <v>76</v>
      </c>
      <c r="AT98" s="143" t="s">
        <v>68</v>
      </c>
      <c r="AU98" s="143" t="s">
        <v>69</v>
      </c>
      <c r="AY98" s="136" t="s">
        <v>183</v>
      </c>
      <c r="BK98" s="144">
        <f>BK99+BK156+BK163+BK188+BK228+BK240+BK251+BK257</f>
        <v>3167333.5999999996</v>
      </c>
    </row>
    <row r="99" spans="2:63" s="135" customFormat="1" ht="22.9" customHeight="1">
      <c r="B99" s="134"/>
      <c r="D99" s="136" t="s">
        <v>68</v>
      </c>
      <c r="E99" s="145" t="s">
        <v>76</v>
      </c>
      <c r="F99" s="145" t="s">
        <v>184</v>
      </c>
      <c r="J99" s="146">
        <f>BK99</f>
        <v>422955.0200000001</v>
      </c>
      <c r="L99" s="134"/>
      <c r="M99" s="139"/>
      <c r="N99" s="140"/>
      <c r="O99" s="140"/>
      <c r="P99" s="141">
        <f>SUM(P100:P155)</f>
        <v>0</v>
      </c>
      <c r="Q99" s="140"/>
      <c r="R99" s="141">
        <f>SUM(R100:R155)</f>
        <v>26.600907999999997</v>
      </c>
      <c r="S99" s="140"/>
      <c r="T99" s="142">
        <f>SUM(T100:T155)</f>
        <v>393.54162</v>
      </c>
      <c r="AR99" s="136" t="s">
        <v>76</v>
      </c>
      <c r="AT99" s="143" t="s">
        <v>68</v>
      </c>
      <c r="AU99" s="143" t="s">
        <v>76</v>
      </c>
      <c r="AY99" s="136" t="s">
        <v>183</v>
      </c>
      <c r="BK99" s="144">
        <f>SUM(BK100:BK155)</f>
        <v>422955.0200000001</v>
      </c>
    </row>
    <row r="100" spans="2:65" s="28" customFormat="1" ht="16.5" customHeight="1">
      <c r="B100" s="27"/>
      <c r="C100" s="147" t="s">
        <v>76</v>
      </c>
      <c r="D100" s="147" t="s">
        <v>185</v>
      </c>
      <c r="E100" s="148" t="s">
        <v>964</v>
      </c>
      <c r="F100" s="149" t="s">
        <v>965</v>
      </c>
      <c r="G100" s="150" t="s">
        <v>406</v>
      </c>
      <c r="H100" s="151">
        <v>12</v>
      </c>
      <c r="I100" s="4">
        <v>1580</v>
      </c>
      <c r="J100" s="95">
        <f>ROUND(I100*H100,2)</f>
        <v>18960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18960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18960</v>
      </c>
      <c r="BL100" s="15" t="s">
        <v>190</v>
      </c>
      <c r="BM100" s="15" t="s">
        <v>966</v>
      </c>
    </row>
    <row r="101" spans="2:65" s="28" customFormat="1" ht="16.5" customHeight="1">
      <c r="B101" s="27"/>
      <c r="C101" s="147" t="s">
        <v>78</v>
      </c>
      <c r="D101" s="147" t="s">
        <v>185</v>
      </c>
      <c r="E101" s="148" t="s">
        <v>967</v>
      </c>
      <c r="F101" s="149" t="s">
        <v>968</v>
      </c>
      <c r="G101" s="150" t="s">
        <v>406</v>
      </c>
      <c r="H101" s="151">
        <v>12</v>
      </c>
      <c r="I101" s="4">
        <v>885</v>
      </c>
      <c r="J101" s="95">
        <f>ROUND(I101*H101,2)</f>
        <v>10620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10620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10620</v>
      </c>
      <c r="BL101" s="15" t="s">
        <v>190</v>
      </c>
      <c r="BM101" s="15" t="s">
        <v>969</v>
      </c>
    </row>
    <row r="102" spans="2:65" s="28" customFormat="1" ht="16.5" customHeight="1">
      <c r="B102" s="27"/>
      <c r="C102" s="147" t="s">
        <v>198</v>
      </c>
      <c r="D102" s="147" t="s">
        <v>185</v>
      </c>
      <c r="E102" s="148" t="s">
        <v>970</v>
      </c>
      <c r="F102" s="149" t="s">
        <v>971</v>
      </c>
      <c r="G102" s="150" t="s">
        <v>188</v>
      </c>
      <c r="H102" s="151">
        <v>60</v>
      </c>
      <c r="I102" s="4">
        <v>101</v>
      </c>
      <c r="J102" s="95">
        <f>ROUND(I102*H102,2)</f>
        <v>6060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0.26</v>
      </c>
      <c r="T102" s="155">
        <f>S102*H102</f>
        <v>15.600000000000001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6060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6060</v>
      </c>
      <c r="BL102" s="15" t="s">
        <v>190</v>
      </c>
      <c r="BM102" s="15" t="s">
        <v>972</v>
      </c>
    </row>
    <row r="103" spans="2:65" s="28" customFormat="1" ht="16.5" customHeight="1">
      <c r="B103" s="27"/>
      <c r="C103" s="147" t="s">
        <v>190</v>
      </c>
      <c r="D103" s="147" t="s">
        <v>185</v>
      </c>
      <c r="E103" s="148" t="s">
        <v>973</v>
      </c>
      <c r="F103" s="149" t="s">
        <v>974</v>
      </c>
      <c r="G103" s="150" t="s">
        <v>188</v>
      </c>
      <c r="H103" s="151">
        <v>203.12</v>
      </c>
      <c r="I103" s="4">
        <v>61</v>
      </c>
      <c r="J103" s="95">
        <f>ROUND(I103*H103,2)</f>
        <v>12390.32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</v>
      </c>
      <c r="R103" s="154">
        <f>Q103*H103</f>
        <v>0</v>
      </c>
      <c r="S103" s="154">
        <v>0.44</v>
      </c>
      <c r="T103" s="155">
        <f>S103*H103</f>
        <v>89.3728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12390.32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12390.32</v>
      </c>
      <c r="BL103" s="15" t="s">
        <v>190</v>
      </c>
      <c r="BM103" s="15" t="s">
        <v>975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976</v>
      </c>
      <c r="H104" s="162">
        <v>203.12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76</v>
      </c>
      <c r="AY104" s="160" t="s">
        <v>183</v>
      </c>
    </row>
    <row r="105" spans="2:65" s="28" customFormat="1" ht="16.5" customHeight="1">
      <c r="B105" s="27"/>
      <c r="C105" s="147" t="s">
        <v>212</v>
      </c>
      <c r="D105" s="147" t="s">
        <v>185</v>
      </c>
      <c r="E105" s="148" t="s">
        <v>977</v>
      </c>
      <c r="F105" s="149" t="s">
        <v>978</v>
      </c>
      <c r="G105" s="150" t="s">
        <v>188</v>
      </c>
      <c r="H105" s="151">
        <v>95.66</v>
      </c>
      <c r="I105" s="4">
        <v>64</v>
      </c>
      <c r="J105" s="95">
        <f>ROUND(I105*H105,2)</f>
        <v>6122.24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0.098</v>
      </c>
      <c r="T105" s="155">
        <f>S105*H105</f>
        <v>9.37468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6122.24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6122.24</v>
      </c>
      <c r="BL105" s="15" t="s">
        <v>190</v>
      </c>
      <c r="BM105" s="15" t="s">
        <v>979</v>
      </c>
    </row>
    <row r="106" spans="2:65" s="28" customFormat="1" ht="16.5" customHeight="1">
      <c r="B106" s="27"/>
      <c r="C106" s="147" t="s">
        <v>217</v>
      </c>
      <c r="D106" s="147" t="s">
        <v>185</v>
      </c>
      <c r="E106" s="148" t="s">
        <v>609</v>
      </c>
      <c r="F106" s="149" t="s">
        <v>610</v>
      </c>
      <c r="G106" s="150" t="s">
        <v>188</v>
      </c>
      <c r="H106" s="151">
        <v>199.47</v>
      </c>
      <c r="I106" s="4">
        <v>75</v>
      </c>
      <c r="J106" s="95">
        <f>ROUND(I106*H106,2)</f>
        <v>14960.25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0.58</v>
      </c>
      <c r="T106" s="155">
        <f>S106*H106</f>
        <v>115.69259999999998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14960.25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14960.25</v>
      </c>
      <c r="BL106" s="15" t="s">
        <v>190</v>
      </c>
      <c r="BM106" s="15" t="s">
        <v>980</v>
      </c>
    </row>
    <row r="107" spans="2:65" s="28" customFormat="1" ht="16.5" customHeight="1">
      <c r="B107" s="27"/>
      <c r="C107" s="147" t="s">
        <v>222</v>
      </c>
      <c r="D107" s="147" t="s">
        <v>185</v>
      </c>
      <c r="E107" s="148" t="s">
        <v>622</v>
      </c>
      <c r="F107" s="149" t="s">
        <v>623</v>
      </c>
      <c r="G107" s="150" t="s">
        <v>188</v>
      </c>
      <c r="H107" s="151">
        <v>199.47</v>
      </c>
      <c r="I107" s="4">
        <v>179</v>
      </c>
      <c r="J107" s="95">
        <f>ROUND(I107*H107,2)</f>
        <v>35705.13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0.0003</v>
      </c>
      <c r="R107" s="154">
        <f>Q107*H107</f>
        <v>0.05984099999999999</v>
      </c>
      <c r="S107" s="154">
        <v>0.512</v>
      </c>
      <c r="T107" s="155">
        <f>S107*H107</f>
        <v>102.12864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35705.13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35705.13</v>
      </c>
      <c r="BL107" s="15" t="s">
        <v>190</v>
      </c>
      <c r="BM107" s="15" t="s">
        <v>981</v>
      </c>
    </row>
    <row r="108" spans="2:65" s="28" customFormat="1" ht="16.5" customHeight="1">
      <c r="B108" s="27"/>
      <c r="C108" s="147" t="s">
        <v>227</v>
      </c>
      <c r="D108" s="147" t="s">
        <v>185</v>
      </c>
      <c r="E108" s="148" t="s">
        <v>625</v>
      </c>
      <c r="F108" s="149" t="s">
        <v>626</v>
      </c>
      <c r="G108" s="150" t="s">
        <v>319</v>
      </c>
      <c r="H108" s="151">
        <v>299.38</v>
      </c>
      <c r="I108" s="4">
        <v>101</v>
      </c>
      <c r="J108" s="95">
        <f>ROUND(I108*H108,2)</f>
        <v>30237.38</v>
      </c>
      <c r="K108" s="149" t="s">
        <v>189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0.205</v>
      </c>
      <c r="T108" s="155">
        <f>S108*H108</f>
        <v>61.372899999999994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30237.38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30237.38</v>
      </c>
      <c r="BL108" s="15" t="s">
        <v>190</v>
      </c>
      <c r="BM108" s="15" t="s">
        <v>982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983</v>
      </c>
      <c r="H109" s="162">
        <v>299.38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232</v>
      </c>
      <c r="D110" s="147" t="s">
        <v>185</v>
      </c>
      <c r="E110" s="148" t="s">
        <v>192</v>
      </c>
      <c r="F110" s="149" t="s">
        <v>193</v>
      </c>
      <c r="G110" s="150" t="s">
        <v>194</v>
      </c>
      <c r="H110" s="151">
        <v>286.072</v>
      </c>
      <c r="I110" s="4">
        <v>189</v>
      </c>
      <c r="J110" s="95">
        <f>ROUND(I110*H110,2)</f>
        <v>54067.61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54067.61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54067.61</v>
      </c>
      <c r="BL110" s="15" t="s">
        <v>190</v>
      </c>
      <c r="BM110" s="15" t="s">
        <v>984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985</v>
      </c>
      <c r="H111" s="162">
        <v>166.072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69</v>
      </c>
      <c r="AY111" s="160" t="s">
        <v>183</v>
      </c>
    </row>
    <row r="112" spans="2:51" s="167" customFormat="1" ht="12">
      <c r="B112" s="166"/>
      <c r="D112" s="159" t="s">
        <v>196</v>
      </c>
      <c r="E112" s="168" t="s">
        <v>1</v>
      </c>
      <c r="F112" s="169" t="s">
        <v>986</v>
      </c>
      <c r="H112" s="168" t="s">
        <v>1</v>
      </c>
      <c r="I112" s="6"/>
      <c r="L112" s="166"/>
      <c r="M112" s="170"/>
      <c r="N112" s="171"/>
      <c r="O112" s="171"/>
      <c r="P112" s="171"/>
      <c r="Q112" s="171"/>
      <c r="R112" s="171"/>
      <c r="S112" s="171"/>
      <c r="T112" s="172"/>
      <c r="AT112" s="168" t="s">
        <v>196</v>
      </c>
      <c r="AU112" s="168" t="s">
        <v>78</v>
      </c>
      <c r="AV112" s="167" t="s">
        <v>76</v>
      </c>
      <c r="AW112" s="167" t="s">
        <v>31</v>
      </c>
      <c r="AX112" s="167" t="s">
        <v>69</v>
      </c>
      <c r="AY112" s="168" t="s">
        <v>183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987</v>
      </c>
      <c r="H113" s="162">
        <v>120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69</v>
      </c>
      <c r="AY113" s="160" t="s">
        <v>183</v>
      </c>
    </row>
    <row r="114" spans="2:51" s="174" customFormat="1" ht="12">
      <c r="B114" s="173"/>
      <c r="D114" s="159" t="s">
        <v>196</v>
      </c>
      <c r="E114" s="175" t="s">
        <v>1</v>
      </c>
      <c r="F114" s="176" t="s">
        <v>211</v>
      </c>
      <c r="H114" s="177">
        <v>286.072</v>
      </c>
      <c r="I114" s="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5" t="s">
        <v>196</v>
      </c>
      <c r="AU114" s="175" t="s">
        <v>78</v>
      </c>
      <c r="AV114" s="174" t="s">
        <v>190</v>
      </c>
      <c r="AW114" s="174" t="s">
        <v>31</v>
      </c>
      <c r="AX114" s="174" t="s">
        <v>76</v>
      </c>
      <c r="AY114" s="175" t="s">
        <v>183</v>
      </c>
    </row>
    <row r="115" spans="2:65" s="28" customFormat="1" ht="16.5" customHeight="1">
      <c r="B115" s="27"/>
      <c r="C115" s="147" t="s">
        <v>236</v>
      </c>
      <c r="D115" s="147" t="s">
        <v>185</v>
      </c>
      <c r="E115" s="148" t="s">
        <v>199</v>
      </c>
      <c r="F115" s="149" t="s">
        <v>200</v>
      </c>
      <c r="G115" s="150" t="s">
        <v>194</v>
      </c>
      <c r="H115" s="151">
        <v>95.357</v>
      </c>
      <c r="I115" s="4">
        <v>11.2</v>
      </c>
      <c r="J115" s="95">
        <f>ROUND(I115*H115,2)</f>
        <v>1068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1068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1068</v>
      </c>
      <c r="BL115" s="15" t="s">
        <v>190</v>
      </c>
      <c r="BM115" s="15" t="s">
        <v>988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989</v>
      </c>
      <c r="H116" s="162">
        <v>95.357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242</v>
      </c>
      <c r="D117" s="147" t="s">
        <v>185</v>
      </c>
      <c r="E117" s="148" t="s">
        <v>203</v>
      </c>
      <c r="F117" s="149" t="s">
        <v>204</v>
      </c>
      <c r="G117" s="150" t="s">
        <v>194</v>
      </c>
      <c r="H117" s="151">
        <v>34.948</v>
      </c>
      <c r="I117" s="4">
        <v>265</v>
      </c>
      <c r="J117" s="95">
        <f>ROUND(I117*H117,2)</f>
        <v>9261.22</v>
      </c>
      <c r="K117" s="149" t="s">
        <v>205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9261.22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9261.22</v>
      </c>
      <c r="BL117" s="15" t="s">
        <v>190</v>
      </c>
      <c r="BM117" s="15" t="s">
        <v>990</v>
      </c>
    </row>
    <row r="118" spans="2:51" s="167" customFormat="1" ht="12">
      <c r="B118" s="166"/>
      <c r="D118" s="159" t="s">
        <v>196</v>
      </c>
      <c r="E118" s="168" t="s">
        <v>1</v>
      </c>
      <c r="F118" s="169" t="s">
        <v>207</v>
      </c>
      <c r="H118" s="168" t="s">
        <v>1</v>
      </c>
      <c r="I118" s="6"/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196</v>
      </c>
      <c r="AU118" s="168" t="s">
        <v>78</v>
      </c>
      <c r="AV118" s="167" t="s">
        <v>76</v>
      </c>
      <c r="AW118" s="167" t="s">
        <v>31</v>
      </c>
      <c r="AX118" s="167" t="s">
        <v>69</v>
      </c>
      <c r="AY118" s="168" t="s">
        <v>183</v>
      </c>
    </row>
    <row r="119" spans="2:51" s="158" customFormat="1" ht="12">
      <c r="B119" s="157"/>
      <c r="D119" s="159" t="s">
        <v>196</v>
      </c>
      <c r="E119" s="160" t="s">
        <v>1</v>
      </c>
      <c r="F119" s="161" t="s">
        <v>991</v>
      </c>
      <c r="H119" s="162">
        <v>34.948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31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248</v>
      </c>
      <c r="D120" s="147" t="s">
        <v>185</v>
      </c>
      <c r="E120" s="148" t="s">
        <v>213</v>
      </c>
      <c r="F120" s="149" t="s">
        <v>214</v>
      </c>
      <c r="G120" s="150" t="s">
        <v>194</v>
      </c>
      <c r="H120" s="151">
        <v>11.649</v>
      </c>
      <c r="I120" s="4">
        <v>23.2</v>
      </c>
      <c r="J120" s="95">
        <f>ROUND(I120*H120,2)</f>
        <v>270.26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270.26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270.26</v>
      </c>
      <c r="BL120" s="15" t="s">
        <v>190</v>
      </c>
      <c r="BM120" s="15" t="s">
        <v>992</v>
      </c>
    </row>
    <row r="121" spans="2:51" s="158" customFormat="1" ht="12">
      <c r="B121" s="157"/>
      <c r="D121" s="159" t="s">
        <v>196</v>
      </c>
      <c r="E121" s="160" t="s">
        <v>1</v>
      </c>
      <c r="F121" s="161" t="s">
        <v>993</v>
      </c>
      <c r="H121" s="162">
        <v>11.649</v>
      </c>
      <c r="I121" s="5"/>
      <c r="L121" s="157"/>
      <c r="M121" s="163"/>
      <c r="N121" s="164"/>
      <c r="O121" s="164"/>
      <c r="P121" s="164"/>
      <c r="Q121" s="164"/>
      <c r="R121" s="164"/>
      <c r="S121" s="164"/>
      <c r="T121" s="165"/>
      <c r="AT121" s="160" t="s">
        <v>196</v>
      </c>
      <c r="AU121" s="160" t="s">
        <v>78</v>
      </c>
      <c r="AV121" s="158" t="s">
        <v>78</v>
      </c>
      <c r="AW121" s="158" t="s">
        <v>31</v>
      </c>
      <c r="AX121" s="158" t="s">
        <v>76</v>
      </c>
      <c r="AY121" s="160" t="s">
        <v>183</v>
      </c>
    </row>
    <row r="122" spans="2:65" s="28" customFormat="1" ht="16.5" customHeight="1">
      <c r="B122" s="27"/>
      <c r="C122" s="147" t="s">
        <v>253</v>
      </c>
      <c r="D122" s="147" t="s">
        <v>185</v>
      </c>
      <c r="E122" s="148" t="s">
        <v>643</v>
      </c>
      <c r="F122" s="149" t="s">
        <v>644</v>
      </c>
      <c r="G122" s="150" t="s">
        <v>194</v>
      </c>
      <c r="H122" s="151">
        <v>2.16</v>
      </c>
      <c r="I122" s="4">
        <v>655</v>
      </c>
      <c r="J122" s="95">
        <f>ROUND(I122*H122,2)</f>
        <v>1414.8</v>
      </c>
      <c r="K122" s="149" t="s">
        <v>189</v>
      </c>
      <c r="L122" s="27"/>
      <c r="M122" s="152" t="s">
        <v>1</v>
      </c>
      <c r="N122" s="153" t="s">
        <v>40</v>
      </c>
      <c r="O122" s="4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AR122" s="15" t="s">
        <v>190</v>
      </c>
      <c r="AT122" s="15" t="s">
        <v>185</v>
      </c>
      <c r="AU122" s="15" t="s">
        <v>78</v>
      </c>
      <c r="AY122" s="15" t="s">
        <v>183</v>
      </c>
      <c r="BE122" s="156">
        <f>IF(N122="základní",J122,0)</f>
        <v>1414.8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5" t="s">
        <v>76</v>
      </c>
      <c r="BK122" s="156">
        <f>ROUND(I122*H122,2)</f>
        <v>1414.8</v>
      </c>
      <c r="BL122" s="15" t="s">
        <v>190</v>
      </c>
      <c r="BM122" s="15" t="s">
        <v>994</v>
      </c>
    </row>
    <row r="123" spans="2:65" s="28" customFormat="1" ht="16.5" customHeight="1">
      <c r="B123" s="27"/>
      <c r="C123" s="147" t="s">
        <v>257</v>
      </c>
      <c r="D123" s="147" t="s">
        <v>185</v>
      </c>
      <c r="E123" s="148" t="s">
        <v>646</v>
      </c>
      <c r="F123" s="149" t="s">
        <v>647</v>
      </c>
      <c r="G123" s="150" t="s">
        <v>194</v>
      </c>
      <c r="H123" s="151">
        <v>2.16</v>
      </c>
      <c r="I123" s="4">
        <v>51.5</v>
      </c>
      <c r="J123" s="95">
        <f>ROUND(I123*H123,2)</f>
        <v>111.24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111.24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111.24</v>
      </c>
      <c r="BL123" s="15" t="s">
        <v>190</v>
      </c>
      <c r="BM123" s="15" t="s">
        <v>995</v>
      </c>
    </row>
    <row r="124" spans="2:65" s="28" customFormat="1" ht="16.5" customHeight="1">
      <c r="B124" s="27"/>
      <c r="C124" s="147" t="s">
        <v>8</v>
      </c>
      <c r="D124" s="147" t="s">
        <v>185</v>
      </c>
      <c r="E124" s="148" t="s">
        <v>218</v>
      </c>
      <c r="F124" s="149" t="s">
        <v>219</v>
      </c>
      <c r="G124" s="150" t="s">
        <v>194</v>
      </c>
      <c r="H124" s="151">
        <v>280.279</v>
      </c>
      <c r="I124" s="4">
        <v>252</v>
      </c>
      <c r="J124" s="95">
        <f>ROUND(I124*H124,2)</f>
        <v>70630.31</v>
      </c>
      <c r="K124" s="149" t="s">
        <v>189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70630.31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70630.31</v>
      </c>
      <c r="BL124" s="15" t="s">
        <v>190</v>
      </c>
      <c r="BM124" s="15" t="s">
        <v>996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997</v>
      </c>
      <c r="H125" s="162">
        <v>280.279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76</v>
      </c>
      <c r="AY125" s="160" t="s">
        <v>183</v>
      </c>
    </row>
    <row r="126" spans="2:65" s="28" customFormat="1" ht="16.5" customHeight="1">
      <c r="B126" s="27"/>
      <c r="C126" s="147" t="s">
        <v>262</v>
      </c>
      <c r="D126" s="147" t="s">
        <v>185</v>
      </c>
      <c r="E126" s="148" t="s">
        <v>223</v>
      </c>
      <c r="F126" s="149" t="s">
        <v>224</v>
      </c>
      <c r="G126" s="150" t="s">
        <v>194</v>
      </c>
      <c r="H126" s="151">
        <v>8688.649</v>
      </c>
      <c r="I126" s="4">
        <v>2.5</v>
      </c>
      <c r="J126" s="95">
        <f>ROUND(I126*H126,2)</f>
        <v>21721.62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21721.62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21721.62</v>
      </c>
      <c r="BL126" s="15" t="s">
        <v>190</v>
      </c>
      <c r="BM126" s="15" t="s">
        <v>998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999</v>
      </c>
      <c r="H127" s="162">
        <v>8688.649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264</v>
      </c>
      <c r="D128" s="147" t="s">
        <v>185</v>
      </c>
      <c r="E128" s="148" t="s">
        <v>228</v>
      </c>
      <c r="F128" s="149" t="s">
        <v>229</v>
      </c>
      <c r="G128" s="150" t="s">
        <v>194</v>
      </c>
      <c r="H128" s="151">
        <v>280.279</v>
      </c>
      <c r="I128" s="4">
        <v>19</v>
      </c>
      <c r="J128" s="95">
        <f>ROUND(I128*H128,2)</f>
        <v>5325.3</v>
      </c>
      <c r="K128" s="149" t="s">
        <v>205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5325.3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5325.3</v>
      </c>
      <c r="BL128" s="15" t="s">
        <v>190</v>
      </c>
      <c r="BM128" s="15" t="s">
        <v>1000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1001</v>
      </c>
      <c r="H129" s="162">
        <v>280.279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270</v>
      </c>
      <c r="D130" s="147" t="s">
        <v>185</v>
      </c>
      <c r="E130" s="148" t="s">
        <v>233</v>
      </c>
      <c r="F130" s="149" t="s">
        <v>234</v>
      </c>
      <c r="G130" s="150" t="s">
        <v>194</v>
      </c>
      <c r="H130" s="151">
        <v>280.279</v>
      </c>
      <c r="I130" s="4">
        <v>11</v>
      </c>
      <c r="J130" s="95">
        <f>ROUND(I130*H130,2)</f>
        <v>3083.07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3083.07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3083.07</v>
      </c>
      <c r="BL130" s="15" t="s">
        <v>190</v>
      </c>
      <c r="BM130" s="15" t="s">
        <v>1002</v>
      </c>
    </row>
    <row r="131" spans="2:65" s="28" customFormat="1" ht="16.5" customHeight="1">
      <c r="B131" s="27"/>
      <c r="C131" s="147" t="s">
        <v>274</v>
      </c>
      <c r="D131" s="147" t="s">
        <v>185</v>
      </c>
      <c r="E131" s="148" t="s">
        <v>237</v>
      </c>
      <c r="F131" s="149" t="s">
        <v>238</v>
      </c>
      <c r="G131" s="150" t="s">
        <v>239</v>
      </c>
      <c r="H131" s="151">
        <v>448.446</v>
      </c>
      <c r="I131" s="4">
        <v>50</v>
      </c>
      <c r="J131" s="95">
        <f>ROUND(I131*H131,2)</f>
        <v>22422.3</v>
      </c>
      <c r="K131" s="149" t="s">
        <v>189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22422.3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22422.3</v>
      </c>
      <c r="BL131" s="15" t="s">
        <v>190</v>
      </c>
      <c r="BM131" s="15" t="s">
        <v>1003</v>
      </c>
    </row>
    <row r="132" spans="2:51" s="158" customFormat="1" ht="12">
      <c r="B132" s="157"/>
      <c r="D132" s="159" t="s">
        <v>196</v>
      </c>
      <c r="F132" s="161" t="s">
        <v>1004</v>
      </c>
      <c r="H132" s="162">
        <v>448.446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282</v>
      </c>
      <c r="D133" s="147" t="s">
        <v>185</v>
      </c>
      <c r="E133" s="148" t="s">
        <v>243</v>
      </c>
      <c r="F133" s="149" t="s">
        <v>244</v>
      </c>
      <c r="G133" s="150" t="s">
        <v>194</v>
      </c>
      <c r="H133" s="151">
        <v>42.911</v>
      </c>
      <c r="I133" s="4">
        <v>46.9</v>
      </c>
      <c r="J133" s="95">
        <f>ROUND(I133*H133,2)</f>
        <v>2012.53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2012.53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2012.53</v>
      </c>
      <c r="BL133" s="15" t="s">
        <v>190</v>
      </c>
      <c r="BM133" s="15" t="s">
        <v>1005</v>
      </c>
    </row>
    <row r="134" spans="2:51" s="167" customFormat="1" ht="12">
      <c r="B134" s="166"/>
      <c r="D134" s="159" t="s">
        <v>196</v>
      </c>
      <c r="E134" s="168" t="s">
        <v>1</v>
      </c>
      <c r="F134" s="169" t="s">
        <v>246</v>
      </c>
      <c r="H134" s="168" t="s">
        <v>1</v>
      </c>
      <c r="I134" s="6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196</v>
      </c>
      <c r="AU134" s="168" t="s">
        <v>78</v>
      </c>
      <c r="AV134" s="167" t="s">
        <v>76</v>
      </c>
      <c r="AW134" s="167" t="s">
        <v>31</v>
      </c>
      <c r="AX134" s="167" t="s">
        <v>69</v>
      </c>
      <c r="AY134" s="168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1006</v>
      </c>
      <c r="H135" s="162">
        <v>42.911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76</v>
      </c>
      <c r="AY135" s="160" t="s">
        <v>183</v>
      </c>
    </row>
    <row r="136" spans="2:65" s="28" customFormat="1" ht="16.5" customHeight="1">
      <c r="B136" s="27"/>
      <c r="C136" s="147" t="s">
        <v>7</v>
      </c>
      <c r="D136" s="147" t="s">
        <v>185</v>
      </c>
      <c r="E136" s="148" t="s">
        <v>249</v>
      </c>
      <c r="F136" s="149" t="s">
        <v>250</v>
      </c>
      <c r="G136" s="150" t="s">
        <v>188</v>
      </c>
      <c r="H136" s="151">
        <v>1076.344</v>
      </c>
      <c r="I136" s="4">
        <v>45</v>
      </c>
      <c r="J136" s="95">
        <f>ROUND(I136*H136,2)</f>
        <v>48435.48</v>
      </c>
      <c r="K136" s="149" t="s">
        <v>205</v>
      </c>
      <c r="L136" s="27"/>
      <c r="M136" s="152" t="s">
        <v>1</v>
      </c>
      <c r="N136" s="153" t="s">
        <v>40</v>
      </c>
      <c r="O136" s="48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" t="s">
        <v>190</v>
      </c>
      <c r="AT136" s="15" t="s">
        <v>185</v>
      </c>
      <c r="AU136" s="15" t="s">
        <v>78</v>
      </c>
      <c r="AY136" s="15" t="s">
        <v>183</v>
      </c>
      <c r="BE136" s="156">
        <f>IF(N136="základní",J136,0)</f>
        <v>48435.48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76</v>
      </c>
      <c r="BK136" s="156">
        <f>ROUND(I136*H136,2)</f>
        <v>48435.48</v>
      </c>
      <c r="BL136" s="15" t="s">
        <v>190</v>
      </c>
      <c r="BM136" s="15" t="s">
        <v>1007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1008</v>
      </c>
      <c r="H137" s="162">
        <v>1004.344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69</v>
      </c>
      <c r="AY137" s="160" t="s">
        <v>183</v>
      </c>
    </row>
    <row r="138" spans="2:51" s="158" customFormat="1" ht="12">
      <c r="B138" s="157"/>
      <c r="D138" s="159" t="s">
        <v>196</v>
      </c>
      <c r="E138" s="160" t="s">
        <v>1</v>
      </c>
      <c r="F138" s="161" t="s">
        <v>1009</v>
      </c>
      <c r="H138" s="162">
        <v>72</v>
      </c>
      <c r="I138" s="5"/>
      <c r="L138" s="157"/>
      <c r="M138" s="163"/>
      <c r="N138" s="164"/>
      <c r="O138" s="164"/>
      <c r="P138" s="164"/>
      <c r="Q138" s="164"/>
      <c r="R138" s="164"/>
      <c r="S138" s="164"/>
      <c r="T138" s="165"/>
      <c r="AT138" s="160" t="s">
        <v>196</v>
      </c>
      <c r="AU138" s="160" t="s">
        <v>78</v>
      </c>
      <c r="AV138" s="158" t="s">
        <v>78</v>
      </c>
      <c r="AW138" s="158" t="s">
        <v>31</v>
      </c>
      <c r="AX138" s="158" t="s">
        <v>69</v>
      </c>
      <c r="AY138" s="160" t="s">
        <v>183</v>
      </c>
    </row>
    <row r="139" spans="2:51" s="174" customFormat="1" ht="12">
      <c r="B139" s="173"/>
      <c r="D139" s="159" t="s">
        <v>196</v>
      </c>
      <c r="E139" s="175" t="s">
        <v>1</v>
      </c>
      <c r="F139" s="176" t="s">
        <v>211</v>
      </c>
      <c r="H139" s="177">
        <v>1076.344</v>
      </c>
      <c r="I139" s="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5" t="s">
        <v>196</v>
      </c>
      <c r="AU139" s="175" t="s">
        <v>78</v>
      </c>
      <c r="AV139" s="174" t="s">
        <v>190</v>
      </c>
      <c r="AW139" s="174" t="s">
        <v>31</v>
      </c>
      <c r="AX139" s="174" t="s">
        <v>76</v>
      </c>
      <c r="AY139" s="175" t="s">
        <v>183</v>
      </c>
    </row>
    <row r="140" spans="2:65" s="28" customFormat="1" ht="16.5" customHeight="1">
      <c r="B140" s="27"/>
      <c r="C140" s="147" t="s">
        <v>287</v>
      </c>
      <c r="D140" s="147" t="s">
        <v>185</v>
      </c>
      <c r="E140" s="148" t="s">
        <v>833</v>
      </c>
      <c r="F140" s="149" t="s">
        <v>834</v>
      </c>
      <c r="G140" s="150" t="s">
        <v>188</v>
      </c>
      <c r="H140" s="151">
        <v>82.68</v>
      </c>
      <c r="I140" s="4">
        <v>46.6</v>
      </c>
      <c r="J140" s="95">
        <f>ROUND(I140*H140,2)</f>
        <v>3852.89</v>
      </c>
      <c r="K140" s="149" t="s">
        <v>189</v>
      </c>
      <c r="L140" s="27"/>
      <c r="M140" s="152" t="s">
        <v>1</v>
      </c>
      <c r="N140" s="153" t="s">
        <v>40</v>
      </c>
      <c r="O140" s="48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AR140" s="15" t="s">
        <v>190</v>
      </c>
      <c r="AT140" s="15" t="s">
        <v>185</v>
      </c>
      <c r="AU140" s="15" t="s">
        <v>78</v>
      </c>
      <c r="AY140" s="15" t="s">
        <v>183</v>
      </c>
      <c r="BE140" s="156">
        <f>IF(N140="základní",J140,0)</f>
        <v>3852.89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5" t="s">
        <v>76</v>
      </c>
      <c r="BK140" s="156">
        <f>ROUND(I140*H140,2)</f>
        <v>3852.89</v>
      </c>
      <c r="BL140" s="15" t="s">
        <v>190</v>
      </c>
      <c r="BM140" s="15" t="s">
        <v>1010</v>
      </c>
    </row>
    <row r="141" spans="2:65" s="28" customFormat="1" ht="16.5" customHeight="1">
      <c r="B141" s="27"/>
      <c r="C141" s="147" t="s">
        <v>292</v>
      </c>
      <c r="D141" s="147" t="s">
        <v>185</v>
      </c>
      <c r="E141" s="148" t="s">
        <v>218</v>
      </c>
      <c r="F141" s="149" t="s">
        <v>219</v>
      </c>
      <c r="G141" s="150" t="s">
        <v>194</v>
      </c>
      <c r="H141" s="151">
        <v>16.536</v>
      </c>
      <c r="I141" s="4">
        <v>252</v>
      </c>
      <c r="J141" s="95">
        <f>ROUND(I141*H141,2)</f>
        <v>4167.07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4167.07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4167.07</v>
      </c>
      <c r="BL141" s="15" t="s">
        <v>190</v>
      </c>
      <c r="BM141" s="15" t="s">
        <v>1011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1012</v>
      </c>
      <c r="H142" s="162">
        <v>16.536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76</v>
      </c>
      <c r="AY142" s="160" t="s">
        <v>183</v>
      </c>
    </row>
    <row r="143" spans="2:65" s="28" customFormat="1" ht="16.5" customHeight="1">
      <c r="B143" s="27"/>
      <c r="C143" s="147" t="s">
        <v>295</v>
      </c>
      <c r="D143" s="147" t="s">
        <v>185</v>
      </c>
      <c r="E143" s="148" t="s">
        <v>223</v>
      </c>
      <c r="F143" s="149" t="s">
        <v>224</v>
      </c>
      <c r="G143" s="150" t="s">
        <v>194</v>
      </c>
      <c r="H143" s="151">
        <v>512.616</v>
      </c>
      <c r="I143" s="4">
        <v>2.5</v>
      </c>
      <c r="J143" s="95">
        <f>ROUND(I143*H143,2)</f>
        <v>1281.54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1281.54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1281.54</v>
      </c>
      <c r="BL143" s="15" t="s">
        <v>190</v>
      </c>
      <c r="BM143" s="15" t="s">
        <v>1013</v>
      </c>
    </row>
    <row r="144" spans="2:51" s="158" customFormat="1" ht="12">
      <c r="B144" s="157"/>
      <c r="D144" s="159" t="s">
        <v>196</v>
      </c>
      <c r="E144" s="160" t="s">
        <v>1</v>
      </c>
      <c r="F144" s="161" t="s">
        <v>1014</v>
      </c>
      <c r="H144" s="162">
        <v>512.616</v>
      </c>
      <c r="I144" s="5"/>
      <c r="L144" s="157"/>
      <c r="M144" s="163"/>
      <c r="N144" s="164"/>
      <c r="O144" s="164"/>
      <c r="P144" s="164"/>
      <c r="Q144" s="164"/>
      <c r="R144" s="164"/>
      <c r="S144" s="164"/>
      <c r="T144" s="165"/>
      <c r="AT144" s="160" t="s">
        <v>196</v>
      </c>
      <c r="AU144" s="160" t="s">
        <v>78</v>
      </c>
      <c r="AV144" s="158" t="s">
        <v>78</v>
      </c>
      <c r="AW144" s="158" t="s">
        <v>31</v>
      </c>
      <c r="AX144" s="158" t="s">
        <v>76</v>
      </c>
      <c r="AY144" s="160" t="s">
        <v>183</v>
      </c>
    </row>
    <row r="145" spans="2:65" s="28" customFormat="1" ht="16.5" customHeight="1">
      <c r="B145" s="27"/>
      <c r="C145" s="147" t="s">
        <v>299</v>
      </c>
      <c r="D145" s="147" t="s">
        <v>185</v>
      </c>
      <c r="E145" s="148" t="s">
        <v>228</v>
      </c>
      <c r="F145" s="149" t="s">
        <v>229</v>
      </c>
      <c r="G145" s="150" t="s">
        <v>194</v>
      </c>
      <c r="H145" s="151">
        <v>16.536</v>
      </c>
      <c r="I145" s="4">
        <v>19</v>
      </c>
      <c r="J145" s="95">
        <f>ROUND(I145*H145,2)</f>
        <v>314.18</v>
      </c>
      <c r="K145" s="149" t="s">
        <v>205</v>
      </c>
      <c r="L145" s="27"/>
      <c r="M145" s="152" t="s">
        <v>1</v>
      </c>
      <c r="N145" s="153" t="s">
        <v>40</v>
      </c>
      <c r="O145" s="4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AR145" s="15" t="s">
        <v>190</v>
      </c>
      <c r="AT145" s="15" t="s">
        <v>185</v>
      </c>
      <c r="AU145" s="15" t="s">
        <v>78</v>
      </c>
      <c r="AY145" s="15" t="s">
        <v>183</v>
      </c>
      <c r="BE145" s="156">
        <f>IF(N145="základní",J145,0)</f>
        <v>314.18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76</v>
      </c>
      <c r="BK145" s="156">
        <f>ROUND(I145*H145,2)</f>
        <v>314.18</v>
      </c>
      <c r="BL145" s="15" t="s">
        <v>190</v>
      </c>
      <c r="BM145" s="15" t="s">
        <v>1015</v>
      </c>
    </row>
    <row r="146" spans="2:51" s="158" customFormat="1" ht="12">
      <c r="B146" s="157"/>
      <c r="D146" s="159" t="s">
        <v>196</v>
      </c>
      <c r="E146" s="160" t="s">
        <v>1</v>
      </c>
      <c r="F146" s="161" t="s">
        <v>1016</v>
      </c>
      <c r="H146" s="162">
        <v>16.536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31</v>
      </c>
      <c r="AX146" s="158" t="s">
        <v>76</v>
      </c>
      <c r="AY146" s="160" t="s">
        <v>183</v>
      </c>
    </row>
    <row r="147" spans="2:65" s="28" customFormat="1" ht="16.5" customHeight="1">
      <c r="B147" s="27"/>
      <c r="C147" s="147" t="s">
        <v>301</v>
      </c>
      <c r="D147" s="147" t="s">
        <v>185</v>
      </c>
      <c r="E147" s="148" t="s">
        <v>233</v>
      </c>
      <c r="F147" s="149" t="s">
        <v>234</v>
      </c>
      <c r="G147" s="150" t="s">
        <v>194</v>
      </c>
      <c r="H147" s="151">
        <v>16.536</v>
      </c>
      <c r="I147" s="4">
        <v>11</v>
      </c>
      <c r="J147" s="95">
        <f>ROUND(I147*H147,2)</f>
        <v>181.9</v>
      </c>
      <c r="K147" s="149" t="s">
        <v>189</v>
      </c>
      <c r="L147" s="27"/>
      <c r="M147" s="152" t="s">
        <v>1</v>
      </c>
      <c r="N147" s="153" t="s">
        <v>40</v>
      </c>
      <c r="O147" s="4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>IF(N147="základní",J147,0)</f>
        <v>181.9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181.9</v>
      </c>
      <c r="BL147" s="15" t="s">
        <v>190</v>
      </c>
      <c r="BM147" s="15" t="s">
        <v>1017</v>
      </c>
    </row>
    <row r="148" spans="2:65" s="28" customFormat="1" ht="16.5" customHeight="1">
      <c r="B148" s="27"/>
      <c r="C148" s="181" t="s">
        <v>305</v>
      </c>
      <c r="D148" s="181" t="s">
        <v>265</v>
      </c>
      <c r="E148" s="182" t="s">
        <v>266</v>
      </c>
      <c r="F148" s="183" t="s">
        <v>267</v>
      </c>
      <c r="G148" s="184" t="s">
        <v>239</v>
      </c>
      <c r="H148" s="185">
        <v>26.458</v>
      </c>
      <c r="I148" s="8">
        <v>580</v>
      </c>
      <c r="J148" s="186">
        <f>ROUND(I148*H148,2)</f>
        <v>15345.64</v>
      </c>
      <c r="K148" s="183" t="s">
        <v>189</v>
      </c>
      <c r="L148" s="187"/>
      <c r="M148" s="188" t="s">
        <v>1</v>
      </c>
      <c r="N148" s="189" t="s">
        <v>40</v>
      </c>
      <c r="O148" s="48"/>
      <c r="P148" s="154">
        <f>O148*H148</f>
        <v>0</v>
      </c>
      <c r="Q148" s="154">
        <v>1</v>
      </c>
      <c r="R148" s="154">
        <f>Q148*H148</f>
        <v>26.458</v>
      </c>
      <c r="S148" s="154">
        <v>0</v>
      </c>
      <c r="T148" s="155">
        <f>S148*H148</f>
        <v>0</v>
      </c>
      <c r="AR148" s="15" t="s">
        <v>227</v>
      </c>
      <c r="AT148" s="15" t="s">
        <v>265</v>
      </c>
      <c r="AU148" s="15" t="s">
        <v>78</v>
      </c>
      <c r="AY148" s="15" t="s">
        <v>183</v>
      </c>
      <c r="BE148" s="156">
        <f>IF(N148="základní",J148,0)</f>
        <v>15345.64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15345.64</v>
      </c>
      <c r="BL148" s="15" t="s">
        <v>190</v>
      </c>
      <c r="BM148" s="15" t="s">
        <v>1018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1019</v>
      </c>
      <c r="H149" s="162">
        <v>26.458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76</v>
      </c>
      <c r="AY149" s="160" t="s">
        <v>183</v>
      </c>
    </row>
    <row r="150" spans="2:65" s="28" customFormat="1" ht="16.5" customHeight="1">
      <c r="B150" s="27"/>
      <c r="C150" s="147" t="s">
        <v>307</v>
      </c>
      <c r="D150" s="147" t="s">
        <v>185</v>
      </c>
      <c r="E150" s="148" t="s">
        <v>271</v>
      </c>
      <c r="F150" s="149" t="s">
        <v>272</v>
      </c>
      <c r="G150" s="150" t="s">
        <v>188</v>
      </c>
      <c r="H150" s="151">
        <v>82.68</v>
      </c>
      <c r="I150" s="4">
        <v>25.5</v>
      </c>
      <c r="J150" s="95">
        <f>ROUND(I150*H150,2)</f>
        <v>2108.34</v>
      </c>
      <c r="K150" s="149" t="s">
        <v>205</v>
      </c>
      <c r="L150" s="27"/>
      <c r="M150" s="152" t="s">
        <v>1</v>
      </c>
      <c r="N150" s="153" t="s">
        <v>40</v>
      </c>
      <c r="O150" s="4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>IF(N150="základní",J150,0)</f>
        <v>2108.34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76</v>
      </c>
      <c r="BK150" s="156">
        <f>ROUND(I150*H150,2)</f>
        <v>2108.34</v>
      </c>
      <c r="BL150" s="15" t="s">
        <v>190</v>
      </c>
      <c r="BM150" s="15" t="s">
        <v>1020</v>
      </c>
    </row>
    <row r="151" spans="2:65" s="28" customFormat="1" ht="16.5" customHeight="1">
      <c r="B151" s="27"/>
      <c r="C151" s="181" t="s">
        <v>312</v>
      </c>
      <c r="D151" s="181" t="s">
        <v>265</v>
      </c>
      <c r="E151" s="182" t="s">
        <v>275</v>
      </c>
      <c r="F151" s="183" t="s">
        <v>276</v>
      </c>
      <c r="G151" s="184" t="s">
        <v>277</v>
      </c>
      <c r="H151" s="185">
        <v>2.067</v>
      </c>
      <c r="I151" s="8">
        <v>185</v>
      </c>
      <c r="J151" s="186">
        <f>ROUND(I151*H151,2)</f>
        <v>382.4</v>
      </c>
      <c r="K151" s="183" t="s">
        <v>205</v>
      </c>
      <c r="L151" s="187"/>
      <c r="M151" s="188" t="s">
        <v>1</v>
      </c>
      <c r="N151" s="189" t="s">
        <v>40</v>
      </c>
      <c r="O151" s="48"/>
      <c r="P151" s="154">
        <f>O151*H151</f>
        <v>0</v>
      </c>
      <c r="Q151" s="154">
        <v>0.001</v>
      </c>
      <c r="R151" s="154">
        <f>Q151*H151</f>
        <v>0.0020670000000000003</v>
      </c>
      <c r="S151" s="154">
        <v>0</v>
      </c>
      <c r="T151" s="155">
        <f>S151*H151</f>
        <v>0</v>
      </c>
      <c r="AR151" s="15" t="s">
        <v>227</v>
      </c>
      <c r="AT151" s="15" t="s">
        <v>265</v>
      </c>
      <c r="AU151" s="15" t="s">
        <v>78</v>
      </c>
      <c r="AY151" s="15" t="s">
        <v>183</v>
      </c>
      <c r="BE151" s="156">
        <f>IF(N151="základní",J151,0)</f>
        <v>382.4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76</v>
      </c>
      <c r="BK151" s="156">
        <f>ROUND(I151*H151,2)</f>
        <v>382.4</v>
      </c>
      <c r="BL151" s="15" t="s">
        <v>190</v>
      </c>
      <c r="BM151" s="15" t="s">
        <v>1021</v>
      </c>
    </row>
    <row r="152" spans="2:51" s="158" customFormat="1" ht="12">
      <c r="B152" s="157"/>
      <c r="D152" s="159" t="s">
        <v>196</v>
      </c>
      <c r="E152" s="160" t="s">
        <v>1</v>
      </c>
      <c r="F152" s="161" t="s">
        <v>1022</v>
      </c>
      <c r="H152" s="162">
        <v>2.067</v>
      </c>
      <c r="I152" s="5"/>
      <c r="L152" s="157"/>
      <c r="M152" s="163"/>
      <c r="N152" s="164"/>
      <c r="O152" s="164"/>
      <c r="P152" s="164"/>
      <c r="Q152" s="164"/>
      <c r="R152" s="164"/>
      <c r="S152" s="164"/>
      <c r="T152" s="165"/>
      <c r="AT152" s="160" t="s">
        <v>196</v>
      </c>
      <c r="AU152" s="160" t="s">
        <v>78</v>
      </c>
      <c r="AV152" s="158" t="s">
        <v>78</v>
      </c>
      <c r="AW152" s="158" t="s">
        <v>31</v>
      </c>
      <c r="AX152" s="158" t="s">
        <v>76</v>
      </c>
      <c r="AY152" s="160" t="s">
        <v>183</v>
      </c>
    </row>
    <row r="153" spans="2:65" s="28" customFormat="1" ht="16.5" customHeight="1">
      <c r="B153" s="27"/>
      <c r="C153" s="147" t="s">
        <v>316</v>
      </c>
      <c r="D153" s="147" t="s">
        <v>185</v>
      </c>
      <c r="E153" s="148" t="s">
        <v>660</v>
      </c>
      <c r="F153" s="149" t="s">
        <v>661</v>
      </c>
      <c r="G153" s="150" t="s">
        <v>406</v>
      </c>
      <c r="H153" s="151">
        <v>3</v>
      </c>
      <c r="I153" s="4">
        <v>645</v>
      </c>
      <c r="J153" s="95">
        <f>ROUND(I153*H153,2)</f>
        <v>1935</v>
      </c>
      <c r="K153" s="149" t="s">
        <v>189</v>
      </c>
      <c r="L153" s="27"/>
      <c r="M153" s="152" t="s">
        <v>1</v>
      </c>
      <c r="N153" s="153" t="s">
        <v>40</v>
      </c>
      <c r="O153" s="48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" t="s">
        <v>190</v>
      </c>
      <c r="AT153" s="15" t="s">
        <v>185</v>
      </c>
      <c r="AU153" s="15" t="s">
        <v>78</v>
      </c>
      <c r="AY153" s="15" t="s">
        <v>183</v>
      </c>
      <c r="BE153" s="156">
        <f>IF(N153="základní",J153,0)</f>
        <v>1935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5" t="s">
        <v>76</v>
      </c>
      <c r="BK153" s="156">
        <f>ROUND(I153*H153,2)</f>
        <v>1935</v>
      </c>
      <c r="BL153" s="15" t="s">
        <v>190</v>
      </c>
      <c r="BM153" s="15" t="s">
        <v>1023</v>
      </c>
    </row>
    <row r="154" spans="2:65" s="28" customFormat="1" ht="16.5" customHeight="1">
      <c r="B154" s="27"/>
      <c r="C154" s="147" t="s">
        <v>321</v>
      </c>
      <c r="D154" s="147" t="s">
        <v>185</v>
      </c>
      <c r="E154" s="148" t="s">
        <v>663</v>
      </c>
      <c r="F154" s="149" t="s">
        <v>664</v>
      </c>
      <c r="G154" s="150" t="s">
        <v>406</v>
      </c>
      <c r="H154" s="151">
        <v>3</v>
      </c>
      <c r="I154" s="4">
        <v>669</v>
      </c>
      <c r="J154" s="95">
        <f>ROUND(I154*H154,2)</f>
        <v>2007</v>
      </c>
      <c r="K154" s="149" t="s">
        <v>189</v>
      </c>
      <c r="L154" s="27"/>
      <c r="M154" s="152" t="s">
        <v>1</v>
      </c>
      <c r="N154" s="153" t="s">
        <v>40</v>
      </c>
      <c r="O154" s="48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" t="s">
        <v>190</v>
      </c>
      <c r="AT154" s="15" t="s">
        <v>185</v>
      </c>
      <c r="AU154" s="15" t="s">
        <v>78</v>
      </c>
      <c r="AY154" s="15" t="s">
        <v>183</v>
      </c>
      <c r="BE154" s="156">
        <f>IF(N154="základní",J154,0)</f>
        <v>2007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2007</v>
      </c>
      <c r="BL154" s="15" t="s">
        <v>190</v>
      </c>
      <c r="BM154" s="15" t="s">
        <v>1024</v>
      </c>
    </row>
    <row r="155" spans="2:65" s="28" customFormat="1" ht="16.5" customHeight="1">
      <c r="B155" s="27"/>
      <c r="C155" s="181" t="s">
        <v>327</v>
      </c>
      <c r="D155" s="181" t="s">
        <v>265</v>
      </c>
      <c r="E155" s="182" t="s">
        <v>666</v>
      </c>
      <c r="F155" s="183" t="s">
        <v>667</v>
      </c>
      <c r="G155" s="184" t="s">
        <v>406</v>
      </c>
      <c r="H155" s="185">
        <v>3</v>
      </c>
      <c r="I155" s="8">
        <v>5500</v>
      </c>
      <c r="J155" s="186">
        <f>ROUND(I155*H155,2)</f>
        <v>16500</v>
      </c>
      <c r="K155" s="183" t="s">
        <v>1</v>
      </c>
      <c r="L155" s="187"/>
      <c r="M155" s="188" t="s">
        <v>1</v>
      </c>
      <c r="N155" s="189" t="s">
        <v>40</v>
      </c>
      <c r="O155" s="48"/>
      <c r="P155" s="154">
        <f>O155*H155</f>
        <v>0</v>
      </c>
      <c r="Q155" s="154">
        <v>0.027</v>
      </c>
      <c r="R155" s="154">
        <f>Q155*H155</f>
        <v>0.081</v>
      </c>
      <c r="S155" s="154">
        <v>0</v>
      </c>
      <c r="T155" s="155">
        <f>S155*H155</f>
        <v>0</v>
      </c>
      <c r="AR155" s="15" t="s">
        <v>227</v>
      </c>
      <c r="AT155" s="15" t="s">
        <v>265</v>
      </c>
      <c r="AU155" s="15" t="s">
        <v>78</v>
      </c>
      <c r="AY155" s="15" t="s">
        <v>183</v>
      </c>
      <c r="BE155" s="156">
        <f>IF(N155="základní",J155,0)</f>
        <v>16500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16500</v>
      </c>
      <c r="BL155" s="15" t="s">
        <v>190</v>
      </c>
      <c r="BM155" s="15" t="s">
        <v>1025</v>
      </c>
    </row>
    <row r="156" spans="2:63" s="135" customFormat="1" ht="22.9" customHeight="1">
      <c r="B156" s="134"/>
      <c r="D156" s="136" t="s">
        <v>68</v>
      </c>
      <c r="E156" s="145" t="s">
        <v>78</v>
      </c>
      <c r="F156" s="145" t="s">
        <v>311</v>
      </c>
      <c r="I156" s="3"/>
      <c r="J156" s="146">
        <f>BK156</f>
        <v>20839.699999999997</v>
      </c>
      <c r="L156" s="134"/>
      <c r="M156" s="139"/>
      <c r="N156" s="140"/>
      <c r="O156" s="140"/>
      <c r="P156" s="141">
        <f>SUM(P157:P162)</f>
        <v>0</v>
      </c>
      <c r="Q156" s="140"/>
      <c r="R156" s="141">
        <f>SUM(R157:R162)</f>
        <v>13.190563639999999</v>
      </c>
      <c r="S156" s="140"/>
      <c r="T156" s="142">
        <f>SUM(T157:T162)</f>
        <v>0</v>
      </c>
      <c r="AR156" s="136" t="s">
        <v>76</v>
      </c>
      <c r="AT156" s="143" t="s">
        <v>68</v>
      </c>
      <c r="AU156" s="143" t="s">
        <v>76</v>
      </c>
      <c r="AY156" s="136" t="s">
        <v>183</v>
      </c>
      <c r="BK156" s="144">
        <f>SUM(BK157:BK162)</f>
        <v>20839.699999999997</v>
      </c>
    </row>
    <row r="157" spans="2:65" s="28" customFormat="1" ht="16.5" customHeight="1">
      <c r="B157" s="27"/>
      <c r="C157" s="147" t="s">
        <v>332</v>
      </c>
      <c r="D157" s="147" t="s">
        <v>185</v>
      </c>
      <c r="E157" s="148" t="s">
        <v>669</v>
      </c>
      <c r="F157" s="149" t="s">
        <v>670</v>
      </c>
      <c r="G157" s="150" t="s">
        <v>194</v>
      </c>
      <c r="H157" s="151">
        <v>3.686</v>
      </c>
      <c r="I157" s="4">
        <v>3550</v>
      </c>
      <c r="J157" s="95">
        <f>ROUND(I157*H157,2)</f>
        <v>13085.3</v>
      </c>
      <c r="K157" s="149" t="s">
        <v>189</v>
      </c>
      <c r="L157" s="27"/>
      <c r="M157" s="152" t="s">
        <v>1</v>
      </c>
      <c r="N157" s="153" t="s">
        <v>40</v>
      </c>
      <c r="O157" s="48"/>
      <c r="P157" s="154">
        <f>O157*H157</f>
        <v>0</v>
      </c>
      <c r="Q157" s="154">
        <v>2.25634</v>
      </c>
      <c r="R157" s="154">
        <f>Q157*H157</f>
        <v>8.316869239999999</v>
      </c>
      <c r="S157" s="154">
        <v>0</v>
      </c>
      <c r="T157" s="155">
        <f>S157*H157</f>
        <v>0</v>
      </c>
      <c r="AR157" s="15" t="s">
        <v>190</v>
      </c>
      <c r="AT157" s="15" t="s">
        <v>185</v>
      </c>
      <c r="AU157" s="15" t="s">
        <v>78</v>
      </c>
      <c r="AY157" s="15" t="s">
        <v>183</v>
      </c>
      <c r="BE157" s="156">
        <f>IF(N157="základní",J157,0)</f>
        <v>13085.3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5" t="s">
        <v>76</v>
      </c>
      <c r="BK157" s="156">
        <f>ROUND(I157*H157,2)</f>
        <v>13085.3</v>
      </c>
      <c r="BL157" s="15" t="s">
        <v>190</v>
      </c>
      <c r="BM157" s="15" t="s">
        <v>1026</v>
      </c>
    </row>
    <row r="158" spans="2:51" s="167" customFormat="1" ht="12">
      <c r="B158" s="166"/>
      <c r="D158" s="159" t="s">
        <v>196</v>
      </c>
      <c r="E158" s="168" t="s">
        <v>1</v>
      </c>
      <c r="F158" s="169" t="s">
        <v>640</v>
      </c>
      <c r="H158" s="168" t="s">
        <v>1</v>
      </c>
      <c r="I158" s="6"/>
      <c r="L158" s="166"/>
      <c r="M158" s="170"/>
      <c r="N158" s="171"/>
      <c r="O158" s="171"/>
      <c r="P158" s="171"/>
      <c r="Q158" s="171"/>
      <c r="R158" s="171"/>
      <c r="S158" s="171"/>
      <c r="T158" s="172"/>
      <c r="AT158" s="168" t="s">
        <v>196</v>
      </c>
      <c r="AU158" s="168" t="s">
        <v>78</v>
      </c>
      <c r="AV158" s="167" t="s">
        <v>76</v>
      </c>
      <c r="AW158" s="167" t="s">
        <v>31</v>
      </c>
      <c r="AX158" s="167" t="s">
        <v>69</v>
      </c>
      <c r="AY158" s="168" t="s">
        <v>183</v>
      </c>
    </row>
    <row r="159" spans="2:51" s="158" customFormat="1" ht="12">
      <c r="B159" s="157"/>
      <c r="D159" s="159" t="s">
        <v>196</v>
      </c>
      <c r="E159" s="160" t="s">
        <v>1</v>
      </c>
      <c r="F159" s="161" t="s">
        <v>1027</v>
      </c>
      <c r="H159" s="162">
        <v>3.686</v>
      </c>
      <c r="I159" s="5"/>
      <c r="L159" s="157"/>
      <c r="M159" s="163"/>
      <c r="N159" s="164"/>
      <c r="O159" s="164"/>
      <c r="P159" s="164"/>
      <c r="Q159" s="164"/>
      <c r="R159" s="164"/>
      <c r="S159" s="164"/>
      <c r="T159" s="165"/>
      <c r="AT159" s="160" t="s">
        <v>196</v>
      </c>
      <c r="AU159" s="160" t="s">
        <v>78</v>
      </c>
      <c r="AV159" s="158" t="s">
        <v>78</v>
      </c>
      <c r="AW159" s="158" t="s">
        <v>31</v>
      </c>
      <c r="AX159" s="158" t="s">
        <v>76</v>
      </c>
      <c r="AY159" s="160" t="s">
        <v>183</v>
      </c>
    </row>
    <row r="160" spans="2:65" s="28" customFormat="1" ht="16.5" customHeight="1">
      <c r="B160" s="27"/>
      <c r="C160" s="147" t="s">
        <v>340</v>
      </c>
      <c r="D160" s="147" t="s">
        <v>185</v>
      </c>
      <c r="E160" s="148" t="s">
        <v>322</v>
      </c>
      <c r="F160" s="149" t="s">
        <v>323</v>
      </c>
      <c r="G160" s="150" t="s">
        <v>194</v>
      </c>
      <c r="H160" s="151">
        <v>2.16</v>
      </c>
      <c r="I160" s="4">
        <v>3590</v>
      </c>
      <c r="J160" s="95">
        <f>ROUND(I160*H160,2)</f>
        <v>7754.4</v>
      </c>
      <c r="K160" s="149" t="s">
        <v>189</v>
      </c>
      <c r="L160" s="27"/>
      <c r="M160" s="152" t="s">
        <v>1</v>
      </c>
      <c r="N160" s="153" t="s">
        <v>40</v>
      </c>
      <c r="O160" s="48"/>
      <c r="P160" s="154">
        <f>O160*H160</f>
        <v>0</v>
      </c>
      <c r="Q160" s="154">
        <v>2.25634</v>
      </c>
      <c r="R160" s="154">
        <f>Q160*H160</f>
        <v>4.8736944</v>
      </c>
      <c r="S160" s="154">
        <v>0</v>
      </c>
      <c r="T160" s="155">
        <f>S160*H160</f>
        <v>0</v>
      </c>
      <c r="AR160" s="15" t="s">
        <v>190</v>
      </c>
      <c r="AT160" s="15" t="s">
        <v>185</v>
      </c>
      <c r="AU160" s="15" t="s">
        <v>78</v>
      </c>
      <c r="AY160" s="15" t="s">
        <v>183</v>
      </c>
      <c r="BE160" s="156">
        <f>IF(N160="základní",J160,0)</f>
        <v>7754.4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7754.4</v>
      </c>
      <c r="BL160" s="15" t="s">
        <v>190</v>
      </c>
      <c r="BM160" s="15" t="s">
        <v>1028</v>
      </c>
    </row>
    <row r="161" spans="2:51" s="167" customFormat="1" ht="12">
      <c r="B161" s="166"/>
      <c r="D161" s="159" t="s">
        <v>196</v>
      </c>
      <c r="E161" s="168" t="s">
        <v>1</v>
      </c>
      <c r="F161" s="169" t="s">
        <v>674</v>
      </c>
      <c r="H161" s="168" t="s">
        <v>1</v>
      </c>
      <c r="I161" s="6"/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196</v>
      </c>
      <c r="AU161" s="168" t="s">
        <v>78</v>
      </c>
      <c r="AV161" s="167" t="s">
        <v>76</v>
      </c>
      <c r="AW161" s="167" t="s">
        <v>31</v>
      </c>
      <c r="AX161" s="167" t="s">
        <v>69</v>
      </c>
      <c r="AY161" s="168" t="s">
        <v>183</v>
      </c>
    </row>
    <row r="162" spans="2:51" s="158" customFormat="1" ht="12">
      <c r="B162" s="157"/>
      <c r="D162" s="159" t="s">
        <v>196</v>
      </c>
      <c r="E162" s="160" t="s">
        <v>1</v>
      </c>
      <c r="F162" s="161" t="s">
        <v>1029</v>
      </c>
      <c r="H162" s="162">
        <v>2.16</v>
      </c>
      <c r="I162" s="5"/>
      <c r="L162" s="157"/>
      <c r="M162" s="163"/>
      <c r="N162" s="164"/>
      <c r="O162" s="164"/>
      <c r="P162" s="164"/>
      <c r="Q162" s="164"/>
      <c r="R162" s="164"/>
      <c r="S162" s="164"/>
      <c r="T162" s="165"/>
      <c r="AT162" s="160" t="s">
        <v>196</v>
      </c>
      <c r="AU162" s="160" t="s">
        <v>78</v>
      </c>
      <c r="AV162" s="158" t="s">
        <v>78</v>
      </c>
      <c r="AW162" s="158" t="s">
        <v>31</v>
      </c>
      <c r="AX162" s="158" t="s">
        <v>76</v>
      </c>
      <c r="AY162" s="160" t="s">
        <v>183</v>
      </c>
    </row>
    <row r="163" spans="2:63" s="135" customFormat="1" ht="22.9" customHeight="1">
      <c r="B163" s="134"/>
      <c r="D163" s="136" t="s">
        <v>68</v>
      </c>
      <c r="E163" s="145" t="s">
        <v>198</v>
      </c>
      <c r="F163" s="145" t="s">
        <v>676</v>
      </c>
      <c r="I163" s="3"/>
      <c r="J163" s="146">
        <f>BK163</f>
        <v>1109911.3299999998</v>
      </c>
      <c r="L163" s="134"/>
      <c r="M163" s="139"/>
      <c r="N163" s="140"/>
      <c r="O163" s="140"/>
      <c r="P163" s="141">
        <f>SUM(P164:P187)</f>
        <v>0</v>
      </c>
      <c r="Q163" s="140"/>
      <c r="R163" s="141">
        <f>SUM(R164:R187)</f>
        <v>397.2531083100001</v>
      </c>
      <c r="S163" s="140"/>
      <c r="T163" s="142">
        <f>SUM(T164:T187)</f>
        <v>0</v>
      </c>
      <c r="AR163" s="136" t="s">
        <v>76</v>
      </c>
      <c r="AT163" s="143" t="s">
        <v>68</v>
      </c>
      <c r="AU163" s="143" t="s">
        <v>76</v>
      </c>
      <c r="AY163" s="136" t="s">
        <v>183</v>
      </c>
      <c r="BK163" s="144">
        <f>SUM(BK164:BK187)</f>
        <v>1109911.3299999998</v>
      </c>
    </row>
    <row r="164" spans="2:65" s="28" customFormat="1" ht="16.5" customHeight="1">
      <c r="B164" s="27"/>
      <c r="C164" s="147" t="s">
        <v>346</v>
      </c>
      <c r="D164" s="147" t="s">
        <v>185</v>
      </c>
      <c r="E164" s="148" t="s">
        <v>677</v>
      </c>
      <c r="F164" s="149" t="s">
        <v>678</v>
      </c>
      <c r="G164" s="150" t="s">
        <v>188</v>
      </c>
      <c r="H164" s="151">
        <v>9.216</v>
      </c>
      <c r="I164" s="4">
        <v>2525</v>
      </c>
      <c r="J164" s="95">
        <f>ROUND(I164*H164,2)</f>
        <v>23270.4</v>
      </c>
      <c r="K164" s="149" t="s">
        <v>189</v>
      </c>
      <c r="L164" s="27"/>
      <c r="M164" s="152" t="s">
        <v>1</v>
      </c>
      <c r="N164" s="153" t="s">
        <v>40</v>
      </c>
      <c r="O164" s="48"/>
      <c r="P164" s="154">
        <f>O164*H164</f>
        <v>0</v>
      </c>
      <c r="Q164" s="154">
        <v>0.43939</v>
      </c>
      <c r="R164" s="154">
        <f>Q164*H164</f>
        <v>4.04941824</v>
      </c>
      <c r="S164" s="154">
        <v>0</v>
      </c>
      <c r="T164" s="155">
        <f>S164*H164</f>
        <v>0</v>
      </c>
      <c r="AR164" s="15" t="s">
        <v>190</v>
      </c>
      <c r="AT164" s="15" t="s">
        <v>185</v>
      </c>
      <c r="AU164" s="15" t="s">
        <v>78</v>
      </c>
      <c r="AY164" s="15" t="s">
        <v>183</v>
      </c>
      <c r="BE164" s="156">
        <f>IF(N164="základní",J164,0)</f>
        <v>23270.4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5" t="s">
        <v>76</v>
      </c>
      <c r="BK164" s="156">
        <f>ROUND(I164*H164,2)</f>
        <v>23270.4</v>
      </c>
      <c r="BL164" s="15" t="s">
        <v>190</v>
      </c>
      <c r="BM164" s="15" t="s">
        <v>1030</v>
      </c>
    </row>
    <row r="165" spans="2:51" s="158" customFormat="1" ht="12">
      <c r="B165" s="157"/>
      <c r="D165" s="159" t="s">
        <v>196</v>
      </c>
      <c r="E165" s="160" t="s">
        <v>1</v>
      </c>
      <c r="F165" s="161" t="s">
        <v>1031</v>
      </c>
      <c r="H165" s="162">
        <v>9.216</v>
      </c>
      <c r="I165" s="5"/>
      <c r="L165" s="157"/>
      <c r="M165" s="163"/>
      <c r="N165" s="164"/>
      <c r="O165" s="164"/>
      <c r="P165" s="164"/>
      <c r="Q165" s="164"/>
      <c r="R165" s="164"/>
      <c r="S165" s="164"/>
      <c r="T165" s="165"/>
      <c r="AT165" s="160" t="s">
        <v>196</v>
      </c>
      <c r="AU165" s="160" t="s">
        <v>78</v>
      </c>
      <c r="AV165" s="158" t="s">
        <v>78</v>
      </c>
      <c r="AW165" s="158" t="s">
        <v>31</v>
      </c>
      <c r="AX165" s="158" t="s">
        <v>76</v>
      </c>
      <c r="AY165" s="160" t="s">
        <v>183</v>
      </c>
    </row>
    <row r="166" spans="2:65" s="28" customFormat="1" ht="16.5" customHeight="1">
      <c r="B166" s="27"/>
      <c r="C166" s="147" t="s">
        <v>351</v>
      </c>
      <c r="D166" s="147" t="s">
        <v>185</v>
      </c>
      <c r="E166" s="148" t="s">
        <v>681</v>
      </c>
      <c r="F166" s="149" t="s">
        <v>682</v>
      </c>
      <c r="G166" s="150" t="s">
        <v>239</v>
      </c>
      <c r="H166" s="151">
        <v>0.111</v>
      </c>
      <c r="I166" s="4">
        <v>31500</v>
      </c>
      <c r="J166" s="95">
        <f>ROUND(I166*H166,2)</f>
        <v>3496.5</v>
      </c>
      <c r="K166" s="149" t="s">
        <v>189</v>
      </c>
      <c r="L166" s="27"/>
      <c r="M166" s="152" t="s">
        <v>1</v>
      </c>
      <c r="N166" s="153" t="s">
        <v>40</v>
      </c>
      <c r="O166" s="48"/>
      <c r="P166" s="154">
        <f>O166*H166</f>
        <v>0</v>
      </c>
      <c r="Q166" s="154">
        <v>1.04881</v>
      </c>
      <c r="R166" s="154">
        <f>Q166*H166</f>
        <v>0.11641791</v>
      </c>
      <c r="S166" s="154">
        <v>0</v>
      </c>
      <c r="T166" s="155">
        <f>S166*H166</f>
        <v>0</v>
      </c>
      <c r="AR166" s="15" t="s">
        <v>190</v>
      </c>
      <c r="AT166" s="15" t="s">
        <v>185</v>
      </c>
      <c r="AU166" s="15" t="s">
        <v>78</v>
      </c>
      <c r="AY166" s="15" t="s">
        <v>183</v>
      </c>
      <c r="BE166" s="156">
        <f>IF(N166="základní",J166,0)</f>
        <v>3496.5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5" t="s">
        <v>76</v>
      </c>
      <c r="BK166" s="156">
        <f>ROUND(I166*H166,2)</f>
        <v>3496.5</v>
      </c>
      <c r="BL166" s="15" t="s">
        <v>190</v>
      </c>
      <c r="BM166" s="15" t="s">
        <v>1032</v>
      </c>
    </row>
    <row r="167" spans="2:51" s="167" customFormat="1" ht="12">
      <c r="B167" s="166"/>
      <c r="D167" s="159" t="s">
        <v>196</v>
      </c>
      <c r="E167" s="168" t="s">
        <v>1</v>
      </c>
      <c r="F167" s="169" t="s">
        <v>640</v>
      </c>
      <c r="H167" s="168" t="s">
        <v>1</v>
      </c>
      <c r="I167" s="6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8" t="s">
        <v>196</v>
      </c>
      <c r="AU167" s="168" t="s">
        <v>78</v>
      </c>
      <c r="AV167" s="167" t="s">
        <v>76</v>
      </c>
      <c r="AW167" s="167" t="s">
        <v>31</v>
      </c>
      <c r="AX167" s="167" t="s">
        <v>69</v>
      </c>
      <c r="AY167" s="168" t="s">
        <v>183</v>
      </c>
    </row>
    <row r="168" spans="2:51" s="158" customFormat="1" ht="12">
      <c r="B168" s="157"/>
      <c r="D168" s="159" t="s">
        <v>196</v>
      </c>
      <c r="E168" s="160" t="s">
        <v>1</v>
      </c>
      <c r="F168" s="161" t="s">
        <v>1033</v>
      </c>
      <c r="H168" s="162">
        <v>0.111</v>
      </c>
      <c r="I168" s="5"/>
      <c r="L168" s="157"/>
      <c r="M168" s="163"/>
      <c r="N168" s="164"/>
      <c r="O168" s="164"/>
      <c r="P168" s="164"/>
      <c r="Q168" s="164"/>
      <c r="R168" s="164"/>
      <c r="S168" s="164"/>
      <c r="T168" s="165"/>
      <c r="AT168" s="160" t="s">
        <v>196</v>
      </c>
      <c r="AU168" s="160" t="s">
        <v>78</v>
      </c>
      <c r="AV168" s="158" t="s">
        <v>78</v>
      </c>
      <c r="AW168" s="158" t="s">
        <v>31</v>
      </c>
      <c r="AX168" s="158" t="s">
        <v>76</v>
      </c>
      <c r="AY168" s="160" t="s">
        <v>183</v>
      </c>
    </row>
    <row r="169" spans="2:65" s="28" customFormat="1" ht="16.5" customHeight="1">
      <c r="B169" s="27"/>
      <c r="C169" s="147" t="s">
        <v>355</v>
      </c>
      <c r="D169" s="147" t="s">
        <v>185</v>
      </c>
      <c r="E169" s="148" t="s">
        <v>1034</v>
      </c>
      <c r="F169" s="149" t="s">
        <v>1035</v>
      </c>
      <c r="G169" s="150" t="s">
        <v>194</v>
      </c>
      <c r="H169" s="151">
        <v>170.25</v>
      </c>
      <c r="I169" s="4">
        <v>5950</v>
      </c>
      <c r="J169" s="95">
        <f>ROUND(I169*H169,2)</f>
        <v>1012987.5</v>
      </c>
      <c r="K169" s="149" t="s">
        <v>189</v>
      </c>
      <c r="L169" s="27"/>
      <c r="M169" s="152" t="s">
        <v>1</v>
      </c>
      <c r="N169" s="153" t="s">
        <v>40</v>
      </c>
      <c r="O169" s="48"/>
      <c r="P169" s="154">
        <f>O169*H169</f>
        <v>0</v>
      </c>
      <c r="Q169" s="154">
        <v>2.29124</v>
      </c>
      <c r="R169" s="154">
        <f>Q169*H169</f>
        <v>390.08361</v>
      </c>
      <c r="S169" s="154">
        <v>0</v>
      </c>
      <c r="T169" s="155">
        <f>S169*H169</f>
        <v>0</v>
      </c>
      <c r="AR169" s="15" t="s">
        <v>190</v>
      </c>
      <c r="AT169" s="15" t="s">
        <v>185</v>
      </c>
      <c r="AU169" s="15" t="s">
        <v>78</v>
      </c>
      <c r="AY169" s="15" t="s">
        <v>183</v>
      </c>
      <c r="BE169" s="156">
        <f>IF(N169="základní",J169,0)</f>
        <v>1012987.5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76</v>
      </c>
      <c r="BK169" s="156">
        <f>ROUND(I169*H169,2)</f>
        <v>1012987.5</v>
      </c>
      <c r="BL169" s="15" t="s">
        <v>190</v>
      </c>
      <c r="BM169" s="15" t="s">
        <v>1036</v>
      </c>
    </row>
    <row r="170" spans="2:65" s="28" customFormat="1" ht="16.5" customHeight="1">
      <c r="B170" s="27"/>
      <c r="C170" s="147" t="s">
        <v>359</v>
      </c>
      <c r="D170" s="147" t="s">
        <v>185</v>
      </c>
      <c r="E170" s="148" t="s">
        <v>1037</v>
      </c>
      <c r="F170" s="149" t="s">
        <v>1038</v>
      </c>
      <c r="G170" s="150" t="s">
        <v>406</v>
      </c>
      <c r="H170" s="151">
        <v>8</v>
      </c>
      <c r="I170" s="4">
        <v>344</v>
      </c>
      <c r="J170" s="95">
        <f>ROUND(I170*H170,2)</f>
        <v>2752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>O170*H170</f>
        <v>0</v>
      </c>
      <c r="Q170" s="154">
        <v>0.00468</v>
      </c>
      <c r="R170" s="154">
        <f>Q170*H170</f>
        <v>0.03744</v>
      </c>
      <c r="S170" s="154">
        <v>0</v>
      </c>
      <c r="T170" s="155">
        <f>S170*H170</f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>IF(N170="základní",J170,0)</f>
        <v>2752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5" t="s">
        <v>76</v>
      </c>
      <c r="BK170" s="156">
        <f>ROUND(I170*H170,2)</f>
        <v>2752</v>
      </c>
      <c r="BL170" s="15" t="s">
        <v>190</v>
      </c>
      <c r="BM170" s="15" t="s">
        <v>1039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1040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1041</v>
      </c>
      <c r="H172" s="162">
        <v>8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76</v>
      </c>
      <c r="AY172" s="160" t="s">
        <v>183</v>
      </c>
    </row>
    <row r="173" spans="2:65" s="28" customFormat="1" ht="16.5" customHeight="1">
      <c r="B173" s="27"/>
      <c r="C173" s="181" t="s">
        <v>363</v>
      </c>
      <c r="D173" s="181" t="s">
        <v>265</v>
      </c>
      <c r="E173" s="182" t="s">
        <v>1042</v>
      </c>
      <c r="F173" s="183" t="s">
        <v>1043</v>
      </c>
      <c r="G173" s="184" t="s">
        <v>319</v>
      </c>
      <c r="H173" s="185">
        <v>8</v>
      </c>
      <c r="I173" s="8">
        <v>895</v>
      </c>
      <c r="J173" s="186">
        <f>ROUND(I173*H173,2)</f>
        <v>7160</v>
      </c>
      <c r="K173" s="183" t="s">
        <v>189</v>
      </c>
      <c r="L173" s="187"/>
      <c r="M173" s="188" t="s">
        <v>1</v>
      </c>
      <c r="N173" s="189" t="s">
        <v>40</v>
      </c>
      <c r="O173" s="48"/>
      <c r="P173" s="154">
        <f>O173*H173</f>
        <v>0</v>
      </c>
      <c r="Q173" s="154">
        <v>0.01715</v>
      </c>
      <c r="R173" s="154">
        <f>Q173*H173</f>
        <v>0.1372</v>
      </c>
      <c r="S173" s="154">
        <v>0</v>
      </c>
      <c r="T173" s="155">
        <f>S173*H173</f>
        <v>0</v>
      </c>
      <c r="AR173" s="15" t="s">
        <v>227</v>
      </c>
      <c r="AT173" s="15" t="s">
        <v>265</v>
      </c>
      <c r="AU173" s="15" t="s">
        <v>78</v>
      </c>
      <c r="AY173" s="15" t="s">
        <v>183</v>
      </c>
      <c r="BE173" s="156">
        <f>IF(N173="základní",J173,0)</f>
        <v>7160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7160</v>
      </c>
      <c r="BL173" s="15" t="s">
        <v>190</v>
      </c>
      <c r="BM173" s="15" t="s">
        <v>1044</v>
      </c>
    </row>
    <row r="174" spans="2:65" s="28" customFormat="1" ht="16.5" customHeight="1">
      <c r="B174" s="27"/>
      <c r="C174" s="147" t="s">
        <v>367</v>
      </c>
      <c r="D174" s="147" t="s">
        <v>185</v>
      </c>
      <c r="E174" s="148" t="s">
        <v>685</v>
      </c>
      <c r="F174" s="149" t="s">
        <v>686</v>
      </c>
      <c r="G174" s="150" t="s">
        <v>406</v>
      </c>
      <c r="H174" s="151">
        <v>13</v>
      </c>
      <c r="I174" s="4">
        <v>344</v>
      </c>
      <c r="J174" s="95">
        <f>ROUND(I174*H174,2)</f>
        <v>4472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>O174*H174</f>
        <v>0</v>
      </c>
      <c r="Q174" s="154">
        <v>0.17489</v>
      </c>
      <c r="R174" s="154">
        <f>Q174*H174</f>
        <v>2.27357</v>
      </c>
      <c r="S174" s="154">
        <v>0</v>
      </c>
      <c r="T174" s="155">
        <f>S174*H174</f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>IF(N174="základní",J174,0)</f>
        <v>4472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4472</v>
      </c>
      <c r="BL174" s="15" t="s">
        <v>190</v>
      </c>
      <c r="BM174" s="15" t="s">
        <v>1045</v>
      </c>
    </row>
    <row r="175" spans="2:51" s="158" customFormat="1" ht="12">
      <c r="B175" s="157"/>
      <c r="D175" s="159" t="s">
        <v>196</v>
      </c>
      <c r="E175" s="160" t="s">
        <v>1</v>
      </c>
      <c r="F175" s="161" t="s">
        <v>212</v>
      </c>
      <c r="H175" s="162">
        <v>5</v>
      </c>
      <c r="I175" s="5"/>
      <c r="L175" s="157"/>
      <c r="M175" s="163"/>
      <c r="N175" s="164"/>
      <c r="O175" s="164"/>
      <c r="P175" s="164"/>
      <c r="Q175" s="164"/>
      <c r="R175" s="164"/>
      <c r="S175" s="164"/>
      <c r="T175" s="165"/>
      <c r="AT175" s="160" t="s">
        <v>196</v>
      </c>
      <c r="AU175" s="160" t="s">
        <v>78</v>
      </c>
      <c r="AV175" s="158" t="s">
        <v>78</v>
      </c>
      <c r="AW175" s="158" t="s">
        <v>31</v>
      </c>
      <c r="AX175" s="158" t="s">
        <v>69</v>
      </c>
      <c r="AY175" s="160" t="s">
        <v>183</v>
      </c>
    </row>
    <row r="176" spans="2:51" s="167" customFormat="1" ht="12">
      <c r="B176" s="166"/>
      <c r="D176" s="159" t="s">
        <v>196</v>
      </c>
      <c r="E176" s="168" t="s">
        <v>1</v>
      </c>
      <c r="F176" s="169" t="s">
        <v>1046</v>
      </c>
      <c r="H176" s="168" t="s">
        <v>1</v>
      </c>
      <c r="I176" s="6"/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196</v>
      </c>
      <c r="AU176" s="168" t="s">
        <v>78</v>
      </c>
      <c r="AV176" s="167" t="s">
        <v>76</v>
      </c>
      <c r="AW176" s="167" t="s">
        <v>31</v>
      </c>
      <c r="AX176" s="167" t="s">
        <v>69</v>
      </c>
      <c r="AY176" s="168" t="s">
        <v>183</v>
      </c>
    </row>
    <row r="177" spans="2:51" s="158" customFormat="1" ht="12">
      <c r="B177" s="157"/>
      <c r="D177" s="159" t="s">
        <v>196</v>
      </c>
      <c r="E177" s="160" t="s">
        <v>1</v>
      </c>
      <c r="F177" s="161" t="s">
        <v>227</v>
      </c>
      <c r="H177" s="162">
        <v>8</v>
      </c>
      <c r="I177" s="5"/>
      <c r="L177" s="157"/>
      <c r="M177" s="163"/>
      <c r="N177" s="164"/>
      <c r="O177" s="164"/>
      <c r="P177" s="164"/>
      <c r="Q177" s="164"/>
      <c r="R177" s="164"/>
      <c r="S177" s="164"/>
      <c r="T177" s="165"/>
      <c r="AT177" s="160" t="s">
        <v>196</v>
      </c>
      <c r="AU177" s="160" t="s">
        <v>78</v>
      </c>
      <c r="AV177" s="158" t="s">
        <v>78</v>
      </c>
      <c r="AW177" s="158" t="s">
        <v>31</v>
      </c>
      <c r="AX177" s="158" t="s">
        <v>69</v>
      </c>
      <c r="AY177" s="160" t="s">
        <v>183</v>
      </c>
    </row>
    <row r="178" spans="2:51" s="174" customFormat="1" ht="12">
      <c r="B178" s="173"/>
      <c r="D178" s="159" t="s">
        <v>196</v>
      </c>
      <c r="E178" s="175" t="s">
        <v>1</v>
      </c>
      <c r="F178" s="176" t="s">
        <v>211</v>
      </c>
      <c r="H178" s="177">
        <v>13</v>
      </c>
      <c r="I178" s="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5" t="s">
        <v>196</v>
      </c>
      <c r="AU178" s="175" t="s">
        <v>78</v>
      </c>
      <c r="AV178" s="174" t="s">
        <v>190</v>
      </c>
      <c r="AW178" s="174" t="s">
        <v>31</v>
      </c>
      <c r="AX178" s="174" t="s">
        <v>76</v>
      </c>
      <c r="AY178" s="175" t="s">
        <v>183</v>
      </c>
    </row>
    <row r="179" spans="2:65" s="28" customFormat="1" ht="16.5" customHeight="1">
      <c r="B179" s="27"/>
      <c r="C179" s="181" t="s">
        <v>371</v>
      </c>
      <c r="D179" s="181" t="s">
        <v>265</v>
      </c>
      <c r="E179" s="182" t="s">
        <v>688</v>
      </c>
      <c r="F179" s="183" t="s">
        <v>689</v>
      </c>
      <c r="G179" s="184" t="s">
        <v>406</v>
      </c>
      <c r="H179" s="185">
        <v>13</v>
      </c>
      <c r="I179" s="8">
        <v>569</v>
      </c>
      <c r="J179" s="186">
        <f>ROUND(I179*H179,2)</f>
        <v>7397</v>
      </c>
      <c r="K179" s="183" t="s">
        <v>1</v>
      </c>
      <c r="L179" s="187"/>
      <c r="M179" s="188" t="s">
        <v>1</v>
      </c>
      <c r="N179" s="189" t="s">
        <v>40</v>
      </c>
      <c r="O179" s="48"/>
      <c r="P179" s="154">
        <f>O179*H179</f>
        <v>0</v>
      </c>
      <c r="Q179" s="154">
        <v>0.0035</v>
      </c>
      <c r="R179" s="154">
        <f>Q179*H179</f>
        <v>0.0455</v>
      </c>
      <c r="S179" s="154">
        <v>0</v>
      </c>
      <c r="T179" s="155">
        <f>S179*H179</f>
        <v>0</v>
      </c>
      <c r="AR179" s="15" t="s">
        <v>227</v>
      </c>
      <c r="AT179" s="15" t="s">
        <v>265</v>
      </c>
      <c r="AU179" s="15" t="s">
        <v>78</v>
      </c>
      <c r="AY179" s="15" t="s">
        <v>183</v>
      </c>
      <c r="BE179" s="156">
        <f>IF(N179="základní",J179,0)</f>
        <v>7397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5" t="s">
        <v>76</v>
      </c>
      <c r="BK179" s="156">
        <f>ROUND(I179*H179,2)</f>
        <v>7397</v>
      </c>
      <c r="BL179" s="15" t="s">
        <v>190</v>
      </c>
      <c r="BM179" s="15" t="s">
        <v>1047</v>
      </c>
    </row>
    <row r="180" spans="2:65" s="28" customFormat="1" ht="16.5" customHeight="1">
      <c r="B180" s="27"/>
      <c r="C180" s="147" t="s">
        <v>375</v>
      </c>
      <c r="D180" s="147" t="s">
        <v>185</v>
      </c>
      <c r="E180" s="148" t="s">
        <v>691</v>
      </c>
      <c r="F180" s="149" t="s">
        <v>692</v>
      </c>
      <c r="G180" s="150" t="s">
        <v>319</v>
      </c>
      <c r="H180" s="151">
        <v>11.52</v>
      </c>
      <c r="I180" s="4">
        <v>674</v>
      </c>
      <c r="J180" s="95">
        <f>ROUND(I180*H180,2)</f>
        <v>7764.48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0.0364</v>
      </c>
      <c r="R180" s="154">
        <f>Q180*H180</f>
        <v>0.419328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7764.48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7764.48</v>
      </c>
      <c r="BL180" s="15" t="s">
        <v>190</v>
      </c>
      <c r="BM180" s="15" t="s">
        <v>1048</v>
      </c>
    </row>
    <row r="181" spans="2:65" s="28" customFormat="1" ht="16.5" customHeight="1">
      <c r="B181" s="27"/>
      <c r="C181" s="147" t="s">
        <v>379</v>
      </c>
      <c r="D181" s="147" t="s">
        <v>185</v>
      </c>
      <c r="E181" s="148" t="s">
        <v>694</v>
      </c>
      <c r="F181" s="149" t="s">
        <v>695</v>
      </c>
      <c r="G181" s="150" t="s">
        <v>319</v>
      </c>
      <c r="H181" s="151">
        <v>33.22</v>
      </c>
      <c r="I181" s="4">
        <v>249</v>
      </c>
      <c r="J181" s="95">
        <f>ROUND(I181*H181,2)</f>
        <v>8271.78</v>
      </c>
      <c r="K181" s="149" t="s">
        <v>189</v>
      </c>
      <c r="L181" s="27"/>
      <c r="M181" s="152" t="s">
        <v>1</v>
      </c>
      <c r="N181" s="153" t="s">
        <v>40</v>
      </c>
      <c r="O181" s="48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AR181" s="15" t="s">
        <v>190</v>
      </c>
      <c r="AT181" s="15" t="s">
        <v>185</v>
      </c>
      <c r="AU181" s="15" t="s">
        <v>78</v>
      </c>
      <c r="AY181" s="15" t="s">
        <v>183</v>
      </c>
      <c r="BE181" s="156">
        <f>IF(N181="základní",J181,0)</f>
        <v>8271.78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5" t="s">
        <v>76</v>
      </c>
      <c r="BK181" s="156">
        <f>ROUND(I181*H181,2)</f>
        <v>8271.78</v>
      </c>
      <c r="BL181" s="15" t="s">
        <v>190</v>
      </c>
      <c r="BM181" s="15" t="s">
        <v>1049</v>
      </c>
    </row>
    <row r="182" spans="2:51" s="158" customFormat="1" ht="12">
      <c r="B182" s="157"/>
      <c r="D182" s="159" t="s">
        <v>196</v>
      </c>
      <c r="E182" s="160" t="s">
        <v>1</v>
      </c>
      <c r="F182" s="161" t="s">
        <v>1050</v>
      </c>
      <c r="H182" s="162">
        <v>11.52</v>
      </c>
      <c r="I182" s="5"/>
      <c r="L182" s="157"/>
      <c r="M182" s="163"/>
      <c r="N182" s="164"/>
      <c r="O182" s="164"/>
      <c r="P182" s="164"/>
      <c r="Q182" s="164"/>
      <c r="R182" s="164"/>
      <c r="S182" s="164"/>
      <c r="T182" s="165"/>
      <c r="AT182" s="160" t="s">
        <v>196</v>
      </c>
      <c r="AU182" s="160" t="s">
        <v>78</v>
      </c>
      <c r="AV182" s="158" t="s">
        <v>78</v>
      </c>
      <c r="AW182" s="158" t="s">
        <v>31</v>
      </c>
      <c r="AX182" s="158" t="s">
        <v>69</v>
      </c>
      <c r="AY182" s="160" t="s">
        <v>183</v>
      </c>
    </row>
    <row r="183" spans="2:51" s="167" customFormat="1" ht="12">
      <c r="B183" s="166"/>
      <c r="D183" s="159" t="s">
        <v>196</v>
      </c>
      <c r="E183" s="168" t="s">
        <v>1</v>
      </c>
      <c r="F183" s="169" t="s">
        <v>1046</v>
      </c>
      <c r="H183" s="168" t="s">
        <v>1</v>
      </c>
      <c r="I183" s="6"/>
      <c r="L183" s="166"/>
      <c r="M183" s="170"/>
      <c r="N183" s="171"/>
      <c r="O183" s="171"/>
      <c r="P183" s="171"/>
      <c r="Q183" s="171"/>
      <c r="R183" s="171"/>
      <c r="S183" s="171"/>
      <c r="T183" s="172"/>
      <c r="AT183" s="168" t="s">
        <v>196</v>
      </c>
      <c r="AU183" s="168" t="s">
        <v>78</v>
      </c>
      <c r="AV183" s="167" t="s">
        <v>76</v>
      </c>
      <c r="AW183" s="167" t="s">
        <v>31</v>
      </c>
      <c r="AX183" s="167" t="s">
        <v>69</v>
      </c>
      <c r="AY183" s="168" t="s">
        <v>183</v>
      </c>
    </row>
    <row r="184" spans="2:51" s="158" customFormat="1" ht="12">
      <c r="B184" s="157"/>
      <c r="D184" s="159" t="s">
        <v>196</v>
      </c>
      <c r="E184" s="160" t="s">
        <v>1</v>
      </c>
      <c r="F184" s="161" t="s">
        <v>1051</v>
      </c>
      <c r="H184" s="162">
        <v>21.7</v>
      </c>
      <c r="I184" s="5"/>
      <c r="L184" s="157"/>
      <c r="M184" s="163"/>
      <c r="N184" s="164"/>
      <c r="O184" s="164"/>
      <c r="P184" s="164"/>
      <c r="Q184" s="164"/>
      <c r="R184" s="164"/>
      <c r="S184" s="164"/>
      <c r="T184" s="165"/>
      <c r="AT184" s="160" t="s">
        <v>196</v>
      </c>
      <c r="AU184" s="160" t="s">
        <v>78</v>
      </c>
      <c r="AV184" s="158" t="s">
        <v>78</v>
      </c>
      <c r="AW184" s="158" t="s">
        <v>31</v>
      </c>
      <c r="AX184" s="158" t="s">
        <v>69</v>
      </c>
      <c r="AY184" s="160" t="s">
        <v>183</v>
      </c>
    </row>
    <row r="185" spans="2:51" s="174" customFormat="1" ht="12">
      <c r="B185" s="173"/>
      <c r="D185" s="159" t="s">
        <v>196</v>
      </c>
      <c r="E185" s="175" t="s">
        <v>1</v>
      </c>
      <c r="F185" s="176" t="s">
        <v>211</v>
      </c>
      <c r="H185" s="177">
        <v>33.22</v>
      </c>
      <c r="I185" s="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5" t="s">
        <v>196</v>
      </c>
      <c r="AU185" s="175" t="s">
        <v>78</v>
      </c>
      <c r="AV185" s="174" t="s">
        <v>190</v>
      </c>
      <c r="AW185" s="174" t="s">
        <v>31</v>
      </c>
      <c r="AX185" s="174" t="s">
        <v>76</v>
      </c>
      <c r="AY185" s="175" t="s">
        <v>183</v>
      </c>
    </row>
    <row r="186" spans="2:65" s="28" customFormat="1" ht="16.5" customHeight="1">
      <c r="B186" s="27"/>
      <c r="C186" s="181" t="s">
        <v>383</v>
      </c>
      <c r="D186" s="181" t="s">
        <v>265</v>
      </c>
      <c r="E186" s="182" t="s">
        <v>697</v>
      </c>
      <c r="F186" s="183" t="s">
        <v>698</v>
      </c>
      <c r="G186" s="184" t="s">
        <v>319</v>
      </c>
      <c r="H186" s="185">
        <v>36.542</v>
      </c>
      <c r="I186" s="8">
        <v>885</v>
      </c>
      <c r="J186" s="186">
        <f>ROUND(I186*H186,2)</f>
        <v>32339.67</v>
      </c>
      <c r="K186" s="183" t="s">
        <v>1</v>
      </c>
      <c r="L186" s="187"/>
      <c r="M186" s="188" t="s">
        <v>1</v>
      </c>
      <c r="N186" s="189" t="s">
        <v>40</v>
      </c>
      <c r="O186" s="48"/>
      <c r="P186" s="154">
        <f>O186*H186</f>
        <v>0</v>
      </c>
      <c r="Q186" s="154">
        <v>0.00248</v>
      </c>
      <c r="R186" s="154">
        <f>Q186*H186</f>
        <v>0.09062416000000001</v>
      </c>
      <c r="S186" s="154">
        <v>0</v>
      </c>
      <c r="T186" s="155">
        <f>S186*H186</f>
        <v>0</v>
      </c>
      <c r="AR186" s="15" t="s">
        <v>227</v>
      </c>
      <c r="AT186" s="15" t="s">
        <v>265</v>
      </c>
      <c r="AU186" s="15" t="s">
        <v>78</v>
      </c>
      <c r="AY186" s="15" t="s">
        <v>183</v>
      </c>
      <c r="BE186" s="156">
        <f>IF(N186="základní",J186,0)</f>
        <v>32339.67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32339.67</v>
      </c>
      <c r="BL186" s="15" t="s">
        <v>190</v>
      </c>
      <c r="BM186" s="15" t="s">
        <v>1052</v>
      </c>
    </row>
    <row r="187" spans="2:51" s="158" customFormat="1" ht="12">
      <c r="B187" s="157"/>
      <c r="D187" s="159" t="s">
        <v>196</v>
      </c>
      <c r="F187" s="161" t="s">
        <v>1053</v>
      </c>
      <c r="H187" s="162">
        <v>36.542</v>
      </c>
      <c r="I187" s="5"/>
      <c r="L187" s="157"/>
      <c r="M187" s="163"/>
      <c r="N187" s="164"/>
      <c r="O187" s="164"/>
      <c r="P187" s="164"/>
      <c r="Q187" s="164"/>
      <c r="R187" s="164"/>
      <c r="S187" s="164"/>
      <c r="T187" s="165"/>
      <c r="AT187" s="160" t="s">
        <v>196</v>
      </c>
      <c r="AU187" s="160" t="s">
        <v>78</v>
      </c>
      <c r="AV187" s="158" t="s">
        <v>78</v>
      </c>
      <c r="AW187" s="158" t="s">
        <v>3</v>
      </c>
      <c r="AX187" s="158" t="s">
        <v>76</v>
      </c>
      <c r="AY187" s="160" t="s">
        <v>183</v>
      </c>
    </row>
    <row r="188" spans="2:63" s="135" customFormat="1" ht="22.9" customHeight="1">
      <c r="B188" s="134"/>
      <c r="D188" s="136" t="s">
        <v>68</v>
      </c>
      <c r="E188" s="145" t="s">
        <v>212</v>
      </c>
      <c r="F188" s="145" t="s">
        <v>331</v>
      </c>
      <c r="I188" s="3"/>
      <c r="J188" s="146">
        <f>BK188</f>
        <v>654400.73</v>
      </c>
      <c r="L188" s="134"/>
      <c r="M188" s="139"/>
      <c r="N188" s="140"/>
      <c r="O188" s="140"/>
      <c r="P188" s="141">
        <f>SUM(P189:P227)</f>
        <v>0</v>
      </c>
      <c r="Q188" s="140"/>
      <c r="R188" s="141">
        <f>SUM(R189:R227)</f>
        <v>608.1320398400001</v>
      </c>
      <c r="S188" s="140"/>
      <c r="T188" s="142">
        <f>SUM(T189:T227)</f>
        <v>0</v>
      </c>
      <c r="AR188" s="136" t="s">
        <v>76</v>
      </c>
      <c r="AT188" s="143" t="s">
        <v>68</v>
      </c>
      <c r="AU188" s="143" t="s">
        <v>76</v>
      </c>
      <c r="AY188" s="136" t="s">
        <v>183</v>
      </c>
      <c r="BK188" s="144">
        <f>SUM(BK189:BK227)</f>
        <v>654400.73</v>
      </c>
    </row>
    <row r="189" spans="2:65" s="28" customFormat="1" ht="16.5" customHeight="1">
      <c r="B189" s="27"/>
      <c r="C189" s="147" t="s">
        <v>387</v>
      </c>
      <c r="D189" s="147" t="s">
        <v>185</v>
      </c>
      <c r="E189" s="148" t="s">
        <v>706</v>
      </c>
      <c r="F189" s="149" t="s">
        <v>707</v>
      </c>
      <c r="G189" s="150" t="s">
        <v>188</v>
      </c>
      <c r="H189" s="151">
        <v>753.596</v>
      </c>
      <c r="I189" s="4">
        <v>187.5</v>
      </c>
      <c r="J189" s="95">
        <f>ROUND(I189*H189,2)</f>
        <v>141299.25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0.27994</v>
      </c>
      <c r="R189" s="154">
        <f>Q189*H189</f>
        <v>210.96166424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141299.25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141299.25</v>
      </c>
      <c r="BL189" s="15" t="s">
        <v>190</v>
      </c>
      <c r="BM189" s="15" t="s">
        <v>1054</v>
      </c>
    </row>
    <row r="190" spans="2:51" s="167" customFormat="1" ht="12">
      <c r="B190" s="166"/>
      <c r="D190" s="159" t="s">
        <v>196</v>
      </c>
      <c r="E190" s="168" t="s">
        <v>1</v>
      </c>
      <c r="F190" s="169" t="s">
        <v>620</v>
      </c>
      <c r="H190" s="168" t="s">
        <v>1</v>
      </c>
      <c r="I190" s="6"/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196</v>
      </c>
      <c r="AU190" s="168" t="s">
        <v>78</v>
      </c>
      <c r="AV190" s="167" t="s">
        <v>76</v>
      </c>
      <c r="AW190" s="167" t="s">
        <v>31</v>
      </c>
      <c r="AX190" s="167" t="s">
        <v>69</v>
      </c>
      <c r="AY190" s="168" t="s">
        <v>183</v>
      </c>
    </row>
    <row r="191" spans="2:51" s="158" customFormat="1" ht="12">
      <c r="B191" s="157"/>
      <c r="D191" s="159" t="s">
        <v>196</v>
      </c>
      <c r="E191" s="160" t="s">
        <v>1</v>
      </c>
      <c r="F191" s="161" t="s">
        <v>1055</v>
      </c>
      <c r="H191" s="162">
        <v>552.038</v>
      </c>
      <c r="I191" s="5"/>
      <c r="L191" s="157"/>
      <c r="M191" s="163"/>
      <c r="N191" s="164"/>
      <c r="O191" s="164"/>
      <c r="P191" s="164"/>
      <c r="Q191" s="164"/>
      <c r="R191" s="164"/>
      <c r="S191" s="164"/>
      <c r="T191" s="165"/>
      <c r="AT191" s="160" t="s">
        <v>196</v>
      </c>
      <c r="AU191" s="160" t="s">
        <v>78</v>
      </c>
      <c r="AV191" s="158" t="s">
        <v>78</v>
      </c>
      <c r="AW191" s="158" t="s">
        <v>31</v>
      </c>
      <c r="AX191" s="158" t="s">
        <v>69</v>
      </c>
      <c r="AY191" s="160" t="s">
        <v>183</v>
      </c>
    </row>
    <row r="192" spans="2:51" s="167" customFormat="1" ht="12">
      <c r="B192" s="166"/>
      <c r="D192" s="159" t="s">
        <v>196</v>
      </c>
      <c r="E192" s="168" t="s">
        <v>1</v>
      </c>
      <c r="F192" s="169" t="s">
        <v>722</v>
      </c>
      <c r="H192" s="168" t="s">
        <v>1</v>
      </c>
      <c r="I192" s="6"/>
      <c r="L192" s="166"/>
      <c r="M192" s="170"/>
      <c r="N192" s="171"/>
      <c r="O192" s="171"/>
      <c r="P192" s="171"/>
      <c r="Q192" s="171"/>
      <c r="R192" s="171"/>
      <c r="S192" s="171"/>
      <c r="T192" s="172"/>
      <c r="AT192" s="168" t="s">
        <v>196</v>
      </c>
      <c r="AU192" s="168" t="s">
        <v>78</v>
      </c>
      <c r="AV192" s="167" t="s">
        <v>76</v>
      </c>
      <c r="AW192" s="167" t="s">
        <v>31</v>
      </c>
      <c r="AX192" s="167" t="s">
        <v>69</v>
      </c>
      <c r="AY192" s="168" t="s">
        <v>183</v>
      </c>
    </row>
    <row r="193" spans="2:51" s="158" customFormat="1" ht="12">
      <c r="B193" s="157"/>
      <c r="D193" s="159" t="s">
        <v>196</v>
      </c>
      <c r="E193" s="160" t="s">
        <v>1</v>
      </c>
      <c r="F193" s="161" t="s">
        <v>1056</v>
      </c>
      <c r="H193" s="162">
        <v>201.558</v>
      </c>
      <c r="I193" s="5"/>
      <c r="L193" s="157"/>
      <c r="M193" s="163"/>
      <c r="N193" s="164"/>
      <c r="O193" s="164"/>
      <c r="P193" s="164"/>
      <c r="Q193" s="164"/>
      <c r="R193" s="164"/>
      <c r="S193" s="164"/>
      <c r="T193" s="165"/>
      <c r="AT193" s="160" t="s">
        <v>196</v>
      </c>
      <c r="AU193" s="160" t="s">
        <v>78</v>
      </c>
      <c r="AV193" s="158" t="s">
        <v>78</v>
      </c>
      <c r="AW193" s="158" t="s">
        <v>31</v>
      </c>
      <c r="AX193" s="158" t="s">
        <v>69</v>
      </c>
      <c r="AY193" s="160" t="s">
        <v>183</v>
      </c>
    </row>
    <row r="194" spans="2:51" s="174" customFormat="1" ht="12">
      <c r="B194" s="173"/>
      <c r="D194" s="159" t="s">
        <v>196</v>
      </c>
      <c r="E194" s="175" t="s">
        <v>1</v>
      </c>
      <c r="F194" s="176" t="s">
        <v>211</v>
      </c>
      <c r="H194" s="177">
        <v>753.596</v>
      </c>
      <c r="I194" s="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5" t="s">
        <v>196</v>
      </c>
      <c r="AU194" s="175" t="s">
        <v>78</v>
      </c>
      <c r="AV194" s="174" t="s">
        <v>190</v>
      </c>
      <c r="AW194" s="174" t="s">
        <v>31</v>
      </c>
      <c r="AX194" s="174" t="s">
        <v>76</v>
      </c>
      <c r="AY194" s="175" t="s">
        <v>183</v>
      </c>
    </row>
    <row r="195" spans="2:65" s="28" customFormat="1" ht="16.5" customHeight="1">
      <c r="B195" s="27"/>
      <c r="C195" s="147" t="s">
        <v>391</v>
      </c>
      <c r="D195" s="147" t="s">
        <v>185</v>
      </c>
      <c r="E195" s="148" t="s">
        <v>333</v>
      </c>
      <c r="F195" s="149" t="s">
        <v>334</v>
      </c>
      <c r="G195" s="150" t="s">
        <v>188</v>
      </c>
      <c r="H195" s="151">
        <v>139.283</v>
      </c>
      <c r="I195" s="4">
        <v>312.5</v>
      </c>
      <c r="J195" s="95">
        <f>ROUND(I195*H195,2)</f>
        <v>43525.94</v>
      </c>
      <c r="K195" s="149" t="s">
        <v>189</v>
      </c>
      <c r="L195" s="27"/>
      <c r="M195" s="152" t="s">
        <v>1</v>
      </c>
      <c r="N195" s="153" t="s">
        <v>40</v>
      </c>
      <c r="O195" s="48"/>
      <c r="P195" s="154">
        <f>O195*H195</f>
        <v>0</v>
      </c>
      <c r="Q195" s="154">
        <v>0.4726</v>
      </c>
      <c r="R195" s="154">
        <f>Q195*H195</f>
        <v>65.8251458</v>
      </c>
      <c r="S195" s="154">
        <v>0</v>
      </c>
      <c r="T195" s="155">
        <f>S195*H195</f>
        <v>0</v>
      </c>
      <c r="AR195" s="15" t="s">
        <v>190</v>
      </c>
      <c r="AT195" s="15" t="s">
        <v>185</v>
      </c>
      <c r="AU195" s="15" t="s">
        <v>78</v>
      </c>
      <c r="AY195" s="15" t="s">
        <v>183</v>
      </c>
      <c r="BE195" s="156">
        <f>IF(N195="základní",J195,0)</f>
        <v>43525.94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5" t="s">
        <v>76</v>
      </c>
      <c r="BK195" s="156">
        <f>ROUND(I195*H195,2)</f>
        <v>43525.94</v>
      </c>
      <c r="BL195" s="15" t="s">
        <v>190</v>
      </c>
      <c r="BM195" s="15" t="s">
        <v>1057</v>
      </c>
    </row>
    <row r="196" spans="2:51" s="167" customFormat="1" ht="12">
      <c r="B196" s="166"/>
      <c r="D196" s="159" t="s">
        <v>196</v>
      </c>
      <c r="E196" s="168" t="s">
        <v>1</v>
      </c>
      <c r="F196" s="169" t="s">
        <v>336</v>
      </c>
      <c r="H196" s="168" t="s">
        <v>1</v>
      </c>
      <c r="I196" s="6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196</v>
      </c>
      <c r="AU196" s="168" t="s">
        <v>78</v>
      </c>
      <c r="AV196" s="167" t="s">
        <v>76</v>
      </c>
      <c r="AW196" s="167" t="s">
        <v>31</v>
      </c>
      <c r="AX196" s="167" t="s">
        <v>69</v>
      </c>
      <c r="AY196" s="168" t="s">
        <v>183</v>
      </c>
    </row>
    <row r="197" spans="2:51" s="158" customFormat="1" ht="12">
      <c r="B197" s="157"/>
      <c r="D197" s="159" t="s">
        <v>196</v>
      </c>
      <c r="E197" s="160" t="s">
        <v>1</v>
      </c>
      <c r="F197" s="161" t="s">
        <v>1058</v>
      </c>
      <c r="H197" s="162">
        <v>139.283</v>
      </c>
      <c r="I197" s="5"/>
      <c r="L197" s="157"/>
      <c r="M197" s="163"/>
      <c r="N197" s="164"/>
      <c r="O197" s="164"/>
      <c r="P197" s="164"/>
      <c r="Q197" s="164"/>
      <c r="R197" s="164"/>
      <c r="S197" s="164"/>
      <c r="T197" s="165"/>
      <c r="AT197" s="160" t="s">
        <v>196</v>
      </c>
      <c r="AU197" s="160" t="s">
        <v>78</v>
      </c>
      <c r="AV197" s="158" t="s">
        <v>78</v>
      </c>
      <c r="AW197" s="158" t="s">
        <v>31</v>
      </c>
      <c r="AX197" s="158" t="s">
        <v>76</v>
      </c>
      <c r="AY197" s="160" t="s">
        <v>183</v>
      </c>
    </row>
    <row r="198" spans="2:65" s="28" customFormat="1" ht="16.5" customHeight="1">
      <c r="B198" s="27"/>
      <c r="C198" s="147" t="s">
        <v>396</v>
      </c>
      <c r="D198" s="147" t="s">
        <v>185</v>
      </c>
      <c r="E198" s="148" t="s">
        <v>879</v>
      </c>
      <c r="F198" s="149" t="s">
        <v>880</v>
      </c>
      <c r="G198" s="150" t="s">
        <v>188</v>
      </c>
      <c r="H198" s="151">
        <v>132.65</v>
      </c>
      <c r="I198" s="4">
        <v>135.15</v>
      </c>
      <c r="J198" s="95">
        <f>ROUND(I198*H198,2)</f>
        <v>17927.65</v>
      </c>
      <c r="K198" s="149" t="s">
        <v>189</v>
      </c>
      <c r="L198" s="27"/>
      <c r="M198" s="152" t="s">
        <v>1</v>
      </c>
      <c r="N198" s="153" t="s">
        <v>40</v>
      </c>
      <c r="O198" s="48"/>
      <c r="P198" s="154">
        <f>O198*H198</f>
        <v>0</v>
      </c>
      <c r="Q198" s="154">
        <v>0.42149</v>
      </c>
      <c r="R198" s="154">
        <f>Q198*H198</f>
        <v>55.9106485</v>
      </c>
      <c r="S198" s="154">
        <v>0</v>
      </c>
      <c r="T198" s="155">
        <f>S198*H198</f>
        <v>0</v>
      </c>
      <c r="AR198" s="15" t="s">
        <v>190</v>
      </c>
      <c r="AT198" s="15" t="s">
        <v>185</v>
      </c>
      <c r="AU198" s="15" t="s">
        <v>78</v>
      </c>
      <c r="AY198" s="15" t="s">
        <v>183</v>
      </c>
      <c r="BE198" s="156">
        <f>IF(N198="základní",J198,0)</f>
        <v>17927.65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5" t="s">
        <v>76</v>
      </c>
      <c r="BK198" s="156">
        <f>ROUND(I198*H198,2)</f>
        <v>17927.65</v>
      </c>
      <c r="BL198" s="15" t="s">
        <v>190</v>
      </c>
      <c r="BM198" s="15" t="s">
        <v>1059</v>
      </c>
    </row>
    <row r="199" spans="2:65" s="28" customFormat="1" ht="16.5" customHeight="1">
      <c r="B199" s="27"/>
      <c r="C199" s="147" t="s">
        <v>403</v>
      </c>
      <c r="D199" s="147" t="s">
        <v>185</v>
      </c>
      <c r="E199" s="148" t="s">
        <v>882</v>
      </c>
      <c r="F199" s="149" t="s">
        <v>883</v>
      </c>
      <c r="G199" s="150" t="s">
        <v>188</v>
      </c>
      <c r="H199" s="151">
        <v>132.65</v>
      </c>
      <c r="I199" s="4">
        <v>305.7</v>
      </c>
      <c r="J199" s="95">
        <f>ROUND(I199*H199,2)</f>
        <v>40551.11</v>
      </c>
      <c r="K199" s="149" t="s">
        <v>189</v>
      </c>
      <c r="L199" s="27"/>
      <c r="M199" s="152" t="s">
        <v>1</v>
      </c>
      <c r="N199" s="153" t="s">
        <v>40</v>
      </c>
      <c r="O199" s="48"/>
      <c r="P199" s="154">
        <f>O199*H199</f>
        <v>0</v>
      </c>
      <c r="Q199" s="154">
        <v>0.13188</v>
      </c>
      <c r="R199" s="154">
        <f>Q199*H199</f>
        <v>17.493882</v>
      </c>
      <c r="S199" s="154">
        <v>0</v>
      </c>
      <c r="T199" s="155">
        <f>S199*H199</f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>IF(N199="základní",J199,0)</f>
        <v>40551.11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5" t="s">
        <v>76</v>
      </c>
      <c r="BK199" s="156">
        <f>ROUND(I199*H199,2)</f>
        <v>40551.11</v>
      </c>
      <c r="BL199" s="15" t="s">
        <v>190</v>
      </c>
      <c r="BM199" s="15" t="s">
        <v>1060</v>
      </c>
    </row>
    <row r="200" spans="2:65" s="28" customFormat="1" ht="16.5" customHeight="1">
      <c r="B200" s="27"/>
      <c r="C200" s="147" t="s">
        <v>409</v>
      </c>
      <c r="D200" s="147" t="s">
        <v>185</v>
      </c>
      <c r="E200" s="148" t="s">
        <v>719</v>
      </c>
      <c r="F200" s="149" t="s">
        <v>720</v>
      </c>
      <c r="G200" s="150" t="s">
        <v>188</v>
      </c>
      <c r="H200" s="151">
        <v>171.96</v>
      </c>
      <c r="I200" s="4">
        <v>217.8</v>
      </c>
      <c r="J200" s="95">
        <f>ROUND(I200*H200,2)</f>
        <v>37452.89</v>
      </c>
      <c r="K200" s="149" t="s">
        <v>189</v>
      </c>
      <c r="L200" s="27"/>
      <c r="M200" s="152" t="s">
        <v>1</v>
      </c>
      <c r="N200" s="153" t="s">
        <v>40</v>
      </c>
      <c r="O200" s="48"/>
      <c r="P200" s="154">
        <f>O200*H200</f>
        <v>0</v>
      </c>
      <c r="Q200" s="154">
        <v>0.30651</v>
      </c>
      <c r="R200" s="154">
        <f>Q200*H200</f>
        <v>52.7074596</v>
      </c>
      <c r="S200" s="154">
        <v>0</v>
      </c>
      <c r="T200" s="155">
        <f>S200*H200</f>
        <v>0</v>
      </c>
      <c r="AR200" s="15" t="s">
        <v>190</v>
      </c>
      <c r="AT200" s="15" t="s">
        <v>185</v>
      </c>
      <c r="AU200" s="15" t="s">
        <v>78</v>
      </c>
      <c r="AY200" s="15" t="s">
        <v>183</v>
      </c>
      <c r="BE200" s="156">
        <f>IF(N200="základní",J200,0)</f>
        <v>37452.89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5" t="s">
        <v>76</v>
      </c>
      <c r="BK200" s="156">
        <f>ROUND(I200*H200,2)</f>
        <v>37452.89</v>
      </c>
      <c r="BL200" s="15" t="s">
        <v>190</v>
      </c>
      <c r="BM200" s="15" t="s">
        <v>1061</v>
      </c>
    </row>
    <row r="201" spans="2:51" s="167" customFormat="1" ht="12">
      <c r="B201" s="166"/>
      <c r="D201" s="159" t="s">
        <v>196</v>
      </c>
      <c r="E201" s="168" t="s">
        <v>1</v>
      </c>
      <c r="F201" s="169" t="s">
        <v>722</v>
      </c>
      <c r="H201" s="168" t="s">
        <v>1</v>
      </c>
      <c r="I201" s="6"/>
      <c r="L201" s="166"/>
      <c r="M201" s="170"/>
      <c r="N201" s="171"/>
      <c r="O201" s="171"/>
      <c r="P201" s="171"/>
      <c r="Q201" s="171"/>
      <c r="R201" s="171"/>
      <c r="S201" s="171"/>
      <c r="T201" s="172"/>
      <c r="AT201" s="168" t="s">
        <v>196</v>
      </c>
      <c r="AU201" s="168" t="s">
        <v>78</v>
      </c>
      <c r="AV201" s="167" t="s">
        <v>76</v>
      </c>
      <c r="AW201" s="167" t="s">
        <v>31</v>
      </c>
      <c r="AX201" s="167" t="s">
        <v>69</v>
      </c>
      <c r="AY201" s="168" t="s">
        <v>183</v>
      </c>
    </row>
    <row r="202" spans="2:51" s="158" customFormat="1" ht="12">
      <c r="B202" s="157"/>
      <c r="D202" s="159" t="s">
        <v>196</v>
      </c>
      <c r="E202" s="160" t="s">
        <v>1</v>
      </c>
      <c r="F202" s="161" t="s">
        <v>1062</v>
      </c>
      <c r="H202" s="162">
        <v>171.96</v>
      </c>
      <c r="I202" s="5"/>
      <c r="L202" s="157"/>
      <c r="M202" s="163"/>
      <c r="N202" s="164"/>
      <c r="O202" s="164"/>
      <c r="P202" s="164"/>
      <c r="Q202" s="164"/>
      <c r="R202" s="164"/>
      <c r="S202" s="164"/>
      <c r="T202" s="165"/>
      <c r="AT202" s="160" t="s">
        <v>196</v>
      </c>
      <c r="AU202" s="160" t="s">
        <v>78</v>
      </c>
      <c r="AV202" s="158" t="s">
        <v>78</v>
      </c>
      <c r="AW202" s="158" t="s">
        <v>31</v>
      </c>
      <c r="AX202" s="158" t="s">
        <v>76</v>
      </c>
      <c r="AY202" s="160" t="s">
        <v>183</v>
      </c>
    </row>
    <row r="203" spans="2:65" s="28" customFormat="1" ht="16.5" customHeight="1">
      <c r="B203" s="27"/>
      <c r="C203" s="147" t="s">
        <v>413</v>
      </c>
      <c r="D203" s="147" t="s">
        <v>185</v>
      </c>
      <c r="E203" s="148" t="s">
        <v>368</v>
      </c>
      <c r="F203" s="149" t="s">
        <v>369</v>
      </c>
      <c r="G203" s="150" t="s">
        <v>188</v>
      </c>
      <c r="H203" s="151">
        <v>132.65</v>
      </c>
      <c r="I203" s="4">
        <v>24.2</v>
      </c>
      <c r="J203" s="95">
        <f>ROUND(I203*H203,2)</f>
        <v>3210.13</v>
      </c>
      <c r="K203" s="149" t="s">
        <v>189</v>
      </c>
      <c r="L203" s="27"/>
      <c r="M203" s="152" t="s">
        <v>1</v>
      </c>
      <c r="N203" s="153" t="s">
        <v>40</v>
      </c>
      <c r="O203" s="48"/>
      <c r="P203" s="154">
        <f>O203*H203</f>
        <v>0</v>
      </c>
      <c r="Q203" s="154">
        <v>0.00031</v>
      </c>
      <c r="R203" s="154">
        <f>Q203*H203</f>
        <v>0.0411215</v>
      </c>
      <c r="S203" s="154">
        <v>0</v>
      </c>
      <c r="T203" s="155">
        <f>S203*H203</f>
        <v>0</v>
      </c>
      <c r="AR203" s="15" t="s">
        <v>190</v>
      </c>
      <c r="AT203" s="15" t="s">
        <v>185</v>
      </c>
      <c r="AU203" s="15" t="s">
        <v>78</v>
      </c>
      <c r="AY203" s="15" t="s">
        <v>183</v>
      </c>
      <c r="BE203" s="156">
        <f>IF(N203="základní",J203,0)</f>
        <v>3210.13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5" t="s">
        <v>76</v>
      </c>
      <c r="BK203" s="156">
        <f>ROUND(I203*H203,2)</f>
        <v>3210.13</v>
      </c>
      <c r="BL203" s="15" t="s">
        <v>190</v>
      </c>
      <c r="BM203" s="15" t="s">
        <v>1063</v>
      </c>
    </row>
    <row r="204" spans="2:51" s="167" customFormat="1" ht="12">
      <c r="B204" s="166"/>
      <c r="D204" s="159" t="s">
        <v>196</v>
      </c>
      <c r="E204" s="168" t="s">
        <v>1</v>
      </c>
      <c r="F204" s="169" t="s">
        <v>344</v>
      </c>
      <c r="H204" s="168" t="s">
        <v>1</v>
      </c>
      <c r="I204" s="6"/>
      <c r="L204" s="166"/>
      <c r="M204" s="170"/>
      <c r="N204" s="171"/>
      <c r="O204" s="171"/>
      <c r="P204" s="171"/>
      <c r="Q204" s="171"/>
      <c r="R204" s="171"/>
      <c r="S204" s="171"/>
      <c r="T204" s="172"/>
      <c r="AT204" s="168" t="s">
        <v>196</v>
      </c>
      <c r="AU204" s="168" t="s">
        <v>78</v>
      </c>
      <c r="AV204" s="167" t="s">
        <v>76</v>
      </c>
      <c r="AW204" s="167" t="s">
        <v>31</v>
      </c>
      <c r="AX204" s="167" t="s">
        <v>69</v>
      </c>
      <c r="AY204" s="168" t="s">
        <v>183</v>
      </c>
    </row>
    <row r="205" spans="2:51" s="158" customFormat="1" ht="12">
      <c r="B205" s="157"/>
      <c r="D205" s="159" t="s">
        <v>196</v>
      </c>
      <c r="E205" s="160" t="s">
        <v>1</v>
      </c>
      <c r="F205" s="161" t="s">
        <v>1064</v>
      </c>
      <c r="H205" s="162">
        <v>132.65</v>
      </c>
      <c r="I205" s="5"/>
      <c r="L205" s="157"/>
      <c r="M205" s="163"/>
      <c r="N205" s="164"/>
      <c r="O205" s="164"/>
      <c r="P205" s="164"/>
      <c r="Q205" s="164"/>
      <c r="R205" s="164"/>
      <c r="S205" s="164"/>
      <c r="T205" s="165"/>
      <c r="AT205" s="160" t="s">
        <v>196</v>
      </c>
      <c r="AU205" s="160" t="s">
        <v>78</v>
      </c>
      <c r="AV205" s="158" t="s">
        <v>78</v>
      </c>
      <c r="AW205" s="158" t="s">
        <v>31</v>
      </c>
      <c r="AX205" s="158" t="s">
        <v>76</v>
      </c>
      <c r="AY205" s="160" t="s">
        <v>183</v>
      </c>
    </row>
    <row r="206" spans="2:65" s="28" customFormat="1" ht="16.5" customHeight="1">
      <c r="B206" s="27"/>
      <c r="C206" s="147" t="s">
        <v>417</v>
      </c>
      <c r="D206" s="147" t="s">
        <v>185</v>
      </c>
      <c r="E206" s="148" t="s">
        <v>372</v>
      </c>
      <c r="F206" s="149" t="s">
        <v>373</v>
      </c>
      <c r="G206" s="150" t="s">
        <v>188</v>
      </c>
      <c r="H206" s="151">
        <v>132.65</v>
      </c>
      <c r="I206" s="4">
        <v>25.1</v>
      </c>
      <c r="J206" s="95">
        <f>ROUND(I206*H206,2)</f>
        <v>3329.52</v>
      </c>
      <c r="K206" s="149" t="s">
        <v>189</v>
      </c>
      <c r="L206" s="27"/>
      <c r="M206" s="152" t="s">
        <v>1</v>
      </c>
      <c r="N206" s="153" t="s">
        <v>40</v>
      </c>
      <c r="O206" s="48"/>
      <c r="P206" s="154">
        <f>O206*H206</f>
        <v>0</v>
      </c>
      <c r="Q206" s="154">
        <v>0.00061</v>
      </c>
      <c r="R206" s="154">
        <f>Q206*H206</f>
        <v>0.0809165</v>
      </c>
      <c r="S206" s="154">
        <v>0</v>
      </c>
      <c r="T206" s="155">
        <f>S206*H206</f>
        <v>0</v>
      </c>
      <c r="AR206" s="15" t="s">
        <v>190</v>
      </c>
      <c r="AT206" s="15" t="s">
        <v>185</v>
      </c>
      <c r="AU206" s="15" t="s">
        <v>78</v>
      </c>
      <c r="AY206" s="15" t="s">
        <v>183</v>
      </c>
      <c r="BE206" s="156">
        <f>IF(N206="základní",J206,0)</f>
        <v>3329.52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5" t="s">
        <v>76</v>
      </c>
      <c r="BK206" s="156">
        <f>ROUND(I206*H206,2)</f>
        <v>3329.52</v>
      </c>
      <c r="BL206" s="15" t="s">
        <v>190</v>
      </c>
      <c r="BM206" s="15" t="s">
        <v>1065</v>
      </c>
    </row>
    <row r="207" spans="2:51" s="167" customFormat="1" ht="12">
      <c r="B207" s="166"/>
      <c r="D207" s="159" t="s">
        <v>196</v>
      </c>
      <c r="E207" s="168" t="s">
        <v>1</v>
      </c>
      <c r="F207" s="169" t="s">
        <v>336</v>
      </c>
      <c r="H207" s="168" t="s">
        <v>1</v>
      </c>
      <c r="I207" s="6"/>
      <c r="L207" s="166"/>
      <c r="M207" s="170"/>
      <c r="N207" s="171"/>
      <c r="O207" s="171"/>
      <c r="P207" s="171"/>
      <c r="Q207" s="171"/>
      <c r="R207" s="171"/>
      <c r="S207" s="171"/>
      <c r="T207" s="172"/>
      <c r="AT207" s="168" t="s">
        <v>196</v>
      </c>
      <c r="AU207" s="168" t="s">
        <v>78</v>
      </c>
      <c r="AV207" s="167" t="s">
        <v>76</v>
      </c>
      <c r="AW207" s="167" t="s">
        <v>31</v>
      </c>
      <c r="AX207" s="167" t="s">
        <v>69</v>
      </c>
      <c r="AY207" s="168" t="s">
        <v>183</v>
      </c>
    </row>
    <row r="208" spans="2:51" s="158" customFormat="1" ht="12">
      <c r="B208" s="157"/>
      <c r="D208" s="159" t="s">
        <v>196</v>
      </c>
      <c r="E208" s="160" t="s">
        <v>1</v>
      </c>
      <c r="F208" s="161" t="s">
        <v>1064</v>
      </c>
      <c r="H208" s="162">
        <v>132.65</v>
      </c>
      <c r="I208" s="5"/>
      <c r="L208" s="157"/>
      <c r="M208" s="163"/>
      <c r="N208" s="164"/>
      <c r="O208" s="164"/>
      <c r="P208" s="164"/>
      <c r="Q208" s="164"/>
      <c r="R208" s="164"/>
      <c r="S208" s="164"/>
      <c r="T208" s="165"/>
      <c r="AT208" s="160" t="s">
        <v>196</v>
      </c>
      <c r="AU208" s="160" t="s">
        <v>78</v>
      </c>
      <c r="AV208" s="158" t="s">
        <v>78</v>
      </c>
      <c r="AW208" s="158" t="s">
        <v>31</v>
      </c>
      <c r="AX208" s="158" t="s">
        <v>76</v>
      </c>
      <c r="AY208" s="160" t="s">
        <v>183</v>
      </c>
    </row>
    <row r="209" spans="2:65" s="28" customFormat="1" ht="16.5" customHeight="1">
      <c r="B209" s="27"/>
      <c r="C209" s="147" t="s">
        <v>421</v>
      </c>
      <c r="D209" s="147" t="s">
        <v>185</v>
      </c>
      <c r="E209" s="148" t="s">
        <v>376</v>
      </c>
      <c r="F209" s="149" t="s">
        <v>377</v>
      </c>
      <c r="G209" s="150" t="s">
        <v>188</v>
      </c>
      <c r="H209" s="151">
        <v>132.65</v>
      </c>
      <c r="I209" s="4">
        <v>314.4</v>
      </c>
      <c r="J209" s="95">
        <f>ROUND(I209*H209,2)</f>
        <v>41705.16</v>
      </c>
      <c r="K209" s="149" t="s">
        <v>189</v>
      </c>
      <c r="L209" s="27"/>
      <c r="M209" s="152" t="s">
        <v>1</v>
      </c>
      <c r="N209" s="153" t="s">
        <v>40</v>
      </c>
      <c r="O209" s="48"/>
      <c r="P209" s="154">
        <f>O209*H209</f>
        <v>0</v>
      </c>
      <c r="Q209" s="154">
        <v>0.10373</v>
      </c>
      <c r="R209" s="154">
        <f>Q209*H209</f>
        <v>13.7597845</v>
      </c>
      <c r="S209" s="154">
        <v>0</v>
      </c>
      <c r="T209" s="155">
        <f>S209*H209</f>
        <v>0</v>
      </c>
      <c r="AR209" s="15" t="s">
        <v>190</v>
      </c>
      <c r="AT209" s="15" t="s">
        <v>185</v>
      </c>
      <c r="AU209" s="15" t="s">
        <v>78</v>
      </c>
      <c r="AY209" s="15" t="s">
        <v>183</v>
      </c>
      <c r="BE209" s="156">
        <f>IF(N209="základní",J209,0)</f>
        <v>41705.16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5" t="s">
        <v>76</v>
      </c>
      <c r="BK209" s="156">
        <f>ROUND(I209*H209,2)</f>
        <v>41705.16</v>
      </c>
      <c r="BL209" s="15" t="s">
        <v>190</v>
      </c>
      <c r="BM209" s="15" t="s">
        <v>1066</v>
      </c>
    </row>
    <row r="210" spans="2:65" s="28" customFormat="1" ht="16.5" customHeight="1">
      <c r="B210" s="27"/>
      <c r="C210" s="147" t="s">
        <v>425</v>
      </c>
      <c r="D210" s="147" t="s">
        <v>185</v>
      </c>
      <c r="E210" s="148" t="s">
        <v>893</v>
      </c>
      <c r="F210" s="149" t="s">
        <v>894</v>
      </c>
      <c r="G210" s="150" t="s">
        <v>188</v>
      </c>
      <c r="H210" s="151">
        <v>132.65</v>
      </c>
      <c r="I210" s="4">
        <v>378.5</v>
      </c>
      <c r="J210" s="95">
        <f>ROUND(I210*H210,2)</f>
        <v>50208.03</v>
      </c>
      <c r="K210" s="149" t="s">
        <v>189</v>
      </c>
      <c r="L210" s="27"/>
      <c r="M210" s="152" t="s">
        <v>1</v>
      </c>
      <c r="N210" s="153" t="s">
        <v>40</v>
      </c>
      <c r="O210" s="48"/>
      <c r="P210" s="154">
        <f>O210*H210</f>
        <v>0</v>
      </c>
      <c r="Q210" s="154">
        <v>0.15559</v>
      </c>
      <c r="R210" s="154">
        <f>Q210*H210</f>
        <v>20.6390135</v>
      </c>
      <c r="S210" s="154">
        <v>0</v>
      </c>
      <c r="T210" s="155">
        <f>S210*H210</f>
        <v>0</v>
      </c>
      <c r="AR210" s="15" t="s">
        <v>190</v>
      </c>
      <c r="AT210" s="15" t="s">
        <v>185</v>
      </c>
      <c r="AU210" s="15" t="s">
        <v>78</v>
      </c>
      <c r="AY210" s="15" t="s">
        <v>183</v>
      </c>
      <c r="BE210" s="156">
        <f>IF(N210="základní",J210,0)</f>
        <v>50208.03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5" t="s">
        <v>76</v>
      </c>
      <c r="BK210" s="156">
        <f>ROUND(I210*H210,2)</f>
        <v>50208.03</v>
      </c>
      <c r="BL210" s="15" t="s">
        <v>190</v>
      </c>
      <c r="BM210" s="15" t="s">
        <v>1067</v>
      </c>
    </row>
    <row r="211" spans="2:51" s="167" customFormat="1" ht="12">
      <c r="B211" s="166"/>
      <c r="D211" s="159" t="s">
        <v>196</v>
      </c>
      <c r="E211" s="168" t="s">
        <v>1</v>
      </c>
      <c r="F211" s="169" t="s">
        <v>336</v>
      </c>
      <c r="H211" s="168" t="s">
        <v>1</v>
      </c>
      <c r="I211" s="6"/>
      <c r="L211" s="166"/>
      <c r="M211" s="170"/>
      <c r="N211" s="171"/>
      <c r="O211" s="171"/>
      <c r="P211" s="171"/>
      <c r="Q211" s="171"/>
      <c r="R211" s="171"/>
      <c r="S211" s="171"/>
      <c r="T211" s="172"/>
      <c r="AT211" s="168" t="s">
        <v>196</v>
      </c>
      <c r="AU211" s="168" t="s">
        <v>78</v>
      </c>
      <c r="AV211" s="167" t="s">
        <v>76</v>
      </c>
      <c r="AW211" s="167" t="s">
        <v>31</v>
      </c>
      <c r="AX211" s="167" t="s">
        <v>69</v>
      </c>
      <c r="AY211" s="168" t="s">
        <v>183</v>
      </c>
    </row>
    <row r="212" spans="2:51" s="158" customFormat="1" ht="12">
      <c r="B212" s="157"/>
      <c r="D212" s="159" t="s">
        <v>196</v>
      </c>
      <c r="E212" s="160" t="s">
        <v>1</v>
      </c>
      <c r="F212" s="161" t="s">
        <v>1064</v>
      </c>
      <c r="H212" s="162">
        <v>132.65</v>
      </c>
      <c r="I212" s="5"/>
      <c r="L212" s="157"/>
      <c r="M212" s="163"/>
      <c r="N212" s="164"/>
      <c r="O212" s="164"/>
      <c r="P212" s="164"/>
      <c r="Q212" s="164"/>
      <c r="R212" s="164"/>
      <c r="S212" s="164"/>
      <c r="T212" s="165"/>
      <c r="AT212" s="160" t="s">
        <v>196</v>
      </c>
      <c r="AU212" s="160" t="s">
        <v>78</v>
      </c>
      <c r="AV212" s="158" t="s">
        <v>78</v>
      </c>
      <c r="AW212" s="158" t="s">
        <v>31</v>
      </c>
      <c r="AX212" s="158" t="s">
        <v>76</v>
      </c>
      <c r="AY212" s="160" t="s">
        <v>183</v>
      </c>
    </row>
    <row r="213" spans="2:65" s="28" customFormat="1" ht="16.5" customHeight="1">
      <c r="B213" s="27"/>
      <c r="C213" s="147" t="s">
        <v>429</v>
      </c>
      <c r="D213" s="147" t="s">
        <v>185</v>
      </c>
      <c r="E213" s="148" t="s">
        <v>731</v>
      </c>
      <c r="F213" s="149" t="s">
        <v>732</v>
      </c>
      <c r="G213" s="150" t="s">
        <v>188</v>
      </c>
      <c r="H213" s="151">
        <v>525.75</v>
      </c>
      <c r="I213" s="4">
        <v>165</v>
      </c>
      <c r="J213" s="95">
        <f>ROUND(I213*H213,2)</f>
        <v>86748.75</v>
      </c>
      <c r="K213" s="149" t="s">
        <v>189</v>
      </c>
      <c r="L213" s="27"/>
      <c r="M213" s="152" t="s">
        <v>1</v>
      </c>
      <c r="N213" s="153" t="s">
        <v>40</v>
      </c>
      <c r="O213" s="48"/>
      <c r="P213" s="154">
        <f>O213*H213</f>
        <v>0</v>
      </c>
      <c r="Q213" s="154">
        <v>0.08425</v>
      </c>
      <c r="R213" s="154">
        <f>Q213*H213</f>
        <v>44.2944375</v>
      </c>
      <c r="S213" s="154">
        <v>0</v>
      </c>
      <c r="T213" s="155">
        <f>S213*H213</f>
        <v>0</v>
      </c>
      <c r="AR213" s="15" t="s">
        <v>190</v>
      </c>
      <c r="AT213" s="15" t="s">
        <v>185</v>
      </c>
      <c r="AU213" s="15" t="s">
        <v>78</v>
      </c>
      <c r="AY213" s="15" t="s">
        <v>183</v>
      </c>
      <c r="BE213" s="156">
        <f>IF(N213="základní",J213,0)</f>
        <v>86748.75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5" t="s">
        <v>76</v>
      </c>
      <c r="BK213" s="156">
        <f>ROUND(I213*H213,2)</f>
        <v>86748.75</v>
      </c>
      <c r="BL213" s="15" t="s">
        <v>190</v>
      </c>
      <c r="BM213" s="15" t="s">
        <v>1068</v>
      </c>
    </row>
    <row r="214" spans="2:51" s="167" customFormat="1" ht="12">
      <c r="B214" s="166"/>
      <c r="D214" s="159" t="s">
        <v>196</v>
      </c>
      <c r="E214" s="168" t="s">
        <v>1</v>
      </c>
      <c r="F214" s="169" t="s">
        <v>620</v>
      </c>
      <c r="H214" s="168" t="s">
        <v>1</v>
      </c>
      <c r="I214" s="6"/>
      <c r="L214" s="166"/>
      <c r="M214" s="170"/>
      <c r="N214" s="171"/>
      <c r="O214" s="171"/>
      <c r="P214" s="171"/>
      <c r="Q214" s="171"/>
      <c r="R214" s="171"/>
      <c r="S214" s="171"/>
      <c r="T214" s="172"/>
      <c r="AT214" s="168" t="s">
        <v>196</v>
      </c>
      <c r="AU214" s="168" t="s">
        <v>78</v>
      </c>
      <c r="AV214" s="167" t="s">
        <v>76</v>
      </c>
      <c r="AW214" s="167" t="s">
        <v>31</v>
      </c>
      <c r="AX214" s="167" t="s">
        <v>69</v>
      </c>
      <c r="AY214" s="168" t="s">
        <v>183</v>
      </c>
    </row>
    <row r="215" spans="2:51" s="158" customFormat="1" ht="12">
      <c r="B215" s="157"/>
      <c r="D215" s="159" t="s">
        <v>196</v>
      </c>
      <c r="E215" s="160" t="s">
        <v>1</v>
      </c>
      <c r="F215" s="161" t="s">
        <v>1069</v>
      </c>
      <c r="H215" s="162">
        <v>525.75</v>
      </c>
      <c r="I215" s="5"/>
      <c r="L215" s="157"/>
      <c r="M215" s="163"/>
      <c r="N215" s="164"/>
      <c r="O215" s="164"/>
      <c r="P215" s="164"/>
      <c r="Q215" s="164"/>
      <c r="R215" s="164"/>
      <c r="S215" s="164"/>
      <c r="T215" s="165"/>
      <c r="AT215" s="160" t="s">
        <v>196</v>
      </c>
      <c r="AU215" s="160" t="s">
        <v>78</v>
      </c>
      <c r="AV215" s="158" t="s">
        <v>78</v>
      </c>
      <c r="AW215" s="158" t="s">
        <v>31</v>
      </c>
      <c r="AX215" s="158" t="s">
        <v>76</v>
      </c>
      <c r="AY215" s="160" t="s">
        <v>183</v>
      </c>
    </row>
    <row r="216" spans="2:65" s="28" customFormat="1" ht="16.5" customHeight="1">
      <c r="B216" s="27"/>
      <c r="C216" s="181" t="s">
        <v>433</v>
      </c>
      <c r="D216" s="181" t="s">
        <v>265</v>
      </c>
      <c r="E216" s="182" t="s">
        <v>734</v>
      </c>
      <c r="F216" s="183" t="s">
        <v>735</v>
      </c>
      <c r="G216" s="184" t="s">
        <v>188</v>
      </c>
      <c r="H216" s="185">
        <v>515.404</v>
      </c>
      <c r="I216" s="8">
        <v>180</v>
      </c>
      <c r="J216" s="186">
        <f>ROUND(I216*H216,2)</f>
        <v>92772.72</v>
      </c>
      <c r="K216" s="183" t="s">
        <v>1</v>
      </c>
      <c r="L216" s="187"/>
      <c r="M216" s="188" t="s">
        <v>1</v>
      </c>
      <c r="N216" s="189" t="s">
        <v>40</v>
      </c>
      <c r="O216" s="48"/>
      <c r="P216" s="154">
        <f>O216*H216</f>
        <v>0</v>
      </c>
      <c r="Q216" s="154">
        <v>0.13</v>
      </c>
      <c r="R216" s="154">
        <f>Q216*H216</f>
        <v>67.00252</v>
      </c>
      <c r="S216" s="154">
        <v>0</v>
      </c>
      <c r="T216" s="155">
        <f>S216*H216</f>
        <v>0</v>
      </c>
      <c r="AR216" s="15" t="s">
        <v>227</v>
      </c>
      <c r="AT216" s="15" t="s">
        <v>265</v>
      </c>
      <c r="AU216" s="15" t="s">
        <v>78</v>
      </c>
      <c r="AY216" s="15" t="s">
        <v>183</v>
      </c>
      <c r="BE216" s="156">
        <f>IF(N216="základní",J216,0)</f>
        <v>92772.72</v>
      </c>
      <c r="BF216" s="156">
        <f>IF(N216="snížená",J216,0)</f>
        <v>0</v>
      </c>
      <c r="BG216" s="156">
        <f>IF(N216="zákl. přenesená",J216,0)</f>
        <v>0</v>
      </c>
      <c r="BH216" s="156">
        <f>IF(N216="sníž. přenesená",J216,0)</f>
        <v>0</v>
      </c>
      <c r="BI216" s="156">
        <f>IF(N216="nulová",J216,0)</f>
        <v>0</v>
      </c>
      <c r="BJ216" s="15" t="s">
        <v>76</v>
      </c>
      <c r="BK216" s="156">
        <f>ROUND(I216*H216,2)</f>
        <v>92772.72</v>
      </c>
      <c r="BL216" s="15" t="s">
        <v>190</v>
      </c>
      <c r="BM216" s="15" t="s">
        <v>1070</v>
      </c>
    </row>
    <row r="217" spans="2:51" s="158" customFormat="1" ht="12">
      <c r="B217" s="157"/>
      <c r="D217" s="159" t="s">
        <v>196</v>
      </c>
      <c r="E217" s="160" t="s">
        <v>1</v>
      </c>
      <c r="F217" s="161" t="s">
        <v>1071</v>
      </c>
      <c r="H217" s="162">
        <v>505.298</v>
      </c>
      <c r="I217" s="5"/>
      <c r="L217" s="157"/>
      <c r="M217" s="163"/>
      <c r="N217" s="164"/>
      <c r="O217" s="164"/>
      <c r="P217" s="164"/>
      <c r="Q217" s="164"/>
      <c r="R217" s="164"/>
      <c r="S217" s="164"/>
      <c r="T217" s="165"/>
      <c r="AT217" s="160" t="s">
        <v>196</v>
      </c>
      <c r="AU217" s="160" t="s">
        <v>78</v>
      </c>
      <c r="AV217" s="158" t="s">
        <v>78</v>
      </c>
      <c r="AW217" s="158" t="s">
        <v>31</v>
      </c>
      <c r="AX217" s="158" t="s">
        <v>76</v>
      </c>
      <c r="AY217" s="160" t="s">
        <v>183</v>
      </c>
    </row>
    <row r="218" spans="2:51" s="158" customFormat="1" ht="12">
      <c r="B218" s="157"/>
      <c r="D218" s="159" t="s">
        <v>196</v>
      </c>
      <c r="F218" s="161" t="s">
        <v>1072</v>
      </c>
      <c r="H218" s="162">
        <v>515.404</v>
      </c>
      <c r="I218" s="5"/>
      <c r="L218" s="157"/>
      <c r="M218" s="163"/>
      <c r="N218" s="164"/>
      <c r="O218" s="164"/>
      <c r="P218" s="164"/>
      <c r="Q218" s="164"/>
      <c r="R218" s="164"/>
      <c r="S218" s="164"/>
      <c r="T218" s="165"/>
      <c r="AT218" s="160" t="s">
        <v>196</v>
      </c>
      <c r="AU218" s="160" t="s">
        <v>78</v>
      </c>
      <c r="AV218" s="158" t="s">
        <v>78</v>
      </c>
      <c r="AW218" s="158" t="s">
        <v>3</v>
      </c>
      <c r="AX218" s="158" t="s">
        <v>76</v>
      </c>
      <c r="AY218" s="160" t="s">
        <v>183</v>
      </c>
    </row>
    <row r="219" spans="2:65" s="28" customFormat="1" ht="16.5" customHeight="1">
      <c r="B219" s="27"/>
      <c r="C219" s="181" t="s">
        <v>437</v>
      </c>
      <c r="D219" s="181" t="s">
        <v>265</v>
      </c>
      <c r="E219" s="182" t="s">
        <v>738</v>
      </c>
      <c r="F219" s="183" t="s">
        <v>739</v>
      </c>
      <c r="G219" s="184" t="s">
        <v>188</v>
      </c>
      <c r="H219" s="185">
        <v>6.334</v>
      </c>
      <c r="I219" s="8">
        <v>232</v>
      </c>
      <c r="J219" s="186">
        <f>ROUND(I219*H219,2)</f>
        <v>1469.49</v>
      </c>
      <c r="K219" s="183" t="s">
        <v>1</v>
      </c>
      <c r="L219" s="187"/>
      <c r="M219" s="188" t="s">
        <v>1</v>
      </c>
      <c r="N219" s="189" t="s">
        <v>40</v>
      </c>
      <c r="O219" s="48"/>
      <c r="P219" s="154">
        <f>O219*H219</f>
        <v>0</v>
      </c>
      <c r="Q219" s="154">
        <v>0.13</v>
      </c>
      <c r="R219" s="154">
        <f>Q219*H219</f>
        <v>0.8234199999999999</v>
      </c>
      <c r="S219" s="154">
        <v>0</v>
      </c>
      <c r="T219" s="155">
        <f>S219*H219</f>
        <v>0</v>
      </c>
      <c r="AR219" s="15" t="s">
        <v>227</v>
      </c>
      <c r="AT219" s="15" t="s">
        <v>265</v>
      </c>
      <c r="AU219" s="15" t="s">
        <v>78</v>
      </c>
      <c r="AY219" s="15" t="s">
        <v>183</v>
      </c>
      <c r="BE219" s="156">
        <f>IF(N219="základní",J219,0)</f>
        <v>1469.49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5" t="s">
        <v>76</v>
      </c>
      <c r="BK219" s="156">
        <f>ROUND(I219*H219,2)</f>
        <v>1469.49</v>
      </c>
      <c r="BL219" s="15" t="s">
        <v>190</v>
      </c>
      <c r="BM219" s="15" t="s">
        <v>1073</v>
      </c>
    </row>
    <row r="220" spans="2:51" s="158" customFormat="1" ht="12">
      <c r="B220" s="157"/>
      <c r="D220" s="159" t="s">
        <v>196</v>
      </c>
      <c r="E220" s="160" t="s">
        <v>1</v>
      </c>
      <c r="F220" s="161" t="s">
        <v>1074</v>
      </c>
      <c r="H220" s="162">
        <v>6.334</v>
      </c>
      <c r="I220" s="5"/>
      <c r="L220" s="157"/>
      <c r="M220" s="163"/>
      <c r="N220" s="164"/>
      <c r="O220" s="164"/>
      <c r="P220" s="164"/>
      <c r="Q220" s="164"/>
      <c r="R220" s="164"/>
      <c r="S220" s="164"/>
      <c r="T220" s="165"/>
      <c r="AT220" s="160" t="s">
        <v>196</v>
      </c>
      <c r="AU220" s="160" t="s">
        <v>78</v>
      </c>
      <c r="AV220" s="158" t="s">
        <v>78</v>
      </c>
      <c r="AW220" s="158" t="s">
        <v>31</v>
      </c>
      <c r="AX220" s="158" t="s">
        <v>76</v>
      </c>
      <c r="AY220" s="160" t="s">
        <v>183</v>
      </c>
    </row>
    <row r="221" spans="2:65" s="28" customFormat="1" ht="16.5" customHeight="1">
      <c r="B221" s="27"/>
      <c r="C221" s="181" t="s">
        <v>441</v>
      </c>
      <c r="D221" s="181" t="s">
        <v>265</v>
      </c>
      <c r="E221" s="182" t="s">
        <v>742</v>
      </c>
      <c r="F221" s="183" t="s">
        <v>743</v>
      </c>
      <c r="G221" s="184" t="s">
        <v>188</v>
      </c>
      <c r="H221" s="185">
        <v>24.633</v>
      </c>
      <c r="I221" s="8">
        <v>580</v>
      </c>
      <c r="J221" s="186">
        <f>ROUND(I221*H221,2)</f>
        <v>14287.14</v>
      </c>
      <c r="K221" s="183" t="s">
        <v>1</v>
      </c>
      <c r="L221" s="187"/>
      <c r="M221" s="188" t="s">
        <v>1</v>
      </c>
      <c r="N221" s="189" t="s">
        <v>40</v>
      </c>
      <c r="O221" s="48"/>
      <c r="P221" s="154">
        <f>O221*H221</f>
        <v>0</v>
      </c>
      <c r="Q221" s="154">
        <v>0.131</v>
      </c>
      <c r="R221" s="154">
        <f>Q221*H221</f>
        <v>3.226923</v>
      </c>
      <c r="S221" s="154">
        <v>0</v>
      </c>
      <c r="T221" s="155">
        <f>S221*H221</f>
        <v>0</v>
      </c>
      <c r="AR221" s="15" t="s">
        <v>227</v>
      </c>
      <c r="AT221" s="15" t="s">
        <v>265</v>
      </c>
      <c r="AU221" s="15" t="s">
        <v>78</v>
      </c>
      <c r="AY221" s="15" t="s">
        <v>183</v>
      </c>
      <c r="BE221" s="156">
        <f>IF(N221="základní",J221,0)</f>
        <v>14287.14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5" t="s">
        <v>76</v>
      </c>
      <c r="BK221" s="156">
        <f>ROUND(I221*H221,2)</f>
        <v>14287.14</v>
      </c>
      <c r="BL221" s="15" t="s">
        <v>190</v>
      </c>
      <c r="BM221" s="15" t="s">
        <v>1075</v>
      </c>
    </row>
    <row r="222" spans="2:51" s="158" customFormat="1" ht="12">
      <c r="B222" s="157"/>
      <c r="D222" s="159" t="s">
        <v>196</v>
      </c>
      <c r="E222" s="160" t="s">
        <v>1</v>
      </c>
      <c r="F222" s="161" t="s">
        <v>1076</v>
      </c>
      <c r="H222" s="162">
        <v>24.633</v>
      </c>
      <c r="I222" s="5"/>
      <c r="L222" s="157"/>
      <c r="M222" s="163"/>
      <c r="N222" s="164"/>
      <c r="O222" s="164"/>
      <c r="P222" s="164"/>
      <c r="Q222" s="164"/>
      <c r="R222" s="164"/>
      <c r="S222" s="164"/>
      <c r="T222" s="165"/>
      <c r="AT222" s="160" t="s">
        <v>196</v>
      </c>
      <c r="AU222" s="160" t="s">
        <v>78</v>
      </c>
      <c r="AV222" s="158" t="s">
        <v>78</v>
      </c>
      <c r="AW222" s="158" t="s">
        <v>31</v>
      </c>
      <c r="AX222" s="158" t="s">
        <v>76</v>
      </c>
      <c r="AY222" s="160" t="s">
        <v>183</v>
      </c>
    </row>
    <row r="223" spans="2:65" s="28" customFormat="1" ht="16.5" customHeight="1">
      <c r="B223" s="27"/>
      <c r="C223" s="147" t="s">
        <v>445</v>
      </c>
      <c r="D223" s="147" t="s">
        <v>185</v>
      </c>
      <c r="E223" s="148" t="s">
        <v>746</v>
      </c>
      <c r="F223" s="149" t="s">
        <v>747</v>
      </c>
      <c r="G223" s="150" t="s">
        <v>188</v>
      </c>
      <c r="H223" s="151">
        <v>191.96</v>
      </c>
      <c r="I223" s="4">
        <v>179</v>
      </c>
      <c r="J223" s="95">
        <f>ROUND(I223*H223,2)</f>
        <v>34360.84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>O223*H223</f>
        <v>0</v>
      </c>
      <c r="Q223" s="154">
        <v>0.10362</v>
      </c>
      <c r="R223" s="154">
        <f>Q223*H223</f>
        <v>19.890895200000003</v>
      </c>
      <c r="S223" s="154">
        <v>0</v>
      </c>
      <c r="T223" s="155">
        <f>S223*H223</f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>IF(N223="základní",J223,0)</f>
        <v>34360.84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5" t="s">
        <v>76</v>
      </c>
      <c r="BK223" s="156">
        <f>ROUND(I223*H223,2)</f>
        <v>34360.84</v>
      </c>
      <c r="BL223" s="15" t="s">
        <v>190</v>
      </c>
      <c r="BM223" s="15" t="s">
        <v>1077</v>
      </c>
    </row>
    <row r="224" spans="2:51" s="167" customFormat="1" ht="12">
      <c r="B224" s="166"/>
      <c r="D224" s="159" t="s">
        <v>196</v>
      </c>
      <c r="E224" s="168" t="s">
        <v>1</v>
      </c>
      <c r="F224" s="169" t="s">
        <v>722</v>
      </c>
      <c r="H224" s="168" t="s">
        <v>1</v>
      </c>
      <c r="I224" s="6"/>
      <c r="L224" s="166"/>
      <c r="M224" s="170"/>
      <c r="N224" s="171"/>
      <c r="O224" s="171"/>
      <c r="P224" s="171"/>
      <c r="Q224" s="171"/>
      <c r="R224" s="171"/>
      <c r="S224" s="171"/>
      <c r="T224" s="172"/>
      <c r="AT224" s="168" t="s">
        <v>196</v>
      </c>
      <c r="AU224" s="168" t="s">
        <v>78</v>
      </c>
      <c r="AV224" s="167" t="s">
        <v>76</v>
      </c>
      <c r="AW224" s="167" t="s">
        <v>31</v>
      </c>
      <c r="AX224" s="167" t="s">
        <v>69</v>
      </c>
      <c r="AY224" s="168" t="s">
        <v>183</v>
      </c>
    </row>
    <row r="225" spans="2:51" s="158" customFormat="1" ht="12">
      <c r="B225" s="157"/>
      <c r="D225" s="159" t="s">
        <v>196</v>
      </c>
      <c r="E225" s="160" t="s">
        <v>1</v>
      </c>
      <c r="F225" s="161" t="s">
        <v>1078</v>
      </c>
      <c r="H225" s="162">
        <v>191.96</v>
      </c>
      <c r="I225" s="5"/>
      <c r="L225" s="157"/>
      <c r="M225" s="163"/>
      <c r="N225" s="164"/>
      <c r="O225" s="164"/>
      <c r="P225" s="164"/>
      <c r="Q225" s="164"/>
      <c r="R225" s="164"/>
      <c r="S225" s="164"/>
      <c r="T225" s="165"/>
      <c r="AT225" s="160" t="s">
        <v>196</v>
      </c>
      <c r="AU225" s="160" t="s">
        <v>78</v>
      </c>
      <c r="AV225" s="158" t="s">
        <v>78</v>
      </c>
      <c r="AW225" s="158" t="s">
        <v>31</v>
      </c>
      <c r="AX225" s="158" t="s">
        <v>76</v>
      </c>
      <c r="AY225" s="160" t="s">
        <v>183</v>
      </c>
    </row>
    <row r="226" spans="2:65" s="28" customFormat="1" ht="16.5" customHeight="1">
      <c r="B226" s="27"/>
      <c r="C226" s="181" t="s">
        <v>449</v>
      </c>
      <c r="D226" s="181" t="s">
        <v>265</v>
      </c>
      <c r="E226" s="182" t="s">
        <v>750</v>
      </c>
      <c r="F226" s="183" t="s">
        <v>751</v>
      </c>
      <c r="G226" s="184" t="s">
        <v>188</v>
      </c>
      <c r="H226" s="185">
        <v>201.558</v>
      </c>
      <c r="I226" s="8">
        <v>226</v>
      </c>
      <c r="J226" s="186">
        <f>ROUND(I226*H226,2)</f>
        <v>45552.11</v>
      </c>
      <c r="K226" s="183" t="s">
        <v>1</v>
      </c>
      <c r="L226" s="187"/>
      <c r="M226" s="188" t="s">
        <v>1</v>
      </c>
      <c r="N226" s="189" t="s">
        <v>40</v>
      </c>
      <c r="O226" s="48"/>
      <c r="P226" s="154">
        <f>O226*H226</f>
        <v>0</v>
      </c>
      <c r="Q226" s="154">
        <v>0.176</v>
      </c>
      <c r="R226" s="154">
        <f>Q226*H226</f>
        <v>35.474208</v>
      </c>
      <c r="S226" s="154">
        <v>0</v>
      </c>
      <c r="T226" s="155">
        <f>S226*H226</f>
        <v>0</v>
      </c>
      <c r="AR226" s="15" t="s">
        <v>227</v>
      </c>
      <c r="AT226" s="15" t="s">
        <v>265</v>
      </c>
      <c r="AU226" s="15" t="s">
        <v>78</v>
      </c>
      <c r="AY226" s="15" t="s">
        <v>183</v>
      </c>
      <c r="BE226" s="156">
        <f>IF(N226="základní",J226,0)</f>
        <v>45552.11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5" t="s">
        <v>76</v>
      </c>
      <c r="BK226" s="156">
        <f>ROUND(I226*H226,2)</f>
        <v>45552.11</v>
      </c>
      <c r="BL226" s="15" t="s">
        <v>190</v>
      </c>
      <c r="BM226" s="15" t="s">
        <v>1079</v>
      </c>
    </row>
    <row r="227" spans="2:51" s="158" customFormat="1" ht="12">
      <c r="B227" s="157"/>
      <c r="D227" s="159" t="s">
        <v>196</v>
      </c>
      <c r="F227" s="161" t="s">
        <v>1080</v>
      </c>
      <c r="H227" s="162">
        <v>201.558</v>
      </c>
      <c r="I227" s="5"/>
      <c r="L227" s="157"/>
      <c r="M227" s="163"/>
      <c r="N227" s="164"/>
      <c r="O227" s="164"/>
      <c r="P227" s="164"/>
      <c r="Q227" s="164"/>
      <c r="R227" s="164"/>
      <c r="S227" s="164"/>
      <c r="T227" s="165"/>
      <c r="AT227" s="160" t="s">
        <v>196</v>
      </c>
      <c r="AU227" s="160" t="s">
        <v>78</v>
      </c>
      <c r="AV227" s="158" t="s">
        <v>78</v>
      </c>
      <c r="AW227" s="158" t="s">
        <v>3</v>
      </c>
      <c r="AX227" s="158" t="s">
        <v>76</v>
      </c>
      <c r="AY227" s="160" t="s">
        <v>183</v>
      </c>
    </row>
    <row r="228" spans="2:63" s="135" customFormat="1" ht="22.9" customHeight="1">
      <c r="B228" s="134"/>
      <c r="D228" s="136" t="s">
        <v>68</v>
      </c>
      <c r="E228" s="145" t="s">
        <v>232</v>
      </c>
      <c r="F228" s="145" t="s">
        <v>754</v>
      </c>
      <c r="I228" s="3"/>
      <c r="J228" s="146">
        <f>BK228</f>
        <v>368820.63</v>
      </c>
      <c r="L228" s="134"/>
      <c r="M228" s="139"/>
      <c r="N228" s="140"/>
      <c r="O228" s="140"/>
      <c r="P228" s="141">
        <f>SUM(P229:P239)</f>
        <v>0</v>
      </c>
      <c r="Q228" s="140"/>
      <c r="R228" s="141">
        <f>SUM(R229:R239)</f>
        <v>160.26645816</v>
      </c>
      <c r="S228" s="140"/>
      <c r="T228" s="142">
        <f>SUM(T229:T239)</f>
        <v>46.1394</v>
      </c>
      <c r="AR228" s="136" t="s">
        <v>76</v>
      </c>
      <c r="AT228" s="143" t="s">
        <v>68</v>
      </c>
      <c r="AU228" s="143" t="s">
        <v>76</v>
      </c>
      <c r="AY228" s="136" t="s">
        <v>183</v>
      </c>
      <c r="BK228" s="144">
        <f>SUM(BK229:BK239)</f>
        <v>368820.63</v>
      </c>
    </row>
    <row r="229" spans="2:65" s="28" customFormat="1" ht="16.5" customHeight="1">
      <c r="B229" s="27"/>
      <c r="C229" s="147" t="s">
        <v>453</v>
      </c>
      <c r="D229" s="147" t="s">
        <v>185</v>
      </c>
      <c r="E229" s="148" t="s">
        <v>484</v>
      </c>
      <c r="F229" s="149" t="s">
        <v>485</v>
      </c>
      <c r="G229" s="150" t="s">
        <v>319</v>
      </c>
      <c r="H229" s="151">
        <v>321.74</v>
      </c>
      <c r="I229" s="4">
        <v>489</v>
      </c>
      <c r="J229" s="95">
        <f>ROUND(I229*H229,2)</f>
        <v>157330.86</v>
      </c>
      <c r="K229" s="149" t="s">
        <v>189</v>
      </c>
      <c r="L229" s="27"/>
      <c r="M229" s="152" t="s">
        <v>1</v>
      </c>
      <c r="N229" s="153" t="s">
        <v>40</v>
      </c>
      <c r="O229" s="48"/>
      <c r="P229" s="154">
        <f>O229*H229</f>
        <v>0</v>
      </c>
      <c r="Q229" s="154">
        <v>0.1554</v>
      </c>
      <c r="R229" s="154">
        <f>Q229*H229</f>
        <v>49.99839600000001</v>
      </c>
      <c r="S229" s="154">
        <v>0</v>
      </c>
      <c r="T229" s="155">
        <f>S229*H229</f>
        <v>0</v>
      </c>
      <c r="AR229" s="15" t="s">
        <v>190</v>
      </c>
      <c r="AT229" s="15" t="s">
        <v>185</v>
      </c>
      <c r="AU229" s="15" t="s">
        <v>78</v>
      </c>
      <c r="AY229" s="15" t="s">
        <v>183</v>
      </c>
      <c r="BE229" s="156">
        <f>IF(N229="základní",J229,0)</f>
        <v>157330.86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5" t="s">
        <v>76</v>
      </c>
      <c r="BK229" s="156">
        <f>ROUND(I229*H229,2)</f>
        <v>157330.86</v>
      </c>
      <c r="BL229" s="15" t="s">
        <v>190</v>
      </c>
      <c r="BM229" s="15" t="s">
        <v>1081</v>
      </c>
    </row>
    <row r="230" spans="2:51" s="158" customFormat="1" ht="12">
      <c r="B230" s="157"/>
      <c r="D230" s="159" t="s">
        <v>196</v>
      </c>
      <c r="E230" s="160" t="s">
        <v>1</v>
      </c>
      <c r="F230" s="161" t="s">
        <v>1082</v>
      </c>
      <c r="H230" s="162">
        <v>321.74</v>
      </c>
      <c r="I230" s="5"/>
      <c r="L230" s="157"/>
      <c r="M230" s="163"/>
      <c r="N230" s="164"/>
      <c r="O230" s="164"/>
      <c r="P230" s="164"/>
      <c r="Q230" s="164"/>
      <c r="R230" s="164"/>
      <c r="S230" s="164"/>
      <c r="T230" s="165"/>
      <c r="AT230" s="160" t="s">
        <v>196</v>
      </c>
      <c r="AU230" s="160" t="s">
        <v>78</v>
      </c>
      <c r="AV230" s="158" t="s">
        <v>78</v>
      </c>
      <c r="AW230" s="158" t="s">
        <v>31</v>
      </c>
      <c r="AX230" s="158" t="s">
        <v>76</v>
      </c>
      <c r="AY230" s="160" t="s">
        <v>183</v>
      </c>
    </row>
    <row r="231" spans="2:65" s="28" customFormat="1" ht="16.5" customHeight="1">
      <c r="B231" s="27"/>
      <c r="C231" s="181" t="s">
        <v>457</v>
      </c>
      <c r="D231" s="181" t="s">
        <v>265</v>
      </c>
      <c r="E231" s="182" t="s">
        <v>489</v>
      </c>
      <c r="F231" s="183" t="s">
        <v>490</v>
      </c>
      <c r="G231" s="184" t="s">
        <v>319</v>
      </c>
      <c r="H231" s="185">
        <v>354.719</v>
      </c>
      <c r="I231" s="8">
        <v>119</v>
      </c>
      <c r="J231" s="186">
        <f>ROUND(I231*H231,2)</f>
        <v>42211.56</v>
      </c>
      <c r="K231" s="183" t="s">
        <v>1</v>
      </c>
      <c r="L231" s="187"/>
      <c r="M231" s="188" t="s">
        <v>1</v>
      </c>
      <c r="N231" s="189" t="s">
        <v>40</v>
      </c>
      <c r="O231" s="48"/>
      <c r="P231" s="154">
        <f>O231*H231</f>
        <v>0</v>
      </c>
      <c r="Q231" s="154">
        <v>0.086</v>
      </c>
      <c r="R231" s="154">
        <f>Q231*H231</f>
        <v>30.505833999999997</v>
      </c>
      <c r="S231" s="154">
        <v>0</v>
      </c>
      <c r="T231" s="155">
        <f>S231*H231</f>
        <v>0</v>
      </c>
      <c r="AR231" s="15" t="s">
        <v>227</v>
      </c>
      <c r="AT231" s="15" t="s">
        <v>265</v>
      </c>
      <c r="AU231" s="15" t="s">
        <v>78</v>
      </c>
      <c r="AY231" s="15" t="s">
        <v>183</v>
      </c>
      <c r="BE231" s="156">
        <f>IF(N231="základní",J231,0)</f>
        <v>42211.56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5" t="s">
        <v>76</v>
      </c>
      <c r="BK231" s="156">
        <f>ROUND(I231*H231,2)</f>
        <v>42211.56</v>
      </c>
      <c r="BL231" s="15" t="s">
        <v>190</v>
      </c>
      <c r="BM231" s="15" t="s">
        <v>1083</v>
      </c>
    </row>
    <row r="232" spans="2:51" s="158" customFormat="1" ht="12">
      <c r="B232" s="157"/>
      <c r="D232" s="159" t="s">
        <v>196</v>
      </c>
      <c r="F232" s="161" t="s">
        <v>1084</v>
      </c>
      <c r="H232" s="162">
        <v>354.719</v>
      </c>
      <c r="I232" s="5"/>
      <c r="L232" s="157"/>
      <c r="M232" s="163"/>
      <c r="N232" s="164"/>
      <c r="O232" s="164"/>
      <c r="P232" s="164"/>
      <c r="Q232" s="164"/>
      <c r="R232" s="164"/>
      <c r="S232" s="164"/>
      <c r="T232" s="165"/>
      <c r="AT232" s="160" t="s">
        <v>196</v>
      </c>
      <c r="AU232" s="160" t="s">
        <v>78</v>
      </c>
      <c r="AV232" s="158" t="s">
        <v>78</v>
      </c>
      <c r="AW232" s="158" t="s">
        <v>3</v>
      </c>
      <c r="AX232" s="158" t="s">
        <v>76</v>
      </c>
      <c r="AY232" s="160" t="s">
        <v>183</v>
      </c>
    </row>
    <row r="233" spans="2:65" s="28" customFormat="1" ht="16.5" customHeight="1">
      <c r="B233" s="27"/>
      <c r="C233" s="147" t="s">
        <v>461</v>
      </c>
      <c r="D233" s="147" t="s">
        <v>185</v>
      </c>
      <c r="E233" s="148" t="s">
        <v>758</v>
      </c>
      <c r="F233" s="149" t="s">
        <v>759</v>
      </c>
      <c r="G233" s="150" t="s">
        <v>319</v>
      </c>
      <c r="H233" s="151">
        <v>260.73</v>
      </c>
      <c r="I233" s="4">
        <v>278</v>
      </c>
      <c r="J233" s="95">
        <f>ROUND(I233*H233,2)</f>
        <v>72482.94</v>
      </c>
      <c r="K233" s="149" t="s">
        <v>189</v>
      </c>
      <c r="L233" s="27"/>
      <c r="M233" s="152" t="s">
        <v>1</v>
      </c>
      <c r="N233" s="153" t="s">
        <v>40</v>
      </c>
      <c r="O233" s="48"/>
      <c r="P233" s="154">
        <f>O233*H233</f>
        <v>0</v>
      </c>
      <c r="Q233" s="154">
        <v>0.1295</v>
      </c>
      <c r="R233" s="154">
        <f>Q233*H233</f>
        <v>33.764535</v>
      </c>
      <c r="S233" s="154">
        <v>0</v>
      </c>
      <c r="T233" s="155">
        <f>S233*H233</f>
        <v>0</v>
      </c>
      <c r="AR233" s="15" t="s">
        <v>190</v>
      </c>
      <c r="AT233" s="15" t="s">
        <v>185</v>
      </c>
      <c r="AU233" s="15" t="s">
        <v>78</v>
      </c>
      <c r="AY233" s="15" t="s">
        <v>183</v>
      </c>
      <c r="BE233" s="156">
        <f>IF(N233="základní",J233,0)</f>
        <v>72482.94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72482.94</v>
      </c>
      <c r="BL233" s="15" t="s">
        <v>190</v>
      </c>
      <c r="BM233" s="15" t="s">
        <v>1085</v>
      </c>
    </row>
    <row r="234" spans="2:65" s="28" customFormat="1" ht="16.5" customHeight="1">
      <c r="B234" s="27"/>
      <c r="C234" s="181" t="s">
        <v>465</v>
      </c>
      <c r="D234" s="181" t="s">
        <v>265</v>
      </c>
      <c r="E234" s="182" t="s">
        <v>761</v>
      </c>
      <c r="F234" s="183" t="s">
        <v>762</v>
      </c>
      <c r="G234" s="184" t="s">
        <v>319</v>
      </c>
      <c r="H234" s="185">
        <v>273.767</v>
      </c>
      <c r="I234" s="8">
        <v>85</v>
      </c>
      <c r="J234" s="186">
        <f>ROUND(I234*H234,2)</f>
        <v>23270.2</v>
      </c>
      <c r="K234" s="183" t="s">
        <v>1</v>
      </c>
      <c r="L234" s="187"/>
      <c r="M234" s="188" t="s">
        <v>1</v>
      </c>
      <c r="N234" s="189" t="s">
        <v>40</v>
      </c>
      <c r="O234" s="48"/>
      <c r="P234" s="154">
        <f>O234*H234</f>
        <v>0</v>
      </c>
      <c r="Q234" s="154">
        <v>0.024</v>
      </c>
      <c r="R234" s="154">
        <f>Q234*H234</f>
        <v>6.5704080000000005</v>
      </c>
      <c r="S234" s="154">
        <v>0</v>
      </c>
      <c r="T234" s="155">
        <f>S234*H234</f>
        <v>0</v>
      </c>
      <c r="AR234" s="15" t="s">
        <v>227</v>
      </c>
      <c r="AT234" s="15" t="s">
        <v>265</v>
      </c>
      <c r="AU234" s="15" t="s">
        <v>78</v>
      </c>
      <c r="AY234" s="15" t="s">
        <v>183</v>
      </c>
      <c r="BE234" s="156">
        <f>IF(N234="základní",J234,0)</f>
        <v>23270.2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5" t="s">
        <v>76</v>
      </c>
      <c r="BK234" s="156">
        <f>ROUND(I234*H234,2)</f>
        <v>23270.2</v>
      </c>
      <c r="BL234" s="15" t="s">
        <v>190</v>
      </c>
      <c r="BM234" s="15" t="s">
        <v>1086</v>
      </c>
    </row>
    <row r="235" spans="2:51" s="158" customFormat="1" ht="12">
      <c r="B235" s="157"/>
      <c r="D235" s="159" t="s">
        <v>196</v>
      </c>
      <c r="F235" s="161" t="s">
        <v>1087</v>
      </c>
      <c r="H235" s="162">
        <v>273.767</v>
      </c>
      <c r="I235" s="5"/>
      <c r="L235" s="157"/>
      <c r="M235" s="163"/>
      <c r="N235" s="164"/>
      <c r="O235" s="164"/>
      <c r="P235" s="164"/>
      <c r="Q235" s="164"/>
      <c r="R235" s="164"/>
      <c r="S235" s="164"/>
      <c r="T235" s="165"/>
      <c r="AT235" s="160" t="s">
        <v>196</v>
      </c>
      <c r="AU235" s="160" t="s">
        <v>78</v>
      </c>
      <c r="AV235" s="158" t="s">
        <v>78</v>
      </c>
      <c r="AW235" s="158" t="s">
        <v>3</v>
      </c>
      <c r="AX235" s="158" t="s">
        <v>76</v>
      </c>
      <c r="AY235" s="160" t="s">
        <v>183</v>
      </c>
    </row>
    <row r="236" spans="2:65" s="28" customFormat="1" ht="16.5" customHeight="1">
      <c r="B236" s="27"/>
      <c r="C236" s="147" t="s">
        <v>469</v>
      </c>
      <c r="D236" s="147" t="s">
        <v>185</v>
      </c>
      <c r="E236" s="148" t="s">
        <v>514</v>
      </c>
      <c r="F236" s="149" t="s">
        <v>515</v>
      </c>
      <c r="G236" s="150" t="s">
        <v>194</v>
      </c>
      <c r="H236" s="151">
        <v>17.474</v>
      </c>
      <c r="I236" s="4">
        <v>2220</v>
      </c>
      <c r="J236" s="95">
        <f>ROUND(I236*H236,2)</f>
        <v>38792.28</v>
      </c>
      <c r="K236" s="149" t="s">
        <v>189</v>
      </c>
      <c r="L236" s="27"/>
      <c r="M236" s="152" t="s">
        <v>1</v>
      </c>
      <c r="N236" s="153" t="s">
        <v>40</v>
      </c>
      <c r="O236" s="48"/>
      <c r="P236" s="154">
        <f>O236*H236</f>
        <v>0</v>
      </c>
      <c r="Q236" s="154">
        <v>2.25634</v>
      </c>
      <c r="R236" s="154">
        <f>Q236*H236</f>
        <v>39.42728516</v>
      </c>
      <c r="S236" s="154">
        <v>0</v>
      </c>
      <c r="T236" s="155">
        <f>S236*H236</f>
        <v>0</v>
      </c>
      <c r="AR236" s="15" t="s">
        <v>190</v>
      </c>
      <c r="AT236" s="15" t="s">
        <v>185</v>
      </c>
      <c r="AU236" s="15" t="s">
        <v>78</v>
      </c>
      <c r="AY236" s="15" t="s">
        <v>183</v>
      </c>
      <c r="BE236" s="156">
        <f>IF(N236="základní",J236,0)</f>
        <v>38792.28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5" t="s">
        <v>76</v>
      </c>
      <c r="BK236" s="156">
        <f>ROUND(I236*H236,2)</f>
        <v>38792.28</v>
      </c>
      <c r="BL236" s="15" t="s">
        <v>190</v>
      </c>
      <c r="BM236" s="15" t="s">
        <v>1088</v>
      </c>
    </row>
    <row r="237" spans="2:51" s="158" customFormat="1" ht="12">
      <c r="B237" s="157"/>
      <c r="D237" s="159" t="s">
        <v>196</v>
      </c>
      <c r="E237" s="160" t="s">
        <v>1</v>
      </c>
      <c r="F237" s="161" t="s">
        <v>1089</v>
      </c>
      <c r="H237" s="162">
        <v>17.474</v>
      </c>
      <c r="I237" s="5"/>
      <c r="L237" s="157"/>
      <c r="M237" s="163"/>
      <c r="N237" s="164"/>
      <c r="O237" s="164"/>
      <c r="P237" s="164"/>
      <c r="Q237" s="164"/>
      <c r="R237" s="164"/>
      <c r="S237" s="164"/>
      <c r="T237" s="165"/>
      <c r="AT237" s="160" t="s">
        <v>196</v>
      </c>
      <c r="AU237" s="160" t="s">
        <v>78</v>
      </c>
      <c r="AV237" s="158" t="s">
        <v>78</v>
      </c>
      <c r="AW237" s="158" t="s">
        <v>31</v>
      </c>
      <c r="AX237" s="158" t="s">
        <v>76</v>
      </c>
      <c r="AY237" s="160" t="s">
        <v>183</v>
      </c>
    </row>
    <row r="238" spans="2:65" s="28" customFormat="1" ht="16.5" customHeight="1">
      <c r="B238" s="27"/>
      <c r="C238" s="147" t="s">
        <v>474</v>
      </c>
      <c r="D238" s="147" t="s">
        <v>185</v>
      </c>
      <c r="E238" s="148" t="s">
        <v>549</v>
      </c>
      <c r="F238" s="149" t="s">
        <v>550</v>
      </c>
      <c r="G238" s="150" t="s">
        <v>188</v>
      </c>
      <c r="H238" s="151">
        <v>199.47</v>
      </c>
      <c r="I238" s="4">
        <v>5.5</v>
      </c>
      <c r="J238" s="95">
        <f>ROUND(I238*H238,2)</f>
        <v>1097.09</v>
      </c>
      <c r="K238" s="149" t="s">
        <v>189</v>
      </c>
      <c r="L238" s="27"/>
      <c r="M238" s="152" t="s">
        <v>1</v>
      </c>
      <c r="N238" s="153" t="s">
        <v>40</v>
      </c>
      <c r="O238" s="48"/>
      <c r="P238" s="154">
        <f>O238*H238</f>
        <v>0</v>
      </c>
      <c r="Q238" s="154">
        <v>0</v>
      </c>
      <c r="R238" s="154">
        <f>Q238*H238</f>
        <v>0</v>
      </c>
      <c r="S238" s="154">
        <v>0.02</v>
      </c>
      <c r="T238" s="155">
        <f>S238*H238</f>
        <v>3.9894000000000003</v>
      </c>
      <c r="AR238" s="15" t="s">
        <v>190</v>
      </c>
      <c r="AT238" s="15" t="s">
        <v>185</v>
      </c>
      <c r="AU238" s="15" t="s">
        <v>78</v>
      </c>
      <c r="AY238" s="15" t="s">
        <v>183</v>
      </c>
      <c r="BE238" s="156">
        <f>IF(N238="základní",J238,0)</f>
        <v>1097.09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5" t="s">
        <v>76</v>
      </c>
      <c r="BK238" s="156">
        <f>ROUND(I238*H238,2)</f>
        <v>1097.09</v>
      </c>
      <c r="BL238" s="15" t="s">
        <v>190</v>
      </c>
      <c r="BM238" s="15" t="s">
        <v>1090</v>
      </c>
    </row>
    <row r="239" spans="2:65" s="28" customFormat="1" ht="16.5" customHeight="1">
      <c r="B239" s="27"/>
      <c r="C239" s="147" t="s">
        <v>479</v>
      </c>
      <c r="D239" s="147" t="s">
        <v>185</v>
      </c>
      <c r="E239" s="148" t="s">
        <v>1091</v>
      </c>
      <c r="F239" s="149" t="s">
        <v>1092</v>
      </c>
      <c r="G239" s="150" t="s">
        <v>194</v>
      </c>
      <c r="H239" s="151">
        <v>16.86</v>
      </c>
      <c r="I239" s="4">
        <v>1995</v>
      </c>
      <c r="J239" s="95">
        <f>ROUND(I239*H239,2)</f>
        <v>33635.7</v>
      </c>
      <c r="K239" s="149" t="s">
        <v>189</v>
      </c>
      <c r="L239" s="27"/>
      <c r="M239" s="152" t="s">
        <v>1</v>
      </c>
      <c r="N239" s="153" t="s">
        <v>40</v>
      </c>
      <c r="O239" s="48"/>
      <c r="P239" s="154">
        <f>O239*H239</f>
        <v>0</v>
      </c>
      <c r="Q239" s="154">
        <v>0</v>
      </c>
      <c r="R239" s="154">
        <f>Q239*H239</f>
        <v>0</v>
      </c>
      <c r="S239" s="154">
        <v>2.5</v>
      </c>
      <c r="T239" s="155">
        <f>S239*H239</f>
        <v>42.15</v>
      </c>
      <c r="AR239" s="15" t="s">
        <v>190</v>
      </c>
      <c r="AT239" s="15" t="s">
        <v>185</v>
      </c>
      <c r="AU239" s="15" t="s">
        <v>78</v>
      </c>
      <c r="AY239" s="15" t="s">
        <v>183</v>
      </c>
      <c r="BE239" s="156">
        <f>IF(N239="základní",J239,0)</f>
        <v>33635.7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5" t="s">
        <v>76</v>
      </c>
      <c r="BK239" s="156">
        <f>ROUND(I239*H239,2)</f>
        <v>33635.7</v>
      </c>
      <c r="BL239" s="15" t="s">
        <v>190</v>
      </c>
      <c r="BM239" s="15" t="s">
        <v>1093</v>
      </c>
    </row>
    <row r="240" spans="2:63" s="135" customFormat="1" ht="22.9" customHeight="1">
      <c r="B240" s="134"/>
      <c r="D240" s="136" t="s">
        <v>68</v>
      </c>
      <c r="E240" s="145" t="s">
        <v>561</v>
      </c>
      <c r="F240" s="145" t="s">
        <v>562</v>
      </c>
      <c r="I240" s="3"/>
      <c r="J240" s="146">
        <f>BK240</f>
        <v>90234.18</v>
      </c>
      <c r="L240" s="134"/>
      <c r="M240" s="139"/>
      <c r="N240" s="140"/>
      <c r="O240" s="140"/>
      <c r="P240" s="141">
        <f>SUM(P241:P250)</f>
        <v>0</v>
      </c>
      <c r="Q240" s="140"/>
      <c r="R240" s="141">
        <f>SUM(R241:R250)</f>
        <v>0</v>
      </c>
      <c r="S240" s="140"/>
      <c r="T240" s="142">
        <f>SUM(T241:T250)</f>
        <v>0</v>
      </c>
      <c r="AR240" s="136" t="s">
        <v>76</v>
      </c>
      <c r="AT240" s="143" t="s">
        <v>68</v>
      </c>
      <c r="AU240" s="143" t="s">
        <v>76</v>
      </c>
      <c r="AY240" s="136" t="s">
        <v>183</v>
      </c>
      <c r="BK240" s="144">
        <f>SUM(BK241:BK250)</f>
        <v>90234.18</v>
      </c>
    </row>
    <row r="241" spans="2:65" s="28" customFormat="1" ht="16.5" customHeight="1">
      <c r="B241" s="27"/>
      <c r="C241" s="147" t="s">
        <v>483</v>
      </c>
      <c r="D241" s="147" t="s">
        <v>185</v>
      </c>
      <c r="E241" s="148" t="s">
        <v>564</v>
      </c>
      <c r="F241" s="149" t="s">
        <v>565</v>
      </c>
      <c r="G241" s="150" t="s">
        <v>239</v>
      </c>
      <c r="H241" s="151">
        <v>311.152</v>
      </c>
      <c r="I241" s="4">
        <v>149</v>
      </c>
      <c r="J241" s="95">
        <f>ROUND(I241*H241,2)</f>
        <v>46361.65</v>
      </c>
      <c r="K241" s="149" t="s">
        <v>189</v>
      </c>
      <c r="L241" s="27"/>
      <c r="M241" s="152" t="s">
        <v>1</v>
      </c>
      <c r="N241" s="153" t="s">
        <v>40</v>
      </c>
      <c r="O241" s="48"/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AR241" s="15" t="s">
        <v>190</v>
      </c>
      <c r="AT241" s="15" t="s">
        <v>185</v>
      </c>
      <c r="AU241" s="15" t="s">
        <v>78</v>
      </c>
      <c r="AY241" s="15" t="s">
        <v>183</v>
      </c>
      <c r="BE241" s="156">
        <f>IF(N241="základní",J241,0)</f>
        <v>46361.65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5" t="s">
        <v>76</v>
      </c>
      <c r="BK241" s="156">
        <f>ROUND(I241*H241,2)</f>
        <v>46361.65</v>
      </c>
      <c r="BL241" s="15" t="s">
        <v>190</v>
      </c>
      <c r="BM241" s="15" t="s">
        <v>1094</v>
      </c>
    </row>
    <row r="242" spans="2:51" s="158" customFormat="1" ht="12">
      <c r="B242" s="157"/>
      <c r="D242" s="159" t="s">
        <v>196</v>
      </c>
      <c r="E242" s="160" t="s">
        <v>1</v>
      </c>
      <c r="F242" s="161" t="s">
        <v>1095</v>
      </c>
      <c r="H242" s="162">
        <v>311.152</v>
      </c>
      <c r="I242" s="5"/>
      <c r="L242" s="157"/>
      <c r="M242" s="163"/>
      <c r="N242" s="164"/>
      <c r="O242" s="164"/>
      <c r="P242" s="164"/>
      <c r="Q242" s="164"/>
      <c r="R242" s="164"/>
      <c r="S242" s="164"/>
      <c r="T242" s="165"/>
      <c r="AT242" s="160" t="s">
        <v>196</v>
      </c>
      <c r="AU242" s="160" t="s">
        <v>78</v>
      </c>
      <c r="AV242" s="158" t="s">
        <v>78</v>
      </c>
      <c r="AW242" s="158" t="s">
        <v>31</v>
      </c>
      <c r="AX242" s="158" t="s">
        <v>76</v>
      </c>
      <c r="AY242" s="160" t="s">
        <v>183</v>
      </c>
    </row>
    <row r="243" spans="2:65" s="28" customFormat="1" ht="16.5" customHeight="1">
      <c r="B243" s="27"/>
      <c r="C243" s="147" t="s">
        <v>488</v>
      </c>
      <c r="D243" s="147" t="s">
        <v>185</v>
      </c>
      <c r="E243" s="148" t="s">
        <v>569</v>
      </c>
      <c r="F243" s="149" t="s">
        <v>570</v>
      </c>
      <c r="G243" s="150" t="s">
        <v>239</v>
      </c>
      <c r="H243" s="151">
        <v>12446.08</v>
      </c>
      <c r="I243" s="4">
        <v>2</v>
      </c>
      <c r="J243" s="95">
        <f>ROUND(I243*H243,2)</f>
        <v>24892.16</v>
      </c>
      <c r="K243" s="149" t="s">
        <v>189</v>
      </c>
      <c r="L243" s="27"/>
      <c r="M243" s="152" t="s">
        <v>1</v>
      </c>
      <c r="N243" s="153" t="s">
        <v>40</v>
      </c>
      <c r="O243" s="48"/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AR243" s="15" t="s">
        <v>190</v>
      </c>
      <c r="AT243" s="15" t="s">
        <v>185</v>
      </c>
      <c r="AU243" s="15" t="s">
        <v>78</v>
      </c>
      <c r="AY243" s="15" t="s">
        <v>183</v>
      </c>
      <c r="BE243" s="156">
        <f>IF(N243="základní",J243,0)</f>
        <v>24892.16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5" t="s">
        <v>76</v>
      </c>
      <c r="BK243" s="156">
        <f>ROUND(I243*H243,2)</f>
        <v>24892.16</v>
      </c>
      <c r="BL243" s="15" t="s">
        <v>190</v>
      </c>
      <c r="BM243" s="15" t="s">
        <v>1096</v>
      </c>
    </row>
    <row r="244" spans="2:51" s="158" customFormat="1" ht="12">
      <c r="B244" s="157"/>
      <c r="D244" s="159" t="s">
        <v>196</v>
      </c>
      <c r="E244" s="160" t="s">
        <v>1</v>
      </c>
      <c r="F244" s="161" t="s">
        <v>1097</v>
      </c>
      <c r="H244" s="162">
        <v>12446.08</v>
      </c>
      <c r="I244" s="5"/>
      <c r="L244" s="157"/>
      <c r="M244" s="163"/>
      <c r="N244" s="164"/>
      <c r="O244" s="164"/>
      <c r="P244" s="164"/>
      <c r="Q244" s="164"/>
      <c r="R244" s="164"/>
      <c r="S244" s="164"/>
      <c r="T244" s="165"/>
      <c r="AT244" s="160" t="s">
        <v>196</v>
      </c>
      <c r="AU244" s="160" t="s">
        <v>78</v>
      </c>
      <c r="AV244" s="158" t="s">
        <v>78</v>
      </c>
      <c r="AW244" s="158" t="s">
        <v>31</v>
      </c>
      <c r="AX244" s="158" t="s">
        <v>76</v>
      </c>
      <c r="AY244" s="160" t="s">
        <v>183</v>
      </c>
    </row>
    <row r="245" spans="2:65" s="28" customFormat="1" ht="16.5" customHeight="1">
      <c r="B245" s="27"/>
      <c r="C245" s="147" t="s">
        <v>494</v>
      </c>
      <c r="D245" s="147" t="s">
        <v>185</v>
      </c>
      <c r="E245" s="148" t="s">
        <v>574</v>
      </c>
      <c r="F245" s="149" t="s">
        <v>575</v>
      </c>
      <c r="G245" s="150" t="s">
        <v>239</v>
      </c>
      <c r="H245" s="151">
        <v>311.152</v>
      </c>
      <c r="I245" s="4">
        <v>11</v>
      </c>
      <c r="J245" s="95">
        <f>ROUND(I245*H245,2)</f>
        <v>3422.67</v>
      </c>
      <c r="K245" s="149" t="s">
        <v>189</v>
      </c>
      <c r="L245" s="27"/>
      <c r="M245" s="152" t="s">
        <v>1</v>
      </c>
      <c r="N245" s="153" t="s">
        <v>40</v>
      </c>
      <c r="O245" s="48"/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AR245" s="15" t="s">
        <v>190</v>
      </c>
      <c r="AT245" s="15" t="s">
        <v>185</v>
      </c>
      <c r="AU245" s="15" t="s">
        <v>78</v>
      </c>
      <c r="AY245" s="15" t="s">
        <v>183</v>
      </c>
      <c r="BE245" s="156">
        <f>IF(N245="základní",J245,0)</f>
        <v>3422.67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5" t="s">
        <v>76</v>
      </c>
      <c r="BK245" s="156">
        <f>ROUND(I245*H245,2)</f>
        <v>3422.67</v>
      </c>
      <c r="BL245" s="15" t="s">
        <v>190</v>
      </c>
      <c r="BM245" s="15" t="s">
        <v>1098</v>
      </c>
    </row>
    <row r="246" spans="2:65" s="28" customFormat="1" ht="16.5" customHeight="1">
      <c r="B246" s="27"/>
      <c r="C246" s="147" t="s">
        <v>499</v>
      </c>
      <c r="D246" s="147" t="s">
        <v>185</v>
      </c>
      <c r="E246" s="148" t="s">
        <v>773</v>
      </c>
      <c r="F246" s="149" t="s">
        <v>774</v>
      </c>
      <c r="G246" s="150" t="s">
        <v>239</v>
      </c>
      <c r="H246" s="151">
        <v>123.113</v>
      </c>
      <c r="I246" s="4">
        <v>50</v>
      </c>
      <c r="J246" s="95">
        <f>ROUND(I246*H246,2)</f>
        <v>6155.65</v>
      </c>
      <c r="K246" s="149" t="s">
        <v>189</v>
      </c>
      <c r="L246" s="27"/>
      <c r="M246" s="152" t="s">
        <v>1</v>
      </c>
      <c r="N246" s="153" t="s">
        <v>40</v>
      </c>
      <c r="O246" s="48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AR246" s="15" t="s">
        <v>190</v>
      </c>
      <c r="AT246" s="15" t="s">
        <v>185</v>
      </c>
      <c r="AU246" s="15" t="s">
        <v>78</v>
      </c>
      <c r="AY246" s="15" t="s">
        <v>183</v>
      </c>
      <c r="BE246" s="156">
        <f>IF(N246="základní",J246,0)</f>
        <v>6155.65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5" t="s">
        <v>76</v>
      </c>
      <c r="BK246" s="156">
        <f>ROUND(I246*H246,2)</f>
        <v>6155.65</v>
      </c>
      <c r="BL246" s="15" t="s">
        <v>190</v>
      </c>
      <c r="BM246" s="15" t="s">
        <v>1099</v>
      </c>
    </row>
    <row r="247" spans="2:51" s="158" customFormat="1" ht="12">
      <c r="B247" s="157"/>
      <c r="D247" s="159" t="s">
        <v>196</v>
      </c>
      <c r="E247" s="160" t="s">
        <v>1</v>
      </c>
      <c r="F247" s="161" t="s">
        <v>1100</v>
      </c>
      <c r="H247" s="162">
        <v>123.113</v>
      </c>
      <c r="I247" s="5"/>
      <c r="L247" s="157"/>
      <c r="M247" s="163"/>
      <c r="N247" s="164"/>
      <c r="O247" s="164"/>
      <c r="P247" s="164"/>
      <c r="Q247" s="164"/>
      <c r="R247" s="164"/>
      <c r="S247" s="164"/>
      <c r="T247" s="165"/>
      <c r="AT247" s="160" t="s">
        <v>196</v>
      </c>
      <c r="AU247" s="160" t="s">
        <v>78</v>
      </c>
      <c r="AV247" s="158" t="s">
        <v>78</v>
      </c>
      <c r="AW247" s="158" t="s">
        <v>31</v>
      </c>
      <c r="AX247" s="158" t="s">
        <v>76</v>
      </c>
      <c r="AY247" s="160" t="s">
        <v>183</v>
      </c>
    </row>
    <row r="248" spans="2:65" s="28" customFormat="1" ht="16.5" customHeight="1">
      <c r="B248" s="27"/>
      <c r="C248" s="147" t="s">
        <v>504</v>
      </c>
      <c r="D248" s="147" t="s">
        <v>185</v>
      </c>
      <c r="E248" s="148" t="s">
        <v>777</v>
      </c>
      <c r="F248" s="149" t="s">
        <v>778</v>
      </c>
      <c r="G248" s="150" t="s">
        <v>239</v>
      </c>
      <c r="H248" s="151">
        <v>9.375</v>
      </c>
      <c r="I248" s="4">
        <v>50</v>
      </c>
      <c r="J248" s="95">
        <f>ROUND(I248*H248,2)</f>
        <v>468.75</v>
      </c>
      <c r="K248" s="149" t="s">
        <v>189</v>
      </c>
      <c r="L248" s="27"/>
      <c r="M248" s="152" t="s">
        <v>1</v>
      </c>
      <c r="N248" s="153" t="s">
        <v>40</v>
      </c>
      <c r="O248" s="48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AR248" s="15" t="s">
        <v>190</v>
      </c>
      <c r="AT248" s="15" t="s">
        <v>185</v>
      </c>
      <c r="AU248" s="15" t="s">
        <v>78</v>
      </c>
      <c r="AY248" s="15" t="s">
        <v>183</v>
      </c>
      <c r="BE248" s="156">
        <f>IF(N248="základní",J248,0)</f>
        <v>468.75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15" t="s">
        <v>76</v>
      </c>
      <c r="BK248" s="156">
        <f>ROUND(I248*H248,2)</f>
        <v>468.75</v>
      </c>
      <c r="BL248" s="15" t="s">
        <v>190</v>
      </c>
      <c r="BM248" s="15" t="s">
        <v>1101</v>
      </c>
    </row>
    <row r="249" spans="2:65" s="28" customFormat="1" ht="16.5" customHeight="1">
      <c r="B249" s="27"/>
      <c r="C249" s="147" t="s">
        <v>508</v>
      </c>
      <c r="D249" s="147" t="s">
        <v>185</v>
      </c>
      <c r="E249" s="148" t="s">
        <v>578</v>
      </c>
      <c r="F249" s="149" t="s">
        <v>579</v>
      </c>
      <c r="G249" s="150" t="s">
        <v>239</v>
      </c>
      <c r="H249" s="151">
        <v>178.666</v>
      </c>
      <c r="I249" s="4">
        <v>50</v>
      </c>
      <c r="J249" s="95">
        <f>ROUND(I249*H249,2)</f>
        <v>8933.3</v>
      </c>
      <c r="K249" s="149" t="s">
        <v>189</v>
      </c>
      <c r="L249" s="27"/>
      <c r="M249" s="152" t="s">
        <v>1</v>
      </c>
      <c r="N249" s="153" t="s">
        <v>40</v>
      </c>
      <c r="O249" s="48"/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AR249" s="15" t="s">
        <v>190</v>
      </c>
      <c r="AT249" s="15" t="s">
        <v>185</v>
      </c>
      <c r="AU249" s="15" t="s">
        <v>78</v>
      </c>
      <c r="AY249" s="15" t="s">
        <v>183</v>
      </c>
      <c r="BE249" s="156">
        <f>IF(N249="základní",J249,0)</f>
        <v>8933.3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5" t="s">
        <v>76</v>
      </c>
      <c r="BK249" s="156">
        <f>ROUND(I249*H249,2)</f>
        <v>8933.3</v>
      </c>
      <c r="BL249" s="15" t="s">
        <v>190</v>
      </c>
      <c r="BM249" s="15" t="s">
        <v>1102</v>
      </c>
    </row>
    <row r="250" spans="2:51" s="158" customFormat="1" ht="12">
      <c r="B250" s="157"/>
      <c r="D250" s="159" t="s">
        <v>196</v>
      </c>
      <c r="E250" s="160" t="s">
        <v>1</v>
      </c>
      <c r="F250" s="161" t="s">
        <v>1103</v>
      </c>
      <c r="H250" s="162">
        <v>178.666</v>
      </c>
      <c r="I250" s="5"/>
      <c r="L250" s="157"/>
      <c r="M250" s="163"/>
      <c r="N250" s="164"/>
      <c r="O250" s="164"/>
      <c r="P250" s="164"/>
      <c r="Q250" s="164"/>
      <c r="R250" s="164"/>
      <c r="S250" s="164"/>
      <c r="T250" s="165"/>
      <c r="AT250" s="160" t="s">
        <v>196</v>
      </c>
      <c r="AU250" s="160" t="s">
        <v>78</v>
      </c>
      <c r="AV250" s="158" t="s">
        <v>78</v>
      </c>
      <c r="AW250" s="158" t="s">
        <v>31</v>
      </c>
      <c r="AX250" s="158" t="s">
        <v>76</v>
      </c>
      <c r="AY250" s="160" t="s">
        <v>183</v>
      </c>
    </row>
    <row r="251" spans="2:63" s="135" customFormat="1" ht="22.9" customHeight="1">
      <c r="B251" s="134"/>
      <c r="D251" s="136" t="s">
        <v>68</v>
      </c>
      <c r="E251" s="145" t="s">
        <v>582</v>
      </c>
      <c r="F251" s="145" t="s">
        <v>583</v>
      </c>
      <c r="I251" s="3"/>
      <c r="J251" s="146">
        <f>BK251</f>
        <v>19200.25</v>
      </c>
      <c r="L251" s="134"/>
      <c r="M251" s="139"/>
      <c r="N251" s="140"/>
      <c r="O251" s="140"/>
      <c r="P251" s="141">
        <f>SUM(P252:P256)</f>
        <v>0</v>
      </c>
      <c r="Q251" s="140"/>
      <c r="R251" s="141">
        <f>SUM(R252:R256)</f>
        <v>0</v>
      </c>
      <c r="S251" s="140"/>
      <c r="T251" s="142">
        <f>SUM(T252:T256)</f>
        <v>0</v>
      </c>
      <c r="AR251" s="136" t="s">
        <v>76</v>
      </c>
      <c r="AT251" s="143" t="s">
        <v>68</v>
      </c>
      <c r="AU251" s="143" t="s">
        <v>76</v>
      </c>
      <c r="AY251" s="136" t="s">
        <v>183</v>
      </c>
      <c r="BK251" s="144">
        <f>SUM(BK252:BK256)</f>
        <v>19200.25</v>
      </c>
    </row>
    <row r="252" spans="2:65" s="28" customFormat="1" ht="16.5" customHeight="1">
      <c r="B252" s="27"/>
      <c r="C252" s="147" t="s">
        <v>513</v>
      </c>
      <c r="D252" s="147" t="s">
        <v>185</v>
      </c>
      <c r="E252" s="148" t="s">
        <v>564</v>
      </c>
      <c r="F252" s="149" t="s">
        <v>565</v>
      </c>
      <c r="G252" s="150" t="s">
        <v>239</v>
      </c>
      <c r="H252" s="151">
        <v>102.129</v>
      </c>
      <c r="I252" s="4">
        <v>149</v>
      </c>
      <c r="J252" s="95">
        <f>ROUND(I252*H252,2)</f>
        <v>15217.22</v>
      </c>
      <c r="K252" s="149" t="s">
        <v>189</v>
      </c>
      <c r="L252" s="27"/>
      <c r="M252" s="152" t="s">
        <v>1</v>
      </c>
      <c r="N252" s="153" t="s">
        <v>40</v>
      </c>
      <c r="O252" s="48"/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AR252" s="15" t="s">
        <v>190</v>
      </c>
      <c r="AT252" s="15" t="s">
        <v>185</v>
      </c>
      <c r="AU252" s="15" t="s">
        <v>78</v>
      </c>
      <c r="AY252" s="15" t="s">
        <v>183</v>
      </c>
      <c r="BE252" s="156">
        <f>IF(N252="základní",J252,0)</f>
        <v>15217.22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5" t="s">
        <v>76</v>
      </c>
      <c r="BK252" s="156">
        <f>ROUND(I252*H252,2)</f>
        <v>15217.22</v>
      </c>
      <c r="BL252" s="15" t="s">
        <v>190</v>
      </c>
      <c r="BM252" s="15" t="s">
        <v>1104</v>
      </c>
    </row>
    <row r="253" spans="2:51" s="158" customFormat="1" ht="12">
      <c r="B253" s="157"/>
      <c r="D253" s="159" t="s">
        <v>196</v>
      </c>
      <c r="E253" s="160" t="s">
        <v>1</v>
      </c>
      <c r="F253" s="161" t="s">
        <v>1105</v>
      </c>
      <c r="H253" s="162">
        <v>102.129</v>
      </c>
      <c r="I253" s="5"/>
      <c r="L253" s="157"/>
      <c r="M253" s="163"/>
      <c r="N253" s="164"/>
      <c r="O253" s="164"/>
      <c r="P253" s="164"/>
      <c r="Q253" s="164"/>
      <c r="R253" s="164"/>
      <c r="S253" s="164"/>
      <c r="T253" s="165"/>
      <c r="AT253" s="160" t="s">
        <v>196</v>
      </c>
      <c r="AU253" s="160" t="s">
        <v>78</v>
      </c>
      <c r="AV253" s="158" t="s">
        <v>78</v>
      </c>
      <c r="AW253" s="158" t="s">
        <v>31</v>
      </c>
      <c r="AX253" s="158" t="s">
        <v>76</v>
      </c>
      <c r="AY253" s="160" t="s">
        <v>183</v>
      </c>
    </row>
    <row r="254" spans="2:65" s="28" customFormat="1" ht="16.5" customHeight="1">
      <c r="B254" s="27"/>
      <c r="C254" s="147" t="s">
        <v>518</v>
      </c>
      <c r="D254" s="147" t="s">
        <v>185</v>
      </c>
      <c r="E254" s="148" t="s">
        <v>569</v>
      </c>
      <c r="F254" s="149" t="s">
        <v>570</v>
      </c>
      <c r="G254" s="150" t="s">
        <v>239</v>
      </c>
      <c r="H254" s="151">
        <v>1429.806</v>
      </c>
      <c r="I254" s="4">
        <v>2</v>
      </c>
      <c r="J254" s="95">
        <f>ROUND(I254*H254,2)</f>
        <v>2859.61</v>
      </c>
      <c r="K254" s="149" t="s">
        <v>189</v>
      </c>
      <c r="L254" s="27"/>
      <c r="M254" s="152" t="s">
        <v>1</v>
      </c>
      <c r="N254" s="153" t="s">
        <v>40</v>
      </c>
      <c r="O254" s="48"/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AR254" s="15" t="s">
        <v>190</v>
      </c>
      <c r="AT254" s="15" t="s">
        <v>185</v>
      </c>
      <c r="AU254" s="15" t="s">
        <v>78</v>
      </c>
      <c r="AY254" s="15" t="s">
        <v>183</v>
      </c>
      <c r="BE254" s="156">
        <f>IF(N254="základní",J254,0)</f>
        <v>2859.61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5" t="s">
        <v>76</v>
      </c>
      <c r="BK254" s="156">
        <f>ROUND(I254*H254,2)</f>
        <v>2859.61</v>
      </c>
      <c r="BL254" s="15" t="s">
        <v>190</v>
      </c>
      <c r="BM254" s="15" t="s">
        <v>1106</v>
      </c>
    </row>
    <row r="255" spans="2:51" s="158" customFormat="1" ht="12">
      <c r="B255" s="157"/>
      <c r="D255" s="159" t="s">
        <v>196</v>
      </c>
      <c r="E255" s="160" t="s">
        <v>1</v>
      </c>
      <c r="F255" s="161" t="s">
        <v>1107</v>
      </c>
      <c r="H255" s="162">
        <v>1429.806</v>
      </c>
      <c r="I255" s="5"/>
      <c r="L255" s="157"/>
      <c r="M255" s="163"/>
      <c r="N255" s="164"/>
      <c r="O255" s="164"/>
      <c r="P255" s="164"/>
      <c r="Q255" s="164"/>
      <c r="R255" s="164"/>
      <c r="S255" s="164"/>
      <c r="T255" s="165"/>
      <c r="AT255" s="160" t="s">
        <v>196</v>
      </c>
      <c r="AU255" s="160" t="s">
        <v>78</v>
      </c>
      <c r="AV255" s="158" t="s">
        <v>78</v>
      </c>
      <c r="AW255" s="158" t="s">
        <v>31</v>
      </c>
      <c r="AX255" s="158" t="s">
        <v>76</v>
      </c>
      <c r="AY255" s="160" t="s">
        <v>183</v>
      </c>
    </row>
    <row r="256" spans="2:65" s="28" customFormat="1" ht="16.5" customHeight="1">
      <c r="B256" s="27"/>
      <c r="C256" s="147" t="s">
        <v>522</v>
      </c>
      <c r="D256" s="147" t="s">
        <v>185</v>
      </c>
      <c r="E256" s="148" t="s">
        <v>574</v>
      </c>
      <c r="F256" s="149" t="s">
        <v>575</v>
      </c>
      <c r="G256" s="150" t="s">
        <v>239</v>
      </c>
      <c r="H256" s="151">
        <v>102.129</v>
      </c>
      <c r="I256" s="4">
        <v>11</v>
      </c>
      <c r="J256" s="95">
        <f>ROUND(I256*H256,2)</f>
        <v>1123.42</v>
      </c>
      <c r="K256" s="149" t="s">
        <v>189</v>
      </c>
      <c r="L256" s="27"/>
      <c r="M256" s="152" t="s">
        <v>1</v>
      </c>
      <c r="N256" s="153" t="s">
        <v>40</v>
      </c>
      <c r="O256" s="48"/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AR256" s="15" t="s">
        <v>190</v>
      </c>
      <c r="AT256" s="15" t="s">
        <v>185</v>
      </c>
      <c r="AU256" s="15" t="s">
        <v>78</v>
      </c>
      <c r="AY256" s="15" t="s">
        <v>183</v>
      </c>
      <c r="BE256" s="156">
        <f>IF(N256="základní",J256,0)</f>
        <v>1123.42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5" t="s">
        <v>76</v>
      </c>
      <c r="BK256" s="156">
        <f>ROUND(I256*H256,2)</f>
        <v>1123.42</v>
      </c>
      <c r="BL256" s="15" t="s">
        <v>190</v>
      </c>
      <c r="BM256" s="15" t="s">
        <v>1108</v>
      </c>
    </row>
    <row r="257" spans="2:63" s="135" customFormat="1" ht="22.9" customHeight="1">
      <c r="B257" s="134"/>
      <c r="D257" s="136" t="s">
        <v>68</v>
      </c>
      <c r="E257" s="145" t="s">
        <v>592</v>
      </c>
      <c r="F257" s="145" t="s">
        <v>593</v>
      </c>
      <c r="I257" s="3"/>
      <c r="J257" s="146">
        <f>BK257</f>
        <v>480971.76</v>
      </c>
      <c r="L257" s="134"/>
      <c r="M257" s="139"/>
      <c r="N257" s="140"/>
      <c r="O257" s="140"/>
      <c r="P257" s="141">
        <f>P258</f>
        <v>0</v>
      </c>
      <c r="Q257" s="140"/>
      <c r="R257" s="141">
        <f>R258</f>
        <v>0</v>
      </c>
      <c r="S257" s="140"/>
      <c r="T257" s="142">
        <f>T258</f>
        <v>0</v>
      </c>
      <c r="AR257" s="136" t="s">
        <v>76</v>
      </c>
      <c r="AT257" s="143" t="s">
        <v>68</v>
      </c>
      <c r="AU257" s="143" t="s">
        <v>76</v>
      </c>
      <c r="AY257" s="136" t="s">
        <v>183</v>
      </c>
      <c r="BK257" s="144">
        <f>BK258</f>
        <v>480971.76</v>
      </c>
    </row>
    <row r="258" spans="2:65" s="28" customFormat="1" ht="16.5" customHeight="1">
      <c r="B258" s="27"/>
      <c r="C258" s="147" t="s">
        <v>526</v>
      </c>
      <c r="D258" s="147" t="s">
        <v>185</v>
      </c>
      <c r="E258" s="148" t="s">
        <v>595</v>
      </c>
      <c r="F258" s="149" t="s">
        <v>596</v>
      </c>
      <c r="G258" s="150" t="s">
        <v>239</v>
      </c>
      <c r="H258" s="151">
        <v>1205.443</v>
      </c>
      <c r="I258" s="4">
        <v>399</v>
      </c>
      <c r="J258" s="95">
        <f>ROUND(I258*H258,2)</f>
        <v>480971.76</v>
      </c>
      <c r="K258" s="149" t="s">
        <v>189</v>
      </c>
      <c r="L258" s="27"/>
      <c r="M258" s="152" t="s">
        <v>1</v>
      </c>
      <c r="N258" s="153" t="s">
        <v>40</v>
      </c>
      <c r="O258" s="48"/>
      <c r="P258" s="154">
        <f>O258*H258</f>
        <v>0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AR258" s="15" t="s">
        <v>190</v>
      </c>
      <c r="AT258" s="15" t="s">
        <v>185</v>
      </c>
      <c r="AU258" s="15" t="s">
        <v>78</v>
      </c>
      <c r="AY258" s="15" t="s">
        <v>183</v>
      </c>
      <c r="BE258" s="156">
        <f>IF(N258="základní",J258,0)</f>
        <v>480971.76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15" t="s">
        <v>76</v>
      </c>
      <c r="BK258" s="156">
        <f>ROUND(I258*H258,2)</f>
        <v>480971.76</v>
      </c>
      <c r="BL258" s="15" t="s">
        <v>190</v>
      </c>
      <c r="BM258" s="15" t="s">
        <v>1109</v>
      </c>
    </row>
    <row r="259" spans="2:63" s="135" customFormat="1" ht="25.9" customHeight="1">
      <c r="B259" s="134"/>
      <c r="D259" s="136" t="s">
        <v>68</v>
      </c>
      <c r="E259" s="137" t="s">
        <v>790</v>
      </c>
      <c r="F259" s="137" t="s">
        <v>791</v>
      </c>
      <c r="I259" s="3"/>
      <c r="J259" s="138">
        <f>BK259</f>
        <v>132470.02</v>
      </c>
      <c r="L259" s="134"/>
      <c r="M259" s="139"/>
      <c r="N259" s="140"/>
      <c r="O259" s="140"/>
      <c r="P259" s="141">
        <f>P260+P264</f>
        <v>0</v>
      </c>
      <c r="Q259" s="140"/>
      <c r="R259" s="141">
        <f>R260+R264</f>
        <v>0.018502</v>
      </c>
      <c r="S259" s="140"/>
      <c r="T259" s="142">
        <f>T260+T264</f>
        <v>0</v>
      </c>
      <c r="AR259" s="136" t="s">
        <v>78</v>
      </c>
      <c r="AT259" s="143" t="s">
        <v>68</v>
      </c>
      <c r="AU259" s="143" t="s">
        <v>69</v>
      </c>
      <c r="AY259" s="136" t="s">
        <v>183</v>
      </c>
      <c r="BK259" s="144">
        <f>BK260+BK264</f>
        <v>132470.02</v>
      </c>
    </row>
    <row r="260" spans="2:63" s="135" customFormat="1" ht="22.9" customHeight="1">
      <c r="B260" s="134"/>
      <c r="D260" s="136" t="s">
        <v>68</v>
      </c>
      <c r="E260" s="145" t="s">
        <v>792</v>
      </c>
      <c r="F260" s="145" t="s">
        <v>793</v>
      </c>
      <c r="I260" s="3"/>
      <c r="J260" s="146">
        <f>BK260</f>
        <v>470.02</v>
      </c>
      <c r="L260" s="134"/>
      <c r="M260" s="139"/>
      <c r="N260" s="140"/>
      <c r="O260" s="140"/>
      <c r="P260" s="141">
        <f>SUM(P261:P263)</f>
        <v>0</v>
      </c>
      <c r="Q260" s="140"/>
      <c r="R260" s="141">
        <f>SUM(R261:R263)</f>
        <v>0.018432</v>
      </c>
      <c r="S260" s="140"/>
      <c r="T260" s="142">
        <f>SUM(T261:T263)</f>
        <v>0</v>
      </c>
      <c r="AR260" s="136" t="s">
        <v>78</v>
      </c>
      <c r="AT260" s="143" t="s">
        <v>68</v>
      </c>
      <c r="AU260" s="143" t="s">
        <v>76</v>
      </c>
      <c r="AY260" s="136" t="s">
        <v>183</v>
      </c>
      <c r="BK260" s="144">
        <f>SUM(BK261:BK263)</f>
        <v>470.02</v>
      </c>
    </row>
    <row r="261" spans="2:65" s="28" customFormat="1" ht="16.5" customHeight="1">
      <c r="B261" s="27"/>
      <c r="C261" s="147" t="s">
        <v>530</v>
      </c>
      <c r="D261" s="147" t="s">
        <v>185</v>
      </c>
      <c r="E261" s="148" t="s">
        <v>794</v>
      </c>
      <c r="F261" s="149" t="s">
        <v>795</v>
      </c>
      <c r="G261" s="150" t="s">
        <v>188</v>
      </c>
      <c r="H261" s="151">
        <v>4.608</v>
      </c>
      <c r="I261" s="4">
        <v>102</v>
      </c>
      <c r="J261" s="95">
        <f>ROUND(I261*H261,2)</f>
        <v>470.02</v>
      </c>
      <c r="K261" s="149" t="s">
        <v>1</v>
      </c>
      <c r="L261" s="27"/>
      <c r="M261" s="152" t="s">
        <v>1</v>
      </c>
      <c r="N261" s="153" t="s">
        <v>40</v>
      </c>
      <c r="O261" s="48"/>
      <c r="P261" s="154">
        <f>O261*H261</f>
        <v>0</v>
      </c>
      <c r="Q261" s="154">
        <v>0.004</v>
      </c>
      <c r="R261" s="154">
        <f>Q261*H261</f>
        <v>0.018432</v>
      </c>
      <c r="S261" s="154">
        <v>0</v>
      </c>
      <c r="T261" s="155">
        <f>S261*H261</f>
        <v>0</v>
      </c>
      <c r="AR261" s="15" t="s">
        <v>262</v>
      </c>
      <c r="AT261" s="15" t="s">
        <v>185</v>
      </c>
      <c r="AU261" s="15" t="s">
        <v>78</v>
      </c>
      <c r="AY261" s="15" t="s">
        <v>183</v>
      </c>
      <c r="BE261" s="156">
        <f>IF(N261="základní",J261,0)</f>
        <v>470.02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5" t="s">
        <v>76</v>
      </c>
      <c r="BK261" s="156">
        <f>ROUND(I261*H261,2)</f>
        <v>470.02</v>
      </c>
      <c r="BL261" s="15" t="s">
        <v>262</v>
      </c>
      <c r="BM261" s="15" t="s">
        <v>1110</v>
      </c>
    </row>
    <row r="262" spans="2:51" s="167" customFormat="1" ht="12">
      <c r="B262" s="166"/>
      <c r="D262" s="159" t="s">
        <v>196</v>
      </c>
      <c r="E262" s="168" t="s">
        <v>1</v>
      </c>
      <c r="F262" s="169" t="s">
        <v>640</v>
      </c>
      <c r="H262" s="168" t="s">
        <v>1</v>
      </c>
      <c r="I262" s="6"/>
      <c r="L262" s="166"/>
      <c r="M262" s="170"/>
      <c r="N262" s="171"/>
      <c r="O262" s="171"/>
      <c r="P262" s="171"/>
      <c r="Q262" s="171"/>
      <c r="R262" s="171"/>
      <c r="S262" s="171"/>
      <c r="T262" s="172"/>
      <c r="AT262" s="168" t="s">
        <v>196</v>
      </c>
      <c r="AU262" s="168" t="s">
        <v>78</v>
      </c>
      <c r="AV262" s="167" t="s">
        <v>76</v>
      </c>
      <c r="AW262" s="167" t="s">
        <v>31</v>
      </c>
      <c r="AX262" s="167" t="s">
        <v>69</v>
      </c>
      <c r="AY262" s="168" t="s">
        <v>183</v>
      </c>
    </row>
    <row r="263" spans="2:51" s="158" customFormat="1" ht="12">
      <c r="B263" s="157"/>
      <c r="D263" s="159" t="s">
        <v>196</v>
      </c>
      <c r="E263" s="160" t="s">
        <v>1</v>
      </c>
      <c r="F263" s="161" t="s">
        <v>1111</v>
      </c>
      <c r="H263" s="162">
        <v>4.608</v>
      </c>
      <c r="I263" s="5"/>
      <c r="L263" s="157"/>
      <c r="M263" s="163"/>
      <c r="N263" s="164"/>
      <c r="O263" s="164"/>
      <c r="P263" s="164"/>
      <c r="Q263" s="164"/>
      <c r="R263" s="164"/>
      <c r="S263" s="164"/>
      <c r="T263" s="165"/>
      <c r="AT263" s="160" t="s">
        <v>196</v>
      </c>
      <c r="AU263" s="160" t="s">
        <v>78</v>
      </c>
      <c r="AV263" s="158" t="s">
        <v>78</v>
      </c>
      <c r="AW263" s="158" t="s">
        <v>31</v>
      </c>
      <c r="AX263" s="158" t="s">
        <v>76</v>
      </c>
      <c r="AY263" s="160" t="s">
        <v>183</v>
      </c>
    </row>
    <row r="264" spans="2:63" s="135" customFormat="1" ht="22.9" customHeight="1">
      <c r="B264" s="134"/>
      <c r="D264" s="136" t="s">
        <v>68</v>
      </c>
      <c r="E264" s="145" t="s">
        <v>798</v>
      </c>
      <c r="F264" s="145" t="s">
        <v>799</v>
      </c>
      <c r="I264" s="3"/>
      <c r="J264" s="146">
        <f>BK264</f>
        <v>132000</v>
      </c>
      <c r="L264" s="134"/>
      <c r="M264" s="139"/>
      <c r="N264" s="140"/>
      <c r="O264" s="140"/>
      <c r="P264" s="141">
        <f>P265</f>
        <v>0</v>
      </c>
      <c r="Q264" s="140"/>
      <c r="R264" s="141">
        <f>R265</f>
        <v>7E-05</v>
      </c>
      <c r="S264" s="140"/>
      <c r="T264" s="142">
        <f>T265</f>
        <v>0</v>
      </c>
      <c r="AR264" s="136" t="s">
        <v>78</v>
      </c>
      <c r="AT264" s="143" t="s">
        <v>68</v>
      </c>
      <c r="AU264" s="143" t="s">
        <v>76</v>
      </c>
      <c r="AY264" s="136" t="s">
        <v>183</v>
      </c>
      <c r="BK264" s="144">
        <f>BK265</f>
        <v>132000</v>
      </c>
    </row>
    <row r="265" spans="2:65" s="28" customFormat="1" ht="22.5" customHeight="1">
      <c r="B265" s="27"/>
      <c r="C265" s="147" t="s">
        <v>536</v>
      </c>
      <c r="D265" s="147" t="s">
        <v>185</v>
      </c>
      <c r="E265" s="148" t="s">
        <v>800</v>
      </c>
      <c r="F265" s="149" t="s">
        <v>801</v>
      </c>
      <c r="G265" s="150" t="s">
        <v>406</v>
      </c>
      <c r="H265" s="151">
        <v>1</v>
      </c>
      <c r="I265" s="4">
        <v>132000</v>
      </c>
      <c r="J265" s="95">
        <f>ROUND(I265*H265,2)</f>
        <v>132000</v>
      </c>
      <c r="K265" s="149" t="s">
        <v>1</v>
      </c>
      <c r="L265" s="27"/>
      <c r="M265" s="190" t="s">
        <v>1</v>
      </c>
      <c r="N265" s="191" t="s">
        <v>40</v>
      </c>
      <c r="O265" s="192"/>
      <c r="P265" s="193">
        <f>O265*H265</f>
        <v>0</v>
      </c>
      <c r="Q265" s="193">
        <v>7E-05</v>
      </c>
      <c r="R265" s="193">
        <f>Q265*H265</f>
        <v>7E-05</v>
      </c>
      <c r="S265" s="193">
        <v>0</v>
      </c>
      <c r="T265" s="194">
        <f>S265*H265</f>
        <v>0</v>
      </c>
      <c r="AR265" s="15" t="s">
        <v>262</v>
      </c>
      <c r="AT265" s="15" t="s">
        <v>185</v>
      </c>
      <c r="AU265" s="15" t="s">
        <v>78</v>
      </c>
      <c r="AY265" s="15" t="s">
        <v>183</v>
      </c>
      <c r="BE265" s="156">
        <f>IF(N265="základní",J265,0)</f>
        <v>132000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5" t="s">
        <v>76</v>
      </c>
      <c r="BK265" s="156">
        <f>ROUND(I265*H265,2)</f>
        <v>132000</v>
      </c>
      <c r="BL265" s="15" t="s">
        <v>262</v>
      </c>
      <c r="BM265" s="15" t="s">
        <v>1112</v>
      </c>
    </row>
    <row r="266" spans="2:12" s="28" customFormat="1" ht="6.95" customHeight="1">
      <c r="B266" s="37"/>
      <c r="C266" s="38"/>
      <c r="D266" s="38"/>
      <c r="E266" s="38"/>
      <c r="F266" s="38"/>
      <c r="G266" s="38"/>
      <c r="H266" s="38"/>
      <c r="I266" s="2"/>
      <c r="J266" s="38"/>
      <c r="K266" s="38"/>
      <c r="L266" s="27"/>
    </row>
  </sheetData>
  <sheetProtection algorithmName="SHA-512" hashValue="Y8wh5mvBjrpTGyEzA7Vco26Bu1Hv7N/wp51PeGt3E0jZ9DL5fJEE6GOF7yZ+fTp4MEOXCb/3HzvPBIuqHprOKA==" saltValue="g2AZFTGUS839mBb91cJ2Gw==" spinCount="100000" sheet="1" objects="1" scenarios="1" selectLockedCells="1"/>
  <autoFilter ref="C96:K265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238"/>
  <sheetViews>
    <sheetView showGridLines="0" workbookViewId="0" topLeftCell="A78">
      <selection activeCell="I104" sqref="I10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ht="12" customHeight="1">
      <c r="B8" s="18"/>
      <c r="D8" s="24" t="s">
        <v>148</v>
      </c>
      <c r="I8" s="14"/>
      <c r="L8" s="18"/>
    </row>
    <row r="9" spans="2:12" s="28" customFormat="1" ht="16.5" customHeight="1">
      <c r="B9" s="27"/>
      <c r="E9" s="263" t="s">
        <v>1113</v>
      </c>
      <c r="F9" s="253"/>
      <c r="G9" s="253"/>
      <c r="H9" s="253"/>
      <c r="I9" s="45"/>
      <c r="L9" s="27"/>
    </row>
    <row r="10" spans="2:12" s="28" customFormat="1" ht="12" customHeight="1">
      <c r="B10" s="27"/>
      <c r="D10" s="24" t="s">
        <v>150</v>
      </c>
      <c r="I10" s="45"/>
      <c r="L10" s="27"/>
    </row>
    <row r="11" spans="2:12" s="28" customFormat="1" ht="36.95" customHeight="1">
      <c r="B11" s="27"/>
      <c r="E11" s="254" t="s">
        <v>1114</v>
      </c>
      <c r="F11" s="253"/>
      <c r="G11" s="253"/>
      <c r="H11" s="253"/>
      <c r="I11" s="45"/>
      <c r="L11" s="27"/>
    </row>
    <row r="12" spans="2:12" s="28" customFormat="1" ht="12">
      <c r="B12" s="27"/>
      <c r="I12" s="45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96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96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I15" s="45"/>
      <c r="L15" s="27"/>
    </row>
    <row r="16" spans="2:12" s="28" customFormat="1" ht="12" customHeight="1">
      <c r="B16" s="27"/>
      <c r="D16" s="24" t="s">
        <v>23</v>
      </c>
      <c r="I16" s="96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96" t="s">
        <v>26</v>
      </c>
      <c r="J17" s="15" t="s">
        <v>1</v>
      </c>
      <c r="L17" s="27"/>
    </row>
    <row r="18" spans="2:12" s="28" customFormat="1" ht="6.95" customHeight="1">
      <c r="B18" s="27"/>
      <c r="I18" s="45"/>
      <c r="L18" s="27"/>
    </row>
    <row r="19" spans="2:12" s="28" customFormat="1" ht="12" customHeight="1">
      <c r="B19" s="27"/>
      <c r="D19" s="24" t="s">
        <v>27</v>
      </c>
      <c r="I19" s="96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96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I21" s="45"/>
      <c r="L21" s="27"/>
    </row>
    <row r="22" spans="2:12" s="28" customFormat="1" ht="12" customHeight="1">
      <c r="B22" s="27"/>
      <c r="D22" s="24" t="s">
        <v>29</v>
      </c>
      <c r="I22" s="96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96" t="s">
        <v>26</v>
      </c>
      <c r="J23" s="15" t="s">
        <v>1</v>
      </c>
      <c r="L23" s="27"/>
    </row>
    <row r="24" spans="2:12" s="28" customFormat="1" ht="6.95" customHeight="1">
      <c r="B24" s="27"/>
      <c r="I24" s="45"/>
      <c r="L24" s="27"/>
    </row>
    <row r="25" spans="2:12" s="28" customFormat="1" ht="12" customHeight="1">
      <c r="B25" s="27"/>
      <c r="D25" s="24" t="s">
        <v>32</v>
      </c>
      <c r="I25" s="96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96" t="s">
        <v>26</v>
      </c>
      <c r="J26" s="15" t="s">
        <v>1</v>
      </c>
      <c r="L26" s="27"/>
    </row>
    <row r="27" spans="2:12" s="28" customFormat="1" ht="6.95" customHeight="1">
      <c r="B27" s="27"/>
      <c r="I27" s="45"/>
      <c r="L27" s="27"/>
    </row>
    <row r="28" spans="2:12" s="28" customFormat="1" ht="12" customHeight="1">
      <c r="B28" s="27"/>
      <c r="D28" s="24" t="s">
        <v>34</v>
      </c>
      <c r="I28" s="45"/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I30" s="45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I32" s="45"/>
      <c r="J32" s="101">
        <f>ROUND(J95,2)</f>
        <v>5853766.15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ROUND((SUM(BE95:BE237)),2)</f>
        <v>5853766.15</v>
      </c>
      <c r="I35" s="104">
        <v>0.21</v>
      </c>
      <c r="J35" s="103">
        <f>ROUND(((SUM(BE95:BE237))*I35),2)</f>
        <v>1229290.89</v>
      </c>
      <c r="L35" s="27"/>
    </row>
    <row r="36" spans="2:12" s="28" customFormat="1" ht="14.45" customHeight="1">
      <c r="B36" s="27"/>
      <c r="E36" s="24" t="s">
        <v>41</v>
      </c>
      <c r="F36" s="103">
        <f>ROUND((SUM(BF95:BF237)),2)</f>
        <v>0</v>
      </c>
      <c r="I36" s="104">
        <v>0.15</v>
      </c>
      <c r="J36" s="103">
        <f>ROUND(((SUM(BF95:BF237))*I36),2)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ROUND((SUM(BG95:BG237)),2)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ROUND((SUM(BH95:BH237)),2)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ROUND((SUM(BI95:BI237)),2)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7083057.04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1113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A - ul. V Ouvoze - investor Správa a údržba silnic Plzeňského kraje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J95</f>
        <v>5853766.149999999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J96</f>
        <v>5853766.149999999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J97</f>
        <v>751476.1699999999</v>
      </c>
      <c r="L65" s="120"/>
    </row>
    <row r="66" spans="2:12" s="79" customFormat="1" ht="19.9" customHeight="1">
      <c r="B66" s="120"/>
      <c r="D66" s="121" t="s">
        <v>160</v>
      </c>
      <c r="E66" s="122"/>
      <c r="F66" s="122"/>
      <c r="G66" s="122"/>
      <c r="H66" s="122"/>
      <c r="I66" s="122"/>
      <c r="J66" s="123">
        <f>J138</f>
        <v>680406.52</v>
      </c>
      <c r="L66" s="120"/>
    </row>
    <row r="67" spans="2:12" s="79" customFormat="1" ht="19.9" customHeight="1">
      <c r="B67" s="120"/>
      <c r="D67" s="121" t="s">
        <v>161</v>
      </c>
      <c r="E67" s="122"/>
      <c r="F67" s="122"/>
      <c r="G67" s="122"/>
      <c r="H67" s="122"/>
      <c r="I67" s="122"/>
      <c r="J67" s="123">
        <f>J162</f>
        <v>122658.06</v>
      </c>
      <c r="L67" s="120"/>
    </row>
    <row r="68" spans="2:12" s="79" customFormat="1" ht="19.9" customHeight="1">
      <c r="B68" s="120"/>
      <c r="D68" s="121" t="s">
        <v>162</v>
      </c>
      <c r="E68" s="122"/>
      <c r="F68" s="122"/>
      <c r="G68" s="122"/>
      <c r="H68" s="122"/>
      <c r="I68" s="122"/>
      <c r="J68" s="123">
        <f>J169</f>
        <v>1947991.14</v>
      </c>
      <c r="L68" s="120"/>
    </row>
    <row r="69" spans="2:12" s="79" customFormat="1" ht="19.9" customHeight="1">
      <c r="B69" s="120"/>
      <c r="D69" s="121" t="s">
        <v>163</v>
      </c>
      <c r="E69" s="122"/>
      <c r="F69" s="122"/>
      <c r="G69" s="122"/>
      <c r="H69" s="122"/>
      <c r="I69" s="122"/>
      <c r="J69" s="123">
        <f>J189</f>
        <v>5243</v>
      </c>
      <c r="L69" s="120"/>
    </row>
    <row r="70" spans="2:12" s="79" customFormat="1" ht="19.9" customHeight="1">
      <c r="B70" s="120"/>
      <c r="D70" s="121" t="s">
        <v>164</v>
      </c>
      <c r="E70" s="122"/>
      <c r="F70" s="122"/>
      <c r="G70" s="122"/>
      <c r="H70" s="122"/>
      <c r="I70" s="122"/>
      <c r="J70" s="123">
        <f>J191</f>
        <v>244020.62000000005</v>
      </c>
      <c r="L70" s="120"/>
    </row>
    <row r="71" spans="2:12" s="79" customFormat="1" ht="19.9" customHeight="1">
      <c r="B71" s="120"/>
      <c r="D71" s="121" t="s">
        <v>165</v>
      </c>
      <c r="E71" s="122"/>
      <c r="F71" s="122"/>
      <c r="G71" s="122"/>
      <c r="H71" s="122"/>
      <c r="I71" s="122"/>
      <c r="J71" s="123">
        <f>J220</f>
        <v>231489.59999999998</v>
      </c>
      <c r="L71" s="120"/>
    </row>
    <row r="72" spans="2:12" s="79" customFormat="1" ht="19.9" customHeight="1">
      <c r="B72" s="120"/>
      <c r="D72" s="121" t="s">
        <v>166</v>
      </c>
      <c r="E72" s="122"/>
      <c r="F72" s="122"/>
      <c r="G72" s="122"/>
      <c r="H72" s="122"/>
      <c r="I72" s="122"/>
      <c r="J72" s="123">
        <f>J230</f>
        <v>128059.03</v>
      </c>
      <c r="L72" s="120"/>
    </row>
    <row r="73" spans="2:12" s="79" customFormat="1" ht="19.9" customHeight="1">
      <c r="B73" s="120"/>
      <c r="D73" s="121" t="s">
        <v>167</v>
      </c>
      <c r="E73" s="122"/>
      <c r="F73" s="122"/>
      <c r="G73" s="122"/>
      <c r="H73" s="122"/>
      <c r="I73" s="122"/>
      <c r="J73" s="123">
        <f>J236</f>
        <v>1742422.01</v>
      </c>
      <c r="L73" s="120"/>
    </row>
    <row r="74" spans="2:12" s="28" customFormat="1" ht="21.75" customHeight="1">
      <c r="B74" s="27"/>
      <c r="I74" s="45"/>
      <c r="L74" s="27"/>
    </row>
    <row r="75" spans="2:12" s="28" customFormat="1" ht="6.9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27"/>
    </row>
    <row r="76" ht="12">
      <c r="I76" s="14"/>
    </row>
    <row r="77" ht="12">
      <c r="I77" s="14"/>
    </row>
    <row r="78" ht="12">
      <c r="I78" s="14"/>
    </row>
    <row r="79" spans="2:12" s="28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27"/>
    </row>
    <row r="80" spans="2:12" s="28" customFormat="1" ht="24.95" customHeight="1">
      <c r="B80" s="27"/>
      <c r="C80" s="19" t="s">
        <v>168</v>
      </c>
      <c r="I80" s="45"/>
      <c r="L80" s="27"/>
    </row>
    <row r="81" spans="2:12" s="28" customFormat="1" ht="6.95" customHeight="1">
      <c r="B81" s="27"/>
      <c r="I81" s="45"/>
      <c r="L81" s="27"/>
    </row>
    <row r="82" spans="2:12" s="28" customFormat="1" ht="12" customHeight="1">
      <c r="B82" s="27"/>
      <c r="C82" s="24" t="s">
        <v>16</v>
      </c>
      <c r="I82" s="45"/>
      <c r="L82" s="27"/>
    </row>
    <row r="83" spans="2:12" s="28" customFormat="1" ht="16.5" customHeight="1">
      <c r="B83" s="27"/>
      <c r="E83" s="263" t="str">
        <f>E7</f>
        <v>II/229 Kožlany - průtah, dokončení</v>
      </c>
      <c r="F83" s="264"/>
      <c r="G83" s="264"/>
      <c r="H83" s="264"/>
      <c r="I83" s="45"/>
      <c r="L83" s="27"/>
    </row>
    <row r="84" spans="2:12" ht="12" customHeight="1">
      <c r="B84" s="18"/>
      <c r="C84" s="24" t="s">
        <v>148</v>
      </c>
      <c r="I84" s="14"/>
      <c r="L84" s="18"/>
    </row>
    <row r="85" spans="2:12" s="28" customFormat="1" ht="16.5" customHeight="1">
      <c r="B85" s="27"/>
      <c r="E85" s="263" t="s">
        <v>1113</v>
      </c>
      <c r="F85" s="253"/>
      <c r="G85" s="253"/>
      <c r="H85" s="253"/>
      <c r="I85" s="45"/>
      <c r="L85" s="27"/>
    </row>
    <row r="86" spans="2:12" s="28" customFormat="1" ht="12" customHeight="1">
      <c r="B86" s="27"/>
      <c r="C86" s="24" t="s">
        <v>150</v>
      </c>
      <c r="I86" s="45"/>
      <c r="L86" s="27"/>
    </row>
    <row r="87" spans="2:12" s="28" customFormat="1" ht="16.5" customHeight="1">
      <c r="B87" s="27"/>
      <c r="E87" s="254" t="str">
        <f>E11</f>
        <v>A - ul. V Ouvoze - investor Správa a údržba silnic Plzeňského kraje</v>
      </c>
      <c r="F87" s="253"/>
      <c r="G87" s="253"/>
      <c r="H87" s="253"/>
      <c r="I87" s="45"/>
      <c r="L87" s="27"/>
    </row>
    <row r="88" spans="2:12" s="28" customFormat="1" ht="6.95" customHeight="1">
      <c r="B88" s="27"/>
      <c r="I88" s="45"/>
      <c r="L88" s="27"/>
    </row>
    <row r="89" spans="2:12" s="28" customFormat="1" ht="12" customHeight="1">
      <c r="B89" s="27"/>
      <c r="C89" s="24" t="s">
        <v>20</v>
      </c>
      <c r="F89" s="15" t="str">
        <f>F14</f>
        <v>Plzeň -sever</v>
      </c>
      <c r="I89" s="96" t="s">
        <v>22</v>
      </c>
      <c r="J89" s="97" t="str">
        <f>IF(J14="","",J14)</f>
        <v>Vyplň údaj</v>
      </c>
      <c r="L89" s="27"/>
    </row>
    <row r="90" spans="2:12" s="28" customFormat="1" ht="6.95" customHeight="1">
      <c r="B90" s="27"/>
      <c r="I90" s="45"/>
      <c r="L90" s="27"/>
    </row>
    <row r="91" spans="2:12" s="28" customFormat="1" ht="24.95" customHeight="1">
      <c r="B91" s="27"/>
      <c r="C91" s="24" t="s">
        <v>23</v>
      </c>
      <c r="F91" s="15" t="str">
        <f>E17</f>
        <v>Správa u údržba silnic Plzeň. kraje, Město Kožlany</v>
      </c>
      <c r="I91" s="96" t="s">
        <v>29</v>
      </c>
      <c r="J91" s="111" t="str">
        <f>E23</f>
        <v>Ing. Kamil Hrbek, Zdeněk Tvrz</v>
      </c>
      <c r="L91" s="27"/>
    </row>
    <row r="92" spans="2:12" s="28" customFormat="1" ht="13.7" customHeight="1">
      <c r="B92" s="27"/>
      <c r="C92" s="24" t="s">
        <v>27</v>
      </c>
      <c r="F92" s="15" t="str">
        <f>IF(E20="","",E20)</f>
        <v>Vyplň údaj</v>
      </c>
      <c r="I92" s="96" t="s">
        <v>32</v>
      </c>
      <c r="J92" s="111" t="str">
        <f>E26</f>
        <v>Lenka Jandová</v>
      </c>
      <c r="L92" s="27"/>
    </row>
    <row r="93" spans="2:12" s="28" customFormat="1" ht="10.35" customHeight="1">
      <c r="B93" s="27"/>
      <c r="I93" s="45"/>
      <c r="L93" s="27"/>
    </row>
    <row r="94" spans="2:20" s="129" customFormat="1" ht="29.25" customHeight="1">
      <c r="B94" s="124"/>
      <c r="C94" s="125" t="s">
        <v>169</v>
      </c>
      <c r="D94" s="126" t="s">
        <v>54</v>
      </c>
      <c r="E94" s="126" t="s">
        <v>50</v>
      </c>
      <c r="F94" s="126" t="s">
        <v>51</v>
      </c>
      <c r="G94" s="126" t="s">
        <v>170</v>
      </c>
      <c r="H94" s="126" t="s">
        <v>171</v>
      </c>
      <c r="I94" s="126" t="s">
        <v>172</v>
      </c>
      <c r="J94" s="127" t="s">
        <v>155</v>
      </c>
      <c r="K94" s="128" t="s">
        <v>173</v>
      </c>
      <c r="L94" s="124"/>
      <c r="M94" s="52" t="s">
        <v>1</v>
      </c>
      <c r="N94" s="53" t="s">
        <v>39</v>
      </c>
      <c r="O94" s="53" t="s">
        <v>174</v>
      </c>
      <c r="P94" s="53" t="s">
        <v>175</v>
      </c>
      <c r="Q94" s="53" t="s">
        <v>176</v>
      </c>
      <c r="R94" s="53" t="s">
        <v>177</v>
      </c>
      <c r="S94" s="53" t="s">
        <v>178</v>
      </c>
      <c r="T94" s="54" t="s">
        <v>179</v>
      </c>
    </row>
    <row r="95" spans="2:63" s="28" customFormat="1" ht="22.9" customHeight="1">
      <c r="B95" s="27"/>
      <c r="C95" s="58" t="s">
        <v>180</v>
      </c>
      <c r="I95" s="45"/>
      <c r="J95" s="130">
        <f>BK95</f>
        <v>5853766.149999999</v>
      </c>
      <c r="L95" s="27"/>
      <c r="M95" s="55"/>
      <c r="N95" s="46"/>
      <c r="O95" s="46"/>
      <c r="P95" s="131">
        <f>P96</f>
        <v>0</v>
      </c>
      <c r="Q95" s="46"/>
      <c r="R95" s="131">
        <f>R96</f>
        <v>3117.03394986</v>
      </c>
      <c r="S95" s="46"/>
      <c r="T95" s="132">
        <f>T96</f>
        <v>1479.4048</v>
      </c>
      <c r="AT95" s="15" t="s">
        <v>68</v>
      </c>
      <c r="AU95" s="15" t="s">
        <v>157</v>
      </c>
      <c r="BK95" s="133">
        <f>BK96</f>
        <v>5853766.149999999</v>
      </c>
    </row>
    <row r="96" spans="2:63" s="135" customFormat="1" ht="25.9" customHeight="1">
      <c r="B96" s="134"/>
      <c r="D96" s="136" t="s">
        <v>68</v>
      </c>
      <c r="E96" s="137" t="s">
        <v>181</v>
      </c>
      <c r="F96" s="137" t="s">
        <v>182</v>
      </c>
      <c r="J96" s="138">
        <f>BK96</f>
        <v>5853766.149999999</v>
      </c>
      <c r="L96" s="134"/>
      <c r="M96" s="139"/>
      <c r="N96" s="140"/>
      <c r="O96" s="140"/>
      <c r="P96" s="141">
        <f>P97+P138+P162+P169+P189+P191+P220+P230+P236</f>
        <v>0</v>
      </c>
      <c r="Q96" s="140"/>
      <c r="R96" s="141">
        <f>R97+R138+R162+R169+R189+R191+R220+R230+R236</f>
        <v>3117.03394986</v>
      </c>
      <c r="S96" s="140"/>
      <c r="T96" s="142">
        <f>T97+T138+T162+T169+T189+T191+T220+T230+T236</f>
        <v>1479.4048</v>
      </c>
      <c r="AR96" s="136" t="s">
        <v>76</v>
      </c>
      <c r="AT96" s="143" t="s">
        <v>68</v>
      </c>
      <c r="AU96" s="143" t="s">
        <v>69</v>
      </c>
      <c r="AY96" s="136" t="s">
        <v>183</v>
      </c>
      <c r="BK96" s="144">
        <f>BK97+BK138+BK162+BK169+BK189+BK191+BK220+BK230+BK236</f>
        <v>5853766.149999999</v>
      </c>
    </row>
    <row r="97" spans="2:63" s="135" customFormat="1" ht="22.9" customHeight="1">
      <c r="B97" s="134"/>
      <c r="D97" s="136" t="s">
        <v>68</v>
      </c>
      <c r="E97" s="145" t="s">
        <v>76</v>
      </c>
      <c r="F97" s="145" t="s">
        <v>184</v>
      </c>
      <c r="J97" s="146">
        <f>BK97</f>
        <v>751476.1699999999</v>
      </c>
      <c r="L97" s="134"/>
      <c r="M97" s="139"/>
      <c r="N97" s="140"/>
      <c r="O97" s="140"/>
      <c r="P97" s="141">
        <f>SUM(P98:P137)</f>
        <v>0</v>
      </c>
      <c r="Q97" s="140"/>
      <c r="R97" s="141">
        <f>SUM(R98:R137)</f>
        <v>45.122614000000006</v>
      </c>
      <c r="S97" s="140"/>
      <c r="T97" s="142">
        <f>SUM(T98:T137)</f>
        <v>1452.7968</v>
      </c>
      <c r="AR97" s="136" t="s">
        <v>76</v>
      </c>
      <c r="AT97" s="143" t="s">
        <v>68</v>
      </c>
      <c r="AU97" s="143" t="s">
        <v>76</v>
      </c>
      <c r="AY97" s="136" t="s">
        <v>183</v>
      </c>
      <c r="BK97" s="144">
        <f>SUM(BK98:BK137)</f>
        <v>751476.1699999999</v>
      </c>
    </row>
    <row r="98" spans="2:65" s="28" customFormat="1" ht="16.5" customHeight="1">
      <c r="B98" s="27"/>
      <c r="C98" s="147" t="s">
        <v>76</v>
      </c>
      <c r="D98" s="147" t="s">
        <v>185</v>
      </c>
      <c r="E98" s="148" t="s">
        <v>805</v>
      </c>
      <c r="F98" s="149" t="s">
        <v>806</v>
      </c>
      <c r="G98" s="150" t="s">
        <v>188</v>
      </c>
      <c r="H98" s="151">
        <v>1330.4</v>
      </c>
      <c r="I98" s="4">
        <v>75</v>
      </c>
      <c r="J98" s="95">
        <f>ROUND(I98*H98,2)</f>
        <v>99780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0.58</v>
      </c>
      <c r="T98" s="155">
        <f>S98*H98</f>
        <v>771.632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99780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99780</v>
      </c>
      <c r="BL98" s="15" t="s">
        <v>190</v>
      </c>
      <c r="BM98" s="15" t="s">
        <v>1115</v>
      </c>
    </row>
    <row r="99" spans="2:65" s="28" customFormat="1" ht="16.5" customHeight="1">
      <c r="B99" s="27"/>
      <c r="C99" s="147" t="s">
        <v>78</v>
      </c>
      <c r="D99" s="147" t="s">
        <v>185</v>
      </c>
      <c r="E99" s="148" t="s">
        <v>186</v>
      </c>
      <c r="F99" s="149" t="s">
        <v>187</v>
      </c>
      <c r="G99" s="150" t="s">
        <v>188</v>
      </c>
      <c r="H99" s="151">
        <v>1330.4</v>
      </c>
      <c r="I99" s="4">
        <v>249</v>
      </c>
      <c r="J99" s="95">
        <f>ROUND(I99*H99,2)</f>
        <v>331269.6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0.0003</v>
      </c>
      <c r="R99" s="154">
        <f>Q99*H99</f>
        <v>0.39912</v>
      </c>
      <c r="S99" s="154">
        <v>0.512</v>
      </c>
      <c r="T99" s="155">
        <f>S99*H99</f>
        <v>681.1648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331269.6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331269.6</v>
      </c>
      <c r="BL99" s="15" t="s">
        <v>190</v>
      </c>
      <c r="BM99" s="15" t="s">
        <v>1116</v>
      </c>
    </row>
    <row r="100" spans="2:65" s="28" customFormat="1" ht="16.5" customHeight="1">
      <c r="B100" s="27"/>
      <c r="C100" s="147" t="s">
        <v>198</v>
      </c>
      <c r="D100" s="147" t="s">
        <v>185</v>
      </c>
      <c r="E100" s="148" t="s">
        <v>192</v>
      </c>
      <c r="F100" s="149" t="s">
        <v>193</v>
      </c>
      <c r="G100" s="150" t="s">
        <v>194</v>
      </c>
      <c r="H100" s="151">
        <v>256.67</v>
      </c>
      <c r="I100" s="4">
        <v>189</v>
      </c>
      <c r="J100" s="95">
        <f>ROUND(I100*H100,2)</f>
        <v>48510.63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48510.63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48510.63</v>
      </c>
      <c r="BL100" s="15" t="s">
        <v>190</v>
      </c>
      <c r="BM100" s="15" t="s">
        <v>1117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1118</v>
      </c>
      <c r="H101" s="162">
        <v>256.67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76</v>
      </c>
      <c r="AY101" s="160" t="s">
        <v>183</v>
      </c>
    </row>
    <row r="102" spans="2:65" s="28" customFormat="1" ht="16.5" customHeight="1">
      <c r="B102" s="27"/>
      <c r="C102" s="147" t="s">
        <v>190</v>
      </c>
      <c r="D102" s="147" t="s">
        <v>185</v>
      </c>
      <c r="E102" s="148" t="s">
        <v>199</v>
      </c>
      <c r="F102" s="149" t="s">
        <v>200</v>
      </c>
      <c r="G102" s="150" t="s">
        <v>194</v>
      </c>
      <c r="H102" s="151">
        <v>85.557</v>
      </c>
      <c r="I102" s="4">
        <v>11.2</v>
      </c>
      <c r="J102" s="95">
        <f>ROUND(I102*H102,2)</f>
        <v>958.24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958.24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958.24</v>
      </c>
      <c r="BL102" s="15" t="s">
        <v>190</v>
      </c>
      <c r="BM102" s="15" t="s">
        <v>1119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1120</v>
      </c>
      <c r="H103" s="162">
        <v>85.557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76</v>
      </c>
      <c r="AY103" s="160" t="s">
        <v>183</v>
      </c>
    </row>
    <row r="104" spans="2:65" s="28" customFormat="1" ht="16.5" customHeight="1">
      <c r="B104" s="27"/>
      <c r="C104" s="147" t="s">
        <v>212</v>
      </c>
      <c r="D104" s="147" t="s">
        <v>185</v>
      </c>
      <c r="E104" s="148" t="s">
        <v>203</v>
      </c>
      <c r="F104" s="149" t="s">
        <v>204</v>
      </c>
      <c r="G104" s="150" t="s">
        <v>194</v>
      </c>
      <c r="H104" s="151">
        <v>71.17</v>
      </c>
      <c r="I104" s="4">
        <v>265</v>
      </c>
      <c r="J104" s="95">
        <f>ROUND(I104*H104,2)</f>
        <v>18860.05</v>
      </c>
      <c r="K104" s="149" t="s">
        <v>205</v>
      </c>
      <c r="L104" s="27"/>
      <c r="M104" s="152" t="s">
        <v>1</v>
      </c>
      <c r="N104" s="153" t="s">
        <v>40</v>
      </c>
      <c r="O104" s="48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AR104" s="15" t="s">
        <v>190</v>
      </c>
      <c r="AT104" s="15" t="s">
        <v>185</v>
      </c>
      <c r="AU104" s="15" t="s">
        <v>78</v>
      </c>
      <c r="AY104" s="15" t="s">
        <v>183</v>
      </c>
      <c r="BE104" s="156">
        <f>IF(N104="základní",J104,0)</f>
        <v>18860.05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15" t="s">
        <v>76</v>
      </c>
      <c r="BK104" s="156">
        <f>ROUND(I104*H104,2)</f>
        <v>18860.05</v>
      </c>
      <c r="BL104" s="15" t="s">
        <v>190</v>
      </c>
      <c r="BM104" s="15" t="s">
        <v>1121</v>
      </c>
    </row>
    <row r="105" spans="2:51" s="167" customFormat="1" ht="12">
      <c r="B105" s="166"/>
      <c r="D105" s="159" t="s">
        <v>196</v>
      </c>
      <c r="E105" s="168" t="s">
        <v>1</v>
      </c>
      <c r="F105" s="169" t="s">
        <v>207</v>
      </c>
      <c r="H105" s="168" t="s">
        <v>1</v>
      </c>
      <c r="I105" s="6"/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196</v>
      </c>
      <c r="AU105" s="168" t="s">
        <v>78</v>
      </c>
      <c r="AV105" s="167" t="s">
        <v>76</v>
      </c>
      <c r="AW105" s="167" t="s">
        <v>31</v>
      </c>
      <c r="AX105" s="167" t="s">
        <v>69</v>
      </c>
      <c r="AY105" s="168" t="s">
        <v>183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1122</v>
      </c>
      <c r="H106" s="162">
        <v>9.399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69</v>
      </c>
      <c r="AY106" s="160" t="s">
        <v>183</v>
      </c>
    </row>
    <row r="107" spans="2:51" s="167" customFormat="1" ht="12">
      <c r="B107" s="166"/>
      <c r="D107" s="159" t="s">
        <v>196</v>
      </c>
      <c r="E107" s="168" t="s">
        <v>1</v>
      </c>
      <c r="F107" s="169" t="s">
        <v>209</v>
      </c>
      <c r="H107" s="168" t="s">
        <v>1</v>
      </c>
      <c r="I107" s="6"/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196</v>
      </c>
      <c r="AU107" s="168" t="s">
        <v>78</v>
      </c>
      <c r="AV107" s="167" t="s">
        <v>76</v>
      </c>
      <c r="AW107" s="167" t="s">
        <v>31</v>
      </c>
      <c r="AX107" s="167" t="s">
        <v>69</v>
      </c>
      <c r="AY107" s="168" t="s">
        <v>183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1123</v>
      </c>
      <c r="H108" s="162">
        <v>61.771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69</v>
      </c>
      <c r="AY108" s="160" t="s">
        <v>183</v>
      </c>
    </row>
    <row r="109" spans="2:51" s="174" customFormat="1" ht="12">
      <c r="B109" s="173"/>
      <c r="D109" s="159" t="s">
        <v>196</v>
      </c>
      <c r="E109" s="175" t="s">
        <v>1</v>
      </c>
      <c r="F109" s="176" t="s">
        <v>211</v>
      </c>
      <c r="H109" s="177">
        <v>71.17</v>
      </c>
      <c r="I109" s="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5" t="s">
        <v>196</v>
      </c>
      <c r="AU109" s="175" t="s">
        <v>78</v>
      </c>
      <c r="AV109" s="174" t="s">
        <v>190</v>
      </c>
      <c r="AW109" s="174" t="s">
        <v>31</v>
      </c>
      <c r="AX109" s="174" t="s">
        <v>76</v>
      </c>
      <c r="AY109" s="175" t="s">
        <v>183</v>
      </c>
    </row>
    <row r="110" spans="2:65" s="28" customFormat="1" ht="16.5" customHeight="1">
      <c r="B110" s="27"/>
      <c r="C110" s="147" t="s">
        <v>217</v>
      </c>
      <c r="D110" s="147" t="s">
        <v>185</v>
      </c>
      <c r="E110" s="148" t="s">
        <v>213</v>
      </c>
      <c r="F110" s="149" t="s">
        <v>214</v>
      </c>
      <c r="G110" s="150" t="s">
        <v>194</v>
      </c>
      <c r="H110" s="151">
        <v>23.723</v>
      </c>
      <c r="I110" s="4">
        <v>23.2</v>
      </c>
      <c r="J110" s="95">
        <f>ROUND(I110*H110,2)</f>
        <v>550.37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550.37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550.37</v>
      </c>
      <c r="BL110" s="15" t="s">
        <v>190</v>
      </c>
      <c r="BM110" s="15" t="s">
        <v>1124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1125</v>
      </c>
      <c r="H111" s="162">
        <v>23.723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47" t="s">
        <v>222</v>
      </c>
      <c r="D112" s="147" t="s">
        <v>185</v>
      </c>
      <c r="E112" s="148" t="s">
        <v>218</v>
      </c>
      <c r="F112" s="149" t="s">
        <v>219</v>
      </c>
      <c r="G112" s="150" t="s">
        <v>194</v>
      </c>
      <c r="H112" s="151">
        <v>289.339</v>
      </c>
      <c r="I112" s="4">
        <v>252</v>
      </c>
      <c r="J112" s="95">
        <f>ROUND(I112*H112,2)</f>
        <v>72913.43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72913.43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72913.43</v>
      </c>
      <c r="BL112" s="15" t="s">
        <v>190</v>
      </c>
      <c r="BM112" s="15" t="s">
        <v>1126</v>
      </c>
    </row>
    <row r="113" spans="2:65" s="28" customFormat="1" ht="16.5" customHeight="1">
      <c r="B113" s="27"/>
      <c r="C113" s="147" t="s">
        <v>227</v>
      </c>
      <c r="D113" s="147" t="s">
        <v>185</v>
      </c>
      <c r="E113" s="148" t="s">
        <v>223</v>
      </c>
      <c r="F113" s="149" t="s">
        <v>224</v>
      </c>
      <c r="G113" s="150" t="s">
        <v>194</v>
      </c>
      <c r="H113" s="151">
        <v>8969.509</v>
      </c>
      <c r="I113" s="4">
        <v>2.5</v>
      </c>
      <c r="J113" s="95">
        <f>ROUND(I113*H113,2)</f>
        <v>22423.77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22423.77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22423.77</v>
      </c>
      <c r="BL113" s="15" t="s">
        <v>190</v>
      </c>
      <c r="BM113" s="15" t="s">
        <v>1127</v>
      </c>
    </row>
    <row r="114" spans="2:51" s="158" customFormat="1" ht="12">
      <c r="B114" s="157"/>
      <c r="D114" s="159" t="s">
        <v>196</v>
      </c>
      <c r="E114" s="160" t="s">
        <v>1</v>
      </c>
      <c r="F114" s="161" t="s">
        <v>1128</v>
      </c>
      <c r="H114" s="162">
        <v>8969.509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31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232</v>
      </c>
      <c r="D115" s="147" t="s">
        <v>185</v>
      </c>
      <c r="E115" s="148" t="s">
        <v>228</v>
      </c>
      <c r="F115" s="149" t="s">
        <v>229</v>
      </c>
      <c r="G115" s="150" t="s">
        <v>194</v>
      </c>
      <c r="H115" s="151">
        <v>289.339</v>
      </c>
      <c r="I115" s="4">
        <v>19</v>
      </c>
      <c r="J115" s="95">
        <f>ROUND(I115*H115,2)</f>
        <v>5497.44</v>
      </c>
      <c r="K115" s="149" t="s">
        <v>205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5497.44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5497.44</v>
      </c>
      <c r="BL115" s="15" t="s">
        <v>190</v>
      </c>
      <c r="BM115" s="15" t="s">
        <v>1129</v>
      </c>
    </row>
    <row r="116" spans="2:51" s="158" customFormat="1" ht="12">
      <c r="B116" s="157"/>
      <c r="D116" s="159" t="s">
        <v>196</v>
      </c>
      <c r="E116" s="160" t="s">
        <v>1</v>
      </c>
      <c r="F116" s="161" t="s">
        <v>1130</v>
      </c>
      <c r="H116" s="162">
        <v>289.339</v>
      </c>
      <c r="I116" s="5"/>
      <c r="L116" s="157"/>
      <c r="M116" s="163"/>
      <c r="N116" s="164"/>
      <c r="O116" s="164"/>
      <c r="P116" s="164"/>
      <c r="Q116" s="164"/>
      <c r="R116" s="164"/>
      <c r="S116" s="164"/>
      <c r="T116" s="165"/>
      <c r="AT116" s="160" t="s">
        <v>196</v>
      </c>
      <c r="AU116" s="160" t="s">
        <v>78</v>
      </c>
      <c r="AV116" s="158" t="s">
        <v>78</v>
      </c>
      <c r="AW116" s="158" t="s">
        <v>31</v>
      </c>
      <c r="AX116" s="158" t="s">
        <v>76</v>
      </c>
      <c r="AY116" s="160" t="s">
        <v>183</v>
      </c>
    </row>
    <row r="117" spans="2:65" s="28" customFormat="1" ht="16.5" customHeight="1">
      <c r="B117" s="27"/>
      <c r="C117" s="147" t="s">
        <v>236</v>
      </c>
      <c r="D117" s="147" t="s">
        <v>185</v>
      </c>
      <c r="E117" s="148" t="s">
        <v>233</v>
      </c>
      <c r="F117" s="149" t="s">
        <v>234</v>
      </c>
      <c r="G117" s="150" t="s">
        <v>194</v>
      </c>
      <c r="H117" s="151">
        <v>289.339</v>
      </c>
      <c r="I117" s="4">
        <v>11</v>
      </c>
      <c r="J117" s="95">
        <f>ROUND(I117*H117,2)</f>
        <v>3182.73</v>
      </c>
      <c r="K117" s="149" t="s">
        <v>189</v>
      </c>
      <c r="L117" s="27"/>
      <c r="M117" s="152" t="s">
        <v>1</v>
      </c>
      <c r="N117" s="153" t="s">
        <v>40</v>
      </c>
      <c r="O117" s="48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3182.73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3182.73</v>
      </c>
      <c r="BL117" s="15" t="s">
        <v>190</v>
      </c>
      <c r="BM117" s="15" t="s">
        <v>1131</v>
      </c>
    </row>
    <row r="118" spans="2:65" s="28" customFormat="1" ht="16.5" customHeight="1">
      <c r="B118" s="27"/>
      <c r="C118" s="147" t="s">
        <v>242</v>
      </c>
      <c r="D118" s="147" t="s">
        <v>185</v>
      </c>
      <c r="E118" s="148" t="s">
        <v>237</v>
      </c>
      <c r="F118" s="149" t="s">
        <v>238</v>
      </c>
      <c r="G118" s="150" t="s">
        <v>239</v>
      </c>
      <c r="H118" s="151">
        <v>462.942</v>
      </c>
      <c r="I118" s="4">
        <v>50</v>
      </c>
      <c r="J118" s="95">
        <f>ROUND(I118*H118,2)</f>
        <v>23147.1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23147.1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23147.1</v>
      </c>
      <c r="BL118" s="15" t="s">
        <v>190</v>
      </c>
      <c r="BM118" s="15" t="s">
        <v>1132</v>
      </c>
    </row>
    <row r="119" spans="2:51" s="158" customFormat="1" ht="12">
      <c r="B119" s="157"/>
      <c r="D119" s="159" t="s">
        <v>196</v>
      </c>
      <c r="F119" s="161" t="s">
        <v>1133</v>
      </c>
      <c r="H119" s="162">
        <v>462.942</v>
      </c>
      <c r="I119" s="5"/>
      <c r="L119" s="157"/>
      <c r="M119" s="163"/>
      <c r="N119" s="164"/>
      <c r="O119" s="164"/>
      <c r="P119" s="164"/>
      <c r="Q119" s="164"/>
      <c r="R119" s="164"/>
      <c r="S119" s="164"/>
      <c r="T119" s="165"/>
      <c r="AT119" s="160" t="s">
        <v>196</v>
      </c>
      <c r="AU119" s="160" t="s">
        <v>78</v>
      </c>
      <c r="AV119" s="158" t="s">
        <v>78</v>
      </c>
      <c r="AW119" s="158" t="s">
        <v>3</v>
      </c>
      <c r="AX119" s="158" t="s">
        <v>76</v>
      </c>
      <c r="AY119" s="160" t="s">
        <v>183</v>
      </c>
    </row>
    <row r="120" spans="2:65" s="28" customFormat="1" ht="16.5" customHeight="1">
      <c r="B120" s="27"/>
      <c r="C120" s="147" t="s">
        <v>248</v>
      </c>
      <c r="D120" s="147" t="s">
        <v>185</v>
      </c>
      <c r="E120" s="148" t="s">
        <v>243</v>
      </c>
      <c r="F120" s="149" t="s">
        <v>244</v>
      </c>
      <c r="G120" s="150" t="s">
        <v>194</v>
      </c>
      <c r="H120" s="151">
        <v>38.501</v>
      </c>
      <c r="I120" s="4">
        <v>182.5</v>
      </c>
      <c r="J120" s="95">
        <f>ROUND(I120*H120,2)</f>
        <v>7026.43</v>
      </c>
      <c r="K120" s="149" t="s">
        <v>189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7026.43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7026.43</v>
      </c>
      <c r="BL120" s="15" t="s">
        <v>190</v>
      </c>
      <c r="BM120" s="15" t="s">
        <v>1134</v>
      </c>
    </row>
    <row r="121" spans="2:51" s="167" customFormat="1" ht="12">
      <c r="B121" s="166"/>
      <c r="D121" s="159" t="s">
        <v>196</v>
      </c>
      <c r="E121" s="168" t="s">
        <v>1</v>
      </c>
      <c r="F121" s="169" t="s">
        <v>246</v>
      </c>
      <c r="H121" s="168" t="s">
        <v>1</v>
      </c>
      <c r="I121" s="6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196</v>
      </c>
      <c r="AU121" s="168" t="s">
        <v>78</v>
      </c>
      <c r="AV121" s="167" t="s">
        <v>76</v>
      </c>
      <c r="AW121" s="167" t="s">
        <v>31</v>
      </c>
      <c r="AX121" s="167" t="s">
        <v>69</v>
      </c>
      <c r="AY121" s="168" t="s">
        <v>183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1135</v>
      </c>
      <c r="H122" s="162">
        <v>38.501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253</v>
      </c>
      <c r="D123" s="147" t="s">
        <v>185</v>
      </c>
      <c r="E123" s="148" t="s">
        <v>249</v>
      </c>
      <c r="F123" s="149" t="s">
        <v>250</v>
      </c>
      <c r="G123" s="150" t="s">
        <v>188</v>
      </c>
      <c r="H123" s="151">
        <v>1569.964</v>
      </c>
      <c r="I123" s="4">
        <v>45</v>
      </c>
      <c r="J123" s="95">
        <f>ROUND(I123*H123,2)</f>
        <v>70648.38</v>
      </c>
      <c r="K123" s="149" t="s">
        <v>205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70648.38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70648.38</v>
      </c>
      <c r="BL123" s="15" t="s">
        <v>190</v>
      </c>
      <c r="BM123" s="15" t="s">
        <v>1136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1137</v>
      </c>
      <c r="H124" s="162">
        <v>1569.964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257</v>
      </c>
      <c r="D125" s="147" t="s">
        <v>185</v>
      </c>
      <c r="E125" s="148" t="s">
        <v>833</v>
      </c>
      <c r="F125" s="149" t="s">
        <v>834</v>
      </c>
      <c r="G125" s="150" t="s">
        <v>188</v>
      </c>
      <c r="H125" s="151">
        <v>139.75</v>
      </c>
      <c r="I125" s="4">
        <v>46.6</v>
      </c>
      <c r="J125" s="95">
        <f>ROUND(I125*H125,2)</f>
        <v>6512.35</v>
      </c>
      <c r="K125" s="149" t="s">
        <v>189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6512.35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6512.35</v>
      </c>
      <c r="BL125" s="15" t="s">
        <v>190</v>
      </c>
      <c r="BM125" s="15" t="s">
        <v>1138</v>
      </c>
    </row>
    <row r="126" spans="2:65" s="28" customFormat="1" ht="16.5" customHeight="1">
      <c r="B126" s="27"/>
      <c r="C126" s="181" t="s">
        <v>8</v>
      </c>
      <c r="D126" s="181" t="s">
        <v>265</v>
      </c>
      <c r="E126" s="182" t="s">
        <v>266</v>
      </c>
      <c r="F126" s="183" t="s">
        <v>267</v>
      </c>
      <c r="G126" s="184" t="s">
        <v>239</v>
      </c>
      <c r="H126" s="185">
        <v>44.72</v>
      </c>
      <c r="I126" s="8">
        <v>580</v>
      </c>
      <c r="J126" s="186">
        <f>ROUND(I126*H126,2)</f>
        <v>25937.6</v>
      </c>
      <c r="K126" s="183" t="s">
        <v>189</v>
      </c>
      <c r="L126" s="187"/>
      <c r="M126" s="188" t="s">
        <v>1</v>
      </c>
      <c r="N126" s="189" t="s">
        <v>40</v>
      </c>
      <c r="O126" s="48"/>
      <c r="P126" s="154">
        <f>O126*H126</f>
        <v>0</v>
      </c>
      <c r="Q126" s="154">
        <v>1</v>
      </c>
      <c r="R126" s="154">
        <f>Q126*H126</f>
        <v>44.72</v>
      </c>
      <c r="S126" s="154">
        <v>0</v>
      </c>
      <c r="T126" s="155">
        <f>S126*H126</f>
        <v>0</v>
      </c>
      <c r="AR126" s="15" t="s">
        <v>227</v>
      </c>
      <c r="AT126" s="15" t="s">
        <v>265</v>
      </c>
      <c r="AU126" s="15" t="s">
        <v>78</v>
      </c>
      <c r="AY126" s="15" t="s">
        <v>183</v>
      </c>
      <c r="BE126" s="156">
        <f>IF(N126="základní",J126,0)</f>
        <v>25937.6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25937.6</v>
      </c>
      <c r="BL126" s="15" t="s">
        <v>190</v>
      </c>
      <c r="BM126" s="15" t="s">
        <v>1139</v>
      </c>
    </row>
    <row r="127" spans="2:51" s="158" customFormat="1" ht="12">
      <c r="B127" s="157"/>
      <c r="D127" s="159" t="s">
        <v>196</v>
      </c>
      <c r="E127" s="160" t="s">
        <v>1</v>
      </c>
      <c r="F127" s="161" t="s">
        <v>1140</v>
      </c>
      <c r="H127" s="162">
        <v>44.72</v>
      </c>
      <c r="I127" s="5"/>
      <c r="L127" s="157"/>
      <c r="M127" s="163"/>
      <c r="N127" s="164"/>
      <c r="O127" s="164"/>
      <c r="P127" s="164"/>
      <c r="Q127" s="164"/>
      <c r="R127" s="164"/>
      <c r="S127" s="164"/>
      <c r="T127" s="165"/>
      <c r="AT127" s="160" t="s">
        <v>196</v>
      </c>
      <c r="AU127" s="160" t="s">
        <v>78</v>
      </c>
      <c r="AV127" s="158" t="s">
        <v>78</v>
      </c>
      <c r="AW127" s="158" t="s">
        <v>31</v>
      </c>
      <c r="AX127" s="158" t="s">
        <v>76</v>
      </c>
      <c r="AY127" s="160" t="s">
        <v>183</v>
      </c>
    </row>
    <row r="128" spans="2:65" s="28" customFormat="1" ht="16.5" customHeight="1">
      <c r="B128" s="27"/>
      <c r="C128" s="147" t="s">
        <v>262</v>
      </c>
      <c r="D128" s="147" t="s">
        <v>185</v>
      </c>
      <c r="E128" s="148" t="s">
        <v>218</v>
      </c>
      <c r="F128" s="149" t="s">
        <v>219</v>
      </c>
      <c r="G128" s="150" t="s">
        <v>194</v>
      </c>
      <c r="H128" s="151">
        <v>27.95</v>
      </c>
      <c r="I128" s="4">
        <v>252</v>
      </c>
      <c r="J128" s="95">
        <f>ROUND(I128*H128,2)</f>
        <v>7043.4</v>
      </c>
      <c r="K128" s="149" t="s">
        <v>189</v>
      </c>
      <c r="L128" s="27"/>
      <c r="M128" s="152" t="s">
        <v>1</v>
      </c>
      <c r="N128" s="153" t="s">
        <v>40</v>
      </c>
      <c r="O128" s="4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" t="s">
        <v>190</v>
      </c>
      <c r="AT128" s="15" t="s">
        <v>185</v>
      </c>
      <c r="AU128" s="15" t="s">
        <v>78</v>
      </c>
      <c r="AY128" s="15" t="s">
        <v>183</v>
      </c>
      <c r="BE128" s="156">
        <f>IF(N128="základní",J128,0)</f>
        <v>7043.4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5" t="s">
        <v>76</v>
      </c>
      <c r="BK128" s="156">
        <f>ROUND(I128*H128,2)</f>
        <v>7043.4</v>
      </c>
      <c r="BL128" s="15" t="s">
        <v>190</v>
      </c>
      <c r="BM128" s="15" t="s">
        <v>1141</v>
      </c>
    </row>
    <row r="129" spans="2:51" s="158" customFormat="1" ht="12">
      <c r="B129" s="157"/>
      <c r="D129" s="159" t="s">
        <v>196</v>
      </c>
      <c r="E129" s="160" t="s">
        <v>1</v>
      </c>
      <c r="F129" s="161" t="s">
        <v>1142</v>
      </c>
      <c r="H129" s="162">
        <v>27.95</v>
      </c>
      <c r="I129" s="5"/>
      <c r="L129" s="157"/>
      <c r="M129" s="163"/>
      <c r="N129" s="164"/>
      <c r="O129" s="164"/>
      <c r="P129" s="164"/>
      <c r="Q129" s="164"/>
      <c r="R129" s="164"/>
      <c r="S129" s="164"/>
      <c r="T129" s="165"/>
      <c r="AT129" s="160" t="s">
        <v>196</v>
      </c>
      <c r="AU129" s="160" t="s">
        <v>78</v>
      </c>
      <c r="AV129" s="158" t="s">
        <v>78</v>
      </c>
      <c r="AW129" s="158" t="s">
        <v>31</v>
      </c>
      <c r="AX129" s="158" t="s">
        <v>76</v>
      </c>
      <c r="AY129" s="160" t="s">
        <v>183</v>
      </c>
    </row>
    <row r="130" spans="2:65" s="28" customFormat="1" ht="16.5" customHeight="1">
      <c r="B130" s="27"/>
      <c r="C130" s="147" t="s">
        <v>264</v>
      </c>
      <c r="D130" s="147" t="s">
        <v>185</v>
      </c>
      <c r="E130" s="148" t="s">
        <v>223</v>
      </c>
      <c r="F130" s="149" t="s">
        <v>224</v>
      </c>
      <c r="G130" s="150" t="s">
        <v>194</v>
      </c>
      <c r="H130" s="151">
        <v>866.45</v>
      </c>
      <c r="I130" s="4">
        <v>2.5</v>
      </c>
      <c r="J130" s="95">
        <f>ROUND(I130*H130,2)</f>
        <v>2166.13</v>
      </c>
      <c r="K130" s="149" t="s">
        <v>189</v>
      </c>
      <c r="L130" s="27"/>
      <c r="M130" s="152" t="s">
        <v>1</v>
      </c>
      <c r="N130" s="153" t="s">
        <v>40</v>
      </c>
      <c r="O130" s="4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" t="s">
        <v>190</v>
      </c>
      <c r="AT130" s="15" t="s">
        <v>185</v>
      </c>
      <c r="AU130" s="15" t="s">
        <v>78</v>
      </c>
      <c r="AY130" s="15" t="s">
        <v>183</v>
      </c>
      <c r="BE130" s="156">
        <f>IF(N130="základní",J130,0)</f>
        <v>2166.13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2166.13</v>
      </c>
      <c r="BL130" s="15" t="s">
        <v>190</v>
      </c>
      <c r="BM130" s="15" t="s">
        <v>1143</v>
      </c>
    </row>
    <row r="131" spans="2:51" s="158" customFormat="1" ht="12">
      <c r="B131" s="157"/>
      <c r="D131" s="159" t="s">
        <v>196</v>
      </c>
      <c r="E131" s="160" t="s">
        <v>1</v>
      </c>
      <c r="F131" s="161" t="s">
        <v>1144</v>
      </c>
      <c r="H131" s="162">
        <v>866.45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31</v>
      </c>
      <c r="AX131" s="158" t="s">
        <v>76</v>
      </c>
      <c r="AY131" s="160" t="s">
        <v>183</v>
      </c>
    </row>
    <row r="132" spans="2:65" s="28" customFormat="1" ht="16.5" customHeight="1">
      <c r="B132" s="27"/>
      <c r="C132" s="147" t="s">
        <v>270</v>
      </c>
      <c r="D132" s="147" t="s">
        <v>185</v>
      </c>
      <c r="E132" s="148" t="s">
        <v>228</v>
      </c>
      <c r="F132" s="149" t="s">
        <v>229</v>
      </c>
      <c r="G132" s="150" t="s">
        <v>194</v>
      </c>
      <c r="H132" s="151">
        <v>27.95</v>
      </c>
      <c r="I132" s="4">
        <v>19</v>
      </c>
      <c r="J132" s="95">
        <f>ROUND(I132*H132,2)</f>
        <v>531.05</v>
      </c>
      <c r="K132" s="149" t="s">
        <v>205</v>
      </c>
      <c r="L132" s="27"/>
      <c r="M132" s="152" t="s">
        <v>1</v>
      </c>
      <c r="N132" s="153" t="s">
        <v>40</v>
      </c>
      <c r="O132" s="48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15" t="s">
        <v>190</v>
      </c>
      <c r="AT132" s="15" t="s">
        <v>185</v>
      </c>
      <c r="AU132" s="15" t="s">
        <v>78</v>
      </c>
      <c r="AY132" s="15" t="s">
        <v>183</v>
      </c>
      <c r="BE132" s="156">
        <f>IF(N132="základní",J132,0)</f>
        <v>531.05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5" t="s">
        <v>76</v>
      </c>
      <c r="BK132" s="156">
        <f>ROUND(I132*H132,2)</f>
        <v>531.05</v>
      </c>
      <c r="BL132" s="15" t="s">
        <v>190</v>
      </c>
      <c r="BM132" s="15" t="s">
        <v>1145</v>
      </c>
    </row>
    <row r="133" spans="2:51" s="158" customFormat="1" ht="12">
      <c r="B133" s="157"/>
      <c r="D133" s="159" t="s">
        <v>196</v>
      </c>
      <c r="E133" s="160" t="s">
        <v>1</v>
      </c>
      <c r="F133" s="161" t="s">
        <v>1146</v>
      </c>
      <c r="H133" s="162">
        <v>27.95</v>
      </c>
      <c r="I133" s="5"/>
      <c r="L133" s="157"/>
      <c r="M133" s="163"/>
      <c r="N133" s="164"/>
      <c r="O133" s="164"/>
      <c r="P133" s="164"/>
      <c r="Q133" s="164"/>
      <c r="R133" s="164"/>
      <c r="S133" s="164"/>
      <c r="T133" s="165"/>
      <c r="AT133" s="160" t="s">
        <v>196</v>
      </c>
      <c r="AU133" s="160" t="s">
        <v>78</v>
      </c>
      <c r="AV133" s="158" t="s">
        <v>78</v>
      </c>
      <c r="AW133" s="158" t="s">
        <v>31</v>
      </c>
      <c r="AX133" s="158" t="s">
        <v>76</v>
      </c>
      <c r="AY133" s="160" t="s">
        <v>183</v>
      </c>
    </row>
    <row r="134" spans="2:65" s="28" customFormat="1" ht="16.5" customHeight="1">
      <c r="B134" s="27"/>
      <c r="C134" s="147" t="s">
        <v>274</v>
      </c>
      <c r="D134" s="147" t="s">
        <v>185</v>
      </c>
      <c r="E134" s="148" t="s">
        <v>233</v>
      </c>
      <c r="F134" s="149" t="s">
        <v>234</v>
      </c>
      <c r="G134" s="150" t="s">
        <v>194</v>
      </c>
      <c r="H134" s="151">
        <v>27.95</v>
      </c>
      <c r="I134" s="4">
        <v>11</v>
      </c>
      <c r="J134" s="95">
        <f>ROUND(I134*H134,2)</f>
        <v>307.45</v>
      </c>
      <c r="K134" s="149" t="s">
        <v>189</v>
      </c>
      <c r="L134" s="27"/>
      <c r="M134" s="152" t="s">
        <v>1</v>
      </c>
      <c r="N134" s="153" t="s">
        <v>40</v>
      </c>
      <c r="O134" s="48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AR134" s="15" t="s">
        <v>190</v>
      </c>
      <c r="AT134" s="15" t="s">
        <v>185</v>
      </c>
      <c r="AU134" s="15" t="s">
        <v>78</v>
      </c>
      <c r="AY134" s="15" t="s">
        <v>183</v>
      </c>
      <c r="BE134" s="156">
        <f>IF(N134="základní",J134,0)</f>
        <v>307.45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76</v>
      </c>
      <c r="BK134" s="156">
        <f>ROUND(I134*H134,2)</f>
        <v>307.45</v>
      </c>
      <c r="BL134" s="15" t="s">
        <v>190</v>
      </c>
      <c r="BM134" s="15" t="s">
        <v>1147</v>
      </c>
    </row>
    <row r="135" spans="2:65" s="28" customFormat="1" ht="16.5" customHeight="1">
      <c r="B135" s="27"/>
      <c r="C135" s="147" t="s">
        <v>282</v>
      </c>
      <c r="D135" s="147" t="s">
        <v>185</v>
      </c>
      <c r="E135" s="148" t="s">
        <v>271</v>
      </c>
      <c r="F135" s="149" t="s">
        <v>272</v>
      </c>
      <c r="G135" s="150" t="s">
        <v>188</v>
      </c>
      <c r="H135" s="151">
        <v>139.75</v>
      </c>
      <c r="I135" s="4">
        <v>25.5</v>
      </c>
      <c r="J135" s="95">
        <f>ROUND(I135*H135,2)</f>
        <v>3563.63</v>
      </c>
      <c r="K135" s="149" t="s">
        <v>205</v>
      </c>
      <c r="L135" s="27"/>
      <c r="M135" s="152" t="s">
        <v>1</v>
      </c>
      <c r="N135" s="153" t="s">
        <v>40</v>
      </c>
      <c r="O135" s="4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5" t="s">
        <v>190</v>
      </c>
      <c r="AT135" s="15" t="s">
        <v>185</v>
      </c>
      <c r="AU135" s="15" t="s">
        <v>78</v>
      </c>
      <c r="AY135" s="15" t="s">
        <v>183</v>
      </c>
      <c r="BE135" s="156">
        <f>IF(N135="základní",J135,0)</f>
        <v>3563.63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5" t="s">
        <v>76</v>
      </c>
      <c r="BK135" s="156">
        <f>ROUND(I135*H135,2)</f>
        <v>3563.63</v>
      </c>
      <c r="BL135" s="15" t="s">
        <v>190</v>
      </c>
      <c r="BM135" s="15" t="s">
        <v>1148</v>
      </c>
    </row>
    <row r="136" spans="2:65" s="28" customFormat="1" ht="16.5" customHeight="1">
      <c r="B136" s="27"/>
      <c r="C136" s="181" t="s">
        <v>7</v>
      </c>
      <c r="D136" s="181" t="s">
        <v>265</v>
      </c>
      <c r="E136" s="182" t="s">
        <v>275</v>
      </c>
      <c r="F136" s="183" t="s">
        <v>276</v>
      </c>
      <c r="G136" s="184" t="s">
        <v>277</v>
      </c>
      <c r="H136" s="185">
        <v>3.494</v>
      </c>
      <c r="I136" s="8">
        <v>185</v>
      </c>
      <c r="J136" s="186">
        <f>ROUND(I136*H136,2)</f>
        <v>646.39</v>
      </c>
      <c r="K136" s="183" t="s">
        <v>205</v>
      </c>
      <c r="L136" s="187"/>
      <c r="M136" s="188" t="s">
        <v>1</v>
      </c>
      <c r="N136" s="189" t="s">
        <v>40</v>
      </c>
      <c r="O136" s="48"/>
      <c r="P136" s="154">
        <f>O136*H136</f>
        <v>0</v>
      </c>
      <c r="Q136" s="154">
        <v>0.001</v>
      </c>
      <c r="R136" s="154">
        <f>Q136*H136</f>
        <v>0.003494</v>
      </c>
      <c r="S136" s="154">
        <v>0</v>
      </c>
      <c r="T136" s="155">
        <f>S136*H136</f>
        <v>0</v>
      </c>
      <c r="AR136" s="15" t="s">
        <v>227</v>
      </c>
      <c r="AT136" s="15" t="s">
        <v>265</v>
      </c>
      <c r="AU136" s="15" t="s">
        <v>78</v>
      </c>
      <c r="AY136" s="15" t="s">
        <v>183</v>
      </c>
      <c r="BE136" s="156">
        <f>IF(N136="základní",J136,0)</f>
        <v>646.39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76</v>
      </c>
      <c r="BK136" s="156">
        <f>ROUND(I136*H136,2)</f>
        <v>646.39</v>
      </c>
      <c r="BL136" s="15" t="s">
        <v>190</v>
      </c>
      <c r="BM136" s="15" t="s">
        <v>1149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1150</v>
      </c>
      <c r="H137" s="162">
        <v>3.494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76</v>
      </c>
      <c r="AY137" s="160" t="s">
        <v>183</v>
      </c>
    </row>
    <row r="138" spans="2:63" s="135" customFormat="1" ht="22.9" customHeight="1">
      <c r="B138" s="134"/>
      <c r="D138" s="136" t="s">
        <v>68</v>
      </c>
      <c r="E138" s="145" t="s">
        <v>280</v>
      </c>
      <c r="F138" s="145" t="s">
        <v>281</v>
      </c>
      <c r="I138" s="3"/>
      <c r="J138" s="146">
        <f>BK138</f>
        <v>680406.52</v>
      </c>
      <c r="L138" s="134"/>
      <c r="M138" s="139"/>
      <c r="N138" s="140"/>
      <c r="O138" s="140"/>
      <c r="P138" s="141">
        <f>SUM(P139:P161)</f>
        <v>0</v>
      </c>
      <c r="Q138" s="140"/>
      <c r="R138" s="141">
        <f>SUM(R139:R161)</f>
        <v>1232.016</v>
      </c>
      <c r="S138" s="140"/>
      <c r="T138" s="142">
        <f>SUM(T139:T161)</f>
        <v>0</v>
      </c>
      <c r="AR138" s="136" t="s">
        <v>76</v>
      </c>
      <c r="AT138" s="143" t="s">
        <v>68</v>
      </c>
      <c r="AU138" s="143" t="s">
        <v>76</v>
      </c>
      <c r="AY138" s="136" t="s">
        <v>183</v>
      </c>
      <c r="BK138" s="144">
        <f>SUM(BK139:BK161)</f>
        <v>680406.52</v>
      </c>
    </row>
    <row r="139" spans="2:65" s="28" customFormat="1" ht="16.5" customHeight="1">
      <c r="B139" s="27"/>
      <c r="C139" s="147" t="s">
        <v>287</v>
      </c>
      <c r="D139" s="147" t="s">
        <v>185</v>
      </c>
      <c r="E139" s="148" t="s">
        <v>192</v>
      </c>
      <c r="F139" s="149" t="s">
        <v>193</v>
      </c>
      <c r="G139" s="150" t="s">
        <v>194</v>
      </c>
      <c r="H139" s="151">
        <v>770.01</v>
      </c>
      <c r="I139" s="4">
        <v>65</v>
      </c>
      <c r="J139" s="95">
        <f>ROUND(I139*H139,2)</f>
        <v>50050.65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50050.65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50050.65</v>
      </c>
      <c r="BL139" s="15" t="s">
        <v>190</v>
      </c>
      <c r="BM139" s="15" t="s">
        <v>1151</v>
      </c>
    </row>
    <row r="140" spans="2:51" s="158" customFormat="1" ht="12">
      <c r="B140" s="157"/>
      <c r="D140" s="159" t="s">
        <v>196</v>
      </c>
      <c r="E140" s="160" t="s">
        <v>1</v>
      </c>
      <c r="F140" s="161" t="s">
        <v>1152</v>
      </c>
      <c r="H140" s="162">
        <v>770.01</v>
      </c>
      <c r="I140" s="5"/>
      <c r="L140" s="157"/>
      <c r="M140" s="163"/>
      <c r="N140" s="164"/>
      <c r="O140" s="164"/>
      <c r="P140" s="164"/>
      <c r="Q140" s="164"/>
      <c r="R140" s="164"/>
      <c r="S140" s="164"/>
      <c r="T140" s="165"/>
      <c r="AT140" s="160" t="s">
        <v>196</v>
      </c>
      <c r="AU140" s="160" t="s">
        <v>78</v>
      </c>
      <c r="AV140" s="158" t="s">
        <v>78</v>
      </c>
      <c r="AW140" s="158" t="s">
        <v>31</v>
      </c>
      <c r="AX140" s="158" t="s">
        <v>76</v>
      </c>
      <c r="AY140" s="160" t="s">
        <v>183</v>
      </c>
    </row>
    <row r="141" spans="2:65" s="28" customFormat="1" ht="16.5" customHeight="1">
      <c r="B141" s="27"/>
      <c r="C141" s="147" t="s">
        <v>292</v>
      </c>
      <c r="D141" s="147" t="s">
        <v>185</v>
      </c>
      <c r="E141" s="148" t="s">
        <v>199</v>
      </c>
      <c r="F141" s="149" t="s">
        <v>200</v>
      </c>
      <c r="G141" s="150" t="s">
        <v>194</v>
      </c>
      <c r="H141" s="151">
        <v>256.67</v>
      </c>
      <c r="I141" s="4">
        <v>11.2</v>
      </c>
      <c r="J141" s="95">
        <f>ROUND(I141*H141,2)</f>
        <v>2874.7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2874.7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2874.7</v>
      </c>
      <c r="BL141" s="15" t="s">
        <v>190</v>
      </c>
      <c r="BM141" s="15" t="s">
        <v>1153</v>
      </c>
    </row>
    <row r="142" spans="2:51" s="158" customFormat="1" ht="12">
      <c r="B142" s="157"/>
      <c r="D142" s="159" t="s">
        <v>196</v>
      </c>
      <c r="E142" s="160" t="s">
        <v>1</v>
      </c>
      <c r="F142" s="161" t="s">
        <v>1154</v>
      </c>
      <c r="H142" s="162">
        <v>256.67</v>
      </c>
      <c r="I142" s="5"/>
      <c r="L142" s="157"/>
      <c r="M142" s="163"/>
      <c r="N142" s="164"/>
      <c r="O142" s="164"/>
      <c r="P142" s="164"/>
      <c r="Q142" s="164"/>
      <c r="R142" s="164"/>
      <c r="S142" s="164"/>
      <c r="T142" s="165"/>
      <c r="AT142" s="160" t="s">
        <v>196</v>
      </c>
      <c r="AU142" s="160" t="s">
        <v>78</v>
      </c>
      <c r="AV142" s="158" t="s">
        <v>78</v>
      </c>
      <c r="AW142" s="158" t="s">
        <v>31</v>
      </c>
      <c r="AX142" s="158" t="s">
        <v>76</v>
      </c>
      <c r="AY142" s="160" t="s">
        <v>183</v>
      </c>
    </row>
    <row r="143" spans="2:65" s="28" customFormat="1" ht="16.5" customHeight="1">
      <c r="B143" s="27"/>
      <c r="C143" s="147" t="s">
        <v>295</v>
      </c>
      <c r="D143" s="147" t="s">
        <v>185</v>
      </c>
      <c r="E143" s="148" t="s">
        <v>218</v>
      </c>
      <c r="F143" s="149" t="s">
        <v>219</v>
      </c>
      <c r="G143" s="150" t="s">
        <v>194</v>
      </c>
      <c r="H143" s="151">
        <v>1540.02</v>
      </c>
      <c r="I143" s="4">
        <v>98</v>
      </c>
      <c r="J143" s="95">
        <f>ROUND(I143*H143,2)</f>
        <v>150921.96</v>
      </c>
      <c r="K143" s="149" t="s">
        <v>189</v>
      </c>
      <c r="L143" s="27"/>
      <c r="M143" s="152" t="s">
        <v>1</v>
      </c>
      <c r="N143" s="153" t="s">
        <v>40</v>
      </c>
      <c r="O143" s="4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" t="s">
        <v>190</v>
      </c>
      <c r="AT143" s="15" t="s">
        <v>185</v>
      </c>
      <c r="AU143" s="15" t="s">
        <v>78</v>
      </c>
      <c r="AY143" s="15" t="s">
        <v>183</v>
      </c>
      <c r="BE143" s="156">
        <f>IF(N143="základní",J143,0)</f>
        <v>150921.96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5" t="s">
        <v>76</v>
      </c>
      <c r="BK143" s="156">
        <f>ROUND(I143*H143,2)</f>
        <v>150921.96</v>
      </c>
      <c r="BL143" s="15" t="s">
        <v>190</v>
      </c>
      <c r="BM143" s="15" t="s">
        <v>1155</v>
      </c>
    </row>
    <row r="144" spans="2:51" s="158" customFormat="1" ht="12">
      <c r="B144" s="157"/>
      <c r="D144" s="159" t="s">
        <v>196</v>
      </c>
      <c r="E144" s="160" t="s">
        <v>1</v>
      </c>
      <c r="F144" s="161" t="s">
        <v>1156</v>
      </c>
      <c r="H144" s="162">
        <v>770.01</v>
      </c>
      <c r="I144" s="5"/>
      <c r="L144" s="157"/>
      <c r="M144" s="163"/>
      <c r="N144" s="164"/>
      <c r="O144" s="164"/>
      <c r="P144" s="164"/>
      <c r="Q144" s="164"/>
      <c r="R144" s="164"/>
      <c r="S144" s="164"/>
      <c r="T144" s="165"/>
      <c r="AT144" s="160" t="s">
        <v>196</v>
      </c>
      <c r="AU144" s="160" t="s">
        <v>78</v>
      </c>
      <c r="AV144" s="158" t="s">
        <v>78</v>
      </c>
      <c r="AW144" s="158" t="s">
        <v>31</v>
      </c>
      <c r="AX144" s="158" t="s">
        <v>69</v>
      </c>
      <c r="AY144" s="160" t="s">
        <v>183</v>
      </c>
    </row>
    <row r="145" spans="2:51" s="158" customFormat="1" ht="12">
      <c r="B145" s="157"/>
      <c r="D145" s="159" t="s">
        <v>196</v>
      </c>
      <c r="E145" s="160" t="s">
        <v>1</v>
      </c>
      <c r="F145" s="161" t="s">
        <v>1157</v>
      </c>
      <c r="H145" s="162">
        <v>770.01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31</v>
      </c>
      <c r="AX145" s="158" t="s">
        <v>69</v>
      </c>
      <c r="AY145" s="160" t="s">
        <v>183</v>
      </c>
    </row>
    <row r="146" spans="2:51" s="167" customFormat="1" ht="12">
      <c r="B146" s="166"/>
      <c r="D146" s="159" t="s">
        <v>196</v>
      </c>
      <c r="E146" s="168" t="s">
        <v>1</v>
      </c>
      <c r="F146" s="169" t="s">
        <v>291</v>
      </c>
      <c r="H146" s="168" t="s">
        <v>1</v>
      </c>
      <c r="I146" s="6"/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196</v>
      </c>
      <c r="AU146" s="168" t="s">
        <v>78</v>
      </c>
      <c r="AV146" s="167" t="s">
        <v>76</v>
      </c>
      <c r="AW146" s="167" t="s">
        <v>31</v>
      </c>
      <c r="AX146" s="167" t="s">
        <v>69</v>
      </c>
      <c r="AY146" s="168" t="s">
        <v>183</v>
      </c>
    </row>
    <row r="147" spans="2:51" s="174" customFormat="1" ht="12">
      <c r="B147" s="173"/>
      <c r="D147" s="159" t="s">
        <v>196</v>
      </c>
      <c r="E147" s="175" t="s">
        <v>1</v>
      </c>
      <c r="F147" s="176" t="s">
        <v>211</v>
      </c>
      <c r="H147" s="177">
        <v>1540.02</v>
      </c>
      <c r="I147" s="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5" t="s">
        <v>196</v>
      </c>
      <c r="AU147" s="175" t="s">
        <v>78</v>
      </c>
      <c r="AV147" s="174" t="s">
        <v>190</v>
      </c>
      <c r="AW147" s="174" t="s">
        <v>31</v>
      </c>
      <c r="AX147" s="174" t="s">
        <v>76</v>
      </c>
      <c r="AY147" s="175" t="s">
        <v>183</v>
      </c>
    </row>
    <row r="148" spans="2:65" s="28" customFormat="1" ht="16.5" customHeight="1">
      <c r="B148" s="27"/>
      <c r="C148" s="147" t="s">
        <v>299</v>
      </c>
      <c r="D148" s="147" t="s">
        <v>185</v>
      </c>
      <c r="E148" s="148" t="s">
        <v>223</v>
      </c>
      <c r="F148" s="149" t="s">
        <v>224</v>
      </c>
      <c r="G148" s="150" t="s">
        <v>194</v>
      </c>
      <c r="H148" s="151">
        <v>47740.62</v>
      </c>
      <c r="I148" s="4">
        <v>2.5</v>
      </c>
      <c r="J148" s="95">
        <f>ROUND(I148*H148,2)</f>
        <v>119351.55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119351.55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119351.55</v>
      </c>
      <c r="BL148" s="15" t="s">
        <v>190</v>
      </c>
      <c r="BM148" s="15" t="s">
        <v>1158</v>
      </c>
    </row>
    <row r="149" spans="2:51" s="158" customFormat="1" ht="12">
      <c r="B149" s="157"/>
      <c r="D149" s="159" t="s">
        <v>196</v>
      </c>
      <c r="E149" s="160" t="s">
        <v>1</v>
      </c>
      <c r="F149" s="161" t="s">
        <v>1159</v>
      </c>
      <c r="H149" s="162">
        <v>47740.62</v>
      </c>
      <c r="I149" s="5"/>
      <c r="L149" s="157"/>
      <c r="M149" s="163"/>
      <c r="N149" s="164"/>
      <c r="O149" s="164"/>
      <c r="P149" s="164"/>
      <c r="Q149" s="164"/>
      <c r="R149" s="164"/>
      <c r="S149" s="164"/>
      <c r="T149" s="165"/>
      <c r="AT149" s="160" t="s">
        <v>196</v>
      </c>
      <c r="AU149" s="160" t="s">
        <v>78</v>
      </c>
      <c r="AV149" s="158" t="s">
        <v>78</v>
      </c>
      <c r="AW149" s="158" t="s">
        <v>31</v>
      </c>
      <c r="AX149" s="158" t="s">
        <v>76</v>
      </c>
      <c r="AY149" s="160" t="s">
        <v>183</v>
      </c>
    </row>
    <row r="150" spans="2:65" s="28" customFormat="1" ht="16.5" customHeight="1">
      <c r="B150" s="27"/>
      <c r="C150" s="147" t="s">
        <v>301</v>
      </c>
      <c r="D150" s="147" t="s">
        <v>185</v>
      </c>
      <c r="E150" s="148" t="s">
        <v>228</v>
      </c>
      <c r="F150" s="149" t="s">
        <v>229</v>
      </c>
      <c r="G150" s="150" t="s">
        <v>194</v>
      </c>
      <c r="H150" s="151">
        <v>1540.02</v>
      </c>
      <c r="I150" s="4">
        <v>19</v>
      </c>
      <c r="J150" s="95">
        <f>ROUND(I150*H150,2)</f>
        <v>29260.38</v>
      </c>
      <c r="K150" s="149" t="s">
        <v>205</v>
      </c>
      <c r="L150" s="27"/>
      <c r="M150" s="152" t="s">
        <v>1</v>
      </c>
      <c r="N150" s="153" t="s">
        <v>40</v>
      </c>
      <c r="O150" s="4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AR150" s="15" t="s">
        <v>190</v>
      </c>
      <c r="AT150" s="15" t="s">
        <v>185</v>
      </c>
      <c r="AU150" s="15" t="s">
        <v>78</v>
      </c>
      <c r="AY150" s="15" t="s">
        <v>183</v>
      </c>
      <c r="BE150" s="156">
        <f>IF(N150="základní",J150,0)</f>
        <v>29260.38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5" t="s">
        <v>76</v>
      </c>
      <c r="BK150" s="156">
        <f>ROUND(I150*H150,2)</f>
        <v>29260.38</v>
      </c>
      <c r="BL150" s="15" t="s">
        <v>190</v>
      </c>
      <c r="BM150" s="15" t="s">
        <v>1160</v>
      </c>
    </row>
    <row r="151" spans="2:51" s="158" customFormat="1" ht="12">
      <c r="B151" s="157"/>
      <c r="D151" s="159" t="s">
        <v>196</v>
      </c>
      <c r="E151" s="160" t="s">
        <v>1</v>
      </c>
      <c r="F151" s="161" t="s">
        <v>1156</v>
      </c>
      <c r="H151" s="162">
        <v>770.01</v>
      </c>
      <c r="I151" s="5"/>
      <c r="L151" s="157"/>
      <c r="M151" s="163"/>
      <c r="N151" s="164"/>
      <c r="O151" s="164"/>
      <c r="P151" s="164"/>
      <c r="Q151" s="164"/>
      <c r="R151" s="164"/>
      <c r="S151" s="164"/>
      <c r="T151" s="165"/>
      <c r="AT151" s="160" t="s">
        <v>196</v>
      </c>
      <c r="AU151" s="160" t="s">
        <v>78</v>
      </c>
      <c r="AV151" s="158" t="s">
        <v>78</v>
      </c>
      <c r="AW151" s="158" t="s">
        <v>31</v>
      </c>
      <c r="AX151" s="158" t="s">
        <v>69</v>
      </c>
      <c r="AY151" s="160" t="s">
        <v>183</v>
      </c>
    </row>
    <row r="152" spans="2:51" s="158" customFormat="1" ht="12">
      <c r="B152" s="157"/>
      <c r="D152" s="159" t="s">
        <v>196</v>
      </c>
      <c r="E152" s="160" t="s">
        <v>1</v>
      </c>
      <c r="F152" s="161" t="s">
        <v>1157</v>
      </c>
      <c r="H152" s="162">
        <v>770.01</v>
      </c>
      <c r="I152" s="5"/>
      <c r="L152" s="157"/>
      <c r="M152" s="163"/>
      <c r="N152" s="164"/>
      <c r="O152" s="164"/>
      <c r="P152" s="164"/>
      <c r="Q152" s="164"/>
      <c r="R152" s="164"/>
      <c r="S152" s="164"/>
      <c r="T152" s="165"/>
      <c r="AT152" s="160" t="s">
        <v>196</v>
      </c>
      <c r="AU152" s="160" t="s">
        <v>78</v>
      </c>
      <c r="AV152" s="158" t="s">
        <v>78</v>
      </c>
      <c r="AW152" s="158" t="s">
        <v>31</v>
      </c>
      <c r="AX152" s="158" t="s">
        <v>69</v>
      </c>
      <c r="AY152" s="160" t="s">
        <v>183</v>
      </c>
    </row>
    <row r="153" spans="2:51" s="174" customFormat="1" ht="12">
      <c r="B153" s="173"/>
      <c r="D153" s="159" t="s">
        <v>196</v>
      </c>
      <c r="E153" s="175" t="s">
        <v>1</v>
      </c>
      <c r="F153" s="176" t="s">
        <v>211</v>
      </c>
      <c r="H153" s="177">
        <v>1540.02</v>
      </c>
      <c r="I153" s="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5" t="s">
        <v>196</v>
      </c>
      <c r="AU153" s="175" t="s">
        <v>78</v>
      </c>
      <c r="AV153" s="174" t="s">
        <v>190</v>
      </c>
      <c r="AW153" s="174" t="s">
        <v>31</v>
      </c>
      <c r="AX153" s="174" t="s">
        <v>76</v>
      </c>
      <c r="AY153" s="175" t="s">
        <v>183</v>
      </c>
    </row>
    <row r="154" spans="2:65" s="28" customFormat="1" ht="16.5" customHeight="1">
      <c r="B154" s="27"/>
      <c r="C154" s="147" t="s">
        <v>305</v>
      </c>
      <c r="D154" s="147" t="s">
        <v>185</v>
      </c>
      <c r="E154" s="148" t="s">
        <v>233</v>
      </c>
      <c r="F154" s="149" t="s">
        <v>234</v>
      </c>
      <c r="G154" s="150" t="s">
        <v>194</v>
      </c>
      <c r="H154" s="151">
        <v>770.01</v>
      </c>
      <c r="I154" s="4">
        <v>11</v>
      </c>
      <c r="J154" s="95">
        <f>ROUND(I154*H154,2)</f>
        <v>8470.11</v>
      </c>
      <c r="K154" s="149" t="s">
        <v>189</v>
      </c>
      <c r="L154" s="27"/>
      <c r="M154" s="152" t="s">
        <v>1</v>
      </c>
      <c r="N154" s="153" t="s">
        <v>40</v>
      </c>
      <c r="O154" s="48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" t="s">
        <v>190</v>
      </c>
      <c r="AT154" s="15" t="s">
        <v>185</v>
      </c>
      <c r="AU154" s="15" t="s">
        <v>78</v>
      </c>
      <c r="AY154" s="15" t="s">
        <v>183</v>
      </c>
      <c r="BE154" s="156">
        <f>IF(N154="základní",J154,0)</f>
        <v>8470.11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8470.11</v>
      </c>
      <c r="BL154" s="15" t="s">
        <v>190</v>
      </c>
      <c r="BM154" s="15" t="s">
        <v>1161</v>
      </c>
    </row>
    <row r="155" spans="2:65" s="28" customFormat="1" ht="16.5" customHeight="1">
      <c r="B155" s="27"/>
      <c r="C155" s="147" t="s">
        <v>307</v>
      </c>
      <c r="D155" s="147" t="s">
        <v>185</v>
      </c>
      <c r="E155" s="148" t="s">
        <v>237</v>
      </c>
      <c r="F155" s="149" t="s">
        <v>238</v>
      </c>
      <c r="G155" s="150" t="s">
        <v>239</v>
      </c>
      <c r="H155" s="151">
        <v>1971.226</v>
      </c>
      <c r="I155" s="4">
        <v>50</v>
      </c>
      <c r="J155" s="95">
        <f>ROUND(I155*H155,2)</f>
        <v>98561.3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>IF(N155="základní",J155,0)</f>
        <v>98561.3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98561.3</v>
      </c>
      <c r="BL155" s="15" t="s">
        <v>190</v>
      </c>
      <c r="BM155" s="15" t="s">
        <v>1162</v>
      </c>
    </row>
    <row r="156" spans="2:51" s="158" customFormat="1" ht="12">
      <c r="B156" s="157"/>
      <c r="D156" s="159" t="s">
        <v>196</v>
      </c>
      <c r="E156" s="160" t="s">
        <v>1</v>
      </c>
      <c r="F156" s="161" t="s">
        <v>1163</v>
      </c>
      <c r="H156" s="162">
        <v>1232.016</v>
      </c>
      <c r="I156" s="5"/>
      <c r="L156" s="157"/>
      <c r="M156" s="163"/>
      <c r="N156" s="164"/>
      <c r="O156" s="164"/>
      <c r="P156" s="164"/>
      <c r="Q156" s="164"/>
      <c r="R156" s="164"/>
      <c r="S156" s="164"/>
      <c r="T156" s="165"/>
      <c r="AT156" s="160" t="s">
        <v>196</v>
      </c>
      <c r="AU156" s="160" t="s">
        <v>78</v>
      </c>
      <c r="AV156" s="158" t="s">
        <v>78</v>
      </c>
      <c r="AW156" s="158" t="s">
        <v>31</v>
      </c>
      <c r="AX156" s="158" t="s">
        <v>76</v>
      </c>
      <c r="AY156" s="160" t="s">
        <v>183</v>
      </c>
    </row>
    <row r="157" spans="2:51" s="158" customFormat="1" ht="12">
      <c r="B157" s="157"/>
      <c r="D157" s="159" t="s">
        <v>196</v>
      </c>
      <c r="F157" s="161" t="s">
        <v>1164</v>
      </c>
      <c r="H157" s="162">
        <v>1971.226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</v>
      </c>
      <c r="AX157" s="158" t="s">
        <v>76</v>
      </c>
      <c r="AY157" s="160" t="s">
        <v>183</v>
      </c>
    </row>
    <row r="158" spans="2:65" s="28" customFormat="1" ht="16.5" customHeight="1">
      <c r="B158" s="27"/>
      <c r="C158" s="147" t="s">
        <v>312</v>
      </c>
      <c r="D158" s="147" t="s">
        <v>185</v>
      </c>
      <c r="E158" s="148" t="s">
        <v>243</v>
      </c>
      <c r="F158" s="149" t="s">
        <v>244</v>
      </c>
      <c r="G158" s="150" t="s">
        <v>194</v>
      </c>
      <c r="H158" s="151">
        <v>770.01</v>
      </c>
      <c r="I158" s="4">
        <v>46.9</v>
      </c>
      <c r="J158" s="95">
        <f>ROUND(I158*H158,2)</f>
        <v>36113.47</v>
      </c>
      <c r="K158" s="149" t="s">
        <v>189</v>
      </c>
      <c r="L158" s="27"/>
      <c r="M158" s="152" t="s">
        <v>1</v>
      </c>
      <c r="N158" s="153" t="s">
        <v>40</v>
      </c>
      <c r="O158" s="48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AR158" s="15" t="s">
        <v>190</v>
      </c>
      <c r="AT158" s="15" t="s">
        <v>185</v>
      </c>
      <c r="AU158" s="15" t="s">
        <v>78</v>
      </c>
      <c r="AY158" s="15" t="s">
        <v>183</v>
      </c>
      <c r="BE158" s="156">
        <f>IF(N158="základní",J158,0)</f>
        <v>36113.47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76</v>
      </c>
      <c r="BK158" s="156">
        <f>ROUND(I158*H158,2)</f>
        <v>36113.47</v>
      </c>
      <c r="BL158" s="15" t="s">
        <v>190</v>
      </c>
      <c r="BM158" s="15" t="s">
        <v>1165</v>
      </c>
    </row>
    <row r="159" spans="2:51" s="158" customFormat="1" ht="12">
      <c r="B159" s="157"/>
      <c r="D159" s="159" t="s">
        <v>196</v>
      </c>
      <c r="E159" s="160" t="s">
        <v>1</v>
      </c>
      <c r="F159" s="161" t="s">
        <v>1166</v>
      </c>
      <c r="H159" s="162">
        <v>770.01</v>
      </c>
      <c r="I159" s="5"/>
      <c r="L159" s="157"/>
      <c r="M159" s="163"/>
      <c r="N159" s="164"/>
      <c r="O159" s="164"/>
      <c r="P159" s="164"/>
      <c r="Q159" s="164"/>
      <c r="R159" s="164"/>
      <c r="S159" s="164"/>
      <c r="T159" s="165"/>
      <c r="AT159" s="160" t="s">
        <v>196</v>
      </c>
      <c r="AU159" s="160" t="s">
        <v>78</v>
      </c>
      <c r="AV159" s="158" t="s">
        <v>78</v>
      </c>
      <c r="AW159" s="158" t="s">
        <v>31</v>
      </c>
      <c r="AX159" s="158" t="s">
        <v>76</v>
      </c>
      <c r="AY159" s="160" t="s">
        <v>183</v>
      </c>
    </row>
    <row r="160" spans="2:65" s="28" customFormat="1" ht="16.5" customHeight="1">
      <c r="B160" s="27"/>
      <c r="C160" s="181" t="s">
        <v>316</v>
      </c>
      <c r="D160" s="181" t="s">
        <v>265</v>
      </c>
      <c r="E160" s="182" t="s">
        <v>308</v>
      </c>
      <c r="F160" s="183" t="s">
        <v>309</v>
      </c>
      <c r="G160" s="184" t="s">
        <v>239</v>
      </c>
      <c r="H160" s="185">
        <v>1232.016</v>
      </c>
      <c r="I160" s="8">
        <v>150</v>
      </c>
      <c r="J160" s="186">
        <f>ROUND(I160*H160,2)</f>
        <v>184802.4</v>
      </c>
      <c r="K160" s="183" t="s">
        <v>1</v>
      </c>
      <c r="L160" s="187"/>
      <c r="M160" s="188" t="s">
        <v>1</v>
      </c>
      <c r="N160" s="189" t="s">
        <v>40</v>
      </c>
      <c r="O160" s="48"/>
      <c r="P160" s="154">
        <f>O160*H160</f>
        <v>0</v>
      </c>
      <c r="Q160" s="154">
        <v>1</v>
      </c>
      <c r="R160" s="154">
        <f>Q160*H160</f>
        <v>1232.016</v>
      </c>
      <c r="S160" s="154">
        <v>0</v>
      </c>
      <c r="T160" s="155">
        <f>S160*H160</f>
        <v>0</v>
      </c>
      <c r="AR160" s="15" t="s">
        <v>227</v>
      </c>
      <c r="AT160" s="15" t="s">
        <v>265</v>
      </c>
      <c r="AU160" s="15" t="s">
        <v>78</v>
      </c>
      <c r="AY160" s="15" t="s">
        <v>183</v>
      </c>
      <c r="BE160" s="156">
        <f>IF(N160="základní",J160,0)</f>
        <v>184802.4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5" t="s">
        <v>76</v>
      </c>
      <c r="BK160" s="156">
        <f>ROUND(I160*H160,2)</f>
        <v>184802.4</v>
      </c>
      <c r="BL160" s="15" t="s">
        <v>190</v>
      </c>
      <c r="BM160" s="15" t="s">
        <v>1167</v>
      </c>
    </row>
    <row r="161" spans="2:51" s="158" customFormat="1" ht="12">
      <c r="B161" s="157"/>
      <c r="D161" s="159" t="s">
        <v>196</v>
      </c>
      <c r="E161" s="160" t="s">
        <v>1</v>
      </c>
      <c r="F161" s="161" t="s">
        <v>1163</v>
      </c>
      <c r="H161" s="162">
        <v>1232.016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31</v>
      </c>
      <c r="AX161" s="158" t="s">
        <v>76</v>
      </c>
      <c r="AY161" s="160" t="s">
        <v>183</v>
      </c>
    </row>
    <row r="162" spans="2:63" s="135" customFormat="1" ht="22.9" customHeight="1">
      <c r="B162" s="134"/>
      <c r="D162" s="136" t="s">
        <v>68</v>
      </c>
      <c r="E162" s="145" t="s">
        <v>78</v>
      </c>
      <c r="F162" s="145" t="s">
        <v>311</v>
      </c>
      <c r="I162" s="3"/>
      <c r="J162" s="146">
        <f>BK162</f>
        <v>122658.06</v>
      </c>
      <c r="L162" s="134"/>
      <c r="M162" s="139"/>
      <c r="N162" s="140"/>
      <c r="O162" s="140"/>
      <c r="P162" s="141">
        <f>SUM(P163:P168)</f>
        <v>0</v>
      </c>
      <c r="Q162" s="140"/>
      <c r="R162" s="141">
        <f>SUM(R163:R168)</f>
        <v>101.69477076000001</v>
      </c>
      <c r="S162" s="140"/>
      <c r="T162" s="142">
        <f>SUM(T163:T168)</f>
        <v>0</v>
      </c>
      <c r="AR162" s="136" t="s">
        <v>76</v>
      </c>
      <c r="AT162" s="143" t="s">
        <v>68</v>
      </c>
      <c r="AU162" s="143" t="s">
        <v>76</v>
      </c>
      <c r="AY162" s="136" t="s">
        <v>183</v>
      </c>
      <c r="BK162" s="144">
        <f>SUM(BK163:BK168)</f>
        <v>122658.06</v>
      </c>
    </row>
    <row r="163" spans="2:65" s="28" customFormat="1" ht="16.5" customHeight="1">
      <c r="B163" s="27"/>
      <c r="C163" s="147" t="s">
        <v>321</v>
      </c>
      <c r="D163" s="147" t="s">
        <v>185</v>
      </c>
      <c r="E163" s="148" t="s">
        <v>313</v>
      </c>
      <c r="F163" s="149" t="s">
        <v>314</v>
      </c>
      <c r="G163" s="150" t="s">
        <v>194</v>
      </c>
      <c r="H163" s="151">
        <v>61.77</v>
      </c>
      <c r="I163" s="4">
        <v>876</v>
      </c>
      <c r="J163" s="95">
        <f>ROUND(I163*H163,2)</f>
        <v>54110.52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1.63</v>
      </c>
      <c r="R163" s="154">
        <f>Q163*H163</f>
        <v>100.6851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54110.52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54110.52</v>
      </c>
      <c r="BL163" s="15" t="s">
        <v>190</v>
      </c>
      <c r="BM163" s="15" t="s">
        <v>1168</v>
      </c>
    </row>
    <row r="164" spans="2:65" s="28" customFormat="1" ht="16.5" customHeight="1">
      <c r="B164" s="27"/>
      <c r="C164" s="147" t="s">
        <v>327</v>
      </c>
      <c r="D164" s="147" t="s">
        <v>185</v>
      </c>
      <c r="E164" s="148" t="s">
        <v>317</v>
      </c>
      <c r="F164" s="149" t="s">
        <v>318</v>
      </c>
      <c r="G164" s="150" t="s">
        <v>319</v>
      </c>
      <c r="H164" s="151">
        <v>257.38</v>
      </c>
      <c r="I164" s="4">
        <v>221</v>
      </c>
      <c r="J164" s="95">
        <f>ROUND(I164*H164,2)</f>
        <v>56880.98</v>
      </c>
      <c r="K164" s="149" t="s">
        <v>189</v>
      </c>
      <c r="L164" s="27"/>
      <c r="M164" s="152" t="s">
        <v>1</v>
      </c>
      <c r="N164" s="153" t="s">
        <v>40</v>
      </c>
      <c r="O164" s="48"/>
      <c r="P164" s="154">
        <f>O164*H164</f>
        <v>0</v>
      </c>
      <c r="Q164" s="154">
        <v>0.00049</v>
      </c>
      <c r="R164" s="154">
        <f>Q164*H164</f>
        <v>0.12611619999999998</v>
      </c>
      <c r="S164" s="154">
        <v>0</v>
      </c>
      <c r="T164" s="155">
        <f>S164*H164</f>
        <v>0</v>
      </c>
      <c r="AR164" s="15" t="s">
        <v>190</v>
      </c>
      <c r="AT164" s="15" t="s">
        <v>185</v>
      </c>
      <c r="AU164" s="15" t="s">
        <v>78</v>
      </c>
      <c r="AY164" s="15" t="s">
        <v>183</v>
      </c>
      <c r="BE164" s="156">
        <f>IF(N164="základní",J164,0)</f>
        <v>56880.98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5" t="s">
        <v>76</v>
      </c>
      <c r="BK164" s="156">
        <f>ROUND(I164*H164,2)</f>
        <v>56880.98</v>
      </c>
      <c r="BL164" s="15" t="s">
        <v>190</v>
      </c>
      <c r="BM164" s="15" t="s">
        <v>1169</v>
      </c>
    </row>
    <row r="165" spans="2:65" s="28" customFormat="1" ht="16.5" customHeight="1">
      <c r="B165" s="27"/>
      <c r="C165" s="147" t="s">
        <v>332</v>
      </c>
      <c r="D165" s="147" t="s">
        <v>185</v>
      </c>
      <c r="E165" s="148" t="s">
        <v>322</v>
      </c>
      <c r="F165" s="149" t="s">
        <v>323</v>
      </c>
      <c r="G165" s="150" t="s">
        <v>194</v>
      </c>
      <c r="H165" s="151">
        <v>0.384</v>
      </c>
      <c r="I165" s="4">
        <v>3590</v>
      </c>
      <c r="J165" s="95">
        <f>ROUND(I165*H165,2)</f>
        <v>1378.56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>O165*H165</f>
        <v>0</v>
      </c>
      <c r="Q165" s="154">
        <v>2.25634</v>
      </c>
      <c r="R165" s="154">
        <f>Q165*H165</f>
        <v>0.86643456</v>
      </c>
      <c r="S165" s="154">
        <v>0</v>
      </c>
      <c r="T165" s="155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1378.56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1378.56</v>
      </c>
      <c r="BL165" s="15" t="s">
        <v>190</v>
      </c>
      <c r="BM165" s="15" t="s">
        <v>1170</v>
      </c>
    </row>
    <row r="166" spans="2:51" s="167" customFormat="1" ht="12">
      <c r="B166" s="166"/>
      <c r="D166" s="159" t="s">
        <v>196</v>
      </c>
      <c r="E166" s="168" t="s">
        <v>1</v>
      </c>
      <c r="F166" s="169" t="s">
        <v>325</v>
      </c>
      <c r="H166" s="168" t="s">
        <v>1</v>
      </c>
      <c r="I166" s="6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196</v>
      </c>
      <c r="AU166" s="168" t="s">
        <v>78</v>
      </c>
      <c r="AV166" s="167" t="s">
        <v>76</v>
      </c>
      <c r="AW166" s="167" t="s">
        <v>31</v>
      </c>
      <c r="AX166" s="167" t="s">
        <v>69</v>
      </c>
      <c r="AY166" s="168" t="s">
        <v>183</v>
      </c>
    </row>
    <row r="167" spans="2:51" s="158" customFormat="1" ht="12">
      <c r="B167" s="157"/>
      <c r="D167" s="159" t="s">
        <v>196</v>
      </c>
      <c r="E167" s="160" t="s">
        <v>1</v>
      </c>
      <c r="F167" s="161" t="s">
        <v>1171</v>
      </c>
      <c r="H167" s="162">
        <v>0.384</v>
      </c>
      <c r="I167" s="5"/>
      <c r="L167" s="157"/>
      <c r="M167" s="163"/>
      <c r="N167" s="164"/>
      <c r="O167" s="164"/>
      <c r="P167" s="164"/>
      <c r="Q167" s="164"/>
      <c r="R167" s="164"/>
      <c r="S167" s="164"/>
      <c r="T167" s="165"/>
      <c r="AT167" s="160" t="s">
        <v>196</v>
      </c>
      <c r="AU167" s="160" t="s">
        <v>78</v>
      </c>
      <c r="AV167" s="158" t="s">
        <v>78</v>
      </c>
      <c r="AW167" s="158" t="s">
        <v>31</v>
      </c>
      <c r="AX167" s="158" t="s">
        <v>76</v>
      </c>
      <c r="AY167" s="160" t="s">
        <v>183</v>
      </c>
    </row>
    <row r="168" spans="2:65" s="28" customFormat="1" ht="16.5" customHeight="1">
      <c r="B168" s="27"/>
      <c r="C168" s="147" t="s">
        <v>340</v>
      </c>
      <c r="D168" s="147" t="s">
        <v>185</v>
      </c>
      <c r="E168" s="148" t="s">
        <v>328</v>
      </c>
      <c r="F168" s="149" t="s">
        <v>329</v>
      </c>
      <c r="G168" s="150" t="s">
        <v>319</v>
      </c>
      <c r="H168" s="151">
        <v>16</v>
      </c>
      <c r="I168" s="4">
        <v>643</v>
      </c>
      <c r="J168" s="95">
        <f>ROUND(I168*H168,2)</f>
        <v>10288</v>
      </c>
      <c r="K168" s="149" t="s">
        <v>1</v>
      </c>
      <c r="L168" s="27"/>
      <c r="M168" s="152" t="s">
        <v>1</v>
      </c>
      <c r="N168" s="153" t="s">
        <v>40</v>
      </c>
      <c r="O168" s="48"/>
      <c r="P168" s="154">
        <f>O168*H168</f>
        <v>0</v>
      </c>
      <c r="Q168" s="154">
        <v>0.00107</v>
      </c>
      <c r="R168" s="154">
        <f>Q168*H168</f>
        <v>0.01712</v>
      </c>
      <c r="S168" s="154">
        <v>0</v>
      </c>
      <c r="T168" s="155">
        <f>S168*H168</f>
        <v>0</v>
      </c>
      <c r="AR168" s="15" t="s">
        <v>190</v>
      </c>
      <c r="AT168" s="15" t="s">
        <v>185</v>
      </c>
      <c r="AU168" s="15" t="s">
        <v>78</v>
      </c>
      <c r="AY168" s="15" t="s">
        <v>183</v>
      </c>
      <c r="BE168" s="156">
        <f>IF(N168="základní",J168,0)</f>
        <v>10288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10288</v>
      </c>
      <c r="BL168" s="15" t="s">
        <v>190</v>
      </c>
      <c r="BM168" s="15" t="s">
        <v>1172</v>
      </c>
    </row>
    <row r="169" spans="2:63" s="135" customFormat="1" ht="22.9" customHeight="1">
      <c r="B169" s="134"/>
      <c r="D169" s="136" t="s">
        <v>68</v>
      </c>
      <c r="E169" s="145" t="s">
        <v>212</v>
      </c>
      <c r="F169" s="145" t="s">
        <v>331</v>
      </c>
      <c r="I169" s="3"/>
      <c r="J169" s="146">
        <f>BK169</f>
        <v>1947991.14</v>
      </c>
      <c r="L169" s="134"/>
      <c r="M169" s="139"/>
      <c r="N169" s="140"/>
      <c r="O169" s="140"/>
      <c r="P169" s="141">
        <f>SUM(P170:P188)</f>
        <v>0</v>
      </c>
      <c r="Q169" s="140"/>
      <c r="R169" s="141">
        <f>SUM(R170:R188)</f>
        <v>1684.9803393</v>
      </c>
      <c r="S169" s="140"/>
      <c r="T169" s="142">
        <f>SUM(T170:T188)</f>
        <v>0</v>
      </c>
      <c r="AR169" s="136" t="s">
        <v>76</v>
      </c>
      <c r="AT169" s="143" t="s">
        <v>68</v>
      </c>
      <c r="AU169" s="143" t="s">
        <v>76</v>
      </c>
      <c r="AY169" s="136" t="s">
        <v>183</v>
      </c>
      <c r="BK169" s="144">
        <f>SUM(BK170:BK188)</f>
        <v>1947991.14</v>
      </c>
    </row>
    <row r="170" spans="2:65" s="28" customFormat="1" ht="16.5" customHeight="1">
      <c r="B170" s="27"/>
      <c r="C170" s="147" t="s">
        <v>346</v>
      </c>
      <c r="D170" s="147" t="s">
        <v>185</v>
      </c>
      <c r="E170" s="148" t="s">
        <v>333</v>
      </c>
      <c r="F170" s="149" t="s">
        <v>334</v>
      </c>
      <c r="G170" s="150" t="s">
        <v>188</v>
      </c>
      <c r="H170" s="151">
        <v>1347.518</v>
      </c>
      <c r="I170" s="4">
        <v>312.5</v>
      </c>
      <c r="J170" s="95">
        <f>ROUND(I170*H170,2)</f>
        <v>421099.38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>O170*H170</f>
        <v>0</v>
      </c>
      <c r="Q170" s="154">
        <v>0.4726</v>
      </c>
      <c r="R170" s="154">
        <f>Q170*H170</f>
        <v>636.8370068</v>
      </c>
      <c r="S170" s="154">
        <v>0</v>
      </c>
      <c r="T170" s="155">
        <f>S170*H170</f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>IF(N170="základní",J170,0)</f>
        <v>421099.38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5" t="s">
        <v>76</v>
      </c>
      <c r="BK170" s="156">
        <f>ROUND(I170*H170,2)</f>
        <v>421099.38</v>
      </c>
      <c r="BL170" s="15" t="s">
        <v>190</v>
      </c>
      <c r="BM170" s="15" t="s">
        <v>1173</v>
      </c>
    </row>
    <row r="171" spans="2:51" s="167" customFormat="1" ht="12">
      <c r="B171" s="166"/>
      <c r="D171" s="159" t="s">
        <v>196</v>
      </c>
      <c r="E171" s="168" t="s">
        <v>1</v>
      </c>
      <c r="F171" s="169" t="s">
        <v>336</v>
      </c>
      <c r="H171" s="168" t="s">
        <v>1</v>
      </c>
      <c r="I171" s="6"/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196</v>
      </c>
      <c r="AU171" s="168" t="s">
        <v>78</v>
      </c>
      <c r="AV171" s="167" t="s">
        <v>76</v>
      </c>
      <c r="AW171" s="167" t="s">
        <v>31</v>
      </c>
      <c r="AX171" s="167" t="s">
        <v>69</v>
      </c>
      <c r="AY171" s="168" t="s">
        <v>183</v>
      </c>
    </row>
    <row r="172" spans="2:51" s="158" customFormat="1" ht="12">
      <c r="B172" s="157"/>
      <c r="D172" s="159" t="s">
        <v>196</v>
      </c>
      <c r="E172" s="160" t="s">
        <v>1</v>
      </c>
      <c r="F172" s="161" t="s">
        <v>1174</v>
      </c>
      <c r="H172" s="162">
        <v>1347.518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31</v>
      </c>
      <c r="AX172" s="158" t="s">
        <v>76</v>
      </c>
      <c r="AY172" s="160" t="s">
        <v>183</v>
      </c>
    </row>
    <row r="173" spans="2:65" s="28" customFormat="1" ht="16.5" customHeight="1">
      <c r="B173" s="27"/>
      <c r="C173" s="147" t="s">
        <v>351</v>
      </c>
      <c r="D173" s="147" t="s">
        <v>185</v>
      </c>
      <c r="E173" s="148" t="s">
        <v>879</v>
      </c>
      <c r="F173" s="149" t="s">
        <v>880</v>
      </c>
      <c r="G173" s="150" t="s">
        <v>188</v>
      </c>
      <c r="H173" s="151">
        <v>1283.35</v>
      </c>
      <c r="I173" s="4">
        <v>135.15</v>
      </c>
      <c r="J173" s="95">
        <f>ROUND(I173*H173,2)</f>
        <v>173444.75</v>
      </c>
      <c r="K173" s="149" t="s">
        <v>189</v>
      </c>
      <c r="L173" s="27"/>
      <c r="M173" s="152" t="s">
        <v>1</v>
      </c>
      <c r="N173" s="153" t="s">
        <v>40</v>
      </c>
      <c r="O173" s="48"/>
      <c r="P173" s="154">
        <f>O173*H173</f>
        <v>0</v>
      </c>
      <c r="Q173" s="154">
        <v>0.42149</v>
      </c>
      <c r="R173" s="154">
        <f>Q173*H173</f>
        <v>540.9191914999999</v>
      </c>
      <c r="S173" s="154">
        <v>0</v>
      </c>
      <c r="T173" s="155">
        <f>S173*H173</f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>IF(N173="základní",J173,0)</f>
        <v>173444.75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173444.75</v>
      </c>
      <c r="BL173" s="15" t="s">
        <v>190</v>
      </c>
      <c r="BM173" s="15" t="s">
        <v>1175</v>
      </c>
    </row>
    <row r="174" spans="2:65" s="28" customFormat="1" ht="16.5" customHeight="1">
      <c r="B174" s="27"/>
      <c r="C174" s="147" t="s">
        <v>355</v>
      </c>
      <c r="D174" s="147" t="s">
        <v>185</v>
      </c>
      <c r="E174" s="148" t="s">
        <v>882</v>
      </c>
      <c r="F174" s="149" t="s">
        <v>883</v>
      </c>
      <c r="G174" s="150" t="s">
        <v>188</v>
      </c>
      <c r="H174" s="151">
        <v>1283.35</v>
      </c>
      <c r="I174" s="4">
        <v>305.7</v>
      </c>
      <c r="J174" s="95">
        <f>ROUND(I174*H174,2)</f>
        <v>392320.1</v>
      </c>
      <c r="K174" s="149" t="s">
        <v>189</v>
      </c>
      <c r="L174" s="27"/>
      <c r="M174" s="152" t="s">
        <v>1</v>
      </c>
      <c r="N174" s="153" t="s">
        <v>40</v>
      </c>
      <c r="O174" s="48"/>
      <c r="P174" s="154">
        <f>O174*H174</f>
        <v>0</v>
      </c>
      <c r="Q174" s="154">
        <v>0.13188</v>
      </c>
      <c r="R174" s="154">
        <f>Q174*H174</f>
        <v>169.24819799999997</v>
      </c>
      <c r="S174" s="154">
        <v>0</v>
      </c>
      <c r="T174" s="155">
        <f>S174*H174</f>
        <v>0</v>
      </c>
      <c r="AR174" s="15" t="s">
        <v>190</v>
      </c>
      <c r="AT174" s="15" t="s">
        <v>185</v>
      </c>
      <c r="AU174" s="15" t="s">
        <v>78</v>
      </c>
      <c r="AY174" s="15" t="s">
        <v>183</v>
      </c>
      <c r="BE174" s="156">
        <f>IF(N174="základní",J174,0)</f>
        <v>392320.1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392320.1</v>
      </c>
      <c r="BL174" s="15" t="s">
        <v>190</v>
      </c>
      <c r="BM174" s="15" t="s">
        <v>1176</v>
      </c>
    </row>
    <row r="175" spans="2:65" s="28" customFormat="1" ht="16.5" customHeight="1">
      <c r="B175" s="27"/>
      <c r="C175" s="147" t="s">
        <v>359</v>
      </c>
      <c r="D175" s="147" t="s">
        <v>185</v>
      </c>
      <c r="E175" s="148" t="s">
        <v>356</v>
      </c>
      <c r="F175" s="149" t="s">
        <v>357</v>
      </c>
      <c r="G175" s="150" t="s">
        <v>188</v>
      </c>
      <c r="H175" s="151">
        <v>4.14</v>
      </c>
      <c r="I175" s="4">
        <v>205.2</v>
      </c>
      <c r="J175" s="95">
        <f>ROUND(I175*H175,2)</f>
        <v>849.53</v>
      </c>
      <c r="K175" s="149" t="s">
        <v>189</v>
      </c>
      <c r="L175" s="27"/>
      <c r="M175" s="152" t="s">
        <v>1</v>
      </c>
      <c r="N175" s="153" t="s">
        <v>40</v>
      </c>
      <c r="O175" s="48"/>
      <c r="P175" s="154">
        <f>O175*H175</f>
        <v>0</v>
      </c>
      <c r="Q175" s="154">
        <v>0.22385</v>
      </c>
      <c r="R175" s="154">
        <f>Q175*H175</f>
        <v>0.9267389999999999</v>
      </c>
      <c r="S175" s="154">
        <v>0</v>
      </c>
      <c r="T175" s="155">
        <f>S175*H175</f>
        <v>0</v>
      </c>
      <c r="AR175" s="15" t="s">
        <v>190</v>
      </c>
      <c r="AT175" s="15" t="s">
        <v>185</v>
      </c>
      <c r="AU175" s="15" t="s">
        <v>78</v>
      </c>
      <c r="AY175" s="15" t="s">
        <v>183</v>
      </c>
      <c r="BE175" s="156">
        <f>IF(N175="základní",J175,0)</f>
        <v>849.53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5" t="s">
        <v>76</v>
      </c>
      <c r="BK175" s="156">
        <f>ROUND(I175*H175,2)</f>
        <v>849.53</v>
      </c>
      <c r="BL175" s="15" t="s">
        <v>190</v>
      </c>
      <c r="BM175" s="15" t="s">
        <v>1177</v>
      </c>
    </row>
    <row r="176" spans="2:65" s="28" customFormat="1" ht="16.5" customHeight="1">
      <c r="B176" s="27"/>
      <c r="C176" s="147" t="s">
        <v>363</v>
      </c>
      <c r="D176" s="147" t="s">
        <v>185</v>
      </c>
      <c r="E176" s="148" t="s">
        <v>368</v>
      </c>
      <c r="F176" s="149" t="s">
        <v>369</v>
      </c>
      <c r="G176" s="150" t="s">
        <v>188</v>
      </c>
      <c r="H176" s="151">
        <v>1283.35</v>
      </c>
      <c r="I176" s="4">
        <v>24.2</v>
      </c>
      <c r="J176" s="95">
        <f>ROUND(I176*H176,2)</f>
        <v>31057.07</v>
      </c>
      <c r="K176" s="149" t="s">
        <v>189</v>
      </c>
      <c r="L176" s="27"/>
      <c r="M176" s="152" t="s">
        <v>1</v>
      </c>
      <c r="N176" s="153" t="s">
        <v>40</v>
      </c>
      <c r="O176" s="48"/>
      <c r="P176" s="154">
        <f>O176*H176</f>
        <v>0</v>
      </c>
      <c r="Q176" s="154">
        <v>0.00031</v>
      </c>
      <c r="R176" s="154">
        <f>Q176*H176</f>
        <v>0.3978385</v>
      </c>
      <c r="S176" s="154">
        <v>0</v>
      </c>
      <c r="T176" s="155">
        <f>S176*H176</f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>IF(N176="základní",J176,0)</f>
        <v>31057.07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5" t="s">
        <v>76</v>
      </c>
      <c r="BK176" s="156">
        <f>ROUND(I176*H176,2)</f>
        <v>31057.07</v>
      </c>
      <c r="BL176" s="15" t="s">
        <v>190</v>
      </c>
      <c r="BM176" s="15" t="s">
        <v>1178</v>
      </c>
    </row>
    <row r="177" spans="2:51" s="167" customFormat="1" ht="12">
      <c r="B177" s="166"/>
      <c r="D177" s="159" t="s">
        <v>196</v>
      </c>
      <c r="E177" s="168" t="s">
        <v>1</v>
      </c>
      <c r="F177" s="169" t="s">
        <v>344</v>
      </c>
      <c r="H177" s="168" t="s">
        <v>1</v>
      </c>
      <c r="I177" s="6"/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196</v>
      </c>
      <c r="AU177" s="168" t="s">
        <v>78</v>
      </c>
      <c r="AV177" s="167" t="s">
        <v>76</v>
      </c>
      <c r="AW177" s="167" t="s">
        <v>31</v>
      </c>
      <c r="AX177" s="167" t="s">
        <v>69</v>
      </c>
      <c r="AY177" s="168" t="s">
        <v>183</v>
      </c>
    </row>
    <row r="178" spans="2:51" s="158" customFormat="1" ht="12">
      <c r="B178" s="157"/>
      <c r="D178" s="159" t="s">
        <v>196</v>
      </c>
      <c r="E178" s="160" t="s">
        <v>1</v>
      </c>
      <c r="F178" s="161" t="s">
        <v>1179</v>
      </c>
      <c r="H178" s="162">
        <v>1283.35</v>
      </c>
      <c r="I178" s="5"/>
      <c r="L178" s="157"/>
      <c r="M178" s="163"/>
      <c r="N178" s="164"/>
      <c r="O178" s="164"/>
      <c r="P178" s="164"/>
      <c r="Q178" s="164"/>
      <c r="R178" s="164"/>
      <c r="S178" s="164"/>
      <c r="T178" s="165"/>
      <c r="AT178" s="160" t="s">
        <v>196</v>
      </c>
      <c r="AU178" s="160" t="s">
        <v>78</v>
      </c>
      <c r="AV178" s="158" t="s">
        <v>78</v>
      </c>
      <c r="AW178" s="158" t="s">
        <v>31</v>
      </c>
      <c r="AX178" s="158" t="s">
        <v>76</v>
      </c>
      <c r="AY178" s="160" t="s">
        <v>183</v>
      </c>
    </row>
    <row r="179" spans="2:65" s="28" customFormat="1" ht="16.5" customHeight="1">
      <c r="B179" s="27"/>
      <c r="C179" s="147" t="s">
        <v>367</v>
      </c>
      <c r="D179" s="147" t="s">
        <v>185</v>
      </c>
      <c r="E179" s="148" t="s">
        <v>372</v>
      </c>
      <c r="F179" s="149" t="s">
        <v>373</v>
      </c>
      <c r="G179" s="150" t="s">
        <v>188</v>
      </c>
      <c r="H179" s="151">
        <v>1283.35</v>
      </c>
      <c r="I179" s="4">
        <v>25.1</v>
      </c>
      <c r="J179" s="95">
        <f>ROUND(I179*H179,2)</f>
        <v>32212.09</v>
      </c>
      <c r="K179" s="149" t="s">
        <v>189</v>
      </c>
      <c r="L179" s="27"/>
      <c r="M179" s="152" t="s">
        <v>1</v>
      </c>
      <c r="N179" s="153" t="s">
        <v>40</v>
      </c>
      <c r="O179" s="48"/>
      <c r="P179" s="154">
        <f>O179*H179</f>
        <v>0</v>
      </c>
      <c r="Q179" s="154">
        <v>0.00061</v>
      </c>
      <c r="R179" s="154">
        <f>Q179*H179</f>
        <v>0.7828434999999999</v>
      </c>
      <c r="S179" s="154">
        <v>0</v>
      </c>
      <c r="T179" s="155">
        <f>S179*H179</f>
        <v>0</v>
      </c>
      <c r="AR179" s="15" t="s">
        <v>190</v>
      </c>
      <c r="AT179" s="15" t="s">
        <v>185</v>
      </c>
      <c r="AU179" s="15" t="s">
        <v>78</v>
      </c>
      <c r="AY179" s="15" t="s">
        <v>183</v>
      </c>
      <c r="BE179" s="156">
        <f>IF(N179="základní",J179,0)</f>
        <v>32212.09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5" t="s">
        <v>76</v>
      </c>
      <c r="BK179" s="156">
        <f>ROUND(I179*H179,2)</f>
        <v>32212.09</v>
      </c>
      <c r="BL179" s="15" t="s">
        <v>190</v>
      </c>
      <c r="BM179" s="15" t="s">
        <v>1180</v>
      </c>
    </row>
    <row r="180" spans="2:51" s="167" customFormat="1" ht="12">
      <c r="B180" s="166"/>
      <c r="D180" s="159" t="s">
        <v>196</v>
      </c>
      <c r="E180" s="168" t="s">
        <v>1</v>
      </c>
      <c r="F180" s="169" t="s">
        <v>336</v>
      </c>
      <c r="H180" s="168" t="s">
        <v>1</v>
      </c>
      <c r="I180" s="6"/>
      <c r="L180" s="166"/>
      <c r="M180" s="170"/>
      <c r="N180" s="171"/>
      <c r="O180" s="171"/>
      <c r="P180" s="171"/>
      <c r="Q180" s="171"/>
      <c r="R180" s="171"/>
      <c r="S180" s="171"/>
      <c r="T180" s="172"/>
      <c r="AT180" s="168" t="s">
        <v>196</v>
      </c>
      <c r="AU180" s="168" t="s">
        <v>78</v>
      </c>
      <c r="AV180" s="167" t="s">
        <v>76</v>
      </c>
      <c r="AW180" s="167" t="s">
        <v>31</v>
      </c>
      <c r="AX180" s="167" t="s">
        <v>69</v>
      </c>
      <c r="AY180" s="168" t="s">
        <v>183</v>
      </c>
    </row>
    <row r="181" spans="2:51" s="158" customFormat="1" ht="12">
      <c r="B181" s="157"/>
      <c r="D181" s="159" t="s">
        <v>196</v>
      </c>
      <c r="E181" s="160" t="s">
        <v>1</v>
      </c>
      <c r="F181" s="161" t="s">
        <v>1179</v>
      </c>
      <c r="H181" s="162">
        <v>1283.35</v>
      </c>
      <c r="I181" s="5"/>
      <c r="L181" s="157"/>
      <c r="M181" s="163"/>
      <c r="N181" s="164"/>
      <c r="O181" s="164"/>
      <c r="P181" s="164"/>
      <c r="Q181" s="164"/>
      <c r="R181" s="164"/>
      <c r="S181" s="164"/>
      <c r="T181" s="165"/>
      <c r="AT181" s="160" t="s">
        <v>196</v>
      </c>
      <c r="AU181" s="160" t="s">
        <v>78</v>
      </c>
      <c r="AV181" s="158" t="s">
        <v>78</v>
      </c>
      <c r="AW181" s="158" t="s">
        <v>31</v>
      </c>
      <c r="AX181" s="158" t="s">
        <v>76</v>
      </c>
      <c r="AY181" s="160" t="s">
        <v>183</v>
      </c>
    </row>
    <row r="182" spans="2:65" s="28" customFormat="1" ht="16.5" customHeight="1">
      <c r="B182" s="27"/>
      <c r="C182" s="147" t="s">
        <v>371</v>
      </c>
      <c r="D182" s="147" t="s">
        <v>185</v>
      </c>
      <c r="E182" s="148" t="s">
        <v>376</v>
      </c>
      <c r="F182" s="149" t="s">
        <v>377</v>
      </c>
      <c r="G182" s="150" t="s">
        <v>188</v>
      </c>
      <c r="H182" s="151">
        <v>1283.35</v>
      </c>
      <c r="I182" s="4">
        <v>314.4</v>
      </c>
      <c r="J182" s="95">
        <f>ROUND(I182*H182,2)</f>
        <v>403485.24</v>
      </c>
      <c r="K182" s="149" t="s">
        <v>189</v>
      </c>
      <c r="L182" s="27"/>
      <c r="M182" s="152" t="s">
        <v>1</v>
      </c>
      <c r="N182" s="153" t="s">
        <v>40</v>
      </c>
      <c r="O182" s="48"/>
      <c r="P182" s="154">
        <f>O182*H182</f>
        <v>0</v>
      </c>
      <c r="Q182" s="154">
        <v>0.10373</v>
      </c>
      <c r="R182" s="154">
        <f>Q182*H182</f>
        <v>133.1218955</v>
      </c>
      <c r="S182" s="154">
        <v>0</v>
      </c>
      <c r="T182" s="155">
        <f>S182*H182</f>
        <v>0</v>
      </c>
      <c r="AR182" s="15" t="s">
        <v>190</v>
      </c>
      <c r="AT182" s="15" t="s">
        <v>185</v>
      </c>
      <c r="AU182" s="15" t="s">
        <v>78</v>
      </c>
      <c r="AY182" s="15" t="s">
        <v>183</v>
      </c>
      <c r="BE182" s="156">
        <f>IF(N182="základní",J182,0)</f>
        <v>403485.24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5" t="s">
        <v>76</v>
      </c>
      <c r="BK182" s="156">
        <f>ROUND(I182*H182,2)</f>
        <v>403485.24</v>
      </c>
      <c r="BL182" s="15" t="s">
        <v>190</v>
      </c>
      <c r="BM182" s="15" t="s">
        <v>1181</v>
      </c>
    </row>
    <row r="183" spans="2:65" s="28" customFormat="1" ht="16.5" customHeight="1">
      <c r="B183" s="27"/>
      <c r="C183" s="147" t="s">
        <v>375</v>
      </c>
      <c r="D183" s="147" t="s">
        <v>185</v>
      </c>
      <c r="E183" s="148" t="s">
        <v>893</v>
      </c>
      <c r="F183" s="149" t="s">
        <v>894</v>
      </c>
      <c r="G183" s="150" t="s">
        <v>188</v>
      </c>
      <c r="H183" s="151">
        <v>1283.35</v>
      </c>
      <c r="I183" s="4">
        <v>378.5</v>
      </c>
      <c r="J183" s="95">
        <f>ROUND(I183*H183,2)</f>
        <v>485747.98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0.15559</v>
      </c>
      <c r="R183" s="154">
        <f>Q183*H183</f>
        <v>199.6764265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485747.98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485747.98</v>
      </c>
      <c r="BL183" s="15" t="s">
        <v>190</v>
      </c>
      <c r="BM183" s="15" t="s">
        <v>1182</v>
      </c>
    </row>
    <row r="184" spans="2:51" s="167" customFormat="1" ht="12">
      <c r="B184" s="166"/>
      <c r="D184" s="159" t="s">
        <v>196</v>
      </c>
      <c r="E184" s="168" t="s">
        <v>1</v>
      </c>
      <c r="F184" s="169" t="s">
        <v>336</v>
      </c>
      <c r="H184" s="168" t="s">
        <v>1</v>
      </c>
      <c r="I184" s="6"/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196</v>
      </c>
      <c r="AU184" s="168" t="s">
        <v>78</v>
      </c>
      <c r="AV184" s="167" t="s">
        <v>76</v>
      </c>
      <c r="AW184" s="167" t="s">
        <v>31</v>
      </c>
      <c r="AX184" s="167" t="s">
        <v>69</v>
      </c>
      <c r="AY184" s="168" t="s">
        <v>183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1179</v>
      </c>
      <c r="H185" s="162">
        <v>1283.35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76</v>
      </c>
      <c r="AY185" s="160" t="s">
        <v>183</v>
      </c>
    </row>
    <row r="186" spans="2:65" s="28" customFormat="1" ht="16.5" customHeight="1">
      <c r="B186" s="27"/>
      <c r="C186" s="147" t="s">
        <v>379</v>
      </c>
      <c r="D186" s="147" t="s">
        <v>185</v>
      </c>
      <c r="E186" s="148" t="s">
        <v>397</v>
      </c>
      <c r="F186" s="149" t="s">
        <v>398</v>
      </c>
      <c r="G186" s="150" t="s">
        <v>188</v>
      </c>
      <c r="H186" s="151">
        <v>5</v>
      </c>
      <c r="I186" s="4">
        <v>1555</v>
      </c>
      <c r="J186" s="95">
        <f>ROUND(I186*H186,2)</f>
        <v>7775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0.61404</v>
      </c>
      <c r="R186" s="154">
        <f>Q186*H186</f>
        <v>3.0702000000000003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7775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7775</v>
      </c>
      <c r="BL186" s="15" t="s">
        <v>190</v>
      </c>
      <c r="BM186" s="15" t="s">
        <v>1183</v>
      </c>
    </row>
    <row r="187" spans="2:51" s="167" customFormat="1" ht="12">
      <c r="B187" s="166"/>
      <c r="D187" s="159" t="s">
        <v>196</v>
      </c>
      <c r="E187" s="168" t="s">
        <v>1</v>
      </c>
      <c r="F187" s="169" t="s">
        <v>400</v>
      </c>
      <c r="H187" s="168" t="s">
        <v>1</v>
      </c>
      <c r="I187" s="6"/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196</v>
      </c>
      <c r="AU187" s="168" t="s">
        <v>78</v>
      </c>
      <c r="AV187" s="167" t="s">
        <v>76</v>
      </c>
      <c r="AW187" s="167" t="s">
        <v>31</v>
      </c>
      <c r="AX187" s="167" t="s">
        <v>69</v>
      </c>
      <c r="AY187" s="168" t="s">
        <v>183</v>
      </c>
    </row>
    <row r="188" spans="2:51" s="158" customFormat="1" ht="12">
      <c r="B188" s="157"/>
      <c r="D188" s="159" t="s">
        <v>196</v>
      </c>
      <c r="E188" s="160" t="s">
        <v>1</v>
      </c>
      <c r="F188" s="161" t="s">
        <v>212</v>
      </c>
      <c r="H188" s="162">
        <v>5</v>
      </c>
      <c r="I188" s="5"/>
      <c r="L188" s="157"/>
      <c r="M188" s="163"/>
      <c r="N188" s="164"/>
      <c r="O188" s="164"/>
      <c r="P188" s="164"/>
      <c r="Q188" s="164"/>
      <c r="R188" s="164"/>
      <c r="S188" s="164"/>
      <c r="T188" s="165"/>
      <c r="AT188" s="160" t="s">
        <v>196</v>
      </c>
      <c r="AU188" s="160" t="s">
        <v>78</v>
      </c>
      <c r="AV188" s="158" t="s">
        <v>78</v>
      </c>
      <c r="AW188" s="158" t="s">
        <v>31</v>
      </c>
      <c r="AX188" s="158" t="s">
        <v>76</v>
      </c>
      <c r="AY188" s="160" t="s">
        <v>183</v>
      </c>
    </row>
    <row r="189" spans="2:63" s="135" customFormat="1" ht="22.9" customHeight="1">
      <c r="B189" s="134"/>
      <c r="D189" s="136" t="s">
        <v>68</v>
      </c>
      <c r="E189" s="145" t="s">
        <v>227</v>
      </c>
      <c r="F189" s="145" t="s">
        <v>402</v>
      </c>
      <c r="I189" s="3"/>
      <c r="J189" s="146">
        <f>BK189</f>
        <v>5243</v>
      </c>
      <c r="L189" s="134"/>
      <c r="M189" s="139"/>
      <c r="N189" s="140"/>
      <c r="O189" s="140"/>
      <c r="P189" s="141">
        <f>P190</f>
        <v>0</v>
      </c>
      <c r="Q189" s="140"/>
      <c r="R189" s="141">
        <f>R190</f>
        <v>2.3863</v>
      </c>
      <c r="S189" s="140"/>
      <c r="T189" s="142">
        <f>T190</f>
        <v>0</v>
      </c>
      <c r="AR189" s="136" t="s">
        <v>76</v>
      </c>
      <c r="AT189" s="143" t="s">
        <v>68</v>
      </c>
      <c r="AU189" s="143" t="s">
        <v>76</v>
      </c>
      <c r="AY189" s="136" t="s">
        <v>183</v>
      </c>
      <c r="BK189" s="144">
        <f>BK190</f>
        <v>5243</v>
      </c>
    </row>
    <row r="190" spans="2:65" s="28" customFormat="1" ht="16.5" customHeight="1">
      <c r="B190" s="27"/>
      <c r="C190" s="147" t="s">
        <v>383</v>
      </c>
      <c r="D190" s="147" t="s">
        <v>185</v>
      </c>
      <c r="E190" s="148" t="s">
        <v>404</v>
      </c>
      <c r="F190" s="149" t="s">
        <v>405</v>
      </c>
      <c r="G190" s="150" t="s">
        <v>406</v>
      </c>
      <c r="H190" s="151">
        <v>7</v>
      </c>
      <c r="I190" s="4">
        <v>749</v>
      </c>
      <c r="J190" s="95">
        <f>ROUND(I190*H190,2)</f>
        <v>5243</v>
      </c>
      <c r="K190" s="149" t="s">
        <v>1</v>
      </c>
      <c r="L190" s="27"/>
      <c r="M190" s="152" t="s">
        <v>1</v>
      </c>
      <c r="N190" s="153" t="s">
        <v>40</v>
      </c>
      <c r="O190" s="48"/>
      <c r="P190" s="154">
        <f>O190*H190</f>
        <v>0</v>
      </c>
      <c r="Q190" s="154">
        <v>0.3409</v>
      </c>
      <c r="R190" s="154">
        <f>Q190*H190</f>
        <v>2.3863</v>
      </c>
      <c r="S190" s="154">
        <v>0</v>
      </c>
      <c r="T190" s="155">
        <f>S190*H190</f>
        <v>0</v>
      </c>
      <c r="AR190" s="15" t="s">
        <v>190</v>
      </c>
      <c r="AT190" s="15" t="s">
        <v>185</v>
      </c>
      <c r="AU190" s="15" t="s">
        <v>78</v>
      </c>
      <c r="AY190" s="15" t="s">
        <v>183</v>
      </c>
      <c r="BE190" s="156">
        <f>IF(N190="základní",J190,0)</f>
        <v>5243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5" t="s">
        <v>76</v>
      </c>
      <c r="BK190" s="156">
        <f>ROUND(I190*H190,2)</f>
        <v>5243</v>
      </c>
      <c r="BL190" s="15" t="s">
        <v>190</v>
      </c>
      <c r="BM190" s="15" t="s">
        <v>1184</v>
      </c>
    </row>
    <row r="191" spans="2:63" s="135" customFormat="1" ht="22.9" customHeight="1">
      <c r="B191" s="134"/>
      <c r="D191" s="136" t="s">
        <v>68</v>
      </c>
      <c r="E191" s="145" t="s">
        <v>232</v>
      </c>
      <c r="F191" s="145" t="s">
        <v>408</v>
      </c>
      <c r="I191" s="3"/>
      <c r="J191" s="146">
        <f>BK191</f>
        <v>244020.62000000005</v>
      </c>
      <c r="L191" s="134"/>
      <c r="M191" s="139"/>
      <c r="N191" s="140"/>
      <c r="O191" s="140"/>
      <c r="P191" s="141">
        <f>SUM(P192:P219)</f>
        <v>0</v>
      </c>
      <c r="Q191" s="140"/>
      <c r="R191" s="141">
        <f>SUM(R192:R219)</f>
        <v>50.833925799999996</v>
      </c>
      <c r="S191" s="140"/>
      <c r="T191" s="142">
        <f>SUM(T192:T219)</f>
        <v>26.608000000000004</v>
      </c>
      <c r="AR191" s="136" t="s">
        <v>76</v>
      </c>
      <c r="AT191" s="143" t="s">
        <v>68</v>
      </c>
      <c r="AU191" s="143" t="s">
        <v>76</v>
      </c>
      <c r="AY191" s="136" t="s">
        <v>183</v>
      </c>
      <c r="BK191" s="144">
        <f>SUM(BK192:BK219)</f>
        <v>244020.62000000005</v>
      </c>
    </row>
    <row r="192" spans="2:65" s="28" customFormat="1" ht="16.5" customHeight="1">
      <c r="B192" s="27"/>
      <c r="C192" s="147" t="s">
        <v>387</v>
      </c>
      <c r="D192" s="147" t="s">
        <v>185</v>
      </c>
      <c r="E192" s="148" t="s">
        <v>422</v>
      </c>
      <c r="F192" s="149" t="s">
        <v>423</v>
      </c>
      <c r="G192" s="150" t="s">
        <v>406</v>
      </c>
      <c r="H192" s="151">
        <v>3</v>
      </c>
      <c r="I192" s="4">
        <v>1243</v>
      </c>
      <c r="J192" s="95">
        <f aca="true" t="shared" si="0" ref="J192:J200">ROUND(I192*H192,2)</f>
        <v>3729</v>
      </c>
      <c r="K192" s="149" t="s">
        <v>189</v>
      </c>
      <c r="L192" s="27"/>
      <c r="M192" s="152" t="s">
        <v>1</v>
      </c>
      <c r="N192" s="153" t="s">
        <v>40</v>
      </c>
      <c r="O192" s="48"/>
      <c r="P192" s="154">
        <f aca="true" t="shared" si="1" ref="P192:P200">O192*H192</f>
        <v>0</v>
      </c>
      <c r="Q192" s="154">
        <v>0.0007</v>
      </c>
      <c r="R192" s="154">
        <f aca="true" t="shared" si="2" ref="R192:R200">Q192*H192</f>
        <v>0.0021</v>
      </c>
      <c r="S192" s="154">
        <v>0</v>
      </c>
      <c r="T192" s="155">
        <f aca="true" t="shared" si="3" ref="T192:T200">S192*H192</f>
        <v>0</v>
      </c>
      <c r="AR192" s="15" t="s">
        <v>190</v>
      </c>
      <c r="AT192" s="15" t="s">
        <v>185</v>
      </c>
      <c r="AU192" s="15" t="s">
        <v>78</v>
      </c>
      <c r="AY192" s="15" t="s">
        <v>183</v>
      </c>
      <c r="BE192" s="156">
        <f aca="true" t="shared" si="4" ref="BE192:BE200">IF(N192="základní",J192,0)</f>
        <v>3729</v>
      </c>
      <c r="BF192" s="156">
        <f aca="true" t="shared" si="5" ref="BF192:BF200">IF(N192="snížená",J192,0)</f>
        <v>0</v>
      </c>
      <c r="BG192" s="156">
        <f aca="true" t="shared" si="6" ref="BG192:BG200">IF(N192="zákl. přenesená",J192,0)</f>
        <v>0</v>
      </c>
      <c r="BH192" s="156">
        <f aca="true" t="shared" si="7" ref="BH192:BH200">IF(N192="sníž. přenesená",J192,0)</f>
        <v>0</v>
      </c>
      <c r="BI192" s="156">
        <f aca="true" t="shared" si="8" ref="BI192:BI200">IF(N192="nulová",J192,0)</f>
        <v>0</v>
      </c>
      <c r="BJ192" s="15" t="s">
        <v>76</v>
      </c>
      <c r="BK192" s="156">
        <f aca="true" t="shared" si="9" ref="BK192:BK200">ROUND(I192*H192,2)</f>
        <v>3729</v>
      </c>
      <c r="BL192" s="15" t="s">
        <v>190</v>
      </c>
      <c r="BM192" s="15" t="s">
        <v>1185</v>
      </c>
    </row>
    <row r="193" spans="2:65" s="28" customFormat="1" ht="16.5" customHeight="1">
      <c r="B193" s="27"/>
      <c r="C193" s="181" t="s">
        <v>391</v>
      </c>
      <c r="D193" s="181" t="s">
        <v>265</v>
      </c>
      <c r="E193" s="182" t="s">
        <v>426</v>
      </c>
      <c r="F193" s="183" t="s">
        <v>427</v>
      </c>
      <c r="G193" s="184" t="s">
        <v>406</v>
      </c>
      <c r="H193" s="185">
        <v>2</v>
      </c>
      <c r="I193" s="8">
        <v>1107</v>
      </c>
      <c r="J193" s="186">
        <f t="shared" si="0"/>
        <v>2214</v>
      </c>
      <c r="K193" s="183" t="s">
        <v>1</v>
      </c>
      <c r="L193" s="187"/>
      <c r="M193" s="188" t="s">
        <v>1</v>
      </c>
      <c r="N193" s="189" t="s">
        <v>40</v>
      </c>
      <c r="O193" s="48"/>
      <c r="P193" s="154">
        <f t="shared" si="1"/>
        <v>0</v>
      </c>
      <c r="Q193" s="154">
        <v>0.004</v>
      </c>
      <c r="R193" s="154">
        <f t="shared" si="2"/>
        <v>0.008</v>
      </c>
      <c r="S193" s="154">
        <v>0</v>
      </c>
      <c r="T193" s="155">
        <f t="shared" si="3"/>
        <v>0</v>
      </c>
      <c r="AR193" s="15" t="s">
        <v>227</v>
      </c>
      <c r="AT193" s="15" t="s">
        <v>265</v>
      </c>
      <c r="AU193" s="15" t="s">
        <v>78</v>
      </c>
      <c r="AY193" s="15" t="s">
        <v>183</v>
      </c>
      <c r="BE193" s="156">
        <f t="shared" si="4"/>
        <v>2214</v>
      </c>
      <c r="BF193" s="156">
        <f t="shared" si="5"/>
        <v>0</v>
      </c>
      <c r="BG193" s="156">
        <f t="shared" si="6"/>
        <v>0</v>
      </c>
      <c r="BH193" s="156">
        <f t="shared" si="7"/>
        <v>0</v>
      </c>
      <c r="BI193" s="156">
        <f t="shared" si="8"/>
        <v>0</v>
      </c>
      <c r="BJ193" s="15" t="s">
        <v>76</v>
      </c>
      <c r="BK193" s="156">
        <f t="shared" si="9"/>
        <v>2214</v>
      </c>
      <c r="BL193" s="15" t="s">
        <v>190</v>
      </c>
      <c r="BM193" s="15" t="s">
        <v>1186</v>
      </c>
    </row>
    <row r="194" spans="2:65" s="28" customFormat="1" ht="16.5" customHeight="1">
      <c r="B194" s="27"/>
      <c r="C194" s="181" t="s">
        <v>396</v>
      </c>
      <c r="D194" s="181" t="s">
        <v>265</v>
      </c>
      <c r="E194" s="182" t="s">
        <v>430</v>
      </c>
      <c r="F194" s="183" t="s">
        <v>431</v>
      </c>
      <c r="G194" s="184" t="s">
        <v>406</v>
      </c>
      <c r="H194" s="185">
        <v>1</v>
      </c>
      <c r="I194" s="8">
        <v>1107</v>
      </c>
      <c r="J194" s="186">
        <f t="shared" si="0"/>
        <v>1107</v>
      </c>
      <c r="K194" s="183" t="s">
        <v>1</v>
      </c>
      <c r="L194" s="187"/>
      <c r="M194" s="188" t="s">
        <v>1</v>
      </c>
      <c r="N194" s="189" t="s">
        <v>40</v>
      </c>
      <c r="O194" s="48"/>
      <c r="P194" s="154">
        <f t="shared" si="1"/>
        <v>0</v>
      </c>
      <c r="Q194" s="154">
        <v>0.004</v>
      </c>
      <c r="R194" s="154">
        <f t="shared" si="2"/>
        <v>0.004</v>
      </c>
      <c r="S194" s="154">
        <v>0</v>
      </c>
      <c r="T194" s="155">
        <f t="shared" si="3"/>
        <v>0</v>
      </c>
      <c r="AR194" s="15" t="s">
        <v>227</v>
      </c>
      <c r="AT194" s="15" t="s">
        <v>265</v>
      </c>
      <c r="AU194" s="15" t="s">
        <v>78</v>
      </c>
      <c r="AY194" s="15" t="s">
        <v>183</v>
      </c>
      <c r="BE194" s="156">
        <f t="shared" si="4"/>
        <v>1107</v>
      </c>
      <c r="BF194" s="156">
        <f t="shared" si="5"/>
        <v>0</v>
      </c>
      <c r="BG194" s="156">
        <f t="shared" si="6"/>
        <v>0</v>
      </c>
      <c r="BH194" s="156">
        <f t="shared" si="7"/>
        <v>0</v>
      </c>
      <c r="BI194" s="156">
        <f t="shared" si="8"/>
        <v>0</v>
      </c>
      <c r="BJ194" s="15" t="s">
        <v>76</v>
      </c>
      <c r="BK194" s="156">
        <f t="shared" si="9"/>
        <v>1107</v>
      </c>
      <c r="BL194" s="15" t="s">
        <v>190</v>
      </c>
      <c r="BM194" s="15" t="s">
        <v>1187</v>
      </c>
    </row>
    <row r="195" spans="2:65" s="28" customFormat="1" ht="16.5" customHeight="1">
      <c r="B195" s="27"/>
      <c r="C195" s="147" t="s">
        <v>403</v>
      </c>
      <c r="D195" s="147" t="s">
        <v>185</v>
      </c>
      <c r="E195" s="148" t="s">
        <v>450</v>
      </c>
      <c r="F195" s="149" t="s">
        <v>451</v>
      </c>
      <c r="G195" s="150" t="s">
        <v>406</v>
      </c>
      <c r="H195" s="151">
        <v>3</v>
      </c>
      <c r="I195" s="4">
        <v>431</v>
      </c>
      <c r="J195" s="95">
        <f t="shared" si="0"/>
        <v>1293</v>
      </c>
      <c r="K195" s="149" t="s">
        <v>189</v>
      </c>
      <c r="L195" s="27"/>
      <c r="M195" s="152" t="s">
        <v>1</v>
      </c>
      <c r="N195" s="153" t="s">
        <v>40</v>
      </c>
      <c r="O195" s="48"/>
      <c r="P195" s="154">
        <f t="shared" si="1"/>
        <v>0</v>
      </c>
      <c r="Q195" s="154">
        <v>0.11241</v>
      </c>
      <c r="R195" s="154">
        <f t="shared" si="2"/>
        <v>0.33723</v>
      </c>
      <c r="S195" s="154">
        <v>0</v>
      </c>
      <c r="T195" s="155">
        <f t="shared" si="3"/>
        <v>0</v>
      </c>
      <c r="AR195" s="15" t="s">
        <v>190</v>
      </c>
      <c r="AT195" s="15" t="s">
        <v>185</v>
      </c>
      <c r="AU195" s="15" t="s">
        <v>78</v>
      </c>
      <c r="AY195" s="15" t="s">
        <v>183</v>
      </c>
      <c r="BE195" s="156">
        <f t="shared" si="4"/>
        <v>1293</v>
      </c>
      <c r="BF195" s="156">
        <f t="shared" si="5"/>
        <v>0</v>
      </c>
      <c r="BG195" s="156">
        <f t="shared" si="6"/>
        <v>0</v>
      </c>
      <c r="BH195" s="156">
        <f t="shared" si="7"/>
        <v>0</v>
      </c>
      <c r="BI195" s="156">
        <f t="shared" si="8"/>
        <v>0</v>
      </c>
      <c r="BJ195" s="15" t="s">
        <v>76</v>
      </c>
      <c r="BK195" s="156">
        <f t="shared" si="9"/>
        <v>1293</v>
      </c>
      <c r="BL195" s="15" t="s">
        <v>190</v>
      </c>
      <c r="BM195" s="15" t="s">
        <v>1188</v>
      </c>
    </row>
    <row r="196" spans="2:65" s="28" customFormat="1" ht="16.5" customHeight="1">
      <c r="B196" s="27"/>
      <c r="C196" s="181" t="s">
        <v>409</v>
      </c>
      <c r="D196" s="181" t="s">
        <v>265</v>
      </c>
      <c r="E196" s="182" t="s">
        <v>454</v>
      </c>
      <c r="F196" s="183" t="s">
        <v>455</v>
      </c>
      <c r="G196" s="184" t="s">
        <v>406</v>
      </c>
      <c r="H196" s="185">
        <v>3</v>
      </c>
      <c r="I196" s="8">
        <v>855</v>
      </c>
      <c r="J196" s="186">
        <f t="shared" si="0"/>
        <v>2565</v>
      </c>
      <c r="K196" s="183" t="s">
        <v>1</v>
      </c>
      <c r="L196" s="187"/>
      <c r="M196" s="188" t="s">
        <v>1</v>
      </c>
      <c r="N196" s="189" t="s">
        <v>40</v>
      </c>
      <c r="O196" s="48"/>
      <c r="P196" s="154">
        <f t="shared" si="1"/>
        <v>0</v>
      </c>
      <c r="Q196" s="154">
        <v>0.0065</v>
      </c>
      <c r="R196" s="154">
        <f t="shared" si="2"/>
        <v>0.0195</v>
      </c>
      <c r="S196" s="154">
        <v>0</v>
      </c>
      <c r="T196" s="155">
        <f t="shared" si="3"/>
        <v>0</v>
      </c>
      <c r="AR196" s="15" t="s">
        <v>227</v>
      </c>
      <c r="AT196" s="15" t="s">
        <v>265</v>
      </c>
      <c r="AU196" s="15" t="s">
        <v>78</v>
      </c>
      <c r="AY196" s="15" t="s">
        <v>183</v>
      </c>
      <c r="BE196" s="156">
        <f t="shared" si="4"/>
        <v>2565</v>
      </c>
      <c r="BF196" s="156">
        <f t="shared" si="5"/>
        <v>0</v>
      </c>
      <c r="BG196" s="156">
        <f t="shared" si="6"/>
        <v>0</v>
      </c>
      <c r="BH196" s="156">
        <f t="shared" si="7"/>
        <v>0</v>
      </c>
      <c r="BI196" s="156">
        <f t="shared" si="8"/>
        <v>0</v>
      </c>
      <c r="BJ196" s="15" t="s">
        <v>76</v>
      </c>
      <c r="BK196" s="156">
        <f t="shared" si="9"/>
        <v>2565</v>
      </c>
      <c r="BL196" s="15" t="s">
        <v>190</v>
      </c>
      <c r="BM196" s="15" t="s">
        <v>1189</v>
      </c>
    </row>
    <row r="197" spans="2:65" s="28" customFormat="1" ht="16.5" customHeight="1">
      <c r="B197" s="27"/>
      <c r="C197" s="181" t="s">
        <v>413</v>
      </c>
      <c r="D197" s="181" t="s">
        <v>265</v>
      </c>
      <c r="E197" s="182" t="s">
        <v>458</v>
      </c>
      <c r="F197" s="183" t="s">
        <v>459</v>
      </c>
      <c r="G197" s="184" t="s">
        <v>406</v>
      </c>
      <c r="H197" s="185">
        <v>3</v>
      </c>
      <c r="I197" s="8">
        <v>550</v>
      </c>
      <c r="J197" s="186">
        <f t="shared" si="0"/>
        <v>1650</v>
      </c>
      <c r="K197" s="183" t="s">
        <v>1</v>
      </c>
      <c r="L197" s="187"/>
      <c r="M197" s="188" t="s">
        <v>1</v>
      </c>
      <c r="N197" s="189" t="s">
        <v>40</v>
      </c>
      <c r="O197" s="48"/>
      <c r="P197" s="154">
        <f t="shared" si="1"/>
        <v>0</v>
      </c>
      <c r="Q197" s="154">
        <v>0.003</v>
      </c>
      <c r="R197" s="154">
        <f t="shared" si="2"/>
        <v>0.009000000000000001</v>
      </c>
      <c r="S197" s="154">
        <v>0</v>
      </c>
      <c r="T197" s="155">
        <f t="shared" si="3"/>
        <v>0</v>
      </c>
      <c r="AR197" s="15" t="s">
        <v>227</v>
      </c>
      <c r="AT197" s="15" t="s">
        <v>265</v>
      </c>
      <c r="AU197" s="15" t="s">
        <v>78</v>
      </c>
      <c r="AY197" s="15" t="s">
        <v>183</v>
      </c>
      <c r="BE197" s="156">
        <f t="shared" si="4"/>
        <v>1650</v>
      </c>
      <c r="BF197" s="156">
        <f t="shared" si="5"/>
        <v>0</v>
      </c>
      <c r="BG197" s="156">
        <f t="shared" si="6"/>
        <v>0</v>
      </c>
      <c r="BH197" s="156">
        <f t="shared" si="7"/>
        <v>0</v>
      </c>
      <c r="BI197" s="156">
        <f t="shared" si="8"/>
        <v>0</v>
      </c>
      <c r="BJ197" s="15" t="s">
        <v>76</v>
      </c>
      <c r="BK197" s="156">
        <f t="shared" si="9"/>
        <v>1650</v>
      </c>
      <c r="BL197" s="15" t="s">
        <v>190</v>
      </c>
      <c r="BM197" s="15" t="s">
        <v>1190</v>
      </c>
    </row>
    <row r="198" spans="2:65" s="28" customFormat="1" ht="16.5" customHeight="1">
      <c r="B198" s="27"/>
      <c r="C198" s="147" t="s">
        <v>417</v>
      </c>
      <c r="D198" s="147" t="s">
        <v>185</v>
      </c>
      <c r="E198" s="148" t="s">
        <v>462</v>
      </c>
      <c r="F198" s="149" t="s">
        <v>463</v>
      </c>
      <c r="G198" s="150" t="s">
        <v>319</v>
      </c>
      <c r="H198" s="151">
        <v>556</v>
      </c>
      <c r="I198" s="4">
        <v>156.25</v>
      </c>
      <c r="J198" s="95">
        <f t="shared" si="0"/>
        <v>86875</v>
      </c>
      <c r="K198" s="149" t="s">
        <v>189</v>
      </c>
      <c r="L198" s="27"/>
      <c r="M198" s="152" t="s">
        <v>1</v>
      </c>
      <c r="N198" s="153" t="s">
        <v>40</v>
      </c>
      <c r="O198" s="48"/>
      <c r="P198" s="154">
        <f t="shared" si="1"/>
        <v>0</v>
      </c>
      <c r="Q198" s="154">
        <v>0.00033</v>
      </c>
      <c r="R198" s="154">
        <f t="shared" si="2"/>
        <v>0.18348</v>
      </c>
      <c r="S198" s="154">
        <v>0</v>
      </c>
      <c r="T198" s="155">
        <f t="shared" si="3"/>
        <v>0</v>
      </c>
      <c r="AR198" s="15" t="s">
        <v>190</v>
      </c>
      <c r="AT198" s="15" t="s">
        <v>185</v>
      </c>
      <c r="AU198" s="15" t="s">
        <v>78</v>
      </c>
      <c r="AY198" s="15" t="s">
        <v>183</v>
      </c>
      <c r="BE198" s="156">
        <f t="shared" si="4"/>
        <v>86875</v>
      </c>
      <c r="BF198" s="156">
        <f t="shared" si="5"/>
        <v>0</v>
      </c>
      <c r="BG198" s="156">
        <f t="shared" si="6"/>
        <v>0</v>
      </c>
      <c r="BH198" s="156">
        <f t="shared" si="7"/>
        <v>0</v>
      </c>
      <c r="BI198" s="156">
        <f t="shared" si="8"/>
        <v>0</v>
      </c>
      <c r="BJ198" s="15" t="s">
        <v>76</v>
      </c>
      <c r="BK198" s="156">
        <f t="shared" si="9"/>
        <v>86875</v>
      </c>
      <c r="BL198" s="15" t="s">
        <v>190</v>
      </c>
      <c r="BM198" s="15" t="s">
        <v>1191</v>
      </c>
    </row>
    <row r="199" spans="2:65" s="28" customFormat="1" ht="16.5" customHeight="1">
      <c r="B199" s="27"/>
      <c r="C199" s="147" t="s">
        <v>421</v>
      </c>
      <c r="D199" s="147" t="s">
        <v>185</v>
      </c>
      <c r="E199" s="148" t="s">
        <v>466</v>
      </c>
      <c r="F199" s="149" t="s">
        <v>467</v>
      </c>
      <c r="G199" s="150" t="s">
        <v>319</v>
      </c>
      <c r="H199" s="151">
        <v>19.23</v>
      </c>
      <c r="I199" s="4">
        <v>312.5</v>
      </c>
      <c r="J199" s="95">
        <f t="shared" si="0"/>
        <v>6009.38</v>
      </c>
      <c r="K199" s="149" t="s">
        <v>189</v>
      </c>
      <c r="L199" s="27"/>
      <c r="M199" s="152" t="s">
        <v>1</v>
      </c>
      <c r="N199" s="153" t="s">
        <v>40</v>
      </c>
      <c r="O199" s="48"/>
      <c r="P199" s="154">
        <f t="shared" si="1"/>
        <v>0</v>
      </c>
      <c r="Q199" s="154">
        <v>0.00065</v>
      </c>
      <c r="R199" s="154">
        <f t="shared" si="2"/>
        <v>0.0124995</v>
      </c>
      <c r="S199" s="154">
        <v>0</v>
      </c>
      <c r="T199" s="155">
        <f t="shared" si="3"/>
        <v>0</v>
      </c>
      <c r="AR199" s="15" t="s">
        <v>190</v>
      </c>
      <c r="AT199" s="15" t="s">
        <v>185</v>
      </c>
      <c r="AU199" s="15" t="s">
        <v>78</v>
      </c>
      <c r="AY199" s="15" t="s">
        <v>183</v>
      </c>
      <c r="BE199" s="156">
        <f t="shared" si="4"/>
        <v>6009.38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15" t="s">
        <v>76</v>
      </c>
      <c r="BK199" s="156">
        <f t="shared" si="9"/>
        <v>6009.38</v>
      </c>
      <c r="BL199" s="15" t="s">
        <v>190</v>
      </c>
      <c r="BM199" s="15" t="s">
        <v>1192</v>
      </c>
    </row>
    <row r="200" spans="2:65" s="28" customFormat="1" ht="16.5" customHeight="1">
      <c r="B200" s="27"/>
      <c r="C200" s="147" t="s">
        <v>425</v>
      </c>
      <c r="D200" s="147" t="s">
        <v>185</v>
      </c>
      <c r="E200" s="148" t="s">
        <v>475</v>
      </c>
      <c r="F200" s="149" t="s">
        <v>476</v>
      </c>
      <c r="G200" s="150" t="s">
        <v>319</v>
      </c>
      <c r="H200" s="151">
        <v>575.23</v>
      </c>
      <c r="I200" s="4">
        <v>3.5</v>
      </c>
      <c r="J200" s="95">
        <f t="shared" si="0"/>
        <v>2013.31</v>
      </c>
      <c r="K200" s="149" t="s">
        <v>189</v>
      </c>
      <c r="L200" s="27"/>
      <c r="M200" s="152" t="s">
        <v>1</v>
      </c>
      <c r="N200" s="153" t="s">
        <v>40</v>
      </c>
      <c r="O200" s="48"/>
      <c r="P200" s="154">
        <f t="shared" si="1"/>
        <v>0</v>
      </c>
      <c r="Q200" s="154">
        <v>0</v>
      </c>
      <c r="R200" s="154">
        <f t="shared" si="2"/>
        <v>0</v>
      </c>
      <c r="S200" s="154">
        <v>0</v>
      </c>
      <c r="T200" s="155">
        <f t="shared" si="3"/>
        <v>0</v>
      </c>
      <c r="AR200" s="15" t="s">
        <v>190</v>
      </c>
      <c r="AT200" s="15" t="s">
        <v>185</v>
      </c>
      <c r="AU200" s="15" t="s">
        <v>78</v>
      </c>
      <c r="AY200" s="15" t="s">
        <v>183</v>
      </c>
      <c r="BE200" s="156">
        <f t="shared" si="4"/>
        <v>2013.31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5" t="s">
        <v>76</v>
      </c>
      <c r="BK200" s="156">
        <f t="shared" si="9"/>
        <v>2013.31</v>
      </c>
      <c r="BL200" s="15" t="s">
        <v>190</v>
      </c>
      <c r="BM200" s="15" t="s">
        <v>1193</v>
      </c>
    </row>
    <row r="201" spans="2:51" s="158" customFormat="1" ht="12">
      <c r="B201" s="157"/>
      <c r="D201" s="159" t="s">
        <v>196</v>
      </c>
      <c r="E201" s="160" t="s">
        <v>1</v>
      </c>
      <c r="F201" s="161" t="s">
        <v>1194</v>
      </c>
      <c r="H201" s="162">
        <v>575.23</v>
      </c>
      <c r="I201" s="5"/>
      <c r="L201" s="157"/>
      <c r="M201" s="163"/>
      <c r="N201" s="164"/>
      <c r="O201" s="164"/>
      <c r="P201" s="164"/>
      <c r="Q201" s="164"/>
      <c r="R201" s="164"/>
      <c r="S201" s="164"/>
      <c r="T201" s="165"/>
      <c r="AT201" s="160" t="s">
        <v>196</v>
      </c>
      <c r="AU201" s="160" t="s">
        <v>78</v>
      </c>
      <c r="AV201" s="158" t="s">
        <v>78</v>
      </c>
      <c r="AW201" s="158" t="s">
        <v>31</v>
      </c>
      <c r="AX201" s="158" t="s">
        <v>76</v>
      </c>
      <c r="AY201" s="160" t="s">
        <v>183</v>
      </c>
    </row>
    <row r="202" spans="2:65" s="28" customFormat="1" ht="16.5" customHeight="1">
      <c r="B202" s="27"/>
      <c r="C202" s="147" t="s">
        <v>429</v>
      </c>
      <c r="D202" s="147" t="s">
        <v>185</v>
      </c>
      <c r="E202" s="148" t="s">
        <v>484</v>
      </c>
      <c r="F202" s="149" t="s">
        <v>485</v>
      </c>
      <c r="G202" s="150" t="s">
        <v>319</v>
      </c>
      <c r="H202" s="151">
        <v>156.65</v>
      </c>
      <c r="I202" s="4">
        <v>489</v>
      </c>
      <c r="J202" s="95">
        <f>ROUND(I202*H202,2)</f>
        <v>76601.85</v>
      </c>
      <c r="K202" s="149" t="s">
        <v>189</v>
      </c>
      <c r="L202" s="27"/>
      <c r="M202" s="152" t="s">
        <v>1</v>
      </c>
      <c r="N202" s="153" t="s">
        <v>40</v>
      </c>
      <c r="O202" s="48"/>
      <c r="P202" s="154">
        <f>O202*H202</f>
        <v>0</v>
      </c>
      <c r="Q202" s="154">
        <v>0.1554</v>
      </c>
      <c r="R202" s="154">
        <f>Q202*H202</f>
        <v>24.343410000000002</v>
      </c>
      <c r="S202" s="154">
        <v>0</v>
      </c>
      <c r="T202" s="155">
        <f>S202*H202</f>
        <v>0</v>
      </c>
      <c r="AR202" s="15" t="s">
        <v>190</v>
      </c>
      <c r="AT202" s="15" t="s">
        <v>185</v>
      </c>
      <c r="AU202" s="15" t="s">
        <v>78</v>
      </c>
      <c r="AY202" s="15" t="s">
        <v>183</v>
      </c>
      <c r="BE202" s="156">
        <f>IF(N202="základní",J202,0)</f>
        <v>76601.85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5" t="s">
        <v>76</v>
      </c>
      <c r="BK202" s="156">
        <f>ROUND(I202*H202,2)</f>
        <v>76601.85</v>
      </c>
      <c r="BL202" s="15" t="s">
        <v>190</v>
      </c>
      <c r="BM202" s="15" t="s">
        <v>1195</v>
      </c>
    </row>
    <row r="203" spans="2:51" s="158" customFormat="1" ht="12">
      <c r="B203" s="157"/>
      <c r="D203" s="159" t="s">
        <v>196</v>
      </c>
      <c r="E203" s="160" t="s">
        <v>1</v>
      </c>
      <c r="F203" s="161" t="s">
        <v>1196</v>
      </c>
      <c r="H203" s="162">
        <v>156.65</v>
      </c>
      <c r="I203" s="5"/>
      <c r="L203" s="157"/>
      <c r="M203" s="163"/>
      <c r="N203" s="164"/>
      <c r="O203" s="164"/>
      <c r="P203" s="164"/>
      <c r="Q203" s="164"/>
      <c r="R203" s="164"/>
      <c r="S203" s="164"/>
      <c r="T203" s="165"/>
      <c r="AT203" s="160" t="s">
        <v>196</v>
      </c>
      <c r="AU203" s="160" t="s">
        <v>78</v>
      </c>
      <c r="AV203" s="158" t="s">
        <v>78</v>
      </c>
      <c r="AW203" s="158" t="s">
        <v>31</v>
      </c>
      <c r="AX203" s="158" t="s">
        <v>76</v>
      </c>
      <c r="AY203" s="160" t="s">
        <v>183</v>
      </c>
    </row>
    <row r="204" spans="2:65" s="28" customFormat="1" ht="16.5" customHeight="1">
      <c r="B204" s="27"/>
      <c r="C204" s="181" t="s">
        <v>433</v>
      </c>
      <c r="D204" s="181" t="s">
        <v>265</v>
      </c>
      <c r="E204" s="182" t="s">
        <v>489</v>
      </c>
      <c r="F204" s="183" t="s">
        <v>490</v>
      </c>
      <c r="G204" s="184" t="s">
        <v>319</v>
      </c>
      <c r="H204" s="185">
        <v>172.707</v>
      </c>
      <c r="I204" s="8">
        <v>119</v>
      </c>
      <c r="J204" s="186">
        <f>ROUND(I204*H204,2)</f>
        <v>20552.13</v>
      </c>
      <c r="K204" s="183" t="s">
        <v>1</v>
      </c>
      <c r="L204" s="187"/>
      <c r="M204" s="188" t="s">
        <v>1</v>
      </c>
      <c r="N204" s="189" t="s">
        <v>40</v>
      </c>
      <c r="O204" s="48"/>
      <c r="P204" s="154">
        <f>O204*H204</f>
        <v>0</v>
      </c>
      <c r="Q204" s="154">
        <v>0.086</v>
      </c>
      <c r="R204" s="154">
        <f>Q204*H204</f>
        <v>14.852801999999999</v>
      </c>
      <c r="S204" s="154">
        <v>0</v>
      </c>
      <c r="T204" s="155">
        <f>S204*H204</f>
        <v>0</v>
      </c>
      <c r="AR204" s="15" t="s">
        <v>227</v>
      </c>
      <c r="AT204" s="15" t="s">
        <v>265</v>
      </c>
      <c r="AU204" s="15" t="s">
        <v>78</v>
      </c>
      <c r="AY204" s="15" t="s">
        <v>183</v>
      </c>
      <c r="BE204" s="156">
        <f>IF(N204="základní",J204,0)</f>
        <v>20552.13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5" t="s">
        <v>76</v>
      </c>
      <c r="BK204" s="156">
        <f>ROUND(I204*H204,2)</f>
        <v>20552.13</v>
      </c>
      <c r="BL204" s="15" t="s">
        <v>190</v>
      </c>
      <c r="BM204" s="15" t="s">
        <v>1197</v>
      </c>
    </row>
    <row r="205" spans="2:51" s="158" customFormat="1" ht="12">
      <c r="B205" s="157"/>
      <c r="D205" s="159" t="s">
        <v>196</v>
      </c>
      <c r="E205" s="160" t="s">
        <v>1</v>
      </c>
      <c r="F205" s="161" t="s">
        <v>1198</v>
      </c>
      <c r="H205" s="162">
        <v>164.483</v>
      </c>
      <c r="I205" s="5"/>
      <c r="L205" s="157"/>
      <c r="M205" s="163"/>
      <c r="N205" s="164"/>
      <c r="O205" s="164"/>
      <c r="P205" s="164"/>
      <c r="Q205" s="164"/>
      <c r="R205" s="164"/>
      <c r="S205" s="164"/>
      <c r="T205" s="165"/>
      <c r="AT205" s="160" t="s">
        <v>196</v>
      </c>
      <c r="AU205" s="160" t="s">
        <v>78</v>
      </c>
      <c r="AV205" s="158" t="s">
        <v>78</v>
      </c>
      <c r="AW205" s="158" t="s">
        <v>31</v>
      </c>
      <c r="AX205" s="158" t="s">
        <v>76</v>
      </c>
      <c r="AY205" s="160" t="s">
        <v>183</v>
      </c>
    </row>
    <row r="206" spans="2:51" s="158" customFormat="1" ht="12">
      <c r="B206" s="157"/>
      <c r="D206" s="159" t="s">
        <v>196</v>
      </c>
      <c r="F206" s="161" t="s">
        <v>1199</v>
      </c>
      <c r="H206" s="162">
        <v>172.707</v>
      </c>
      <c r="I206" s="5"/>
      <c r="L206" s="157"/>
      <c r="M206" s="163"/>
      <c r="N206" s="164"/>
      <c r="O206" s="164"/>
      <c r="P206" s="164"/>
      <c r="Q206" s="164"/>
      <c r="R206" s="164"/>
      <c r="S206" s="164"/>
      <c r="T206" s="165"/>
      <c r="AT206" s="160" t="s">
        <v>196</v>
      </c>
      <c r="AU206" s="160" t="s">
        <v>78</v>
      </c>
      <c r="AV206" s="158" t="s">
        <v>78</v>
      </c>
      <c r="AW206" s="158" t="s">
        <v>3</v>
      </c>
      <c r="AX206" s="158" t="s">
        <v>76</v>
      </c>
      <c r="AY206" s="160" t="s">
        <v>183</v>
      </c>
    </row>
    <row r="207" spans="2:65" s="28" customFormat="1" ht="16.5" customHeight="1">
      <c r="B207" s="27"/>
      <c r="C207" s="147" t="s">
        <v>437</v>
      </c>
      <c r="D207" s="147" t="s">
        <v>185</v>
      </c>
      <c r="E207" s="148" t="s">
        <v>514</v>
      </c>
      <c r="F207" s="149" t="s">
        <v>515</v>
      </c>
      <c r="G207" s="150" t="s">
        <v>194</v>
      </c>
      <c r="H207" s="151">
        <v>4.7</v>
      </c>
      <c r="I207" s="4">
        <v>2220</v>
      </c>
      <c r="J207" s="95">
        <f>ROUND(I207*H207,2)</f>
        <v>10434</v>
      </c>
      <c r="K207" s="149" t="s">
        <v>189</v>
      </c>
      <c r="L207" s="27"/>
      <c r="M207" s="152" t="s">
        <v>1</v>
      </c>
      <c r="N207" s="153" t="s">
        <v>40</v>
      </c>
      <c r="O207" s="48"/>
      <c r="P207" s="154">
        <f>O207*H207</f>
        <v>0</v>
      </c>
      <c r="Q207" s="154">
        <v>2.25634</v>
      </c>
      <c r="R207" s="154">
        <f>Q207*H207</f>
        <v>10.604797999999999</v>
      </c>
      <c r="S207" s="154">
        <v>0</v>
      </c>
      <c r="T207" s="155">
        <f>S207*H207</f>
        <v>0</v>
      </c>
      <c r="AR207" s="15" t="s">
        <v>190</v>
      </c>
      <c r="AT207" s="15" t="s">
        <v>185</v>
      </c>
      <c r="AU207" s="15" t="s">
        <v>78</v>
      </c>
      <c r="AY207" s="15" t="s">
        <v>183</v>
      </c>
      <c r="BE207" s="156">
        <f>IF(N207="základní",J207,0)</f>
        <v>10434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5" t="s">
        <v>76</v>
      </c>
      <c r="BK207" s="156">
        <f>ROUND(I207*H207,2)</f>
        <v>10434</v>
      </c>
      <c r="BL207" s="15" t="s">
        <v>190</v>
      </c>
      <c r="BM207" s="15" t="s">
        <v>1200</v>
      </c>
    </row>
    <row r="208" spans="2:51" s="158" customFormat="1" ht="12">
      <c r="B208" s="157"/>
      <c r="D208" s="159" t="s">
        <v>196</v>
      </c>
      <c r="E208" s="160" t="s">
        <v>1</v>
      </c>
      <c r="F208" s="161" t="s">
        <v>933</v>
      </c>
      <c r="H208" s="162">
        <v>4.7</v>
      </c>
      <c r="I208" s="5"/>
      <c r="L208" s="157"/>
      <c r="M208" s="163"/>
      <c r="N208" s="164"/>
      <c r="O208" s="164"/>
      <c r="P208" s="164"/>
      <c r="Q208" s="164"/>
      <c r="R208" s="164"/>
      <c r="S208" s="164"/>
      <c r="T208" s="165"/>
      <c r="AT208" s="160" t="s">
        <v>196</v>
      </c>
      <c r="AU208" s="160" t="s">
        <v>78</v>
      </c>
      <c r="AV208" s="158" t="s">
        <v>78</v>
      </c>
      <c r="AW208" s="158" t="s">
        <v>31</v>
      </c>
      <c r="AX208" s="158" t="s">
        <v>76</v>
      </c>
      <c r="AY208" s="160" t="s">
        <v>183</v>
      </c>
    </row>
    <row r="209" spans="2:65" s="28" customFormat="1" ht="16.5" customHeight="1">
      <c r="B209" s="27"/>
      <c r="C209" s="147" t="s">
        <v>441</v>
      </c>
      <c r="D209" s="147" t="s">
        <v>185</v>
      </c>
      <c r="E209" s="148" t="s">
        <v>519</v>
      </c>
      <c r="F209" s="149" t="s">
        <v>520</v>
      </c>
      <c r="G209" s="150" t="s">
        <v>319</v>
      </c>
      <c r="H209" s="151">
        <v>41.11</v>
      </c>
      <c r="I209" s="4">
        <v>145</v>
      </c>
      <c r="J209" s="95">
        <f>ROUND(I209*H209,2)</f>
        <v>5960.95</v>
      </c>
      <c r="K209" s="149" t="s">
        <v>205</v>
      </c>
      <c r="L209" s="27"/>
      <c r="M209" s="152" t="s">
        <v>1</v>
      </c>
      <c r="N209" s="153" t="s">
        <v>40</v>
      </c>
      <c r="O209" s="48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AR209" s="15" t="s">
        <v>190</v>
      </c>
      <c r="AT209" s="15" t="s">
        <v>185</v>
      </c>
      <c r="AU209" s="15" t="s">
        <v>78</v>
      </c>
      <c r="AY209" s="15" t="s">
        <v>183</v>
      </c>
      <c r="BE209" s="156">
        <f>IF(N209="základní",J209,0)</f>
        <v>5960.95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5" t="s">
        <v>76</v>
      </c>
      <c r="BK209" s="156">
        <f>ROUND(I209*H209,2)</f>
        <v>5960.95</v>
      </c>
      <c r="BL209" s="15" t="s">
        <v>190</v>
      </c>
      <c r="BM209" s="15" t="s">
        <v>1201</v>
      </c>
    </row>
    <row r="210" spans="2:65" s="28" customFormat="1" ht="16.5" customHeight="1">
      <c r="B210" s="27"/>
      <c r="C210" s="147" t="s">
        <v>445</v>
      </c>
      <c r="D210" s="147" t="s">
        <v>185</v>
      </c>
      <c r="E210" s="148" t="s">
        <v>523</v>
      </c>
      <c r="F210" s="149" t="s">
        <v>524</v>
      </c>
      <c r="G210" s="150" t="s">
        <v>319</v>
      </c>
      <c r="H210" s="151">
        <v>41.11</v>
      </c>
      <c r="I210" s="4">
        <v>135</v>
      </c>
      <c r="J210" s="95">
        <f>ROUND(I210*H210,2)</f>
        <v>5549.85</v>
      </c>
      <c r="K210" s="149" t="s">
        <v>205</v>
      </c>
      <c r="L210" s="27"/>
      <c r="M210" s="152" t="s">
        <v>1</v>
      </c>
      <c r="N210" s="153" t="s">
        <v>40</v>
      </c>
      <c r="O210" s="48"/>
      <c r="P210" s="154">
        <f>O210*H210</f>
        <v>0</v>
      </c>
      <c r="Q210" s="154">
        <v>0.00033</v>
      </c>
      <c r="R210" s="154">
        <f>Q210*H210</f>
        <v>0.0135663</v>
      </c>
      <c r="S210" s="154">
        <v>0</v>
      </c>
      <c r="T210" s="155">
        <f>S210*H210</f>
        <v>0</v>
      </c>
      <c r="AR210" s="15" t="s">
        <v>190</v>
      </c>
      <c r="AT210" s="15" t="s">
        <v>185</v>
      </c>
      <c r="AU210" s="15" t="s">
        <v>78</v>
      </c>
      <c r="AY210" s="15" t="s">
        <v>183</v>
      </c>
      <c r="BE210" s="156">
        <f>IF(N210="základní",J210,0)</f>
        <v>5549.85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5" t="s">
        <v>76</v>
      </c>
      <c r="BK210" s="156">
        <f>ROUND(I210*H210,2)</f>
        <v>5549.85</v>
      </c>
      <c r="BL210" s="15" t="s">
        <v>190</v>
      </c>
      <c r="BM210" s="15" t="s">
        <v>1202</v>
      </c>
    </row>
    <row r="211" spans="2:65" s="28" customFormat="1" ht="16.5" customHeight="1">
      <c r="B211" s="27"/>
      <c r="C211" s="147" t="s">
        <v>449</v>
      </c>
      <c r="D211" s="147" t="s">
        <v>185</v>
      </c>
      <c r="E211" s="148" t="s">
        <v>527</v>
      </c>
      <c r="F211" s="149" t="s">
        <v>528</v>
      </c>
      <c r="G211" s="150" t="s">
        <v>319</v>
      </c>
      <c r="H211" s="151">
        <v>41.11</v>
      </c>
      <c r="I211" s="4">
        <v>145</v>
      </c>
      <c r="J211" s="95">
        <f>ROUND(I211*H211,2)</f>
        <v>5960.95</v>
      </c>
      <c r="K211" s="149" t="s">
        <v>189</v>
      </c>
      <c r="L211" s="27"/>
      <c r="M211" s="152" t="s">
        <v>1</v>
      </c>
      <c r="N211" s="153" t="s">
        <v>40</v>
      </c>
      <c r="O211" s="48"/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AR211" s="15" t="s">
        <v>190</v>
      </c>
      <c r="AT211" s="15" t="s">
        <v>185</v>
      </c>
      <c r="AU211" s="15" t="s">
        <v>78</v>
      </c>
      <c r="AY211" s="15" t="s">
        <v>183</v>
      </c>
      <c r="BE211" s="156">
        <f>IF(N211="základní",J211,0)</f>
        <v>5960.95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5" t="s">
        <v>76</v>
      </c>
      <c r="BK211" s="156">
        <f>ROUND(I211*H211,2)</f>
        <v>5960.95</v>
      </c>
      <c r="BL211" s="15" t="s">
        <v>190</v>
      </c>
      <c r="BM211" s="15" t="s">
        <v>1203</v>
      </c>
    </row>
    <row r="212" spans="2:65" s="28" customFormat="1" ht="16.5" customHeight="1">
      <c r="B212" s="27"/>
      <c r="C212" s="147" t="s">
        <v>453</v>
      </c>
      <c r="D212" s="147" t="s">
        <v>185</v>
      </c>
      <c r="E212" s="148" t="s">
        <v>531</v>
      </c>
      <c r="F212" s="149" t="s">
        <v>532</v>
      </c>
      <c r="G212" s="150" t="s">
        <v>319</v>
      </c>
      <c r="H212" s="151">
        <v>2</v>
      </c>
      <c r="I212" s="4">
        <v>663</v>
      </c>
      <c r="J212" s="95">
        <f>ROUND(I212*H212,2)</f>
        <v>1326</v>
      </c>
      <c r="K212" s="149" t="s">
        <v>189</v>
      </c>
      <c r="L212" s="27"/>
      <c r="M212" s="152" t="s">
        <v>1</v>
      </c>
      <c r="N212" s="153" t="s">
        <v>40</v>
      </c>
      <c r="O212" s="48"/>
      <c r="P212" s="154">
        <f>O212*H212</f>
        <v>0</v>
      </c>
      <c r="Q212" s="154">
        <v>0.16371</v>
      </c>
      <c r="R212" s="154">
        <f>Q212*H212</f>
        <v>0.32742</v>
      </c>
      <c r="S212" s="154">
        <v>0</v>
      </c>
      <c r="T212" s="155">
        <f>S212*H212</f>
        <v>0</v>
      </c>
      <c r="AR212" s="15" t="s">
        <v>190</v>
      </c>
      <c r="AT212" s="15" t="s">
        <v>185</v>
      </c>
      <c r="AU212" s="15" t="s">
        <v>78</v>
      </c>
      <c r="AY212" s="15" t="s">
        <v>183</v>
      </c>
      <c r="BE212" s="156">
        <f>IF(N212="základní",J212,0)</f>
        <v>1326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5" t="s">
        <v>76</v>
      </c>
      <c r="BK212" s="156">
        <f>ROUND(I212*H212,2)</f>
        <v>1326</v>
      </c>
      <c r="BL212" s="15" t="s">
        <v>190</v>
      </c>
      <c r="BM212" s="15" t="s">
        <v>1204</v>
      </c>
    </row>
    <row r="213" spans="2:51" s="167" customFormat="1" ht="12">
      <c r="B213" s="166"/>
      <c r="D213" s="159" t="s">
        <v>196</v>
      </c>
      <c r="E213" s="168" t="s">
        <v>1</v>
      </c>
      <c r="F213" s="169" t="s">
        <v>534</v>
      </c>
      <c r="H213" s="168" t="s">
        <v>1</v>
      </c>
      <c r="I213" s="6"/>
      <c r="L213" s="166"/>
      <c r="M213" s="170"/>
      <c r="N213" s="171"/>
      <c r="O213" s="171"/>
      <c r="P213" s="171"/>
      <c r="Q213" s="171"/>
      <c r="R213" s="171"/>
      <c r="S213" s="171"/>
      <c r="T213" s="172"/>
      <c r="AT213" s="168" t="s">
        <v>196</v>
      </c>
      <c r="AU213" s="168" t="s">
        <v>78</v>
      </c>
      <c r="AV213" s="167" t="s">
        <v>76</v>
      </c>
      <c r="AW213" s="167" t="s">
        <v>31</v>
      </c>
      <c r="AX213" s="167" t="s">
        <v>69</v>
      </c>
      <c r="AY213" s="168" t="s">
        <v>183</v>
      </c>
    </row>
    <row r="214" spans="2:51" s="158" customFormat="1" ht="12">
      <c r="B214" s="157"/>
      <c r="D214" s="159" t="s">
        <v>196</v>
      </c>
      <c r="E214" s="160" t="s">
        <v>1</v>
      </c>
      <c r="F214" s="161" t="s">
        <v>935</v>
      </c>
      <c r="H214" s="162">
        <v>2</v>
      </c>
      <c r="I214" s="5"/>
      <c r="L214" s="157"/>
      <c r="M214" s="163"/>
      <c r="N214" s="164"/>
      <c r="O214" s="164"/>
      <c r="P214" s="164"/>
      <c r="Q214" s="164"/>
      <c r="R214" s="164"/>
      <c r="S214" s="164"/>
      <c r="T214" s="165"/>
      <c r="AT214" s="160" t="s">
        <v>196</v>
      </c>
      <c r="AU214" s="160" t="s">
        <v>78</v>
      </c>
      <c r="AV214" s="158" t="s">
        <v>78</v>
      </c>
      <c r="AW214" s="158" t="s">
        <v>31</v>
      </c>
      <c r="AX214" s="158" t="s">
        <v>76</v>
      </c>
      <c r="AY214" s="160" t="s">
        <v>183</v>
      </c>
    </row>
    <row r="215" spans="2:65" s="28" customFormat="1" ht="16.5" customHeight="1">
      <c r="B215" s="27"/>
      <c r="C215" s="181" t="s">
        <v>457</v>
      </c>
      <c r="D215" s="181" t="s">
        <v>265</v>
      </c>
      <c r="E215" s="182" t="s">
        <v>537</v>
      </c>
      <c r="F215" s="183" t="s">
        <v>538</v>
      </c>
      <c r="G215" s="184" t="s">
        <v>319</v>
      </c>
      <c r="H215" s="185">
        <v>2</v>
      </c>
      <c r="I215" s="8">
        <v>741</v>
      </c>
      <c r="J215" s="186">
        <f>ROUND(I215*H215,2)</f>
        <v>1482</v>
      </c>
      <c r="K215" s="183" t="s">
        <v>1</v>
      </c>
      <c r="L215" s="187"/>
      <c r="M215" s="188" t="s">
        <v>1</v>
      </c>
      <c r="N215" s="189" t="s">
        <v>40</v>
      </c>
      <c r="O215" s="48"/>
      <c r="P215" s="154">
        <f>O215*H215</f>
        <v>0</v>
      </c>
      <c r="Q215" s="154">
        <v>0.058</v>
      </c>
      <c r="R215" s="154">
        <f>Q215*H215</f>
        <v>0.116</v>
      </c>
      <c r="S215" s="154">
        <v>0</v>
      </c>
      <c r="T215" s="155">
        <f>S215*H215</f>
        <v>0</v>
      </c>
      <c r="AR215" s="15" t="s">
        <v>227</v>
      </c>
      <c r="AT215" s="15" t="s">
        <v>265</v>
      </c>
      <c r="AU215" s="15" t="s">
        <v>78</v>
      </c>
      <c r="AY215" s="15" t="s">
        <v>183</v>
      </c>
      <c r="BE215" s="156">
        <f>IF(N215="základní",J215,0)</f>
        <v>1482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5" t="s">
        <v>76</v>
      </c>
      <c r="BK215" s="156">
        <f>ROUND(I215*H215,2)</f>
        <v>1482</v>
      </c>
      <c r="BL215" s="15" t="s">
        <v>190</v>
      </c>
      <c r="BM215" s="15" t="s">
        <v>1205</v>
      </c>
    </row>
    <row r="216" spans="2:65" s="28" customFormat="1" ht="16.5" customHeight="1">
      <c r="B216" s="27"/>
      <c r="C216" s="147" t="s">
        <v>461</v>
      </c>
      <c r="D216" s="147" t="s">
        <v>185</v>
      </c>
      <c r="E216" s="148" t="s">
        <v>549</v>
      </c>
      <c r="F216" s="149" t="s">
        <v>550</v>
      </c>
      <c r="G216" s="150" t="s">
        <v>188</v>
      </c>
      <c r="H216" s="151">
        <v>1330.4</v>
      </c>
      <c r="I216" s="4">
        <v>5.5</v>
      </c>
      <c r="J216" s="95">
        <f>ROUND(I216*H216,2)</f>
        <v>7317.2</v>
      </c>
      <c r="K216" s="149" t="s">
        <v>189</v>
      </c>
      <c r="L216" s="27"/>
      <c r="M216" s="152" t="s">
        <v>1</v>
      </c>
      <c r="N216" s="153" t="s">
        <v>40</v>
      </c>
      <c r="O216" s="48"/>
      <c r="P216" s="154">
        <f>O216*H216</f>
        <v>0</v>
      </c>
      <c r="Q216" s="154">
        <v>0</v>
      </c>
      <c r="R216" s="154">
        <f>Q216*H216</f>
        <v>0</v>
      </c>
      <c r="S216" s="154">
        <v>0.02</v>
      </c>
      <c r="T216" s="155">
        <f>S216*H216</f>
        <v>26.608000000000004</v>
      </c>
      <c r="AR216" s="15" t="s">
        <v>190</v>
      </c>
      <c r="AT216" s="15" t="s">
        <v>185</v>
      </c>
      <c r="AU216" s="15" t="s">
        <v>78</v>
      </c>
      <c r="AY216" s="15" t="s">
        <v>183</v>
      </c>
      <c r="BE216" s="156">
        <f>IF(N216="základní",J216,0)</f>
        <v>7317.2</v>
      </c>
      <c r="BF216" s="156">
        <f>IF(N216="snížená",J216,0)</f>
        <v>0</v>
      </c>
      <c r="BG216" s="156">
        <f>IF(N216="zákl. přenesená",J216,0)</f>
        <v>0</v>
      </c>
      <c r="BH216" s="156">
        <f>IF(N216="sníž. přenesená",J216,0)</f>
        <v>0</v>
      </c>
      <c r="BI216" s="156">
        <f>IF(N216="nulová",J216,0)</f>
        <v>0</v>
      </c>
      <c r="BJ216" s="15" t="s">
        <v>76</v>
      </c>
      <c r="BK216" s="156">
        <f>ROUND(I216*H216,2)</f>
        <v>7317.2</v>
      </c>
      <c r="BL216" s="15" t="s">
        <v>190</v>
      </c>
      <c r="BM216" s="15" t="s">
        <v>1206</v>
      </c>
    </row>
    <row r="217" spans="2:65" s="28" customFormat="1" ht="16.5" customHeight="1">
      <c r="B217" s="27"/>
      <c r="C217" s="147" t="s">
        <v>465</v>
      </c>
      <c r="D217" s="147" t="s">
        <v>185</v>
      </c>
      <c r="E217" s="148" t="s">
        <v>553</v>
      </c>
      <c r="F217" s="149" t="s">
        <v>554</v>
      </c>
      <c r="G217" s="150" t="s">
        <v>406</v>
      </c>
      <c r="H217" s="151">
        <v>12</v>
      </c>
      <c r="I217" s="4">
        <v>115</v>
      </c>
      <c r="J217" s="95">
        <f>ROUND(I217*H217,2)</f>
        <v>1380</v>
      </c>
      <c r="K217" s="149" t="s">
        <v>189</v>
      </c>
      <c r="L217" s="27"/>
      <c r="M217" s="152" t="s">
        <v>1</v>
      </c>
      <c r="N217" s="153" t="s">
        <v>40</v>
      </c>
      <c r="O217" s="48"/>
      <c r="P217" s="154">
        <f>O217*H217</f>
        <v>0</v>
      </c>
      <c r="Q217" s="154">
        <v>1E-05</v>
      </c>
      <c r="R217" s="154">
        <f>Q217*H217</f>
        <v>0.00012000000000000002</v>
      </c>
      <c r="S217" s="154">
        <v>0</v>
      </c>
      <c r="T217" s="155">
        <f>S217*H217</f>
        <v>0</v>
      </c>
      <c r="AR217" s="15" t="s">
        <v>190</v>
      </c>
      <c r="AT217" s="15" t="s">
        <v>185</v>
      </c>
      <c r="AU217" s="15" t="s">
        <v>78</v>
      </c>
      <c r="AY217" s="15" t="s">
        <v>183</v>
      </c>
      <c r="BE217" s="156">
        <f>IF(N217="základní",J217,0)</f>
        <v>1380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5" t="s">
        <v>76</v>
      </c>
      <c r="BK217" s="156">
        <f>ROUND(I217*H217,2)</f>
        <v>1380</v>
      </c>
      <c r="BL217" s="15" t="s">
        <v>190</v>
      </c>
      <c r="BM217" s="15" t="s">
        <v>1207</v>
      </c>
    </row>
    <row r="218" spans="2:51" s="167" customFormat="1" ht="12">
      <c r="B218" s="166"/>
      <c r="D218" s="159" t="s">
        <v>196</v>
      </c>
      <c r="E218" s="168" t="s">
        <v>1</v>
      </c>
      <c r="F218" s="169" t="s">
        <v>325</v>
      </c>
      <c r="H218" s="168" t="s">
        <v>1</v>
      </c>
      <c r="I218" s="6"/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196</v>
      </c>
      <c r="AU218" s="168" t="s">
        <v>78</v>
      </c>
      <c r="AV218" s="167" t="s">
        <v>76</v>
      </c>
      <c r="AW218" s="167" t="s">
        <v>31</v>
      </c>
      <c r="AX218" s="167" t="s">
        <v>69</v>
      </c>
      <c r="AY218" s="168" t="s">
        <v>183</v>
      </c>
    </row>
    <row r="219" spans="2:51" s="158" customFormat="1" ht="12">
      <c r="B219" s="157"/>
      <c r="D219" s="159" t="s">
        <v>196</v>
      </c>
      <c r="E219" s="160" t="s">
        <v>1</v>
      </c>
      <c r="F219" s="161" t="s">
        <v>1208</v>
      </c>
      <c r="H219" s="162">
        <v>12</v>
      </c>
      <c r="I219" s="5"/>
      <c r="L219" s="157"/>
      <c r="M219" s="163"/>
      <c r="N219" s="164"/>
      <c r="O219" s="164"/>
      <c r="P219" s="164"/>
      <c r="Q219" s="164"/>
      <c r="R219" s="164"/>
      <c r="S219" s="164"/>
      <c r="T219" s="165"/>
      <c r="AT219" s="160" t="s">
        <v>196</v>
      </c>
      <c r="AU219" s="160" t="s">
        <v>78</v>
      </c>
      <c r="AV219" s="158" t="s">
        <v>78</v>
      </c>
      <c r="AW219" s="158" t="s">
        <v>31</v>
      </c>
      <c r="AX219" s="158" t="s">
        <v>76</v>
      </c>
      <c r="AY219" s="160" t="s">
        <v>183</v>
      </c>
    </row>
    <row r="220" spans="2:63" s="135" customFormat="1" ht="22.9" customHeight="1">
      <c r="B220" s="134"/>
      <c r="D220" s="136" t="s">
        <v>68</v>
      </c>
      <c r="E220" s="145" t="s">
        <v>561</v>
      </c>
      <c r="F220" s="145" t="s">
        <v>562</v>
      </c>
      <c r="I220" s="3"/>
      <c r="J220" s="146">
        <f>BK220</f>
        <v>231489.59999999998</v>
      </c>
      <c r="L220" s="134"/>
      <c r="M220" s="139"/>
      <c r="N220" s="140"/>
      <c r="O220" s="140"/>
      <c r="P220" s="141">
        <f>SUM(P221:P229)</f>
        <v>0</v>
      </c>
      <c r="Q220" s="140"/>
      <c r="R220" s="141">
        <f>SUM(R221:R229)</f>
        <v>0</v>
      </c>
      <c r="S220" s="140"/>
      <c r="T220" s="142">
        <f>SUM(T221:T229)</f>
        <v>0</v>
      </c>
      <c r="AR220" s="136" t="s">
        <v>76</v>
      </c>
      <c r="AT220" s="143" t="s">
        <v>68</v>
      </c>
      <c r="AU220" s="143" t="s">
        <v>76</v>
      </c>
      <c r="AY220" s="136" t="s">
        <v>183</v>
      </c>
      <c r="BK220" s="144">
        <f>SUM(BK221:BK229)</f>
        <v>231489.59999999998</v>
      </c>
    </row>
    <row r="221" spans="2:65" s="28" customFormat="1" ht="16.5" customHeight="1">
      <c r="B221" s="27"/>
      <c r="C221" s="147" t="s">
        <v>469</v>
      </c>
      <c r="D221" s="147" t="s">
        <v>185</v>
      </c>
      <c r="E221" s="148" t="s">
        <v>564</v>
      </c>
      <c r="F221" s="149" t="s">
        <v>565</v>
      </c>
      <c r="G221" s="150" t="s">
        <v>239</v>
      </c>
      <c r="H221" s="151">
        <v>798.24</v>
      </c>
      <c r="I221" s="4">
        <v>149</v>
      </c>
      <c r="J221" s="95">
        <f>ROUND(I221*H221,2)</f>
        <v>118937.76</v>
      </c>
      <c r="K221" s="149" t="s">
        <v>189</v>
      </c>
      <c r="L221" s="27"/>
      <c r="M221" s="152" t="s">
        <v>1</v>
      </c>
      <c r="N221" s="153" t="s">
        <v>40</v>
      </c>
      <c r="O221" s="48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" t="s">
        <v>190</v>
      </c>
      <c r="AT221" s="15" t="s">
        <v>185</v>
      </c>
      <c r="AU221" s="15" t="s">
        <v>78</v>
      </c>
      <c r="AY221" s="15" t="s">
        <v>183</v>
      </c>
      <c r="BE221" s="156">
        <f>IF(N221="základní",J221,0)</f>
        <v>118937.76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5" t="s">
        <v>76</v>
      </c>
      <c r="BK221" s="156">
        <f>ROUND(I221*H221,2)</f>
        <v>118937.76</v>
      </c>
      <c r="BL221" s="15" t="s">
        <v>190</v>
      </c>
      <c r="BM221" s="15" t="s">
        <v>1209</v>
      </c>
    </row>
    <row r="222" spans="2:51" s="158" customFormat="1" ht="12">
      <c r="B222" s="157"/>
      <c r="D222" s="159" t="s">
        <v>196</v>
      </c>
      <c r="E222" s="160" t="s">
        <v>1</v>
      </c>
      <c r="F222" s="161" t="s">
        <v>1210</v>
      </c>
      <c r="H222" s="162">
        <v>798.24</v>
      </c>
      <c r="I222" s="5"/>
      <c r="L222" s="157"/>
      <c r="M222" s="163"/>
      <c r="N222" s="164"/>
      <c r="O222" s="164"/>
      <c r="P222" s="164"/>
      <c r="Q222" s="164"/>
      <c r="R222" s="164"/>
      <c r="S222" s="164"/>
      <c r="T222" s="165"/>
      <c r="AT222" s="160" t="s">
        <v>196</v>
      </c>
      <c r="AU222" s="160" t="s">
        <v>78</v>
      </c>
      <c r="AV222" s="158" t="s">
        <v>78</v>
      </c>
      <c r="AW222" s="158" t="s">
        <v>31</v>
      </c>
      <c r="AX222" s="158" t="s">
        <v>76</v>
      </c>
      <c r="AY222" s="160" t="s">
        <v>183</v>
      </c>
    </row>
    <row r="223" spans="2:65" s="28" customFormat="1" ht="16.5" customHeight="1">
      <c r="B223" s="27"/>
      <c r="C223" s="147" t="s">
        <v>474</v>
      </c>
      <c r="D223" s="147" t="s">
        <v>185</v>
      </c>
      <c r="E223" s="148" t="s">
        <v>569</v>
      </c>
      <c r="F223" s="149" t="s">
        <v>570</v>
      </c>
      <c r="G223" s="150" t="s">
        <v>239</v>
      </c>
      <c r="H223" s="151">
        <v>31929.6</v>
      </c>
      <c r="I223" s="4">
        <v>2</v>
      </c>
      <c r="J223" s="95">
        <f>ROUND(I223*H223,2)</f>
        <v>63859.2</v>
      </c>
      <c r="K223" s="149" t="s">
        <v>189</v>
      </c>
      <c r="L223" s="27"/>
      <c r="M223" s="152" t="s">
        <v>1</v>
      </c>
      <c r="N223" s="153" t="s">
        <v>40</v>
      </c>
      <c r="O223" s="48"/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AR223" s="15" t="s">
        <v>190</v>
      </c>
      <c r="AT223" s="15" t="s">
        <v>185</v>
      </c>
      <c r="AU223" s="15" t="s">
        <v>78</v>
      </c>
      <c r="AY223" s="15" t="s">
        <v>183</v>
      </c>
      <c r="BE223" s="156">
        <f>IF(N223="základní",J223,0)</f>
        <v>63859.2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5" t="s">
        <v>76</v>
      </c>
      <c r="BK223" s="156">
        <f>ROUND(I223*H223,2)</f>
        <v>63859.2</v>
      </c>
      <c r="BL223" s="15" t="s">
        <v>190</v>
      </c>
      <c r="BM223" s="15" t="s">
        <v>1211</v>
      </c>
    </row>
    <row r="224" spans="2:51" s="158" customFormat="1" ht="12">
      <c r="B224" s="157"/>
      <c r="D224" s="159" t="s">
        <v>196</v>
      </c>
      <c r="E224" s="160" t="s">
        <v>1</v>
      </c>
      <c r="F224" s="161" t="s">
        <v>1212</v>
      </c>
      <c r="H224" s="162">
        <v>31929.6</v>
      </c>
      <c r="I224" s="5"/>
      <c r="L224" s="157"/>
      <c r="M224" s="163"/>
      <c r="N224" s="164"/>
      <c r="O224" s="164"/>
      <c r="P224" s="164"/>
      <c r="Q224" s="164"/>
      <c r="R224" s="164"/>
      <c r="S224" s="164"/>
      <c r="T224" s="165"/>
      <c r="AT224" s="160" t="s">
        <v>196</v>
      </c>
      <c r="AU224" s="160" t="s">
        <v>78</v>
      </c>
      <c r="AV224" s="158" t="s">
        <v>78</v>
      </c>
      <c r="AW224" s="158" t="s">
        <v>31</v>
      </c>
      <c r="AX224" s="158" t="s">
        <v>76</v>
      </c>
      <c r="AY224" s="160" t="s">
        <v>183</v>
      </c>
    </row>
    <row r="225" spans="2:65" s="28" customFormat="1" ht="16.5" customHeight="1">
      <c r="B225" s="27"/>
      <c r="C225" s="147" t="s">
        <v>479</v>
      </c>
      <c r="D225" s="147" t="s">
        <v>185</v>
      </c>
      <c r="E225" s="148" t="s">
        <v>574</v>
      </c>
      <c r="F225" s="149" t="s">
        <v>575</v>
      </c>
      <c r="G225" s="150" t="s">
        <v>239</v>
      </c>
      <c r="H225" s="151">
        <v>798.24</v>
      </c>
      <c r="I225" s="4">
        <v>11</v>
      </c>
      <c r="J225" s="95">
        <f>ROUND(I225*H225,2)</f>
        <v>8780.64</v>
      </c>
      <c r="K225" s="149" t="s">
        <v>189</v>
      </c>
      <c r="L225" s="27"/>
      <c r="M225" s="152" t="s">
        <v>1</v>
      </c>
      <c r="N225" s="153" t="s">
        <v>40</v>
      </c>
      <c r="O225" s="48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15" t="s">
        <v>190</v>
      </c>
      <c r="AT225" s="15" t="s">
        <v>185</v>
      </c>
      <c r="AU225" s="15" t="s">
        <v>78</v>
      </c>
      <c r="AY225" s="15" t="s">
        <v>183</v>
      </c>
      <c r="BE225" s="156">
        <f>IF(N225="základní",J225,0)</f>
        <v>8780.64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5" t="s">
        <v>76</v>
      </c>
      <c r="BK225" s="156">
        <f>ROUND(I225*H225,2)</f>
        <v>8780.64</v>
      </c>
      <c r="BL225" s="15" t="s">
        <v>190</v>
      </c>
      <c r="BM225" s="15" t="s">
        <v>1213</v>
      </c>
    </row>
    <row r="226" spans="2:65" s="28" customFormat="1" ht="16.5" customHeight="1">
      <c r="B226" s="27"/>
      <c r="C226" s="147" t="s">
        <v>483</v>
      </c>
      <c r="D226" s="147" t="s">
        <v>185</v>
      </c>
      <c r="E226" s="148" t="s">
        <v>773</v>
      </c>
      <c r="F226" s="149" t="s">
        <v>774</v>
      </c>
      <c r="G226" s="150" t="s">
        <v>239</v>
      </c>
      <c r="H226" s="151">
        <v>26.608</v>
      </c>
      <c r="I226" s="4">
        <v>50</v>
      </c>
      <c r="J226" s="95">
        <f>ROUND(I226*H226,2)</f>
        <v>1330.4</v>
      </c>
      <c r="K226" s="149" t="s">
        <v>189</v>
      </c>
      <c r="L226" s="27"/>
      <c r="M226" s="152" t="s">
        <v>1</v>
      </c>
      <c r="N226" s="153" t="s">
        <v>40</v>
      </c>
      <c r="O226" s="48"/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AR226" s="15" t="s">
        <v>190</v>
      </c>
      <c r="AT226" s="15" t="s">
        <v>185</v>
      </c>
      <c r="AU226" s="15" t="s">
        <v>78</v>
      </c>
      <c r="AY226" s="15" t="s">
        <v>183</v>
      </c>
      <c r="BE226" s="156">
        <f>IF(N226="základní",J226,0)</f>
        <v>1330.4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5" t="s">
        <v>76</v>
      </c>
      <c r="BK226" s="156">
        <f>ROUND(I226*H226,2)</f>
        <v>1330.4</v>
      </c>
      <c r="BL226" s="15" t="s">
        <v>190</v>
      </c>
      <c r="BM226" s="15" t="s">
        <v>1214</v>
      </c>
    </row>
    <row r="227" spans="2:51" s="158" customFormat="1" ht="12">
      <c r="B227" s="157"/>
      <c r="D227" s="159" t="s">
        <v>196</v>
      </c>
      <c r="E227" s="160" t="s">
        <v>1</v>
      </c>
      <c r="F227" s="161" t="s">
        <v>1215</v>
      </c>
      <c r="H227" s="162">
        <v>26.608</v>
      </c>
      <c r="I227" s="5"/>
      <c r="L227" s="157"/>
      <c r="M227" s="163"/>
      <c r="N227" s="164"/>
      <c r="O227" s="164"/>
      <c r="P227" s="164"/>
      <c r="Q227" s="164"/>
      <c r="R227" s="164"/>
      <c r="S227" s="164"/>
      <c r="T227" s="165"/>
      <c r="AT227" s="160" t="s">
        <v>196</v>
      </c>
      <c r="AU227" s="160" t="s">
        <v>78</v>
      </c>
      <c r="AV227" s="158" t="s">
        <v>78</v>
      </c>
      <c r="AW227" s="158" t="s">
        <v>31</v>
      </c>
      <c r="AX227" s="158" t="s">
        <v>76</v>
      </c>
      <c r="AY227" s="160" t="s">
        <v>183</v>
      </c>
    </row>
    <row r="228" spans="2:65" s="28" customFormat="1" ht="16.5" customHeight="1">
      <c r="B228" s="27"/>
      <c r="C228" s="147" t="s">
        <v>488</v>
      </c>
      <c r="D228" s="147" t="s">
        <v>185</v>
      </c>
      <c r="E228" s="148" t="s">
        <v>578</v>
      </c>
      <c r="F228" s="149" t="s">
        <v>579</v>
      </c>
      <c r="G228" s="150" t="s">
        <v>239</v>
      </c>
      <c r="H228" s="151">
        <v>771.632</v>
      </c>
      <c r="I228" s="4">
        <v>50</v>
      </c>
      <c r="J228" s="95">
        <f>ROUND(I228*H228,2)</f>
        <v>38581.6</v>
      </c>
      <c r="K228" s="149" t="s">
        <v>189</v>
      </c>
      <c r="L228" s="27"/>
      <c r="M228" s="152" t="s">
        <v>1</v>
      </c>
      <c r="N228" s="153" t="s">
        <v>40</v>
      </c>
      <c r="O228" s="48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AR228" s="15" t="s">
        <v>190</v>
      </c>
      <c r="AT228" s="15" t="s">
        <v>185</v>
      </c>
      <c r="AU228" s="15" t="s">
        <v>78</v>
      </c>
      <c r="AY228" s="15" t="s">
        <v>183</v>
      </c>
      <c r="BE228" s="156">
        <f>IF(N228="základní",J228,0)</f>
        <v>38581.6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5" t="s">
        <v>76</v>
      </c>
      <c r="BK228" s="156">
        <f>ROUND(I228*H228,2)</f>
        <v>38581.6</v>
      </c>
      <c r="BL228" s="15" t="s">
        <v>190</v>
      </c>
      <c r="BM228" s="15" t="s">
        <v>1216</v>
      </c>
    </row>
    <row r="229" spans="2:51" s="158" customFormat="1" ht="12">
      <c r="B229" s="157"/>
      <c r="D229" s="159" t="s">
        <v>196</v>
      </c>
      <c r="E229" s="160" t="s">
        <v>1</v>
      </c>
      <c r="F229" s="161" t="s">
        <v>1217</v>
      </c>
      <c r="H229" s="162">
        <v>771.632</v>
      </c>
      <c r="I229" s="5"/>
      <c r="L229" s="157"/>
      <c r="M229" s="163"/>
      <c r="N229" s="164"/>
      <c r="O229" s="164"/>
      <c r="P229" s="164"/>
      <c r="Q229" s="164"/>
      <c r="R229" s="164"/>
      <c r="S229" s="164"/>
      <c r="T229" s="165"/>
      <c r="AT229" s="160" t="s">
        <v>196</v>
      </c>
      <c r="AU229" s="160" t="s">
        <v>78</v>
      </c>
      <c r="AV229" s="158" t="s">
        <v>78</v>
      </c>
      <c r="AW229" s="158" t="s">
        <v>31</v>
      </c>
      <c r="AX229" s="158" t="s">
        <v>76</v>
      </c>
      <c r="AY229" s="160" t="s">
        <v>183</v>
      </c>
    </row>
    <row r="230" spans="2:63" s="135" customFormat="1" ht="22.9" customHeight="1">
      <c r="B230" s="134"/>
      <c r="D230" s="136" t="s">
        <v>68</v>
      </c>
      <c r="E230" s="145" t="s">
        <v>582</v>
      </c>
      <c r="F230" s="145" t="s">
        <v>583</v>
      </c>
      <c r="I230" s="3"/>
      <c r="J230" s="146">
        <f>BK230</f>
        <v>128059.03</v>
      </c>
      <c r="L230" s="134"/>
      <c r="M230" s="139"/>
      <c r="N230" s="140"/>
      <c r="O230" s="140"/>
      <c r="P230" s="141">
        <f>SUM(P231:P235)</f>
        <v>0</v>
      </c>
      <c r="Q230" s="140"/>
      <c r="R230" s="141">
        <f>SUM(R231:R235)</f>
        <v>0</v>
      </c>
      <c r="S230" s="140"/>
      <c r="T230" s="142">
        <f>SUM(T231:T235)</f>
        <v>0</v>
      </c>
      <c r="AR230" s="136" t="s">
        <v>76</v>
      </c>
      <c r="AT230" s="143" t="s">
        <v>68</v>
      </c>
      <c r="AU230" s="143" t="s">
        <v>76</v>
      </c>
      <c r="AY230" s="136" t="s">
        <v>183</v>
      </c>
      <c r="BK230" s="144">
        <f>SUM(BK231:BK235)</f>
        <v>128059.03</v>
      </c>
    </row>
    <row r="231" spans="2:65" s="28" customFormat="1" ht="16.5" customHeight="1">
      <c r="B231" s="27"/>
      <c r="C231" s="147" t="s">
        <v>494</v>
      </c>
      <c r="D231" s="147" t="s">
        <v>185</v>
      </c>
      <c r="E231" s="148" t="s">
        <v>564</v>
      </c>
      <c r="F231" s="149" t="s">
        <v>565</v>
      </c>
      <c r="G231" s="150" t="s">
        <v>239</v>
      </c>
      <c r="H231" s="151">
        <v>681.165</v>
      </c>
      <c r="I231" s="4">
        <v>149</v>
      </c>
      <c r="J231" s="95">
        <f>ROUND(I231*H231,2)</f>
        <v>101493.59</v>
      </c>
      <c r="K231" s="149" t="s">
        <v>189</v>
      </c>
      <c r="L231" s="27"/>
      <c r="M231" s="152" t="s">
        <v>1</v>
      </c>
      <c r="N231" s="153" t="s">
        <v>40</v>
      </c>
      <c r="O231" s="48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AR231" s="15" t="s">
        <v>190</v>
      </c>
      <c r="AT231" s="15" t="s">
        <v>185</v>
      </c>
      <c r="AU231" s="15" t="s">
        <v>78</v>
      </c>
      <c r="AY231" s="15" t="s">
        <v>183</v>
      </c>
      <c r="BE231" s="156">
        <f>IF(N231="základní",J231,0)</f>
        <v>101493.59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5" t="s">
        <v>76</v>
      </c>
      <c r="BK231" s="156">
        <f>ROUND(I231*H231,2)</f>
        <v>101493.59</v>
      </c>
      <c r="BL231" s="15" t="s">
        <v>190</v>
      </c>
      <c r="BM231" s="15" t="s">
        <v>1218</v>
      </c>
    </row>
    <row r="232" spans="2:51" s="158" customFormat="1" ht="12">
      <c r="B232" s="157"/>
      <c r="D232" s="159" t="s">
        <v>196</v>
      </c>
      <c r="E232" s="160" t="s">
        <v>1</v>
      </c>
      <c r="F232" s="161" t="s">
        <v>1219</v>
      </c>
      <c r="H232" s="162">
        <v>681.165</v>
      </c>
      <c r="I232" s="5"/>
      <c r="L232" s="157"/>
      <c r="M232" s="163"/>
      <c r="N232" s="164"/>
      <c r="O232" s="164"/>
      <c r="P232" s="164"/>
      <c r="Q232" s="164"/>
      <c r="R232" s="164"/>
      <c r="S232" s="164"/>
      <c r="T232" s="165"/>
      <c r="AT232" s="160" t="s">
        <v>196</v>
      </c>
      <c r="AU232" s="160" t="s">
        <v>78</v>
      </c>
      <c r="AV232" s="158" t="s">
        <v>78</v>
      </c>
      <c r="AW232" s="158" t="s">
        <v>31</v>
      </c>
      <c r="AX232" s="158" t="s">
        <v>76</v>
      </c>
      <c r="AY232" s="160" t="s">
        <v>183</v>
      </c>
    </row>
    <row r="233" spans="2:65" s="28" customFormat="1" ht="16.5" customHeight="1">
      <c r="B233" s="27"/>
      <c r="C233" s="147" t="s">
        <v>499</v>
      </c>
      <c r="D233" s="147" t="s">
        <v>185</v>
      </c>
      <c r="E233" s="148" t="s">
        <v>569</v>
      </c>
      <c r="F233" s="149" t="s">
        <v>570</v>
      </c>
      <c r="G233" s="150" t="s">
        <v>239</v>
      </c>
      <c r="H233" s="151">
        <v>9536.31</v>
      </c>
      <c r="I233" s="4">
        <v>2</v>
      </c>
      <c r="J233" s="95">
        <f>ROUND(I233*H233,2)</f>
        <v>19072.62</v>
      </c>
      <c r="K233" s="149" t="s">
        <v>189</v>
      </c>
      <c r="L233" s="27"/>
      <c r="M233" s="152" t="s">
        <v>1</v>
      </c>
      <c r="N233" s="153" t="s">
        <v>40</v>
      </c>
      <c r="O233" s="48"/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AR233" s="15" t="s">
        <v>190</v>
      </c>
      <c r="AT233" s="15" t="s">
        <v>185</v>
      </c>
      <c r="AU233" s="15" t="s">
        <v>78</v>
      </c>
      <c r="AY233" s="15" t="s">
        <v>183</v>
      </c>
      <c r="BE233" s="156">
        <f>IF(N233="základní",J233,0)</f>
        <v>19072.62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5" t="s">
        <v>76</v>
      </c>
      <c r="BK233" s="156">
        <f>ROUND(I233*H233,2)</f>
        <v>19072.62</v>
      </c>
      <c r="BL233" s="15" t="s">
        <v>190</v>
      </c>
      <c r="BM233" s="15" t="s">
        <v>1220</v>
      </c>
    </row>
    <row r="234" spans="2:51" s="158" customFormat="1" ht="12">
      <c r="B234" s="157"/>
      <c r="D234" s="159" t="s">
        <v>196</v>
      </c>
      <c r="E234" s="160" t="s">
        <v>1</v>
      </c>
      <c r="F234" s="161" t="s">
        <v>2650</v>
      </c>
      <c r="H234" s="162">
        <v>9536.31</v>
      </c>
      <c r="I234" s="5"/>
      <c r="L234" s="157"/>
      <c r="M234" s="163"/>
      <c r="N234" s="164"/>
      <c r="O234" s="164"/>
      <c r="P234" s="164"/>
      <c r="Q234" s="164"/>
      <c r="R234" s="164"/>
      <c r="S234" s="164"/>
      <c r="T234" s="165"/>
      <c r="AT234" s="160" t="s">
        <v>196</v>
      </c>
      <c r="AU234" s="160" t="s">
        <v>78</v>
      </c>
      <c r="AV234" s="158" t="s">
        <v>78</v>
      </c>
      <c r="AW234" s="158" t="s">
        <v>31</v>
      </c>
      <c r="AX234" s="158" t="s">
        <v>76</v>
      </c>
      <c r="AY234" s="160" t="s">
        <v>183</v>
      </c>
    </row>
    <row r="235" spans="2:65" s="28" customFormat="1" ht="16.5" customHeight="1">
      <c r="B235" s="27"/>
      <c r="C235" s="147" t="s">
        <v>504</v>
      </c>
      <c r="D235" s="147" t="s">
        <v>185</v>
      </c>
      <c r="E235" s="148" t="s">
        <v>574</v>
      </c>
      <c r="F235" s="149" t="s">
        <v>575</v>
      </c>
      <c r="G235" s="150" t="s">
        <v>239</v>
      </c>
      <c r="H235" s="151">
        <v>681.165</v>
      </c>
      <c r="I235" s="4">
        <v>11</v>
      </c>
      <c r="J235" s="95">
        <f>ROUND(I235*H235,2)</f>
        <v>7492.82</v>
      </c>
      <c r="K235" s="149" t="s">
        <v>189</v>
      </c>
      <c r="L235" s="27"/>
      <c r="M235" s="152" t="s">
        <v>1</v>
      </c>
      <c r="N235" s="153" t="s">
        <v>40</v>
      </c>
      <c r="O235" s="48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AR235" s="15" t="s">
        <v>190</v>
      </c>
      <c r="AT235" s="15" t="s">
        <v>185</v>
      </c>
      <c r="AU235" s="15" t="s">
        <v>78</v>
      </c>
      <c r="AY235" s="15" t="s">
        <v>183</v>
      </c>
      <c r="BE235" s="156">
        <f>IF(N235="základní",J235,0)</f>
        <v>7492.82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5" t="s">
        <v>76</v>
      </c>
      <c r="BK235" s="156">
        <f>ROUND(I235*H235,2)</f>
        <v>7492.82</v>
      </c>
      <c r="BL235" s="15" t="s">
        <v>190</v>
      </c>
      <c r="BM235" s="15" t="s">
        <v>1221</v>
      </c>
    </row>
    <row r="236" spans="2:63" s="135" customFormat="1" ht="22.9" customHeight="1">
      <c r="B236" s="134"/>
      <c r="D236" s="136" t="s">
        <v>68</v>
      </c>
      <c r="E236" s="145" t="s">
        <v>592</v>
      </c>
      <c r="F236" s="145" t="s">
        <v>593</v>
      </c>
      <c r="I236" s="3"/>
      <c r="J236" s="146">
        <f>BK236</f>
        <v>1742422.01</v>
      </c>
      <c r="L236" s="134"/>
      <c r="M236" s="139"/>
      <c r="N236" s="140"/>
      <c r="O236" s="140"/>
      <c r="P236" s="141">
        <f>P237</f>
        <v>0</v>
      </c>
      <c r="Q236" s="140"/>
      <c r="R236" s="141">
        <f>R237</f>
        <v>0</v>
      </c>
      <c r="S236" s="140"/>
      <c r="T236" s="142">
        <f>T237</f>
        <v>0</v>
      </c>
      <c r="AR236" s="136" t="s">
        <v>76</v>
      </c>
      <c r="AT236" s="143" t="s">
        <v>68</v>
      </c>
      <c r="AU236" s="143" t="s">
        <v>76</v>
      </c>
      <c r="AY236" s="136" t="s">
        <v>183</v>
      </c>
      <c r="BK236" s="144">
        <f>BK237</f>
        <v>1742422.01</v>
      </c>
    </row>
    <row r="237" spans="2:65" s="28" customFormat="1" ht="16.5" customHeight="1">
      <c r="B237" s="27"/>
      <c r="C237" s="147" t="s">
        <v>508</v>
      </c>
      <c r="D237" s="147" t="s">
        <v>185</v>
      </c>
      <c r="E237" s="148" t="s">
        <v>960</v>
      </c>
      <c r="F237" s="149" t="s">
        <v>961</v>
      </c>
      <c r="G237" s="150" t="s">
        <v>239</v>
      </c>
      <c r="H237" s="151">
        <v>3117.034</v>
      </c>
      <c r="I237" s="4">
        <v>559</v>
      </c>
      <c r="J237" s="95">
        <f>ROUND(I237*H237,2)</f>
        <v>1742422.01</v>
      </c>
      <c r="K237" s="149" t="s">
        <v>189</v>
      </c>
      <c r="L237" s="27"/>
      <c r="M237" s="190" t="s">
        <v>1</v>
      </c>
      <c r="N237" s="191" t="s">
        <v>40</v>
      </c>
      <c r="O237" s="192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AR237" s="15" t="s">
        <v>190</v>
      </c>
      <c r="AT237" s="15" t="s">
        <v>185</v>
      </c>
      <c r="AU237" s="15" t="s">
        <v>78</v>
      </c>
      <c r="AY237" s="15" t="s">
        <v>183</v>
      </c>
      <c r="BE237" s="156">
        <f>IF(N237="základní",J237,0)</f>
        <v>1742422.01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5" t="s">
        <v>76</v>
      </c>
      <c r="BK237" s="156">
        <f>ROUND(I237*H237,2)</f>
        <v>1742422.01</v>
      </c>
      <c r="BL237" s="15" t="s">
        <v>190</v>
      </c>
      <c r="BM237" s="15" t="s">
        <v>1222</v>
      </c>
    </row>
    <row r="238" spans="2:12" s="28" customFormat="1" ht="6.95" customHeight="1">
      <c r="B238" s="37"/>
      <c r="C238" s="38"/>
      <c r="D238" s="38"/>
      <c r="E238" s="38"/>
      <c r="F238" s="38"/>
      <c r="G238" s="38"/>
      <c r="H238" s="38"/>
      <c r="I238" s="2"/>
      <c r="J238" s="38"/>
      <c r="K238" s="38"/>
      <c r="L238" s="27"/>
    </row>
  </sheetData>
  <sheetProtection algorithmName="SHA-512" hashValue="iudTPFdnyez3D4HJ+TdI55BHV7O44hzY7PK4f+wZ/aOhkwObULIqY1HWnWLDeiFT00g8NZ7ubGtB9TqSSIUY0g==" saltValue="m1MZQj1GWGHeuBEsn1Zjtw==" spinCount="100000" sheet="1" objects="1" scenarios="1" selectLockedCells="1"/>
  <autoFilter ref="C94:K237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195"/>
  <sheetViews>
    <sheetView showGridLines="0" workbookViewId="0" topLeftCell="A74">
      <selection activeCell="I98" sqref="I98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3"/>
    </row>
    <row r="2" spans="9:46" ht="36.95" customHeight="1">
      <c r="I2" s="13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100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3"/>
      <c r="L4" s="18"/>
      <c r="M4" s="20" t="s">
        <v>10</v>
      </c>
      <c r="AT4" s="15" t="s">
        <v>3</v>
      </c>
    </row>
    <row r="5" spans="2:12" ht="6.95" customHeight="1">
      <c r="B5" s="18"/>
      <c r="I5" s="13"/>
      <c r="L5" s="18"/>
    </row>
    <row r="6" spans="2:12" ht="12" customHeight="1">
      <c r="B6" s="18"/>
      <c r="D6" s="24" t="s">
        <v>16</v>
      </c>
      <c r="I6" s="13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3"/>
      <c r="L7" s="18"/>
    </row>
    <row r="8" spans="2:12" ht="12" customHeight="1">
      <c r="B8" s="18"/>
      <c r="D8" s="24" t="s">
        <v>148</v>
      </c>
      <c r="I8" s="13"/>
      <c r="L8" s="18"/>
    </row>
    <row r="9" spans="2:12" s="28" customFormat="1" ht="16.5" customHeight="1">
      <c r="B9" s="27"/>
      <c r="E9" s="263" t="s">
        <v>1113</v>
      </c>
      <c r="F9" s="253"/>
      <c r="G9" s="253"/>
      <c r="H9" s="253"/>
      <c r="L9" s="27"/>
    </row>
    <row r="10" spans="2:12" s="28" customFormat="1" ht="12" customHeight="1">
      <c r="B10" s="27"/>
      <c r="D10" s="24" t="s">
        <v>150</v>
      </c>
      <c r="L10" s="27"/>
    </row>
    <row r="11" spans="2:12" s="28" customFormat="1" ht="36.95" customHeight="1">
      <c r="B11" s="27"/>
      <c r="E11" s="254" t="s">
        <v>1223</v>
      </c>
      <c r="F11" s="253"/>
      <c r="G11" s="253"/>
      <c r="H11" s="253"/>
      <c r="L11" s="27"/>
    </row>
    <row r="12" spans="2:12" s="28" customFormat="1" ht="12">
      <c r="B12" s="27"/>
      <c r="L12" s="27"/>
    </row>
    <row r="13" spans="2:12" s="28" customFormat="1" ht="12" customHeight="1">
      <c r="B13" s="27"/>
      <c r="D13" s="24" t="s">
        <v>18</v>
      </c>
      <c r="F13" s="15" t="s">
        <v>1</v>
      </c>
      <c r="I13" s="24" t="s">
        <v>19</v>
      </c>
      <c r="J13" s="15" t="s">
        <v>1</v>
      </c>
      <c r="L13" s="27"/>
    </row>
    <row r="14" spans="2:12" s="28" customFormat="1" ht="12" customHeight="1">
      <c r="B14" s="27"/>
      <c r="D14" s="24" t="s">
        <v>20</v>
      </c>
      <c r="F14" s="15" t="s">
        <v>21</v>
      </c>
      <c r="I14" s="24" t="s">
        <v>22</v>
      </c>
      <c r="J14" s="97" t="str">
        <f>RE!AN8</f>
        <v>Vyplň údaj</v>
      </c>
      <c r="L14" s="27"/>
    </row>
    <row r="15" spans="2:12" s="28" customFormat="1" ht="10.9" customHeight="1">
      <c r="B15" s="27"/>
      <c r="L15" s="27"/>
    </row>
    <row r="16" spans="2:12" s="28" customFormat="1" ht="12" customHeight="1">
      <c r="B16" s="27"/>
      <c r="D16" s="24" t="s">
        <v>23</v>
      </c>
      <c r="I16" s="24" t="s">
        <v>24</v>
      </c>
      <c r="J16" s="15" t="s">
        <v>1</v>
      </c>
      <c r="L16" s="27"/>
    </row>
    <row r="17" spans="2:12" s="28" customFormat="1" ht="18" customHeight="1">
      <c r="B17" s="27"/>
      <c r="E17" s="15" t="s">
        <v>25</v>
      </c>
      <c r="I17" s="24" t="s">
        <v>26</v>
      </c>
      <c r="J17" s="15" t="s">
        <v>1</v>
      </c>
      <c r="L17" s="27"/>
    </row>
    <row r="18" spans="2:12" s="28" customFormat="1" ht="6.95" customHeight="1">
      <c r="B18" s="27"/>
      <c r="L18" s="27"/>
    </row>
    <row r="19" spans="2:12" s="28" customFormat="1" ht="12" customHeight="1">
      <c r="B19" s="27"/>
      <c r="D19" s="24" t="s">
        <v>27</v>
      </c>
      <c r="I19" s="24" t="s">
        <v>24</v>
      </c>
      <c r="J19" s="25" t="str">
        <f>RE!AN13</f>
        <v>Vyplň údaj</v>
      </c>
      <c r="L19" s="27"/>
    </row>
    <row r="20" spans="2:12" s="28" customFormat="1" ht="18" customHeight="1">
      <c r="B20" s="27"/>
      <c r="E20" s="265" t="str">
        <f>RE!E14</f>
        <v>Vyplň údaj</v>
      </c>
      <c r="F20" s="257"/>
      <c r="G20" s="257"/>
      <c r="H20" s="257"/>
      <c r="I20" s="24" t="s">
        <v>26</v>
      </c>
      <c r="J20" s="25" t="str">
        <f>RE!AN14</f>
        <v>Vyplň údaj</v>
      </c>
      <c r="L20" s="27"/>
    </row>
    <row r="21" spans="2:12" s="28" customFormat="1" ht="6.95" customHeight="1">
      <c r="B21" s="27"/>
      <c r="L21" s="27"/>
    </row>
    <row r="22" spans="2:12" s="28" customFormat="1" ht="12" customHeight="1">
      <c r="B22" s="27"/>
      <c r="D22" s="24" t="s">
        <v>29</v>
      </c>
      <c r="I22" s="24" t="s">
        <v>24</v>
      </c>
      <c r="J22" s="15" t="s">
        <v>1</v>
      </c>
      <c r="L22" s="27"/>
    </row>
    <row r="23" spans="2:12" s="28" customFormat="1" ht="18" customHeight="1">
      <c r="B23" s="27"/>
      <c r="E23" s="15" t="s">
        <v>30</v>
      </c>
      <c r="I23" s="24" t="s">
        <v>26</v>
      </c>
      <c r="J23" s="15" t="s">
        <v>1</v>
      </c>
      <c r="L23" s="27"/>
    </row>
    <row r="24" spans="2:12" s="28" customFormat="1" ht="6.95" customHeight="1">
      <c r="B24" s="27"/>
      <c r="L24" s="27"/>
    </row>
    <row r="25" spans="2:12" s="28" customFormat="1" ht="12" customHeight="1">
      <c r="B25" s="27"/>
      <c r="D25" s="24" t="s">
        <v>32</v>
      </c>
      <c r="I25" s="24" t="s">
        <v>24</v>
      </c>
      <c r="J25" s="15" t="s">
        <v>1</v>
      </c>
      <c r="L25" s="27"/>
    </row>
    <row r="26" spans="2:12" s="28" customFormat="1" ht="18" customHeight="1">
      <c r="B26" s="27"/>
      <c r="E26" s="15" t="s">
        <v>33</v>
      </c>
      <c r="I26" s="24" t="s">
        <v>26</v>
      </c>
      <c r="J26" s="15" t="s">
        <v>1</v>
      </c>
      <c r="L26" s="27"/>
    </row>
    <row r="27" spans="2:12" s="28" customFormat="1" ht="6.95" customHeight="1">
      <c r="B27" s="27"/>
      <c r="L27" s="27"/>
    </row>
    <row r="28" spans="2:12" s="28" customFormat="1" ht="12" customHeight="1">
      <c r="B28" s="27"/>
      <c r="D28" s="24" t="s">
        <v>34</v>
      </c>
      <c r="L28" s="27"/>
    </row>
    <row r="29" spans="2:12" s="99" customFormat="1" ht="16.5" customHeight="1">
      <c r="B29" s="98"/>
      <c r="E29" s="261" t="s">
        <v>1</v>
      </c>
      <c r="F29" s="261"/>
      <c r="G29" s="261"/>
      <c r="H29" s="261"/>
      <c r="L29" s="98"/>
    </row>
    <row r="30" spans="2:12" s="28" customFormat="1" ht="6.95" customHeight="1">
      <c r="B30" s="27"/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25.35" customHeight="1">
      <c r="B32" s="27"/>
      <c r="D32" s="100" t="s">
        <v>35</v>
      </c>
      <c r="J32" s="101">
        <f>ROUND(J91,2)</f>
        <v>1890838.07</v>
      </c>
      <c r="L32" s="27"/>
    </row>
    <row r="33" spans="2:12" s="28" customFormat="1" ht="6.95" customHeight="1">
      <c r="B33" s="27"/>
      <c r="D33" s="46"/>
      <c r="E33" s="46"/>
      <c r="F33" s="46"/>
      <c r="G33" s="46"/>
      <c r="H33" s="46"/>
      <c r="I33" s="46"/>
      <c r="J33" s="46"/>
      <c r="K33" s="46"/>
      <c r="L33" s="27"/>
    </row>
    <row r="34" spans="2:12" s="28" customFormat="1" ht="14.45" customHeight="1">
      <c r="B34" s="27"/>
      <c r="F34" s="102" t="s">
        <v>37</v>
      </c>
      <c r="I34" s="102" t="s">
        <v>36</v>
      </c>
      <c r="J34" s="102" t="s">
        <v>38</v>
      </c>
      <c r="L34" s="27"/>
    </row>
    <row r="35" spans="2:12" s="28" customFormat="1" ht="14.45" customHeight="1">
      <c r="B35" s="27"/>
      <c r="D35" s="24" t="s">
        <v>39</v>
      </c>
      <c r="E35" s="24" t="s">
        <v>40</v>
      </c>
      <c r="F35" s="103">
        <f>ROUND((SUM(BE91:BE194)),2)</f>
        <v>1890838.07</v>
      </c>
      <c r="I35" s="104">
        <v>0.21</v>
      </c>
      <c r="J35" s="103">
        <f>ROUND(((SUM(BE91:BE194))*I35),2)</f>
        <v>397075.99</v>
      </c>
      <c r="L35" s="27"/>
    </row>
    <row r="36" spans="2:12" s="28" customFormat="1" ht="14.45" customHeight="1">
      <c r="B36" s="27"/>
      <c r="E36" s="24" t="s">
        <v>41</v>
      </c>
      <c r="F36" s="103">
        <f>ROUND((SUM(BF91:BF194)),2)</f>
        <v>0</v>
      </c>
      <c r="I36" s="104">
        <v>0.15</v>
      </c>
      <c r="J36" s="103">
        <f>ROUND(((SUM(BF91:BF194))*I36),2)</f>
        <v>0</v>
      </c>
      <c r="L36" s="27"/>
    </row>
    <row r="37" spans="2:12" s="28" customFormat="1" ht="14.45" customHeight="1" hidden="1">
      <c r="B37" s="27"/>
      <c r="E37" s="24" t="s">
        <v>42</v>
      </c>
      <c r="F37" s="103">
        <f>ROUND((SUM(BG91:BG194)),2)</f>
        <v>0</v>
      </c>
      <c r="I37" s="104">
        <v>0.21</v>
      </c>
      <c r="J37" s="103">
        <f>0</f>
        <v>0</v>
      </c>
      <c r="L37" s="27"/>
    </row>
    <row r="38" spans="2:12" s="28" customFormat="1" ht="14.45" customHeight="1" hidden="1">
      <c r="B38" s="27"/>
      <c r="E38" s="24" t="s">
        <v>43</v>
      </c>
      <c r="F38" s="103">
        <f>ROUND((SUM(BH91:BH194)),2)</f>
        <v>0</v>
      </c>
      <c r="I38" s="104">
        <v>0.15</v>
      </c>
      <c r="J38" s="103">
        <f>0</f>
        <v>0</v>
      </c>
      <c r="L38" s="27"/>
    </row>
    <row r="39" spans="2:12" s="28" customFormat="1" ht="14.45" customHeight="1" hidden="1">
      <c r="B39" s="27"/>
      <c r="E39" s="24" t="s">
        <v>44</v>
      </c>
      <c r="F39" s="103">
        <f>ROUND((SUM(BI91:BI194)),2)</f>
        <v>0</v>
      </c>
      <c r="I39" s="104">
        <v>0</v>
      </c>
      <c r="J39" s="103">
        <f>0</f>
        <v>0</v>
      </c>
      <c r="L39" s="27"/>
    </row>
    <row r="40" spans="2:12" s="28" customFormat="1" ht="6.95" customHeight="1">
      <c r="B40" s="27"/>
      <c r="I40" s="45"/>
      <c r="L40" s="27"/>
    </row>
    <row r="41" spans="2:12" s="28" customFormat="1" ht="25.35" customHeight="1">
      <c r="B41" s="27"/>
      <c r="C41" s="105"/>
      <c r="D41" s="106" t="s">
        <v>45</v>
      </c>
      <c r="E41" s="50"/>
      <c r="F41" s="50"/>
      <c r="G41" s="107" t="s">
        <v>46</v>
      </c>
      <c r="H41" s="108" t="s">
        <v>47</v>
      </c>
      <c r="I41" s="50"/>
      <c r="J41" s="109">
        <f>SUM(J32:J39)</f>
        <v>2287914.06</v>
      </c>
      <c r="K41" s="110"/>
      <c r="L41" s="27"/>
    </row>
    <row r="42" spans="2:12" s="28" customFormat="1" ht="14.4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27"/>
    </row>
    <row r="43" ht="12">
      <c r="I43" s="14"/>
    </row>
    <row r="44" ht="12">
      <c r="I44" s="14"/>
    </row>
    <row r="45" ht="12">
      <c r="I45" s="14"/>
    </row>
    <row r="46" spans="2:12" s="28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27"/>
    </row>
    <row r="47" spans="2:12" s="28" customFormat="1" ht="24.95" customHeight="1">
      <c r="B47" s="27"/>
      <c r="C47" s="19" t="s">
        <v>153</v>
      </c>
      <c r="I47" s="45"/>
      <c r="L47" s="27"/>
    </row>
    <row r="48" spans="2:12" s="28" customFormat="1" ht="6.95" customHeight="1">
      <c r="B48" s="27"/>
      <c r="I48" s="45"/>
      <c r="L48" s="27"/>
    </row>
    <row r="49" spans="2:12" s="28" customFormat="1" ht="12" customHeight="1">
      <c r="B49" s="27"/>
      <c r="C49" s="24" t="s">
        <v>16</v>
      </c>
      <c r="I49" s="45"/>
      <c r="L49" s="27"/>
    </row>
    <row r="50" spans="2:12" s="28" customFormat="1" ht="16.5" customHeight="1">
      <c r="B50" s="27"/>
      <c r="E50" s="263" t="str">
        <f>E7</f>
        <v>II/229 Kožlany - průtah, dokončení</v>
      </c>
      <c r="F50" s="264"/>
      <c r="G50" s="264"/>
      <c r="H50" s="264"/>
      <c r="I50" s="45"/>
      <c r="L50" s="27"/>
    </row>
    <row r="51" spans="2:12" ht="12" customHeight="1">
      <c r="B51" s="18"/>
      <c r="C51" s="24" t="s">
        <v>148</v>
      </c>
      <c r="I51" s="14"/>
      <c r="L51" s="18"/>
    </row>
    <row r="52" spans="2:12" s="28" customFormat="1" ht="16.5" customHeight="1">
      <c r="B52" s="27"/>
      <c r="E52" s="263" t="s">
        <v>1113</v>
      </c>
      <c r="F52" s="253"/>
      <c r="G52" s="253"/>
      <c r="H52" s="253"/>
      <c r="I52" s="45"/>
      <c r="L52" s="27"/>
    </row>
    <row r="53" spans="2:12" s="28" customFormat="1" ht="12" customHeight="1">
      <c r="B53" s="27"/>
      <c r="C53" s="24" t="s">
        <v>150</v>
      </c>
      <c r="I53" s="45"/>
      <c r="L53" s="27"/>
    </row>
    <row r="54" spans="2:12" s="28" customFormat="1" ht="16.5" customHeight="1">
      <c r="B54" s="27"/>
      <c r="E54" s="254" t="str">
        <f>E11</f>
        <v>B - ul. V Ouvoze -  investor Město Kožlany</v>
      </c>
      <c r="F54" s="253"/>
      <c r="G54" s="253"/>
      <c r="H54" s="253"/>
      <c r="I54" s="45"/>
      <c r="L54" s="27"/>
    </row>
    <row r="55" spans="2:12" s="28" customFormat="1" ht="6.95" customHeight="1">
      <c r="B55" s="27"/>
      <c r="I55" s="45"/>
      <c r="L55" s="27"/>
    </row>
    <row r="56" spans="2:12" s="28" customFormat="1" ht="12" customHeight="1">
      <c r="B56" s="27"/>
      <c r="C56" s="24" t="s">
        <v>20</v>
      </c>
      <c r="F56" s="15" t="str">
        <f>F14</f>
        <v>Plzeň -sever</v>
      </c>
      <c r="I56" s="96" t="s">
        <v>22</v>
      </c>
      <c r="J56" s="97" t="str">
        <f>IF(J14="","",J14)</f>
        <v>Vyplň údaj</v>
      </c>
      <c r="L56" s="27"/>
    </row>
    <row r="57" spans="2:12" s="28" customFormat="1" ht="6.95" customHeight="1">
      <c r="B57" s="27"/>
      <c r="I57" s="45"/>
      <c r="L57" s="27"/>
    </row>
    <row r="58" spans="2:12" s="28" customFormat="1" ht="24.95" customHeight="1">
      <c r="B58" s="27"/>
      <c r="C58" s="24" t="s">
        <v>23</v>
      </c>
      <c r="F58" s="15" t="str">
        <f>E17</f>
        <v>Správa u údržba silnic Plzeň. kraje, Město Kožlany</v>
      </c>
      <c r="I58" s="96" t="s">
        <v>29</v>
      </c>
      <c r="J58" s="111" t="str">
        <f>E23</f>
        <v>Ing. Kamil Hrbek, Zdeněk Tvrz</v>
      </c>
      <c r="L58" s="27"/>
    </row>
    <row r="59" spans="2:12" s="28" customFormat="1" ht="13.7" customHeight="1">
      <c r="B59" s="27"/>
      <c r="C59" s="24" t="s">
        <v>27</v>
      </c>
      <c r="F59" s="15" t="str">
        <f>IF(E20="","",E20)</f>
        <v>Vyplň údaj</v>
      </c>
      <c r="I59" s="96" t="s">
        <v>32</v>
      </c>
      <c r="J59" s="111" t="str">
        <f>E26</f>
        <v>Lenka Jandová</v>
      </c>
      <c r="L59" s="27"/>
    </row>
    <row r="60" spans="2:12" s="28" customFormat="1" ht="10.35" customHeight="1">
      <c r="B60" s="27"/>
      <c r="I60" s="45"/>
      <c r="L60" s="27"/>
    </row>
    <row r="61" spans="2:12" s="28" customFormat="1" ht="29.25" customHeight="1">
      <c r="B61" s="27"/>
      <c r="C61" s="112" t="s">
        <v>154</v>
      </c>
      <c r="D61" s="105"/>
      <c r="E61" s="105"/>
      <c r="F61" s="105"/>
      <c r="G61" s="105"/>
      <c r="H61" s="105"/>
      <c r="I61" s="105"/>
      <c r="J61" s="113" t="s">
        <v>155</v>
      </c>
      <c r="K61" s="105"/>
      <c r="L61" s="27"/>
    </row>
    <row r="62" spans="2:12" s="28" customFormat="1" ht="10.35" customHeight="1">
      <c r="B62" s="27"/>
      <c r="I62" s="45"/>
      <c r="L62" s="27"/>
    </row>
    <row r="63" spans="2:47" s="28" customFormat="1" ht="22.9" customHeight="1">
      <c r="B63" s="27"/>
      <c r="C63" s="114" t="s">
        <v>156</v>
      </c>
      <c r="I63" s="45"/>
      <c r="J63" s="101">
        <f>J91</f>
        <v>1890838.0699999998</v>
      </c>
      <c r="L63" s="27"/>
      <c r="AU63" s="15" t="s">
        <v>157</v>
      </c>
    </row>
    <row r="64" spans="2:12" s="116" customFormat="1" ht="24.95" customHeight="1">
      <c r="B64" s="115"/>
      <c r="D64" s="117" t="s">
        <v>158</v>
      </c>
      <c r="E64" s="118"/>
      <c r="F64" s="118"/>
      <c r="G64" s="118"/>
      <c r="H64" s="118"/>
      <c r="I64" s="118"/>
      <c r="J64" s="119">
        <f>J92</f>
        <v>1890838.0699999998</v>
      </c>
      <c r="L64" s="115"/>
    </row>
    <row r="65" spans="2:12" s="79" customFormat="1" ht="19.9" customHeight="1">
      <c r="B65" s="120"/>
      <c r="D65" s="121" t="s">
        <v>159</v>
      </c>
      <c r="E65" s="122"/>
      <c r="F65" s="122"/>
      <c r="G65" s="122"/>
      <c r="H65" s="122"/>
      <c r="I65" s="122"/>
      <c r="J65" s="123">
        <f>J93</f>
        <v>420217.72000000003</v>
      </c>
      <c r="L65" s="120"/>
    </row>
    <row r="66" spans="2:12" s="79" customFormat="1" ht="19.9" customHeight="1">
      <c r="B66" s="120"/>
      <c r="D66" s="121" t="s">
        <v>162</v>
      </c>
      <c r="E66" s="122"/>
      <c r="F66" s="122"/>
      <c r="G66" s="122"/>
      <c r="H66" s="122"/>
      <c r="I66" s="122"/>
      <c r="J66" s="123">
        <f>J140</f>
        <v>636760.7</v>
      </c>
      <c r="L66" s="120"/>
    </row>
    <row r="67" spans="2:12" s="79" customFormat="1" ht="19.9" customHeight="1">
      <c r="B67" s="120"/>
      <c r="D67" s="121" t="s">
        <v>601</v>
      </c>
      <c r="E67" s="122"/>
      <c r="F67" s="122"/>
      <c r="G67" s="122"/>
      <c r="H67" s="122"/>
      <c r="I67" s="122"/>
      <c r="J67" s="123">
        <f>J171</f>
        <v>327377.5</v>
      </c>
      <c r="L67" s="120"/>
    </row>
    <row r="68" spans="2:12" s="79" customFormat="1" ht="19.9" customHeight="1">
      <c r="B68" s="120"/>
      <c r="D68" s="121" t="s">
        <v>165</v>
      </c>
      <c r="E68" s="122"/>
      <c r="F68" s="122"/>
      <c r="G68" s="122"/>
      <c r="H68" s="122"/>
      <c r="I68" s="122"/>
      <c r="J68" s="123">
        <f>J182</f>
        <v>149036.8</v>
      </c>
      <c r="L68" s="120"/>
    </row>
    <row r="69" spans="2:12" s="79" customFormat="1" ht="19.9" customHeight="1">
      <c r="B69" s="120"/>
      <c r="D69" s="121" t="s">
        <v>167</v>
      </c>
      <c r="E69" s="122"/>
      <c r="F69" s="122"/>
      <c r="G69" s="122"/>
      <c r="H69" s="122"/>
      <c r="I69" s="122"/>
      <c r="J69" s="123">
        <f>J193</f>
        <v>357445.35</v>
      </c>
      <c r="L69" s="120"/>
    </row>
    <row r="70" spans="2:12" s="28" customFormat="1" ht="21.75" customHeight="1">
      <c r="B70" s="27"/>
      <c r="I70" s="45"/>
      <c r="L70" s="27"/>
    </row>
    <row r="71" spans="2:12" s="28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ht="12">
      <c r="I72" s="14"/>
    </row>
    <row r="73" ht="12">
      <c r="I73" s="14"/>
    </row>
    <row r="74" ht="12">
      <c r="I74" s="14"/>
    </row>
    <row r="75" spans="2:12" s="28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7"/>
    </row>
    <row r="76" spans="2:12" s="28" customFormat="1" ht="24.95" customHeight="1">
      <c r="B76" s="27"/>
      <c r="C76" s="19" t="s">
        <v>168</v>
      </c>
      <c r="I76" s="45"/>
      <c r="L76" s="27"/>
    </row>
    <row r="77" spans="2:12" s="28" customFormat="1" ht="6.95" customHeight="1">
      <c r="B77" s="27"/>
      <c r="I77" s="45"/>
      <c r="L77" s="27"/>
    </row>
    <row r="78" spans="2:12" s="28" customFormat="1" ht="12" customHeight="1">
      <c r="B78" s="27"/>
      <c r="C78" s="24" t="s">
        <v>16</v>
      </c>
      <c r="I78" s="45"/>
      <c r="L78" s="27"/>
    </row>
    <row r="79" spans="2:12" s="28" customFormat="1" ht="16.5" customHeight="1">
      <c r="B79" s="27"/>
      <c r="E79" s="263" t="str">
        <f>E7</f>
        <v>II/229 Kožlany - průtah, dokončení</v>
      </c>
      <c r="F79" s="264"/>
      <c r="G79" s="264"/>
      <c r="H79" s="264"/>
      <c r="I79" s="45"/>
      <c r="L79" s="27"/>
    </row>
    <row r="80" spans="2:12" ht="12" customHeight="1">
      <c r="B80" s="18"/>
      <c r="C80" s="24" t="s">
        <v>148</v>
      </c>
      <c r="I80" s="14"/>
      <c r="L80" s="18"/>
    </row>
    <row r="81" spans="2:12" s="28" customFormat="1" ht="16.5" customHeight="1">
      <c r="B81" s="27"/>
      <c r="E81" s="263" t="s">
        <v>1113</v>
      </c>
      <c r="F81" s="253"/>
      <c r="G81" s="253"/>
      <c r="H81" s="253"/>
      <c r="I81" s="45"/>
      <c r="L81" s="27"/>
    </row>
    <row r="82" spans="2:12" s="28" customFormat="1" ht="12" customHeight="1">
      <c r="B82" s="27"/>
      <c r="C82" s="24" t="s">
        <v>150</v>
      </c>
      <c r="I82" s="45"/>
      <c r="L82" s="27"/>
    </row>
    <row r="83" spans="2:12" s="28" customFormat="1" ht="16.5" customHeight="1">
      <c r="B83" s="27"/>
      <c r="E83" s="254" t="str">
        <f>E11</f>
        <v>B - ul. V Ouvoze -  investor Město Kožlany</v>
      </c>
      <c r="F83" s="253"/>
      <c r="G83" s="253"/>
      <c r="H83" s="253"/>
      <c r="I83" s="45"/>
      <c r="L83" s="27"/>
    </row>
    <row r="84" spans="2:12" s="28" customFormat="1" ht="6.95" customHeight="1">
      <c r="B84" s="27"/>
      <c r="I84" s="45"/>
      <c r="L84" s="27"/>
    </row>
    <row r="85" spans="2:12" s="28" customFormat="1" ht="12" customHeight="1">
      <c r="B85" s="27"/>
      <c r="C85" s="24" t="s">
        <v>20</v>
      </c>
      <c r="F85" s="15" t="str">
        <f>F14</f>
        <v>Plzeň -sever</v>
      </c>
      <c r="I85" s="96" t="s">
        <v>22</v>
      </c>
      <c r="J85" s="97" t="str">
        <f>IF(J14="","",J14)</f>
        <v>Vyplň údaj</v>
      </c>
      <c r="L85" s="27"/>
    </row>
    <row r="86" spans="2:12" s="28" customFormat="1" ht="6.95" customHeight="1">
      <c r="B86" s="27"/>
      <c r="I86" s="45"/>
      <c r="L86" s="27"/>
    </row>
    <row r="87" spans="2:12" s="28" customFormat="1" ht="24.95" customHeight="1">
      <c r="B87" s="27"/>
      <c r="C87" s="24" t="s">
        <v>23</v>
      </c>
      <c r="F87" s="15" t="str">
        <f>E17</f>
        <v>Správa u údržba silnic Plzeň. kraje, Město Kožlany</v>
      </c>
      <c r="I87" s="96" t="s">
        <v>29</v>
      </c>
      <c r="J87" s="111" t="str">
        <f>E23</f>
        <v>Ing. Kamil Hrbek, Zdeněk Tvrz</v>
      </c>
      <c r="L87" s="27"/>
    </row>
    <row r="88" spans="2:12" s="28" customFormat="1" ht="13.7" customHeight="1">
      <c r="B88" s="27"/>
      <c r="C88" s="24" t="s">
        <v>27</v>
      </c>
      <c r="F88" s="15" t="str">
        <f>IF(E20="","",E20)</f>
        <v>Vyplň údaj</v>
      </c>
      <c r="I88" s="96" t="s">
        <v>32</v>
      </c>
      <c r="J88" s="111" t="str">
        <f>E26</f>
        <v>Lenka Jandová</v>
      </c>
      <c r="L88" s="27"/>
    </row>
    <row r="89" spans="2:12" s="28" customFormat="1" ht="10.35" customHeight="1">
      <c r="B89" s="27"/>
      <c r="I89" s="45"/>
      <c r="L89" s="27"/>
    </row>
    <row r="90" spans="2:20" s="129" customFormat="1" ht="29.25" customHeight="1">
      <c r="B90" s="124"/>
      <c r="C90" s="125" t="s">
        <v>169</v>
      </c>
      <c r="D90" s="126" t="s">
        <v>54</v>
      </c>
      <c r="E90" s="126" t="s">
        <v>50</v>
      </c>
      <c r="F90" s="126" t="s">
        <v>51</v>
      </c>
      <c r="G90" s="126" t="s">
        <v>170</v>
      </c>
      <c r="H90" s="126" t="s">
        <v>171</v>
      </c>
      <c r="I90" s="126" t="s">
        <v>172</v>
      </c>
      <c r="J90" s="127" t="s">
        <v>155</v>
      </c>
      <c r="K90" s="128" t="s">
        <v>173</v>
      </c>
      <c r="L90" s="124"/>
      <c r="M90" s="52" t="s">
        <v>1</v>
      </c>
      <c r="N90" s="53" t="s">
        <v>39</v>
      </c>
      <c r="O90" s="53" t="s">
        <v>174</v>
      </c>
      <c r="P90" s="53" t="s">
        <v>175</v>
      </c>
      <c r="Q90" s="53" t="s">
        <v>176</v>
      </c>
      <c r="R90" s="53" t="s">
        <v>177</v>
      </c>
      <c r="S90" s="53" t="s">
        <v>178</v>
      </c>
      <c r="T90" s="54" t="s">
        <v>179</v>
      </c>
    </row>
    <row r="91" spans="2:63" s="28" customFormat="1" ht="22.9" customHeight="1">
      <c r="B91" s="27"/>
      <c r="C91" s="58" t="s">
        <v>180</v>
      </c>
      <c r="I91" s="45"/>
      <c r="J91" s="130">
        <f>BK91</f>
        <v>1890838.0699999998</v>
      </c>
      <c r="L91" s="27"/>
      <c r="M91" s="55"/>
      <c r="N91" s="46"/>
      <c r="O91" s="46"/>
      <c r="P91" s="131">
        <f>P92</f>
        <v>0</v>
      </c>
      <c r="Q91" s="46"/>
      <c r="R91" s="131">
        <f>R92</f>
        <v>895.8528970400001</v>
      </c>
      <c r="S91" s="46"/>
      <c r="T91" s="132">
        <f>T92</f>
        <v>513.92026</v>
      </c>
      <c r="AT91" s="15" t="s">
        <v>68</v>
      </c>
      <c r="AU91" s="15" t="s">
        <v>157</v>
      </c>
      <c r="BK91" s="133">
        <f>BK92</f>
        <v>1890838.0699999998</v>
      </c>
    </row>
    <row r="92" spans="2:63" s="135" customFormat="1" ht="25.9" customHeight="1">
      <c r="B92" s="134"/>
      <c r="D92" s="136" t="s">
        <v>68</v>
      </c>
      <c r="E92" s="137" t="s">
        <v>181</v>
      </c>
      <c r="F92" s="137" t="s">
        <v>182</v>
      </c>
      <c r="J92" s="138">
        <f>BK92</f>
        <v>1890838.0699999998</v>
      </c>
      <c r="L92" s="134"/>
      <c r="M92" s="139"/>
      <c r="N92" s="140"/>
      <c r="O92" s="140"/>
      <c r="P92" s="141">
        <f>P93+P140+P171+P182+P193</f>
        <v>0</v>
      </c>
      <c r="Q92" s="140"/>
      <c r="R92" s="141">
        <f>R93+R140+R171+R182+R193</f>
        <v>895.8528970400001</v>
      </c>
      <c r="S92" s="140"/>
      <c r="T92" s="142">
        <f>T93+T140+T171+T182+T193</f>
        <v>513.92026</v>
      </c>
      <c r="AR92" s="136" t="s">
        <v>76</v>
      </c>
      <c r="AT92" s="143" t="s">
        <v>68</v>
      </c>
      <c r="AU92" s="143" t="s">
        <v>69</v>
      </c>
      <c r="AY92" s="136" t="s">
        <v>183</v>
      </c>
      <c r="BK92" s="144">
        <f>BK93+BK140+BK171+BK182+BK193</f>
        <v>1890838.0699999998</v>
      </c>
    </row>
    <row r="93" spans="2:63" s="135" customFormat="1" ht="22.9" customHeight="1">
      <c r="B93" s="134"/>
      <c r="D93" s="136" t="s">
        <v>68</v>
      </c>
      <c r="E93" s="145" t="s">
        <v>76</v>
      </c>
      <c r="F93" s="145" t="s">
        <v>184</v>
      </c>
      <c r="J93" s="146">
        <f>BK93</f>
        <v>420217.72000000003</v>
      </c>
      <c r="L93" s="134"/>
      <c r="M93" s="139"/>
      <c r="N93" s="140"/>
      <c r="O93" s="140"/>
      <c r="P93" s="141">
        <f>SUM(P94:P139)</f>
        <v>0</v>
      </c>
      <c r="Q93" s="140"/>
      <c r="R93" s="141">
        <f>SUM(R94:R139)</f>
        <v>82.892476</v>
      </c>
      <c r="S93" s="140"/>
      <c r="T93" s="142">
        <f>SUM(T94:T139)</f>
        <v>513.92026</v>
      </c>
      <c r="AR93" s="136" t="s">
        <v>76</v>
      </c>
      <c r="AT93" s="143" t="s">
        <v>68</v>
      </c>
      <c r="AU93" s="143" t="s">
        <v>76</v>
      </c>
      <c r="AY93" s="136" t="s">
        <v>183</v>
      </c>
      <c r="BK93" s="144">
        <f>SUM(BK94:BK139)</f>
        <v>420217.72000000003</v>
      </c>
    </row>
    <row r="94" spans="2:65" s="28" customFormat="1" ht="16.5" customHeight="1">
      <c r="B94" s="27"/>
      <c r="C94" s="147" t="s">
        <v>76</v>
      </c>
      <c r="D94" s="147" t="s">
        <v>185</v>
      </c>
      <c r="E94" s="148" t="s">
        <v>970</v>
      </c>
      <c r="F94" s="149" t="s">
        <v>971</v>
      </c>
      <c r="G94" s="150" t="s">
        <v>188</v>
      </c>
      <c r="H94" s="151">
        <v>85.16</v>
      </c>
      <c r="I94" s="4">
        <v>101</v>
      </c>
      <c r="J94" s="95">
        <f>ROUND(I94*H94,2)</f>
        <v>8601.16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0.26</v>
      </c>
      <c r="T94" s="155">
        <f>S94*H94</f>
        <v>22.1416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8601.16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8601.16</v>
      </c>
      <c r="BL94" s="15" t="s">
        <v>190</v>
      </c>
      <c r="BM94" s="15" t="s">
        <v>1224</v>
      </c>
    </row>
    <row r="95" spans="2:65" s="28" customFormat="1" ht="16.5" customHeight="1">
      <c r="B95" s="27"/>
      <c r="C95" s="147" t="s">
        <v>78</v>
      </c>
      <c r="D95" s="147" t="s">
        <v>185</v>
      </c>
      <c r="E95" s="148" t="s">
        <v>1225</v>
      </c>
      <c r="F95" s="149" t="s">
        <v>1226</v>
      </c>
      <c r="G95" s="150" t="s">
        <v>188</v>
      </c>
      <c r="H95" s="151">
        <v>865.84</v>
      </c>
      <c r="I95" s="4">
        <v>61</v>
      </c>
      <c r="J95" s="95">
        <f>ROUND(I95*H95,2)</f>
        <v>52816.24</v>
      </c>
      <c r="K95" s="149" t="s">
        <v>189</v>
      </c>
      <c r="L95" s="27"/>
      <c r="M95" s="152" t="s">
        <v>1</v>
      </c>
      <c r="N95" s="153" t="s">
        <v>40</v>
      </c>
      <c r="O95" s="48"/>
      <c r="P95" s="154">
        <f>O95*H95</f>
        <v>0</v>
      </c>
      <c r="Q95" s="154">
        <v>0</v>
      </c>
      <c r="R95" s="154">
        <f>Q95*H95</f>
        <v>0</v>
      </c>
      <c r="S95" s="154">
        <v>0.44</v>
      </c>
      <c r="T95" s="155">
        <f>S95*H95</f>
        <v>380.9696</v>
      </c>
      <c r="AR95" s="15" t="s">
        <v>190</v>
      </c>
      <c r="AT95" s="15" t="s">
        <v>185</v>
      </c>
      <c r="AU95" s="15" t="s">
        <v>78</v>
      </c>
      <c r="AY95" s="15" t="s">
        <v>183</v>
      </c>
      <c r="BE95" s="156">
        <f>IF(N95="základní",J95,0)</f>
        <v>52816.24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5" t="s">
        <v>76</v>
      </c>
      <c r="BK95" s="156">
        <f>ROUND(I95*H95,2)</f>
        <v>52816.24</v>
      </c>
      <c r="BL95" s="15" t="s">
        <v>190</v>
      </c>
      <c r="BM95" s="15" t="s">
        <v>1227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1228</v>
      </c>
      <c r="H96" s="162">
        <v>865.84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76</v>
      </c>
      <c r="AY96" s="160" t="s">
        <v>183</v>
      </c>
    </row>
    <row r="97" spans="2:65" s="28" customFormat="1" ht="16.5" customHeight="1">
      <c r="B97" s="27"/>
      <c r="C97" s="147" t="s">
        <v>198</v>
      </c>
      <c r="D97" s="147" t="s">
        <v>185</v>
      </c>
      <c r="E97" s="148" t="s">
        <v>1229</v>
      </c>
      <c r="F97" s="149" t="s">
        <v>1230</v>
      </c>
      <c r="G97" s="150" t="s">
        <v>188</v>
      </c>
      <c r="H97" s="151">
        <v>330.87</v>
      </c>
      <c r="I97" s="4">
        <v>64</v>
      </c>
      <c r="J97" s="95">
        <f>ROUND(I97*H97,2)</f>
        <v>21175.68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0.098</v>
      </c>
      <c r="T97" s="155">
        <f>S97*H97</f>
        <v>32.42526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21175.68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21175.68</v>
      </c>
      <c r="BL97" s="15" t="s">
        <v>190</v>
      </c>
      <c r="BM97" s="15" t="s">
        <v>1231</v>
      </c>
    </row>
    <row r="98" spans="2:65" s="28" customFormat="1" ht="16.5" customHeight="1">
      <c r="B98" s="27"/>
      <c r="C98" s="147" t="s">
        <v>190</v>
      </c>
      <c r="D98" s="147" t="s">
        <v>185</v>
      </c>
      <c r="E98" s="148" t="s">
        <v>625</v>
      </c>
      <c r="F98" s="149" t="s">
        <v>626</v>
      </c>
      <c r="G98" s="150" t="s">
        <v>319</v>
      </c>
      <c r="H98" s="151">
        <v>382.36</v>
      </c>
      <c r="I98" s="4">
        <v>101</v>
      </c>
      <c r="J98" s="95">
        <f>ROUND(I98*H98,2)</f>
        <v>38618.36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0.205</v>
      </c>
      <c r="T98" s="155">
        <f>S98*H98</f>
        <v>78.3838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38618.36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38618.36</v>
      </c>
      <c r="BL98" s="15" t="s">
        <v>190</v>
      </c>
      <c r="BM98" s="15" t="s">
        <v>1232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1233</v>
      </c>
      <c r="H99" s="162">
        <v>382.36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212</v>
      </c>
      <c r="D100" s="147" t="s">
        <v>185</v>
      </c>
      <c r="E100" s="148" t="s">
        <v>192</v>
      </c>
      <c r="F100" s="149" t="s">
        <v>193</v>
      </c>
      <c r="G100" s="150" t="s">
        <v>194</v>
      </c>
      <c r="H100" s="151">
        <v>165.906</v>
      </c>
      <c r="I100" s="4">
        <v>189</v>
      </c>
      <c r="J100" s="95">
        <f>ROUND(I100*H100,2)</f>
        <v>31356.23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31356.23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31356.23</v>
      </c>
      <c r="BL100" s="15" t="s">
        <v>190</v>
      </c>
      <c r="BM100" s="15" t="s">
        <v>1234</v>
      </c>
    </row>
    <row r="101" spans="2:51" s="158" customFormat="1" ht="12">
      <c r="B101" s="157"/>
      <c r="D101" s="159" t="s">
        <v>196</v>
      </c>
      <c r="E101" s="160" t="s">
        <v>1</v>
      </c>
      <c r="F101" s="161" t="s">
        <v>1235</v>
      </c>
      <c r="H101" s="162">
        <v>46.12</v>
      </c>
      <c r="I101" s="5"/>
      <c r="L101" s="157"/>
      <c r="M101" s="163"/>
      <c r="N101" s="164"/>
      <c r="O101" s="164"/>
      <c r="P101" s="164"/>
      <c r="Q101" s="164"/>
      <c r="R101" s="164"/>
      <c r="S101" s="164"/>
      <c r="T101" s="165"/>
      <c r="AT101" s="160" t="s">
        <v>196</v>
      </c>
      <c r="AU101" s="160" t="s">
        <v>78</v>
      </c>
      <c r="AV101" s="158" t="s">
        <v>78</v>
      </c>
      <c r="AW101" s="158" t="s">
        <v>31</v>
      </c>
      <c r="AX101" s="158" t="s">
        <v>69</v>
      </c>
      <c r="AY101" s="160" t="s">
        <v>183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1236</v>
      </c>
      <c r="H102" s="162">
        <v>30.93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69</v>
      </c>
      <c r="AY102" s="160" t="s">
        <v>183</v>
      </c>
    </row>
    <row r="103" spans="2:51" s="158" customFormat="1" ht="12">
      <c r="B103" s="157"/>
      <c r="D103" s="159" t="s">
        <v>196</v>
      </c>
      <c r="E103" s="160" t="s">
        <v>1</v>
      </c>
      <c r="F103" s="161" t="s">
        <v>1237</v>
      </c>
      <c r="H103" s="162">
        <v>88.856</v>
      </c>
      <c r="I103" s="5"/>
      <c r="L103" s="157"/>
      <c r="M103" s="163"/>
      <c r="N103" s="164"/>
      <c r="O103" s="164"/>
      <c r="P103" s="164"/>
      <c r="Q103" s="164"/>
      <c r="R103" s="164"/>
      <c r="S103" s="164"/>
      <c r="T103" s="165"/>
      <c r="AT103" s="160" t="s">
        <v>196</v>
      </c>
      <c r="AU103" s="160" t="s">
        <v>78</v>
      </c>
      <c r="AV103" s="158" t="s">
        <v>78</v>
      </c>
      <c r="AW103" s="158" t="s">
        <v>31</v>
      </c>
      <c r="AX103" s="158" t="s">
        <v>69</v>
      </c>
      <c r="AY103" s="160" t="s">
        <v>183</v>
      </c>
    </row>
    <row r="104" spans="2:51" s="174" customFormat="1" ht="12">
      <c r="B104" s="173"/>
      <c r="D104" s="159" t="s">
        <v>196</v>
      </c>
      <c r="E104" s="175" t="s">
        <v>1</v>
      </c>
      <c r="F104" s="176" t="s">
        <v>211</v>
      </c>
      <c r="H104" s="177">
        <v>165.906</v>
      </c>
      <c r="I104" s="7"/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196</v>
      </c>
      <c r="AU104" s="175" t="s">
        <v>78</v>
      </c>
      <c r="AV104" s="174" t="s">
        <v>190</v>
      </c>
      <c r="AW104" s="174" t="s">
        <v>31</v>
      </c>
      <c r="AX104" s="174" t="s">
        <v>76</v>
      </c>
      <c r="AY104" s="175" t="s">
        <v>183</v>
      </c>
    </row>
    <row r="105" spans="2:65" s="28" customFormat="1" ht="16.5" customHeight="1">
      <c r="B105" s="27"/>
      <c r="C105" s="147" t="s">
        <v>217</v>
      </c>
      <c r="D105" s="147" t="s">
        <v>185</v>
      </c>
      <c r="E105" s="148" t="s">
        <v>199</v>
      </c>
      <c r="F105" s="149" t="s">
        <v>200</v>
      </c>
      <c r="G105" s="150" t="s">
        <v>194</v>
      </c>
      <c r="H105" s="151">
        <v>55.302</v>
      </c>
      <c r="I105" s="4">
        <v>11.2</v>
      </c>
      <c r="J105" s="95">
        <f>ROUND(I105*H105,2)</f>
        <v>619.38</v>
      </c>
      <c r="K105" s="149" t="s">
        <v>189</v>
      </c>
      <c r="L105" s="27"/>
      <c r="M105" s="152" t="s">
        <v>1</v>
      </c>
      <c r="N105" s="153" t="s">
        <v>40</v>
      </c>
      <c r="O105" s="48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AR105" s="15" t="s">
        <v>190</v>
      </c>
      <c r="AT105" s="15" t="s">
        <v>185</v>
      </c>
      <c r="AU105" s="15" t="s">
        <v>78</v>
      </c>
      <c r="AY105" s="15" t="s">
        <v>183</v>
      </c>
      <c r="BE105" s="156">
        <f>IF(N105="základní",J105,0)</f>
        <v>619.38</v>
      </c>
      <c r="BF105" s="156">
        <f>IF(N105="snížená",J105,0)</f>
        <v>0</v>
      </c>
      <c r="BG105" s="156">
        <f>IF(N105="zákl. přenesená",J105,0)</f>
        <v>0</v>
      </c>
      <c r="BH105" s="156">
        <f>IF(N105="sníž. přenesená",J105,0)</f>
        <v>0</v>
      </c>
      <c r="BI105" s="156">
        <f>IF(N105="nulová",J105,0)</f>
        <v>0</v>
      </c>
      <c r="BJ105" s="15" t="s">
        <v>76</v>
      </c>
      <c r="BK105" s="156">
        <f>ROUND(I105*H105,2)</f>
        <v>619.38</v>
      </c>
      <c r="BL105" s="15" t="s">
        <v>190</v>
      </c>
      <c r="BM105" s="15" t="s">
        <v>1238</v>
      </c>
    </row>
    <row r="106" spans="2:51" s="158" customFormat="1" ht="12">
      <c r="B106" s="157"/>
      <c r="D106" s="159" t="s">
        <v>196</v>
      </c>
      <c r="E106" s="160" t="s">
        <v>1</v>
      </c>
      <c r="F106" s="161" t="s">
        <v>1239</v>
      </c>
      <c r="H106" s="162">
        <v>55.302</v>
      </c>
      <c r="I106" s="5"/>
      <c r="L106" s="157"/>
      <c r="M106" s="163"/>
      <c r="N106" s="164"/>
      <c r="O106" s="164"/>
      <c r="P106" s="164"/>
      <c r="Q106" s="164"/>
      <c r="R106" s="164"/>
      <c r="S106" s="164"/>
      <c r="T106" s="165"/>
      <c r="AT106" s="160" t="s">
        <v>196</v>
      </c>
      <c r="AU106" s="160" t="s">
        <v>78</v>
      </c>
      <c r="AV106" s="158" t="s">
        <v>78</v>
      </c>
      <c r="AW106" s="158" t="s">
        <v>31</v>
      </c>
      <c r="AX106" s="158" t="s">
        <v>76</v>
      </c>
      <c r="AY106" s="160" t="s">
        <v>183</v>
      </c>
    </row>
    <row r="107" spans="2:65" s="28" customFormat="1" ht="16.5" customHeight="1">
      <c r="B107" s="27"/>
      <c r="C107" s="147" t="s">
        <v>222</v>
      </c>
      <c r="D107" s="147" t="s">
        <v>185</v>
      </c>
      <c r="E107" s="148" t="s">
        <v>203</v>
      </c>
      <c r="F107" s="149" t="s">
        <v>204</v>
      </c>
      <c r="G107" s="150" t="s">
        <v>194</v>
      </c>
      <c r="H107" s="151">
        <v>37.048</v>
      </c>
      <c r="I107" s="4">
        <v>265</v>
      </c>
      <c r="J107" s="95">
        <f>ROUND(I107*H107,2)</f>
        <v>9817.72</v>
      </c>
      <c r="K107" s="149" t="s">
        <v>205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9817.72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9817.72</v>
      </c>
      <c r="BL107" s="15" t="s">
        <v>190</v>
      </c>
      <c r="BM107" s="15" t="s">
        <v>1240</v>
      </c>
    </row>
    <row r="108" spans="2:51" s="167" customFormat="1" ht="12">
      <c r="B108" s="166"/>
      <c r="D108" s="159" t="s">
        <v>196</v>
      </c>
      <c r="E108" s="168" t="s">
        <v>1</v>
      </c>
      <c r="F108" s="169" t="s">
        <v>207</v>
      </c>
      <c r="H108" s="168" t="s">
        <v>1</v>
      </c>
      <c r="I108" s="6"/>
      <c r="L108" s="166"/>
      <c r="M108" s="170"/>
      <c r="N108" s="171"/>
      <c r="O108" s="171"/>
      <c r="P108" s="171"/>
      <c r="Q108" s="171"/>
      <c r="R108" s="171"/>
      <c r="S108" s="171"/>
      <c r="T108" s="172"/>
      <c r="AT108" s="168" t="s">
        <v>196</v>
      </c>
      <c r="AU108" s="168" t="s">
        <v>78</v>
      </c>
      <c r="AV108" s="167" t="s">
        <v>76</v>
      </c>
      <c r="AW108" s="167" t="s">
        <v>31</v>
      </c>
      <c r="AX108" s="167" t="s">
        <v>69</v>
      </c>
      <c r="AY108" s="168" t="s">
        <v>183</v>
      </c>
    </row>
    <row r="109" spans="2:51" s="158" customFormat="1" ht="12">
      <c r="B109" s="157"/>
      <c r="D109" s="159" t="s">
        <v>196</v>
      </c>
      <c r="E109" s="160" t="s">
        <v>1</v>
      </c>
      <c r="F109" s="161" t="s">
        <v>1241</v>
      </c>
      <c r="H109" s="162">
        <v>37.048</v>
      </c>
      <c r="I109" s="5"/>
      <c r="L109" s="157"/>
      <c r="M109" s="163"/>
      <c r="N109" s="164"/>
      <c r="O109" s="164"/>
      <c r="P109" s="164"/>
      <c r="Q109" s="164"/>
      <c r="R109" s="164"/>
      <c r="S109" s="164"/>
      <c r="T109" s="165"/>
      <c r="AT109" s="160" t="s">
        <v>196</v>
      </c>
      <c r="AU109" s="160" t="s">
        <v>78</v>
      </c>
      <c r="AV109" s="158" t="s">
        <v>78</v>
      </c>
      <c r="AW109" s="158" t="s">
        <v>31</v>
      </c>
      <c r="AX109" s="158" t="s">
        <v>76</v>
      </c>
      <c r="AY109" s="160" t="s">
        <v>183</v>
      </c>
    </row>
    <row r="110" spans="2:65" s="28" customFormat="1" ht="16.5" customHeight="1">
      <c r="B110" s="27"/>
      <c r="C110" s="147" t="s">
        <v>227</v>
      </c>
      <c r="D110" s="147" t="s">
        <v>185</v>
      </c>
      <c r="E110" s="148" t="s">
        <v>213</v>
      </c>
      <c r="F110" s="149" t="s">
        <v>214</v>
      </c>
      <c r="G110" s="150" t="s">
        <v>194</v>
      </c>
      <c r="H110" s="151">
        <v>12.349</v>
      </c>
      <c r="I110" s="4">
        <v>23.2</v>
      </c>
      <c r="J110" s="95">
        <f>ROUND(I110*H110,2)</f>
        <v>286.5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286.5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286.5</v>
      </c>
      <c r="BL110" s="15" t="s">
        <v>190</v>
      </c>
      <c r="BM110" s="15" t="s">
        <v>1242</v>
      </c>
    </row>
    <row r="111" spans="2:51" s="158" customFormat="1" ht="12">
      <c r="B111" s="157"/>
      <c r="D111" s="159" t="s">
        <v>196</v>
      </c>
      <c r="E111" s="160" t="s">
        <v>1</v>
      </c>
      <c r="F111" s="161" t="s">
        <v>1243</v>
      </c>
      <c r="H111" s="162">
        <v>12.349</v>
      </c>
      <c r="I111" s="5"/>
      <c r="L111" s="157"/>
      <c r="M111" s="163"/>
      <c r="N111" s="164"/>
      <c r="O111" s="164"/>
      <c r="P111" s="164"/>
      <c r="Q111" s="164"/>
      <c r="R111" s="164"/>
      <c r="S111" s="164"/>
      <c r="T111" s="165"/>
      <c r="AT111" s="160" t="s">
        <v>196</v>
      </c>
      <c r="AU111" s="160" t="s">
        <v>78</v>
      </c>
      <c r="AV111" s="158" t="s">
        <v>78</v>
      </c>
      <c r="AW111" s="158" t="s">
        <v>31</v>
      </c>
      <c r="AX111" s="158" t="s">
        <v>76</v>
      </c>
      <c r="AY111" s="160" t="s">
        <v>183</v>
      </c>
    </row>
    <row r="112" spans="2:65" s="28" customFormat="1" ht="16.5" customHeight="1">
      <c r="B112" s="27"/>
      <c r="C112" s="147" t="s">
        <v>232</v>
      </c>
      <c r="D112" s="147" t="s">
        <v>185</v>
      </c>
      <c r="E112" s="148" t="s">
        <v>218</v>
      </c>
      <c r="F112" s="149" t="s">
        <v>219</v>
      </c>
      <c r="G112" s="150" t="s">
        <v>194</v>
      </c>
      <c r="H112" s="151">
        <v>178.068</v>
      </c>
      <c r="I112" s="4">
        <v>252</v>
      </c>
      <c r="J112" s="95">
        <f>ROUND(I112*H112,2)</f>
        <v>44873.14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44873.14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44873.14</v>
      </c>
      <c r="BL112" s="15" t="s">
        <v>190</v>
      </c>
      <c r="BM112" s="15" t="s">
        <v>1244</v>
      </c>
    </row>
    <row r="113" spans="2:51" s="158" customFormat="1" ht="12">
      <c r="B113" s="157"/>
      <c r="D113" s="159" t="s">
        <v>196</v>
      </c>
      <c r="E113" s="160" t="s">
        <v>1</v>
      </c>
      <c r="F113" s="161" t="s">
        <v>1245</v>
      </c>
      <c r="H113" s="162">
        <v>178.068</v>
      </c>
      <c r="I113" s="5"/>
      <c r="L113" s="157"/>
      <c r="M113" s="163"/>
      <c r="N113" s="164"/>
      <c r="O113" s="164"/>
      <c r="P113" s="164"/>
      <c r="Q113" s="164"/>
      <c r="R113" s="164"/>
      <c r="S113" s="164"/>
      <c r="T113" s="165"/>
      <c r="AT113" s="160" t="s">
        <v>196</v>
      </c>
      <c r="AU113" s="160" t="s">
        <v>78</v>
      </c>
      <c r="AV113" s="158" t="s">
        <v>78</v>
      </c>
      <c r="AW113" s="158" t="s">
        <v>31</v>
      </c>
      <c r="AX113" s="158" t="s">
        <v>76</v>
      </c>
      <c r="AY113" s="160" t="s">
        <v>183</v>
      </c>
    </row>
    <row r="114" spans="2:65" s="28" customFormat="1" ht="16.5" customHeight="1">
      <c r="B114" s="27"/>
      <c r="C114" s="147" t="s">
        <v>236</v>
      </c>
      <c r="D114" s="147" t="s">
        <v>185</v>
      </c>
      <c r="E114" s="148" t="s">
        <v>223</v>
      </c>
      <c r="F114" s="149" t="s">
        <v>224</v>
      </c>
      <c r="G114" s="150" t="s">
        <v>194</v>
      </c>
      <c r="H114" s="151">
        <v>5520.108</v>
      </c>
      <c r="I114" s="4">
        <v>2.5</v>
      </c>
      <c r="J114" s="95">
        <f>ROUND(I114*H114,2)</f>
        <v>13800.27</v>
      </c>
      <c r="K114" s="149" t="s">
        <v>189</v>
      </c>
      <c r="L114" s="27"/>
      <c r="M114" s="152" t="s">
        <v>1</v>
      </c>
      <c r="N114" s="153" t="s">
        <v>40</v>
      </c>
      <c r="O114" s="48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" t="s">
        <v>190</v>
      </c>
      <c r="AT114" s="15" t="s">
        <v>185</v>
      </c>
      <c r="AU114" s="15" t="s">
        <v>78</v>
      </c>
      <c r="AY114" s="15" t="s">
        <v>183</v>
      </c>
      <c r="BE114" s="156">
        <f>IF(N114="základní",J114,0)</f>
        <v>13800.27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15" t="s">
        <v>76</v>
      </c>
      <c r="BK114" s="156">
        <f>ROUND(I114*H114,2)</f>
        <v>13800.27</v>
      </c>
      <c r="BL114" s="15" t="s">
        <v>190</v>
      </c>
      <c r="BM114" s="15" t="s">
        <v>1246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1247</v>
      </c>
      <c r="H115" s="162">
        <v>5520.108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242</v>
      </c>
      <c r="D116" s="147" t="s">
        <v>185</v>
      </c>
      <c r="E116" s="148" t="s">
        <v>228</v>
      </c>
      <c r="F116" s="149" t="s">
        <v>229</v>
      </c>
      <c r="G116" s="150" t="s">
        <v>194</v>
      </c>
      <c r="H116" s="151">
        <v>178.068</v>
      </c>
      <c r="I116" s="4">
        <v>19</v>
      </c>
      <c r="J116" s="95">
        <f>ROUND(I116*H116,2)</f>
        <v>3383.29</v>
      </c>
      <c r="K116" s="149" t="s">
        <v>205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3383.29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3383.29</v>
      </c>
      <c r="BL116" s="15" t="s">
        <v>190</v>
      </c>
      <c r="BM116" s="15" t="s">
        <v>1248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1249</v>
      </c>
      <c r="H117" s="162">
        <v>178.068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76</v>
      </c>
      <c r="AY117" s="160" t="s">
        <v>183</v>
      </c>
    </row>
    <row r="118" spans="2:65" s="28" customFormat="1" ht="16.5" customHeight="1">
      <c r="B118" s="27"/>
      <c r="C118" s="147" t="s">
        <v>248</v>
      </c>
      <c r="D118" s="147" t="s">
        <v>185</v>
      </c>
      <c r="E118" s="148" t="s">
        <v>233</v>
      </c>
      <c r="F118" s="149" t="s">
        <v>234</v>
      </c>
      <c r="G118" s="150" t="s">
        <v>194</v>
      </c>
      <c r="H118" s="151">
        <v>178.068</v>
      </c>
      <c r="I118" s="4">
        <v>11</v>
      </c>
      <c r="J118" s="95">
        <f>ROUND(I118*H118,2)</f>
        <v>1958.75</v>
      </c>
      <c r="K118" s="149" t="s">
        <v>189</v>
      </c>
      <c r="L118" s="27"/>
      <c r="M118" s="152" t="s">
        <v>1</v>
      </c>
      <c r="N118" s="153" t="s">
        <v>40</v>
      </c>
      <c r="O118" s="48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" t="s">
        <v>190</v>
      </c>
      <c r="AT118" s="15" t="s">
        <v>185</v>
      </c>
      <c r="AU118" s="15" t="s">
        <v>78</v>
      </c>
      <c r="AY118" s="15" t="s">
        <v>183</v>
      </c>
      <c r="BE118" s="156">
        <f>IF(N118="základní",J118,0)</f>
        <v>1958.75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5" t="s">
        <v>76</v>
      </c>
      <c r="BK118" s="156">
        <f>ROUND(I118*H118,2)</f>
        <v>1958.75</v>
      </c>
      <c r="BL118" s="15" t="s">
        <v>190</v>
      </c>
      <c r="BM118" s="15" t="s">
        <v>1250</v>
      </c>
    </row>
    <row r="119" spans="2:65" s="28" customFormat="1" ht="16.5" customHeight="1">
      <c r="B119" s="27"/>
      <c r="C119" s="147" t="s">
        <v>253</v>
      </c>
      <c r="D119" s="147" t="s">
        <v>185</v>
      </c>
      <c r="E119" s="148" t="s">
        <v>237</v>
      </c>
      <c r="F119" s="149" t="s">
        <v>238</v>
      </c>
      <c r="G119" s="150" t="s">
        <v>239</v>
      </c>
      <c r="H119" s="151">
        <v>284.909</v>
      </c>
      <c r="I119" s="4">
        <v>50</v>
      </c>
      <c r="J119" s="95">
        <f>ROUND(I119*H119,2)</f>
        <v>14245.45</v>
      </c>
      <c r="K119" s="149" t="s">
        <v>189</v>
      </c>
      <c r="L119" s="27"/>
      <c r="M119" s="152" t="s">
        <v>1</v>
      </c>
      <c r="N119" s="153" t="s">
        <v>40</v>
      </c>
      <c r="O119" s="48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AR119" s="15" t="s">
        <v>190</v>
      </c>
      <c r="AT119" s="15" t="s">
        <v>185</v>
      </c>
      <c r="AU119" s="15" t="s">
        <v>78</v>
      </c>
      <c r="AY119" s="15" t="s">
        <v>183</v>
      </c>
      <c r="BE119" s="156">
        <f>IF(N119="základní",J119,0)</f>
        <v>14245.45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5" t="s">
        <v>76</v>
      </c>
      <c r="BK119" s="156">
        <f>ROUND(I119*H119,2)</f>
        <v>14245.45</v>
      </c>
      <c r="BL119" s="15" t="s">
        <v>190</v>
      </c>
      <c r="BM119" s="15" t="s">
        <v>1251</v>
      </c>
    </row>
    <row r="120" spans="2:51" s="158" customFormat="1" ht="12">
      <c r="B120" s="157"/>
      <c r="D120" s="159" t="s">
        <v>196</v>
      </c>
      <c r="F120" s="161" t="s">
        <v>1252</v>
      </c>
      <c r="H120" s="162">
        <v>284.909</v>
      </c>
      <c r="I120" s="5"/>
      <c r="L120" s="157"/>
      <c r="M120" s="163"/>
      <c r="N120" s="164"/>
      <c r="O120" s="164"/>
      <c r="P120" s="164"/>
      <c r="Q120" s="164"/>
      <c r="R120" s="164"/>
      <c r="S120" s="164"/>
      <c r="T120" s="165"/>
      <c r="AT120" s="160" t="s">
        <v>196</v>
      </c>
      <c r="AU120" s="160" t="s">
        <v>78</v>
      </c>
      <c r="AV120" s="158" t="s">
        <v>78</v>
      </c>
      <c r="AW120" s="158" t="s">
        <v>3</v>
      </c>
      <c r="AX120" s="158" t="s">
        <v>76</v>
      </c>
      <c r="AY120" s="160" t="s">
        <v>183</v>
      </c>
    </row>
    <row r="121" spans="2:65" s="28" customFormat="1" ht="16.5" customHeight="1">
      <c r="B121" s="27"/>
      <c r="C121" s="147" t="s">
        <v>257</v>
      </c>
      <c r="D121" s="147" t="s">
        <v>185</v>
      </c>
      <c r="E121" s="148" t="s">
        <v>243</v>
      </c>
      <c r="F121" s="149" t="s">
        <v>244</v>
      </c>
      <c r="G121" s="150" t="s">
        <v>194</v>
      </c>
      <c r="H121" s="151">
        <v>24.886</v>
      </c>
      <c r="I121" s="4">
        <v>182.5</v>
      </c>
      <c r="J121" s="95">
        <f>ROUND(I121*H121,2)</f>
        <v>4541.7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4541.7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4541.7</v>
      </c>
      <c r="BL121" s="15" t="s">
        <v>190</v>
      </c>
      <c r="BM121" s="15" t="s">
        <v>1253</v>
      </c>
    </row>
    <row r="122" spans="2:51" s="167" customFormat="1" ht="12">
      <c r="B122" s="166"/>
      <c r="D122" s="159" t="s">
        <v>196</v>
      </c>
      <c r="E122" s="168" t="s">
        <v>1</v>
      </c>
      <c r="F122" s="169" t="s">
        <v>246</v>
      </c>
      <c r="H122" s="168" t="s">
        <v>1</v>
      </c>
      <c r="I122" s="6"/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196</v>
      </c>
      <c r="AU122" s="168" t="s">
        <v>78</v>
      </c>
      <c r="AV122" s="167" t="s">
        <v>76</v>
      </c>
      <c r="AW122" s="167" t="s">
        <v>31</v>
      </c>
      <c r="AX122" s="167" t="s">
        <v>69</v>
      </c>
      <c r="AY122" s="168" t="s">
        <v>183</v>
      </c>
    </row>
    <row r="123" spans="2:51" s="158" customFormat="1" ht="12">
      <c r="B123" s="157"/>
      <c r="D123" s="159" t="s">
        <v>196</v>
      </c>
      <c r="E123" s="160" t="s">
        <v>1</v>
      </c>
      <c r="F123" s="161" t="s">
        <v>1254</v>
      </c>
      <c r="H123" s="162">
        <v>24.886</v>
      </c>
      <c r="I123" s="5"/>
      <c r="L123" s="157"/>
      <c r="M123" s="163"/>
      <c r="N123" s="164"/>
      <c r="O123" s="164"/>
      <c r="P123" s="164"/>
      <c r="Q123" s="164"/>
      <c r="R123" s="164"/>
      <c r="S123" s="164"/>
      <c r="T123" s="165"/>
      <c r="AT123" s="160" t="s">
        <v>196</v>
      </c>
      <c r="AU123" s="160" t="s">
        <v>78</v>
      </c>
      <c r="AV123" s="158" t="s">
        <v>78</v>
      </c>
      <c r="AW123" s="158" t="s">
        <v>31</v>
      </c>
      <c r="AX123" s="158" t="s">
        <v>76</v>
      </c>
      <c r="AY123" s="160" t="s">
        <v>183</v>
      </c>
    </row>
    <row r="124" spans="2:65" s="28" customFormat="1" ht="16.5" customHeight="1">
      <c r="B124" s="27"/>
      <c r="C124" s="147" t="s">
        <v>8</v>
      </c>
      <c r="D124" s="147" t="s">
        <v>185</v>
      </c>
      <c r="E124" s="148" t="s">
        <v>249</v>
      </c>
      <c r="F124" s="149" t="s">
        <v>250</v>
      </c>
      <c r="G124" s="150" t="s">
        <v>188</v>
      </c>
      <c r="H124" s="151">
        <v>1360.304</v>
      </c>
      <c r="I124" s="4">
        <v>45</v>
      </c>
      <c r="J124" s="95">
        <f>ROUND(I124*H124,2)</f>
        <v>61213.68</v>
      </c>
      <c r="K124" s="149" t="s">
        <v>205</v>
      </c>
      <c r="L124" s="27"/>
      <c r="M124" s="152" t="s">
        <v>1</v>
      </c>
      <c r="N124" s="153" t="s">
        <v>40</v>
      </c>
      <c r="O124" s="4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" t="s">
        <v>190</v>
      </c>
      <c r="AT124" s="15" t="s">
        <v>185</v>
      </c>
      <c r="AU124" s="15" t="s">
        <v>78</v>
      </c>
      <c r="AY124" s="15" t="s">
        <v>183</v>
      </c>
      <c r="BE124" s="156">
        <f>IF(N124="základní",J124,0)</f>
        <v>61213.68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5" t="s">
        <v>76</v>
      </c>
      <c r="BK124" s="156">
        <f>ROUND(I124*H124,2)</f>
        <v>61213.68</v>
      </c>
      <c r="BL124" s="15" t="s">
        <v>190</v>
      </c>
      <c r="BM124" s="15" t="s">
        <v>1255</v>
      </c>
    </row>
    <row r="125" spans="2:51" s="158" customFormat="1" ht="12">
      <c r="B125" s="157"/>
      <c r="D125" s="159" t="s">
        <v>196</v>
      </c>
      <c r="E125" s="160" t="s">
        <v>1</v>
      </c>
      <c r="F125" s="161" t="s">
        <v>1256</v>
      </c>
      <c r="H125" s="162">
        <v>1360.304</v>
      </c>
      <c r="I125" s="5"/>
      <c r="L125" s="157"/>
      <c r="M125" s="163"/>
      <c r="N125" s="164"/>
      <c r="O125" s="164"/>
      <c r="P125" s="164"/>
      <c r="Q125" s="164"/>
      <c r="R125" s="164"/>
      <c r="S125" s="164"/>
      <c r="T125" s="165"/>
      <c r="AT125" s="160" t="s">
        <v>196</v>
      </c>
      <c r="AU125" s="160" t="s">
        <v>78</v>
      </c>
      <c r="AV125" s="158" t="s">
        <v>78</v>
      </c>
      <c r="AW125" s="158" t="s">
        <v>31</v>
      </c>
      <c r="AX125" s="158" t="s">
        <v>76</v>
      </c>
      <c r="AY125" s="160" t="s">
        <v>183</v>
      </c>
    </row>
    <row r="126" spans="2:65" s="28" customFormat="1" ht="16.5" customHeight="1">
      <c r="B126" s="27"/>
      <c r="C126" s="147" t="s">
        <v>262</v>
      </c>
      <c r="D126" s="147" t="s">
        <v>185</v>
      </c>
      <c r="E126" s="148" t="s">
        <v>833</v>
      </c>
      <c r="F126" s="149" t="s">
        <v>834</v>
      </c>
      <c r="G126" s="150" t="s">
        <v>188</v>
      </c>
      <c r="H126" s="151">
        <v>259.02</v>
      </c>
      <c r="I126" s="4">
        <v>46.6</v>
      </c>
      <c r="J126" s="95">
        <f>ROUND(I126*H126,2)</f>
        <v>12070.33</v>
      </c>
      <c r="K126" s="149" t="s">
        <v>189</v>
      </c>
      <c r="L126" s="27"/>
      <c r="M126" s="152" t="s">
        <v>1</v>
      </c>
      <c r="N126" s="153" t="s">
        <v>40</v>
      </c>
      <c r="O126" s="48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15" t="s">
        <v>190</v>
      </c>
      <c r="AT126" s="15" t="s">
        <v>185</v>
      </c>
      <c r="AU126" s="15" t="s">
        <v>78</v>
      </c>
      <c r="AY126" s="15" t="s">
        <v>183</v>
      </c>
      <c r="BE126" s="156">
        <f>IF(N126="základní",J126,0)</f>
        <v>12070.33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5" t="s">
        <v>76</v>
      </c>
      <c r="BK126" s="156">
        <f>ROUND(I126*H126,2)</f>
        <v>12070.33</v>
      </c>
      <c r="BL126" s="15" t="s">
        <v>190</v>
      </c>
      <c r="BM126" s="15" t="s">
        <v>1257</v>
      </c>
    </row>
    <row r="127" spans="2:65" s="28" customFormat="1" ht="16.5" customHeight="1">
      <c r="B127" s="27"/>
      <c r="C127" s="147" t="s">
        <v>264</v>
      </c>
      <c r="D127" s="147" t="s">
        <v>185</v>
      </c>
      <c r="E127" s="148" t="s">
        <v>218</v>
      </c>
      <c r="F127" s="149" t="s">
        <v>219</v>
      </c>
      <c r="G127" s="150" t="s">
        <v>194</v>
      </c>
      <c r="H127" s="151">
        <v>51.804</v>
      </c>
      <c r="I127" s="4">
        <v>252</v>
      </c>
      <c r="J127" s="95">
        <f>ROUND(I127*H127,2)</f>
        <v>13054.61</v>
      </c>
      <c r="K127" s="149" t="s">
        <v>189</v>
      </c>
      <c r="L127" s="27"/>
      <c r="M127" s="152" t="s">
        <v>1</v>
      </c>
      <c r="N127" s="153" t="s">
        <v>40</v>
      </c>
      <c r="O127" s="4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AR127" s="15" t="s">
        <v>190</v>
      </c>
      <c r="AT127" s="15" t="s">
        <v>185</v>
      </c>
      <c r="AU127" s="15" t="s">
        <v>78</v>
      </c>
      <c r="AY127" s="15" t="s">
        <v>183</v>
      </c>
      <c r="BE127" s="156">
        <f>IF(N127="základní",J127,0)</f>
        <v>13054.61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13054.61</v>
      </c>
      <c r="BL127" s="15" t="s">
        <v>190</v>
      </c>
      <c r="BM127" s="15" t="s">
        <v>1258</v>
      </c>
    </row>
    <row r="128" spans="2:51" s="158" customFormat="1" ht="12">
      <c r="B128" s="157"/>
      <c r="D128" s="159" t="s">
        <v>196</v>
      </c>
      <c r="E128" s="160" t="s">
        <v>1</v>
      </c>
      <c r="F128" s="161" t="s">
        <v>1259</v>
      </c>
      <c r="H128" s="162">
        <v>51.804</v>
      </c>
      <c r="I128" s="5"/>
      <c r="L128" s="157"/>
      <c r="M128" s="163"/>
      <c r="N128" s="164"/>
      <c r="O128" s="164"/>
      <c r="P128" s="164"/>
      <c r="Q128" s="164"/>
      <c r="R128" s="164"/>
      <c r="S128" s="164"/>
      <c r="T128" s="165"/>
      <c r="AT128" s="160" t="s">
        <v>196</v>
      </c>
      <c r="AU128" s="160" t="s">
        <v>78</v>
      </c>
      <c r="AV128" s="158" t="s">
        <v>78</v>
      </c>
      <c r="AW128" s="158" t="s">
        <v>31</v>
      </c>
      <c r="AX128" s="158" t="s">
        <v>76</v>
      </c>
      <c r="AY128" s="160" t="s">
        <v>183</v>
      </c>
    </row>
    <row r="129" spans="2:65" s="28" customFormat="1" ht="16.5" customHeight="1">
      <c r="B129" s="27"/>
      <c r="C129" s="147" t="s">
        <v>270</v>
      </c>
      <c r="D129" s="147" t="s">
        <v>185</v>
      </c>
      <c r="E129" s="148" t="s">
        <v>223</v>
      </c>
      <c r="F129" s="149" t="s">
        <v>224</v>
      </c>
      <c r="G129" s="150" t="s">
        <v>194</v>
      </c>
      <c r="H129" s="151">
        <v>1605.924</v>
      </c>
      <c r="I129" s="4">
        <v>2.5</v>
      </c>
      <c r="J129" s="95">
        <f>ROUND(I129*H129,2)</f>
        <v>4014.81</v>
      </c>
      <c r="K129" s="149" t="s">
        <v>189</v>
      </c>
      <c r="L129" s="27"/>
      <c r="M129" s="152" t="s">
        <v>1</v>
      </c>
      <c r="N129" s="153" t="s">
        <v>40</v>
      </c>
      <c r="O129" s="4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AR129" s="15" t="s">
        <v>190</v>
      </c>
      <c r="AT129" s="15" t="s">
        <v>185</v>
      </c>
      <c r="AU129" s="15" t="s">
        <v>78</v>
      </c>
      <c r="AY129" s="15" t="s">
        <v>183</v>
      </c>
      <c r="BE129" s="156">
        <f>IF(N129="základní",J129,0)</f>
        <v>4014.81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4014.81</v>
      </c>
      <c r="BL129" s="15" t="s">
        <v>190</v>
      </c>
      <c r="BM129" s="15" t="s">
        <v>1260</v>
      </c>
    </row>
    <row r="130" spans="2:51" s="158" customFormat="1" ht="12">
      <c r="B130" s="157"/>
      <c r="D130" s="159" t="s">
        <v>196</v>
      </c>
      <c r="E130" s="160" t="s">
        <v>1</v>
      </c>
      <c r="F130" s="161" t="s">
        <v>1261</v>
      </c>
      <c r="H130" s="162">
        <v>1605.924</v>
      </c>
      <c r="I130" s="5"/>
      <c r="L130" s="157"/>
      <c r="M130" s="163"/>
      <c r="N130" s="164"/>
      <c r="O130" s="164"/>
      <c r="P130" s="164"/>
      <c r="Q130" s="164"/>
      <c r="R130" s="164"/>
      <c r="S130" s="164"/>
      <c r="T130" s="165"/>
      <c r="AT130" s="160" t="s">
        <v>196</v>
      </c>
      <c r="AU130" s="160" t="s">
        <v>78</v>
      </c>
      <c r="AV130" s="158" t="s">
        <v>78</v>
      </c>
      <c r="AW130" s="158" t="s">
        <v>31</v>
      </c>
      <c r="AX130" s="158" t="s">
        <v>76</v>
      </c>
      <c r="AY130" s="160" t="s">
        <v>183</v>
      </c>
    </row>
    <row r="131" spans="2:65" s="28" customFormat="1" ht="16.5" customHeight="1">
      <c r="B131" s="27"/>
      <c r="C131" s="147" t="s">
        <v>274</v>
      </c>
      <c r="D131" s="147" t="s">
        <v>185</v>
      </c>
      <c r="E131" s="148" t="s">
        <v>228</v>
      </c>
      <c r="F131" s="149" t="s">
        <v>229</v>
      </c>
      <c r="G131" s="150" t="s">
        <v>194</v>
      </c>
      <c r="H131" s="151">
        <v>51.804</v>
      </c>
      <c r="I131" s="4">
        <v>19</v>
      </c>
      <c r="J131" s="95">
        <f>ROUND(I131*H131,2)</f>
        <v>984.28</v>
      </c>
      <c r="K131" s="149" t="s">
        <v>205</v>
      </c>
      <c r="L131" s="27"/>
      <c r="M131" s="152" t="s">
        <v>1</v>
      </c>
      <c r="N131" s="153" t="s">
        <v>40</v>
      </c>
      <c r="O131" s="4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AR131" s="15" t="s">
        <v>190</v>
      </c>
      <c r="AT131" s="15" t="s">
        <v>185</v>
      </c>
      <c r="AU131" s="15" t="s">
        <v>78</v>
      </c>
      <c r="AY131" s="15" t="s">
        <v>183</v>
      </c>
      <c r="BE131" s="156">
        <f>IF(N131="základní",J131,0)</f>
        <v>984.28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5" t="s">
        <v>76</v>
      </c>
      <c r="BK131" s="156">
        <f>ROUND(I131*H131,2)</f>
        <v>984.28</v>
      </c>
      <c r="BL131" s="15" t="s">
        <v>190</v>
      </c>
      <c r="BM131" s="15" t="s">
        <v>1262</v>
      </c>
    </row>
    <row r="132" spans="2:51" s="158" customFormat="1" ht="12">
      <c r="B132" s="157"/>
      <c r="D132" s="159" t="s">
        <v>196</v>
      </c>
      <c r="E132" s="160" t="s">
        <v>1</v>
      </c>
      <c r="F132" s="161" t="s">
        <v>1263</v>
      </c>
      <c r="H132" s="162">
        <v>51.804</v>
      </c>
      <c r="I132" s="5"/>
      <c r="L132" s="157"/>
      <c r="M132" s="163"/>
      <c r="N132" s="164"/>
      <c r="O132" s="164"/>
      <c r="P132" s="164"/>
      <c r="Q132" s="164"/>
      <c r="R132" s="164"/>
      <c r="S132" s="164"/>
      <c r="T132" s="165"/>
      <c r="AT132" s="160" t="s">
        <v>196</v>
      </c>
      <c r="AU132" s="160" t="s">
        <v>78</v>
      </c>
      <c r="AV132" s="158" t="s">
        <v>78</v>
      </c>
      <c r="AW132" s="158" t="s">
        <v>31</v>
      </c>
      <c r="AX132" s="158" t="s">
        <v>76</v>
      </c>
      <c r="AY132" s="160" t="s">
        <v>183</v>
      </c>
    </row>
    <row r="133" spans="2:65" s="28" customFormat="1" ht="16.5" customHeight="1">
      <c r="B133" s="27"/>
      <c r="C133" s="147" t="s">
        <v>282</v>
      </c>
      <c r="D133" s="147" t="s">
        <v>185</v>
      </c>
      <c r="E133" s="148" t="s">
        <v>233</v>
      </c>
      <c r="F133" s="149" t="s">
        <v>234</v>
      </c>
      <c r="G133" s="150" t="s">
        <v>194</v>
      </c>
      <c r="H133" s="151">
        <v>51.804</v>
      </c>
      <c r="I133" s="4">
        <v>11</v>
      </c>
      <c r="J133" s="95">
        <f>ROUND(I133*H133,2)</f>
        <v>569.84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569.84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569.84</v>
      </c>
      <c r="BL133" s="15" t="s">
        <v>190</v>
      </c>
      <c r="BM133" s="15" t="s">
        <v>1264</v>
      </c>
    </row>
    <row r="134" spans="2:65" s="28" customFormat="1" ht="16.5" customHeight="1">
      <c r="B134" s="27"/>
      <c r="C134" s="181" t="s">
        <v>7</v>
      </c>
      <c r="D134" s="181" t="s">
        <v>265</v>
      </c>
      <c r="E134" s="182" t="s">
        <v>266</v>
      </c>
      <c r="F134" s="183" t="s">
        <v>267</v>
      </c>
      <c r="G134" s="184" t="s">
        <v>239</v>
      </c>
      <c r="H134" s="185">
        <v>82.886</v>
      </c>
      <c r="I134" s="8">
        <v>580</v>
      </c>
      <c r="J134" s="186">
        <f>ROUND(I134*H134,2)</f>
        <v>48073.88</v>
      </c>
      <c r="K134" s="183" t="s">
        <v>189</v>
      </c>
      <c r="L134" s="187"/>
      <c r="M134" s="188" t="s">
        <v>1</v>
      </c>
      <c r="N134" s="189" t="s">
        <v>40</v>
      </c>
      <c r="O134" s="48"/>
      <c r="P134" s="154">
        <f>O134*H134</f>
        <v>0</v>
      </c>
      <c r="Q134" s="154">
        <v>1</v>
      </c>
      <c r="R134" s="154">
        <f>Q134*H134</f>
        <v>82.886</v>
      </c>
      <c r="S134" s="154">
        <v>0</v>
      </c>
      <c r="T134" s="155">
        <f>S134*H134</f>
        <v>0</v>
      </c>
      <c r="AR134" s="15" t="s">
        <v>227</v>
      </c>
      <c r="AT134" s="15" t="s">
        <v>265</v>
      </c>
      <c r="AU134" s="15" t="s">
        <v>78</v>
      </c>
      <c r="AY134" s="15" t="s">
        <v>183</v>
      </c>
      <c r="BE134" s="156">
        <f>IF(N134="základní",J134,0)</f>
        <v>48073.88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5" t="s">
        <v>76</v>
      </c>
      <c r="BK134" s="156">
        <f>ROUND(I134*H134,2)</f>
        <v>48073.88</v>
      </c>
      <c r="BL134" s="15" t="s">
        <v>190</v>
      </c>
      <c r="BM134" s="15" t="s">
        <v>1265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1266</v>
      </c>
      <c r="H135" s="162">
        <v>82.886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76</v>
      </c>
      <c r="AY135" s="160" t="s">
        <v>183</v>
      </c>
    </row>
    <row r="136" spans="2:65" s="28" customFormat="1" ht="16.5" customHeight="1">
      <c r="B136" s="27"/>
      <c r="C136" s="147" t="s">
        <v>287</v>
      </c>
      <c r="D136" s="147" t="s">
        <v>185</v>
      </c>
      <c r="E136" s="148" t="s">
        <v>271</v>
      </c>
      <c r="F136" s="149" t="s">
        <v>272</v>
      </c>
      <c r="G136" s="150" t="s">
        <v>188</v>
      </c>
      <c r="H136" s="151">
        <v>259.02</v>
      </c>
      <c r="I136" s="4">
        <v>25.5</v>
      </c>
      <c r="J136" s="95">
        <f>ROUND(I136*H136,2)</f>
        <v>6605.01</v>
      </c>
      <c r="K136" s="149" t="s">
        <v>205</v>
      </c>
      <c r="L136" s="27"/>
      <c r="M136" s="152" t="s">
        <v>1</v>
      </c>
      <c r="N136" s="153" t="s">
        <v>40</v>
      </c>
      <c r="O136" s="48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" t="s">
        <v>190</v>
      </c>
      <c r="AT136" s="15" t="s">
        <v>185</v>
      </c>
      <c r="AU136" s="15" t="s">
        <v>78</v>
      </c>
      <c r="AY136" s="15" t="s">
        <v>183</v>
      </c>
      <c r="BE136" s="156">
        <f>IF(N136="základní",J136,0)</f>
        <v>6605.01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5" t="s">
        <v>76</v>
      </c>
      <c r="BK136" s="156">
        <f>ROUND(I136*H136,2)</f>
        <v>6605.01</v>
      </c>
      <c r="BL136" s="15" t="s">
        <v>190</v>
      </c>
      <c r="BM136" s="15" t="s">
        <v>1267</v>
      </c>
    </row>
    <row r="137" spans="2:65" s="28" customFormat="1" ht="16.5" customHeight="1">
      <c r="B137" s="27"/>
      <c r="C137" s="181" t="s">
        <v>292</v>
      </c>
      <c r="D137" s="181" t="s">
        <v>265</v>
      </c>
      <c r="E137" s="182" t="s">
        <v>275</v>
      </c>
      <c r="F137" s="183" t="s">
        <v>276</v>
      </c>
      <c r="G137" s="184" t="s">
        <v>277</v>
      </c>
      <c r="H137" s="185">
        <v>6.476</v>
      </c>
      <c r="I137" s="8">
        <v>185</v>
      </c>
      <c r="J137" s="186">
        <f>ROUND(I137*H137,2)</f>
        <v>1198.06</v>
      </c>
      <c r="K137" s="183" t="s">
        <v>205</v>
      </c>
      <c r="L137" s="187"/>
      <c r="M137" s="188" t="s">
        <v>1</v>
      </c>
      <c r="N137" s="189" t="s">
        <v>40</v>
      </c>
      <c r="O137" s="48"/>
      <c r="P137" s="154">
        <f>O137*H137</f>
        <v>0</v>
      </c>
      <c r="Q137" s="154">
        <v>0.001</v>
      </c>
      <c r="R137" s="154">
        <f>Q137*H137</f>
        <v>0.006476</v>
      </c>
      <c r="S137" s="154">
        <v>0</v>
      </c>
      <c r="T137" s="155">
        <f>S137*H137</f>
        <v>0</v>
      </c>
      <c r="AR137" s="15" t="s">
        <v>227</v>
      </c>
      <c r="AT137" s="15" t="s">
        <v>265</v>
      </c>
      <c r="AU137" s="15" t="s">
        <v>78</v>
      </c>
      <c r="AY137" s="15" t="s">
        <v>183</v>
      </c>
      <c r="BE137" s="156">
        <f>IF(N137="základní",J137,0)</f>
        <v>1198.06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5" t="s">
        <v>76</v>
      </c>
      <c r="BK137" s="156">
        <f>ROUND(I137*H137,2)</f>
        <v>1198.06</v>
      </c>
      <c r="BL137" s="15" t="s">
        <v>190</v>
      </c>
      <c r="BM137" s="15" t="s">
        <v>1268</v>
      </c>
    </row>
    <row r="138" spans="2:51" s="158" customFormat="1" ht="12">
      <c r="B138" s="157"/>
      <c r="D138" s="159" t="s">
        <v>196</v>
      </c>
      <c r="E138" s="160" t="s">
        <v>1</v>
      </c>
      <c r="F138" s="161" t="s">
        <v>1269</v>
      </c>
      <c r="H138" s="162">
        <v>6.476</v>
      </c>
      <c r="I138" s="5"/>
      <c r="L138" s="157"/>
      <c r="M138" s="163"/>
      <c r="N138" s="164"/>
      <c r="O138" s="164"/>
      <c r="P138" s="164"/>
      <c r="Q138" s="164"/>
      <c r="R138" s="164"/>
      <c r="S138" s="164"/>
      <c r="T138" s="165"/>
      <c r="AT138" s="160" t="s">
        <v>196</v>
      </c>
      <c r="AU138" s="160" t="s">
        <v>78</v>
      </c>
      <c r="AV138" s="158" t="s">
        <v>78</v>
      </c>
      <c r="AW138" s="158" t="s">
        <v>31</v>
      </c>
      <c r="AX138" s="158" t="s">
        <v>76</v>
      </c>
      <c r="AY138" s="160" t="s">
        <v>183</v>
      </c>
    </row>
    <row r="139" spans="2:65" s="28" customFormat="1" ht="16.5" customHeight="1">
      <c r="B139" s="27"/>
      <c r="C139" s="147" t="s">
        <v>295</v>
      </c>
      <c r="D139" s="147" t="s">
        <v>185</v>
      </c>
      <c r="E139" s="148" t="s">
        <v>1270</v>
      </c>
      <c r="F139" s="149" t="s">
        <v>1271</v>
      </c>
      <c r="G139" s="150" t="s">
        <v>188</v>
      </c>
      <c r="H139" s="151">
        <v>7.43</v>
      </c>
      <c r="I139" s="4">
        <v>3545</v>
      </c>
      <c r="J139" s="95">
        <f>ROUND(I139*H139,2)</f>
        <v>26339.35</v>
      </c>
      <c r="K139" s="149" t="s">
        <v>1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26339.35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26339.35</v>
      </c>
      <c r="BL139" s="15" t="s">
        <v>190</v>
      </c>
      <c r="BM139" s="15" t="s">
        <v>1272</v>
      </c>
    </row>
    <row r="140" spans="2:63" s="135" customFormat="1" ht="22.9" customHeight="1">
      <c r="B140" s="134"/>
      <c r="D140" s="136" t="s">
        <v>68</v>
      </c>
      <c r="E140" s="145" t="s">
        <v>212</v>
      </c>
      <c r="F140" s="145" t="s">
        <v>331</v>
      </c>
      <c r="I140" s="3"/>
      <c r="J140" s="146">
        <f>BK140</f>
        <v>636760.7</v>
      </c>
      <c r="L140" s="134"/>
      <c r="M140" s="139"/>
      <c r="N140" s="140"/>
      <c r="O140" s="140"/>
      <c r="P140" s="141">
        <f>SUM(P141:P170)</f>
        <v>0</v>
      </c>
      <c r="Q140" s="140"/>
      <c r="R140" s="141">
        <f>SUM(R141:R170)</f>
        <v>653.1780498800001</v>
      </c>
      <c r="S140" s="140"/>
      <c r="T140" s="142">
        <f>SUM(T141:T170)</f>
        <v>0</v>
      </c>
      <c r="AR140" s="136" t="s">
        <v>76</v>
      </c>
      <c r="AT140" s="143" t="s">
        <v>68</v>
      </c>
      <c r="AU140" s="143" t="s">
        <v>76</v>
      </c>
      <c r="AY140" s="136" t="s">
        <v>183</v>
      </c>
      <c r="BK140" s="144">
        <f>SUM(BK141:BK170)</f>
        <v>636760.7</v>
      </c>
    </row>
    <row r="141" spans="2:65" s="28" customFormat="1" ht="16.5" customHeight="1">
      <c r="B141" s="27"/>
      <c r="C141" s="147" t="s">
        <v>299</v>
      </c>
      <c r="D141" s="147" t="s">
        <v>185</v>
      </c>
      <c r="E141" s="148" t="s">
        <v>706</v>
      </c>
      <c r="F141" s="149" t="s">
        <v>707</v>
      </c>
      <c r="G141" s="150" t="s">
        <v>188</v>
      </c>
      <c r="H141" s="151">
        <v>1026.502</v>
      </c>
      <c r="I141" s="4">
        <v>187.5</v>
      </c>
      <c r="J141" s="95">
        <f>ROUND(I141*H141,2)</f>
        <v>192469.13</v>
      </c>
      <c r="K141" s="149" t="s">
        <v>189</v>
      </c>
      <c r="L141" s="27"/>
      <c r="M141" s="152" t="s">
        <v>1</v>
      </c>
      <c r="N141" s="153" t="s">
        <v>40</v>
      </c>
      <c r="O141" s="48"/>
      <c r="P141" s="154">
        <f>O141*H141</f>
        <v>0</v>
      </c>
      <c r="Q141" s="154">
        <v>0.27994</v>
      </c>
      <c r="R141" s="154">
        <f>Q141*H141</f>
        <v>287.35896988</v>
      </c>
      <c r="S141" s="154">
        <v>0</v>
      </c>
      <c r="T141" s="155">
        <f>S141*H141</f>
        <v>0</v>
      </c>
      <c r="AR141" s="15" t="s">
        <v>190</v>
      </c>
      <c r="AT141" s="15" t="s">
        <v>185</v>
      </c>
      <c r="AU141" s="15" t="s">
        <v>78</v>
      </c>
      <c r="AY141" s="15" t="s">
        <v>183</v>
      </c>
      <c r="BE141" s="156">
        <f>IF(N141="základní",J141,0)</f>
        <v>192469.13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5" t="s">
        <v>76</v>
      </c>
      <c r="BK141" s="156">
        <f>ROUND(I141*H141,2)</f>
        <v>192469.13</v>
      </c>
      <c r="BL141" s="15" t="s">
        <v>190</v>
      </c>
      <c r="BM141" s="15" t="s">
        <v>1273</v>
      </c>
    </row>
    <row r="142" spans="2:51" s="167" customFormat="1" ht="12">
      <c r="B142" s="166"/>
      <c r="D142" s="159" t="s">
        <v>196</v>
      </c>
      <c r="E142" s="168" t="s">
        <v>1</v>
      </c>
      <c r="F142" s="169" t="s">
        <v>620</v>
      </c>
      <c r="H142" s="168" t="s">
        <v>1</v>
      </c>
      <c r="I142" s="6"/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196</v>
      </c>
      <c r="AU142" s="168" t="s">
        <v>78</v>
      </c>
      <c r="AV142" s="167" t="s">
        <v>76</v>
      </c>
      <c r="AW142" s="167" t="s">
        <v>31</v>
      </c>
      <c r="AX142" s="167" t="s">
        <v>69</v>
      </c>
      <c r="AY142" s="168" t="s">
        <v>183</v>
      </c>
    </row>
    <row r="143" spans="2:51" s="158" customFormat="1" ht="12">
      <c r="B143" s="157"/>
      <c r="D143" s="159" t="s">
        <v>196</v>
      </c>
      <c r="E143" s="160" t="s">
        <v>1</v>
      </c>
      <c r="F143" s="161" t="s">
        <v>1274</v>
      </c>
      <c r="H143" s="162">
        <v>621.989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31</v>
      </c>
      <c r="AX143" s="158" t="s">
        <v>69</v>
      </c>
      <c r="AY143" s="160" t="s">
        <v>183</v>
      </c>
    </row>
    <row r="144" spans="2:51" s="167" customFormat="1" ht="12">
      <c r="B144" s="166"/>
      <c r="D144" s="159" t="s">
        <v>196</v>
      </c>
      <c r="E144" s="168" t="s">
        <v>1</v>
      </c>
      <c r="F144" s="169" t="s">
        <v>722</v>
      </c>
      <c r="H144" s="168" t="s">
        <v>1</v>
      </c>
      <c r="I144" s="6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8" t="s">
        <v>196</v>
      </c>
      <c r="AU144" s="168" t="s">
        <v>78</v>
      </c>
      <c r="AV144" s="167" t="s">
        <v>76</v>
      </c>
      <c r="AW144" s="167" t="s">
        <v>31</v>
      </c>
      <c r="AX144" s="167" t="s">
        <v>69</v>
      </c>
      <c r="AY144" s="168" t="s">
        <v>183</v>
      </c>
    </row>
    <row r="145" spans="2:51" s="158" customFormat="1" ht="12">
      <c r="B145" s="157"/>
      <c r="D145" s="159" t="s">
        <v>196</v>
      </c>
      <c r="E145" s="160" t="s">
        <v>1</v>
      </c>
      <c r="F145" s="161" t="s">
        <v>1275</v>
      </c>
      <c r="H145" s="162">
        <v>162.383</v>
      </c>
      <c r="I145" s="5"/>
      <c r="L145" s="157"/>
      <c r="M145" s="163"/>
      <c r="N145" s="164"/>
      <c r="O145" s="164"/>
      <c r="P145" s="164"/>
      <c r="Q145" s="164"/>
      <c r="R145" s="164"/>
      <c r="S145" s="164"/>
      <c r="T145" s="165"/>
      <c r="AT145" s="160" t="s">
        <v>196</v>
      </c>
      <c r="AU145" s="160" t="s">
        <v>78</v>
      </c>
      <c r="AV145" s="158" t="s">
        <v>78</v>
      </c>
      <c r="AW145" s="158" t="s">
        <v>31</v>
      </c>
      <c r="AX145" s="158" t="s">
        <v>69</v>
      </c>
      <c r="AY145" s="160" t="s">
        <v>183</v>
      </c>
    </row>
    <row r="146" spans="2:51" s="167" customFormat="1" ht="12">
      <c r="B146" s="166"/>
      <c r="D146" s="159" t="s">
        <v>196</v>
      </c>
      <c r="E146" s="168" t="s">
        <v>1</v>
      </c>
      <c r="F146" s="169" t="s">
        <v>710</v>
      </c>
      <c r="H146" s="168" t="s">
        <v>1</v>
      </c>
      <c r="I146" s="6"/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196</v>
      </c>
      <c r="AU146" s="168" t="s">
        <v>78</v>
      </c>
      <c r="AV146" s="167" t="s">
        <v>76</v>
      </c>
      <c r="AW146" s="167" t="s">
        <v>31</v>
      </c>
      <c r="AX146" s="167" t="s">
        <v>69</v>
      </c>
      <c r="AY146" s="168" t="s">
        <v>183</v>
      </c>
    </row>
    <row r="147" spans="2:51" s="158" customFormat="1" ht="12">
      <c r="B147" s="157"/>
      <c r="D147" s="159" t="s">
        <v>196</v>
      </c>
      <c r="E147" s="160" t="s">
        <v>1</v>
      </c>
      <c r="F147" s="161" t="s">
        <v>1276</v>
      </c>
      <c r="H147" s="162">
        <v>242.13</v>
      </c>
      <c r="I147" s="5"/>
      <c r="L147" s="157"/>
      <c r="M147" s="163"/>
      <c r="N147" s="164"/>
      <c r="O147" s="164"/>
      <c r="P147" s="164"/>
      <c r="Q147" s="164"/>
      <c r="R147" s="164"/>
      <c r="S147" s="164"/>
      <c r="T147" s="165"/>
      <c r="AT147" s="160" t="s">
        <v>196</v>
      </c>
      <c r="AU147" s="160" t="s">
        <v>78</v>
      </c>
      <c r="AV147" s="158" t="s">
        <v>78</v>
      </c>
      <c r="AW147" s="158" t="s">
        <v>31</v>
      </c>
      <c r="AX147" s="158" t="s">
        <v>69</v>
      </c>
      <c r="AY147" s="160" t="s">
        <v>183</v>
      </c>
    </row>
    <row r="148" spans="2:51" s="174" customFormat="1" ht="12">
      <c r="B148" s="173"/>
      <c r="D148" s="159" t="s">
        <v>196</v>
      </c>
      <c r="E148" s="175" t="s">
        <v>1</v>
      </c>
      <c r="F148" s="176" t="s">
        <v>211</v>
      </c>
      <c r="H148" s="177">
        <v>1026.502</v>
      </c>
      <c r="I148" s="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5" t="s">
        <v>196</v>
      </c>
      <c r="AU148" s="175" t="s">
        <v>78</v>
      </c>
      <c r="AV148" s="174" t="s">
        <v>190</v>
      </c>
      <c r="AW148" s="174" t="s">
        <v>31</v>
      </c>
      <c r="AX148" s="174" t="s">
        <v>76</v>
      </c>
      <c r="AY148" s="175" t="s">
        <v>183</v>
      </c>
    </row>
    <row r="149" spans="2:65" s="28" customFormat="1" ht="16.5" customHeight="1">
      <c r="B149" s="27"/>
      <c r="C149" s="147" t="s">
        <v>301</v>
      </c>
      <c r="D149" s="147" t="s">
        <v>185</v>
      </c>
      <c r="E149" s="148" t="s">
        <v>712</v>
      </c>
      <c r="F149" s="149" t="s">
        <v>1277</v>
      </c>
      <c r="G149" s="150" t="s">
        <v>188</v>
      </c>
      <c r="H149" s="151">
        <v>230.6</v>
      </c>
      <c r="I149" s="4">
        <v>197</v>
      </c>
      <c r="J149" s="95">
        <f>ROUND(I149*H149,2)</f>
        <v>45428.2</v>
      </c>
      <c r="K149" s="149" t="s">
        <v>189</v>
      </c>
      <c r="L149" s="27"/>
      <c r="M149" s="152" t="s">
        <v>1</v>
      </c>
      <c r="N149" s="153" t="s">
        <v>40</v>
      </c>
      <c r="O149" s="48"/>
      <c r="P149" s="154">
        <f>O149*H149</f>
        <v>0</v>
      </c>
      <c r="Q149" s="154">
        <v>0.378</v>
      </c>
      <c r="R149" s="154">
        <f>Q149*H149</f>
        <v>87.1668</v>
      </c>
      <c r="S149" s="154">
        <v>0</v>
      </c>
      <c r="T149" s="155">
        <f>S149*H149</f>
        <v>0</v>
      </c>
      <c r="AR149" s="15" t="s">
        <v>190</v>
      </c>
      <c r="AT149" s="15" t="s">
        <v>185</v>
      </c>
      <c r="AU149" s="15" t="s">
        <v>78</v>
      </c>
      <c r="AY149" s="15" t="s">
        <v>183</v>
      </c>
      <c r="BE149" s="156">
        <f>IF(N149="základní",J149,0)</f>
        <v>45428.2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5" t="s">
        <v>76</v>
      </c>
      <c r="BK149" s="156">
        <f>ROUND(I149*H149,2)</f>
        <v>45428.2</v>
      </c>
      <c r="BL149" s="15" t="s">
        <v>190</v>
      </c>
      <c r="BM149" s="15" t="s">
        <v>1278</v>
      </c>
    </row>
    <row r="150" spans="2:51" s="167" customFormat="1" ht="12">
      <c r="B150" s="166"/>
      <c r="D150" s="159" t="s">
        <v>196</v>
      </c>
      <c r="E150" s="168" t="s">
        <v>1</v>
      </c>
      <c r="F150" s="169" t="s">
        <v>710</v>
      </c>
      <c r="H150" s="168" t="s">
        <v>1</v>
      </c>
      <c r="I150" s="6"/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196</v>
      </c>
      <c r="AU150" s="168" t="s">
        <v>78</v>
      </c>
      <c r="AV150" s="167" t="s">
        <v>76</v>
      </c>
      <c r="AW150" s="167" t="s">
        <v>31</v>
      </c>
      <c r="AX150" s="167" t="s">
        <v>69</v>
      </c>
      <c r="AY150" s="168" t="s">
        <v>183</v>
      </c>
    </row>
    <row r="151" spans="2:51" s="158" customFormat="1" ht="12">
      <c r="B151" s="157"/>
      <c r="D151" s="159" t="s">
        <v>196</v>
      </c>
      <c r="E151" s="160" t="s">
        <v>1</v>
      </c>
      <c r="F151" s="161" t="s">
        <v>1279</v>
      </c>
      <c r="H151" s="162">
        <v>230.6</v>
      </c>
      <c r="I151" s="5"/>
      <c r="L151" s="157"/>
      <c r="M151" s="163"/>
      <c r="N151" s="164"/>
      <c r="O151" s="164"/>
      <c r="P151" s="164"/>
      <c r="Q151" s="164"/>
      <c r="R151" s="164"/>
      <c r="S151" s="164"/>
      <c r="T151" s="165"/>
      <c r="AT151" s="160" t="s">
        <v>196</v>
      </c>
      <c r="AU151" s="160" t="s">
        <v>78</v>
      </c>
      <c r="AV151" s="158" t="s">
        <v>78</v>
      </c>
      <c r="AW151" s="158" t="s">
        <v>31</v>
      </c>
      <c r="AX151" s="158" t="s">
        <v>76</v>
      </c>
      <c r="AY151" s="160" t="s">
        <v>183</v>
      </c>
    </row>
    <row r="152" spans="2:65" s="28" customFormat="1" ht="16.5" customHeight="1">
      <c r="B152" s="27"/>
      <c r="C152" s="147" t="s">
        <v>305</v>
      </c>
      <c r="D152" s="147" t="s">
        <v>185</v>
      </c>
      <c r="E152" s="148" t="s">
        <v>719</v>
      </c>
      <c r="F152" s="149" t="s">
        <v>720</v>
      </c>
      <c r="G152" s="150" t="s">
        <v>188</v>
      </c>
      <c r="H152" s="151">
        <v>154.65</v>
      </c>
      <c r="I152" s="4">
        <v>217.8</v>
      </c>
      <c r="J152" s="95">
        <f>ROUND(I152*H152,2)</f>
        <v>33682.77</v>
      </c>
      <c r="K152" s="149" t="s">
        <v>189</v>
      </c>
      <c r="L152" s="27"/>
      <c r="M152" s="152" t="s">
        <v>1</v>
      </c>
      <c r="N152" s="153" t="s">
        <v>40</v>
      </c>
      <c r="O152" s="48"/>
      <c r="P152" s="154">
        <f>O152*H152</f>
        <v>0</v>
      </c>
      <c r="Q152" s="154">
        <v>0.30651</v>
      </c>
      <c r="R152" s="154">
        <f>Q152*H152</f>
        <v>47.4017715</v>
      </c>
      <c r="S152" s="154">
        <v>0</v>
      </c>
      <c r="T152" s="155">
        <f>S152*H152</f>
        <v>0</v>
      </c>
      <c r="AR152" s="15" t="s">
        <v>190</v>
      </c>
      <c r="AT152" s="15" t="s">
        <v>185</v>
      </c>
      <c r="AU152" s="15" t="s">
        <v>78</v>
      </c>
      <c r="AY152" s="15" t="s">
        <v>183</v>
      </c>
      <c r="BE152" s="156">
        <f>IF(N152="základní",J152,0)</f>
        <v>33682.77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5" t="s">
        <v>76</v>
      </c>
      <c r="BK152" s="156">
        <f>ROUND(I152*H152,2)</f>
        <v>33682.77</v>
      </c>
      <c r="BL152" s="15" t="s">
        <v>190</v>
      </c>
      <c r="BM152" s="15" t="s">
        <v>1280</v>
      </c>
    </row>
    <row r="153" spans="2:51" s="167" customFormat="1" ht="12">
      <c r="B153" s="166"/>
      <c r="D153" s="159" t="s">
        <v>196</v>
      </c>
      <c r="E153" s="168" t="s">
        <v>1</v>
      </c>
      <c r="F153" s="169" t="s">
        <v>722</v>
      </c>
      <c r="H153" s="168" t="s">
        <v>1</v>
      </c>
      <c r="I153" s="6"/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196</v>
      </c>
      <c r="AU153" s="168" t="s">
        <v>78</v>
      </c>
      <c r="AV153" s="167" t="s">
        <v>76</v>
      </c>
      <c r="AW153" s="167" t="s">
        <v>31</v>
      </c>
      <c r="AX153" s="167" t="s">
        <v>69</v>
      </c>
      <c r="AY153" s="168" t="s">
        <v>183</v>
      </c>
    </row>
    <row r="154" spans="2:51" s="158" customFormat="1" ht="12">
      <c r="B154" s="157"/>
      <c r="D154" s="159" t="s">
        <v>196</v>
      </c>
      <c r="E154" s="160" t="s">
        <v>1</v>
      </c>
      <c r="F154" s="161" t="s">
        <v>1281</v>
      </c>
      <c r="H154" s="162">
        <v>154.65</v>
      </c>
      <c r="I154" s="5"/>
      <c r="L154" s="157"/>
      <c r="M154" s="163"/>
      <c r="N154" s="164"/>
      <c r="O154" s="164"/>
      <c r="P154" s="164"/>
      <c r="Q154" s="164"/>
      <c r="R154" s="164"/>
      <c r="S154" s="164"/>
      <c r="T154" s="165"/>
      <c r="AT154" s="160" t="s">
        <v>196</v>
      </c>
      <c r="AU154" s="160" t="s">
        <v>78</v>
      </c>
      <c r="AV154" s="158" t="s">
        <v>78</v>
      </c>
      <c r="AW154" s="158" t="s">
        <v>31</v>
      </c>
      <c r="AX154" s="158" t="s">
        <v>76</v>
      </c>
      <c r="AY154" s="160" t="s">
        <v>183</v>
      </c>
    </row>
    <row r="155" spans="2:65" s="28" customFormat="1" ht="16.5" customHeight="1">
      <c r="B155" s="27"/>
      <c r="C155" s="147" t="s">
        <v>307</v>
      </c>
      <c r="D155" s="147" t="s">
        <v>185</v>
      </c>
      <c r="E155" s="148" t="s">
        <v>731</v>
      </c>
      <c r="F155" s="149" t="s">
        <v>732</v>
      </c>
      <c r="G155" s="150" t="s">
        <v>188</v>
      </c>
      <c r="H155" s="151">
        <v>592.37</v>
      </c>
      <c r="I155" s="4">
        <v>165</v>
      </c>
      <c r="J155" s="95">
        <f>ROUND(I155*H155,2)</f>
        <v>97741.05</v>
      </c>
      <c r="K155" s="149" t="s">
        <v>189</v>
      </c>
      <c r="L155" s="27"/>
      <c r="M155" s="152" t="s">
        <v>1</v>
      </c>
      <c r="N155" s="153" t="s">
        <v>40</v>
      </c>
      <c r="O155" s="48"/>
      <c r="P155" s="154">
        <f>O155*H155</f>
        <v>0</v>
      </c>
      <c r="Q155" s="154">
        <v>0.08425</v>
      </c>
      <c r="R155" s="154">
        <f>Q155*H155</f>
        <v>49.9071725</v>
      </c>
      <c r="S155" s="154">
        <v>0</v>
      </c>
      <c r="T155" s="155">
        <f>S155*H155</f>
        <v>0</v>
      </c>
      <c r="AR155" s="15" t="s">
        <v>190</v>
      </c>
      <c r="AT155" s="15" t="s">
        <v>185</v>
      </c>
      <c r="AU155" s="15" t="s">
        <v>78</v>
      </c>
      <c r="AY155" s="15" t="s">
        <v>183</v>
      </c>
      <c r="BE155" s="156">
        <f>IF(N155="základní",J155,0)</f>
        <v>97741.05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5" t="s">
        <v>76</v>
      </c>
      <c r="BK155" s="156">
        <f>ROUND(I155*H155,2)</f>
        <v>97741.05</v>
      </c>
      <c r="BL155" s="15" t="s">
        <v>190</v>
      </c>
      <c r="BM155" s="15" t="s">
        <v>1282</v>
      </c>
    </row>
    <row r="156" spans="2:51" s="167" customFormat="1" ht="12">
      <c r="B156" s="166"/>
      <c r="D156" s="159" t="s">
        <v>196</v>
      </c>
      <c r="E156" s="168" t="s">
        <v>1</v>
      </c>
      <c r="F156" s="169" t="s">
        <v>620</v>
      </c>
      <c r="H156" s="168" t="s">
        <v>1</v>
      </c>
      <c r="I156" s="6"/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196</v>
      </c>
      <c r="AU156" s="168" t="s">
        <v>78</v>
      </c>
      <c r="AV156" s="167" t="s">
        <v>76</v>
      </c>
      <c r="AW156" s="167" t="s">
        <v>31</v>
      </c>
      <c r="AX156" s="167" t="s">
        <v>69</v>
      </c>
      <c r="AY156" s="168" t="s">
        <v>183</v>
      </c>
    </row>
    <row r="157" spans="2:51" s="158" customFormat="1" ht="12">
      <c r="B157" s="157"/>
      <c r="D157" s="159" t="s">
        <v>196</v>
      </c>
      <c r="E157" s="160" t="s">
        <v>1</v>
      </c>
      <c r="F157" s="161" t="s">
        <v>1283</v>
      </c>
      <c r="H157" s="162">
        <v>592.37</v>
      </c>
      <c r="I157" s="5"/>
      <c r="L157" s="157"/>
      <c r="M157" s="163"/>
      <c r="N157" s="164"/>
      <c r="O157" s="164"/>
      <c r="P157" s="164"/>
      <c r="Q157" s="164"/>
      <c r="R157" s="164"/>
      <c r="S157" s="164"/>
      <c r="T157" s="165"/>
      <c r="AT157" s="160" t="s">
        <v>196</v>
      </c>
      <c r="AU157" s="160" t="s">
        <v>78</v>
      </c>
      <c r="AV157" s="158" t="s">
        <v>78</v>
      </c>
      <c r="AW157" s="158" t="s">
        <v>31</v>
      </c>
      <c r="AX157" s="158" t="s">
        <v>76</v>
      </c>
      <c r="AY157" s="160" t="s">
        <v>183</v>
      </c>
    </row>
    <row r="158" spans="2:65" s="28" customFormat="1" ht="16.5" customHeight="1">
      <c r="B158" s="27"/>
      <c r="C158" s="181" t="s">
        <v>312</v>
      </c>
      <c r="D158" s="181" t="s">
        <v>265</v>
      </c>
      <c r="E158" s="182" t="s">
        <v>734</v>
      </c>
      <c r="F158" s="183" t="s">
        <v>735</v>
      </c>
      <c r="G158" s="184" t="s">
        <v>188</v>
      </c>
      <c r="H158" s="185">
        <v>515.404</v>
      </c>
      <c r="I158" s="8">
        <v>180</v>
      </c>
      <c r="J158" s="186">
        <f>ROUND(I158*H158,2)</f>
        <v>92772.72</v>
      </c>
      <c r="K158" s="183" t="s">
        <v>1</v>
      </c>
      <c r="L158" s="187"/>
      <c r="M158" s="188" t="s">
        <v>1</v>
      </c>
      <c r="N158" s="189" t="s">
        <v>40</v>
      </c>
      <c r="O158" s="48"/>
      <c r="P158" s="154">
        <f>O158*H158</f>
        <v>0</v>
      </c>
      <c r="Q158" s="154">
        <v>0.13</v>
      </c>
      <c r="R158" s="154">
        <f>Q158*H158</f>
        <v>67.00252</v>
      </c>
      <c r="S158" s="154">
        <v>0</v>
      </c>
      <c r="T158" s="155">
        <f>S158*H158</f>
        <v>0</v>
      </c>
      <c r="AR158" s="15" t="s">
        <v>227</v>
      </c>
      <c r="AT158" s="15" t="s">
        <v>265</v>
      </c>
      <c r="AU158" s="15" t="s">
        <v>78</v>
      </c>
      <c r="AY158" s="15" t="s">
        <v>183</v>
      </c>
      <c r="BE158" s="156">
        <f>IF(N158="základní",J158,0)</f>
        <v>92772.72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5" t="s">
        <v>76</v>
      </c>
      <c r="BK158" s="156">
        <f>ROUND(I158*H158,2)</f>
        <v>92772.72</v>
      </c>
      <c r="BL158" s="15" t="s">
        <v>190</v>
      </c>
      <c r="BM158" s="15" t="s">
        <v>1284</v>
      </c>
    </row>
    <row r="159" spans="2:51" s="158" customFormat="1" ht="12">
      <c r="B159" s="157"/>
      <c r="D159" s="159" t="s">
        <v>196</v>
      </c>
      <c r="E159" s="160" t="s">
        <v>1</v>
      </c>
      <c r="F159" s="161" t="s">
        <v>1071</v>
      </c>
      <c r="H159" s="162">
        <v>505.298</v>
      </c>
      <c r="I159" s="5"/>
      <c r="L159" s="157"/>
      <c r="M159" s="163"/>
      <c r="N159" s="164"/>
      <c r="O159" s="164"/>
      <c r="P159" s="164"/>
      <c r="Q159" s="164"/>
      <c r="R159" s="164"/>
      <c r="S159" s="164"/>
      <c r="T159" s="165"/>
      <c r="AT159" s="160" t="s">
        <v>196</v>
      </c>
      <c r="AU159" s="160" t="s">
        <v>78</v>
      </c>
      <c r="AV159" s="158" t="s">
        <v>78</v>
      </c>
      <c r="AW159" s="158" t="s">
        <v>31</v>
      </c>
      <c r="AX159" s="158" t="s">
        <v>76</v>
      </c>
      <c r="AY159" s="160" t="s">
        <v>183</v>
      </c>
    </row>
    <row r="160" spans="2:51" s="158" customFormat="1" ht="12">
      <c r="B160" s="157"/>
      <c r="D160" s="159" t="s">
        <v>196</v>
      </c>
      <c r="F160" s="161" t="s">
        <v>1072</v>
      </c>
      <c r="H160" s="162">
        <v>515.404</v>
      </c>
      <c r="I160" s="5"/>
      <c r="L160" s="157"/>
      <c r="M160" s="163"/>
      <c r="N160" s="164"/>
      <c r="O160" s="164"/>
      <c r="P160" s="164"/>
      <c r="Q160" s="164"/>
      <c r="R160" s="164"/>
      <c r="S160" s="164"/>
      <c r="T160" s="165"/>
      <c r="AT160" s="160" t="s">
        <v>196</v>
      </c>
      <c r="AU160" s="160" t="s">
        <v>78</v>
      </c>
      <c r="AV160" s="158" t="s">
        <v>78</v>
      </c>
      <c r="AW160" s="158" t="s">
        <v>3</v>
      </c>
      <c r="AX160" s="158" t="s">
        <v>76</v>
      </c>
      <c r="AY160" s="160" t="s">
        <v>183</v>
      </c>
    </row>
    <row r="161" spans="2:65" s="28" customFormat="1" ht="16.5" customHeight="1">
      <c r="B161" s="27"/>
      <c r="C161" s="181" t="s">
        <v>316</v>
      </c>
      <c r="D161" s="181" t="s">
        <v>265</v>
      </c>
      <c r="E161" s="182" t="s">
        <v>742</v>
      </c>
      <c r="F161" s="183" t="s">
        <v>743</v>
      </c>
      <c r="G161" s="184" t="s">
        <v>188</v>
      </c>
      <c r="H161" s="185">
        <v>24.633</v>
      </c>
      <c r="I161" s="8">
        <v>580</v>
      </c>
      <c r="J161" s="186">
        <f>ROUND(I161*H161,2)</f>
        <v>14287.14</v>
      </c>
      <c r="K161" s="183" t="s">
        <v>1</v>
      </c>
      <c r="L161" s="187"/>
      <c r="M161" s="188" t="s">
        <v>1</v>
      </c>
      <c r="N161" s="189" t="s">
        <v>40</v>
      </c>
      <c r="O161" s="48"/>
      <c r="P161" s="154">
        <f>O161*H161</f>
        <v>0</v>
      </c>
      <c r="Q161" s="154">
        <v>0.131</v>
      </c>
      <c r="R161" s="154">
        <f>Q161*H161</f>
        <v>3.226923</v>
      </c>
      <c r="S161" s="154">
        <v>0</v>
      </c>
      <c r="T161" s="155">
        <f>S161*H161</f>
        <v>0</v>
      </c>
      <c r="AR161" s="15" t="s">
        <v>227</v>
      </c>
      <c r="AT161" s="15" t="s">
        <v>265</v>
      </c>
      <c r="AU161" s="15" t="s">
        <v>78</v>
      </c>
      <c r="AY161" s="15" t="s">
        <v>183</v>
      </c>
      <c r="BE161" s="156">
        <f>IF(N161="základní",J161,0)</f>
        <v>14287.14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5" t="s">
        <v>76</v>
      </c>
      <c r="BK161" s="156">
        <f>ROUND(I161*H161,2)</f>
        <v>14287.14</v>
      </c>
      <c r="BL161" s="15" t="s">
        <v>190</v>
      </c>
      <c r="BM161" s="15" t="s">
        <v>1285</v>
      </c>
    </row>
    <row r="162" spans="2:51" s="158" customFormat="1" ht="12">
      <c r="B162" s="157"/>
      <c r="D162" s="159" t="s">
        <v>196</v>
      </c>
      <c r="E162" s="160" t="s">
        <v>1</v>
      </c>
      <c r="F162" s="161" t="s">
        <v>1076</v>
      </c>
      <c r="H162" s="162">
        <v>24.633</v>
      </c>
      <c r="I162" s="5"/>
      <c r="L162" s="157"/>
      <c r="M162" s="163"/>
      <c r="N162" s="164"/>
      <c r="O162" s="164"/>
      <c r="P162" s="164"/>
      <c r="Q162" s="164"/>
      <c r="R162" s="164"/>
      <c r="S162" s="164"/>
      <c r="T162" s="165"/>
      <c r="AT162" s="160" t="s">
        <v>196</v>
      </c>
      <c r="AU162" s="160" t="s">
        <v>78</v>
      </c>
      <c r="AV162" s="158" t="s">
        <v>78</v>
      </c>
      <c r="AW162" s="158" t="s">
        <v>31</v>
      </c>
      <c r="AX162" s="158" t="s">
        <v>76</v>
      </c>
      <c r="AY162" s="160" t="s">
        <v>183</v>
      </c>
    </row>
    <row r="163" spans="2:65" s="28" customFormat="1" ht="16.5" customHeight="1">
      <c r="B163" s="27"/>
      <c r="C163" s="147" t="s">
        <v>321</v>
      </c>
      <c r="D163" s="147" t="s">
        <v>185</v>
      </c>
      <c r="E163" s="148" t="s">
        <v>746</v>
      </c>
      <c r="F163" s="149" t="s">
        <v>747</v>
      </c>
      <c r="G163" s="150" t="s">
        <v>188</v>
      </c>
      <c r="H163" s="151">
        <v>385.25</v>
      </c>
      <c r="I163" s="4">
        <v>179</v>
      </c>
      <c r="J163" s="95">
        <f>ROUND(I163*H163,2)</f>
        <v>68959.75</v>
      </c>
      <c r="K163" s="149" t="s">
        <v>189</v>
      </c>
      <c r="L163" s="27"/>
      <c r="M163" s="152" t="s">
        <v>1</v>
      </c>
      <c r="N163" s="153" t="s">
        <v>40</v>
      </c>
      <c r="O163" s="48"/>
      <c r="P163" s="154">
        <f>O163*H163</f>
        <v>0</v>
      </c>
      <c r="Q163" s="154">
        <v>0.10362</v>
      </c>
      <c r="R163" s="154">
        <f>Q163*H163</f>
        <v>39.919605000000004</v>
      </c>
      <c r="S163" s="154">
        <v>0</v>
      </c>
      <c r="T163" s="155">
        <f>S163*H163</f>
        <v>0</v>
      </c>
      <c r="AR163" s="15" t="s">
        <v>190</v>
      </c>
      <c r="AT163" s="15" t="s">
        <v>185</v>
      </c>
      <c r="AU163" s="15" t="s">
        <v>78</v>
      </c>
      <c r="AY163" s="15" t="s">
        <v>183</v>
      </c>
      <c r="BE163" s="156">
        <f>IF(N163="základní",J163,0)</f>
        <v>68959.75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5" t="s">
        <v>76</v>
      </c>
      <c r="BK163" s="156">
        <f>ROUND(I163*H163,2)</f>
        <v>68959.75</v>
      </c>
      <c r="BL163" s="15" t="s">
        <v>190</v>
      </c>
      <c r="BM163" s="15" t="s">
        <v>1286</v>
      </c>
    </row>
    <row r="164" spans="2:51" s="167" customFormat="1" ht="12">
      <c r="B164" s="166"/>
      <c r="D164" s="159" t="s">
        <v>196</v>
      </c>
      <c r="E164" s="168" t="s">
        <v>1</v>
      </c>
      <c r="F164" s="169" t="s">
        <v>722</v>
      </c>
      <c r="H164" s="168" t="s">
        <v>1</v>
      </c>
      <c r="I164" s="6"/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196</v>
      </c>
      <c r="AU164" s="168" t="s">
        <v>78</v>
      </c>
      <c r="AV164" s="167" t="s">
        <v>76</v>
      </c>
      <c r="AW164" s="167" t="s">
        <v>31</v>
      </c>
      <c r="AX164" s="167" t="s">
        <v>69</v>
      </c>
      <c r="AY164" s="168" t="s">
        <v>183</v>
      </c>
    </row>
    <row r="165" spans="2:51" s="158" customFormat="1" ht="12">
      <c r="B165" s="157"/>
      <c r="D165" s="159" t="s">
        <v>196</v>
      </c>
      <c r="E165" s="160" t="s">
        <v>1</v>
      </c>
      <c r="F165" s="161" t="s">
        <v>1281</v>
      </c>
      <c r="H165" s="162">
        <v>154.65</v>
      </c>
      <c r="I165" s="5"/>
      <c r="L165" s="157"/>
      <c r="M165" s="163"/>
      <c r="N165" s="164"/>
      <c r="O165" s="164"/>
      <c r="P165" s="164"/>
      <c r="Q165" s="164"/>
      <c r="R165" s="164"/>
      <c r="S165" s="164"/>
      <c r="T165" s="165"/>
      <c r="AT165" s="160" t="s">
        <v>196</v>
      </c>
      <c r="AU165" s="160" t="s">
        <v>78</v>
      </c>
      <c r="AV165" s="158" t="s">
        <v>78</v>
      </c>
      <c r="AW165" s="158" t="s">
        <v>31</v>
      </c>
      <c r="AX165" s="158" t="s">
        <v>69</v>
      </c>
      <c r="AY165" s="160" t="s">
        <v>183</v>
      </c>
    </row>
    <row r="166" spans="2:51" s="167" customFormat="1" ht="12">
      <c r="B166" s="166"/>
      <c r="D166" s="159" t="s">
        <v>196</v>
      </c>
      <c r="E166" s="168" t="s">
        <v>1</v>
      </c>
      <c r="F166" s="169" t="s">
        <v>710</v>
      </c>
      <c r="H166" s="168" t="s">
        <v>1</v>
      </c>
      <c r="I166" s="6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196</v>
      </c>
      <c r="AU166" s="168" t="s">
        <v>78</v>
      </c>
      <c r="AV166" s="167" t="s">
        <v>76</v>
      </c>
      <c r="AW166" s="167" t="s">
        <v>31</v>
      </c>
      <c r="AX166" s="167" t="s">
        <v>69</v>
      </c>
      <c r="AY166" s="168" t="s">
        <v>183</v>
      </c>
    </row>
    <row r="167" spans="2:51" s="158" customFormat="1" ht="12">
      <c r="B167" s="157"/>
      <c r="D167" s="159" t="s">
        <v>196</v>
      </c>
      <c r="E167" s="160" t="s">
        <v>1</v>
      </c>
      <c r="F167" s="161" t="s">
        <v>1279</v>
      </c>
      <c r="H167" s="162">
        <v>230.6</v>
      </c>
      <c r="I167" s="5"/>
      <c r="L167" s="157"/>
      <c r="M167" s="163"/>
      <c r="N167" s="164"/>
      <c r="O167" s="164"/>
      <c r="P167" s="164"/>
      <c r="Q167" s="164"/>
      <c r="R167" s="164"/>
      <c r="S167" s="164"/>
      <c r="T167" s="165"/>
      <c r="AT167" s="160" t="s">
        <v>196</v>
      </c>
      <c r="AU167" s="160" t="s">
        <v>78</v>
      </c>
      <c r="AV167" s="158" t="s">
        <v>78</v>
      </c>
      <c r="AW167" s="158" t="s">
        <v>31</v>
      </c>
      <c r="AX167" s="158" t="s">
        <v>69</v>
      </c>
      <c r="AY167" s="160" t="s">
        <v>183</v>
      </c>
    </row>
    <row r="168" spans="2:51" s="174" customFormat="1" ht="12">
      <c r="B168" s="173"/>
      <c r="D168" s="159" t="s">
        <v>196</v>
      </c>
      <c r="E168" s="175" t="s">
        <v>1</v>
      </c>
      <c r="F168" s="176" t="s">
        <v>211</v>
      </c>
      <c r="H168" s="177">
        <v>385.25</v>
      </c>
      <c r="I168" s="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5" t="s">
        <v>196</v>
      </c>
      <c r="AU168" s="175" t="s">
        <v>78</v>
      </c>
      <c r="AV168" s="174" t="s">
        <v>190</v>
      </c>
      <c r="AW168" s="174" t="s">
        <v>31</v>
      </c>
      <c r="AX168" s="174" t="s">
        <v>76</v>
      </c>
      <c r="AY168" s="175" t="s">
        <v>183</v>
      </c>
    </row>
    <row r="169" spans="2:65" s="28" customFormat="1" ht="16.5" customHeight="1">
      <c r="B169" s="27"/>
      <c r="C169" s="181" t="s">
        <v>327</v>
      </c>
      <c r="D169" s="181" t="s">
        <v>265</v>
      </c>
      <c r="E169" s="182" t="s">
        <v>750</v>
      </c>
      <c r="F169" s="183" t="s">
        <v>751</v>
      </c>
      <c r="G169" s="184" t="s">
        <v>188</v>
      </c>
      <c r="H169" s="185">
        <v>404.513</v>
      </c>
      <c r="I169" s="8">
        <v>226</v>
      </c>
      <c r="J169" s="186">
        <f>ROUND(I169*H169,2)</f>
        <v>91419.94</v>
      </c>
      <c r="K169" s="183" t="s">
        <v>1</v>
      </c>
      <c r="L169" s="187"/>
      <c r="M169" s="188" t="s">
        <v>1</v>
      </c>
      <c r="N169" s="189" t="s">
        <v>40</v>
      </c>
      <c r="O169" s="48"/>
      <c r="P169" s="154">
        <f>O169*H169</f>
        <v>0</v>
      </c>
      <c r="Q169" s="154">
        <v>0.176</v>
      </c>
      <c r="R169" s="154">
        <f>Q169*H169</f>
        <v>71.19428799999999</v>
      </c>
      <c r="S169" s="154">
        <v>0</v>
      </c>
      <c r="T169" s="155">
        <f>S169*H169</f>
        <v>0</v>
      </c>
      <c r="AR169" s="15" t="s">
        <v>227</v>
      </c>
      <c r="AT169" s="15" t="s">
        <v>265</v>
      </c>
      <c r="AU169" s="15" t="s">
        <v>78</v>
      </c>
      <c r="AY169" s="15" t="s">
        <v>183</v>
      </c>
      <c r="BE169" s="156">
        <f>IF(N169="základní",J169,0)</f>
        <v>91419.94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5" t="s">
        <v>76</v>
      </c>
      <c r="BK169" s="156">
        <f>ROUND(I169*H169,2)</f>
        <v>91419.94</v>
      </c>
      <c r="BL169" s="15" t="s">
        <v>190</v>
      </c>
      <c r="BM169" s="15" t="s">
        <v>1287</v>
      </c>
    </row>
    <row r="170" spans="2:51" s="158" customFormat="1" ht="12">
      <c r="B170" s="157"/>
      <c r="D170" s="159" t="s">
        <v>196</v>
      </c>
      <c r="F170" s="161" t="s">
        <v>1288</v>
      </c>
      <c r="H170" s="162">
        <v>404.513</v>
      </c>
      <c r="I170" s="5"/>
      <c r="L170" s="157"/>
      <c r="M170" s="163"/>
      <c r="N170" s="164"/>
      <c r="O170" s="164"/>
      <c r="P170" s="164"/>
      <c r="Q170" s="164"/>
      <c r="R170" s="164"/>
      <c r="S170" s="164"/>
      <c r="T170" s="165"/>
      <c r="AT170" s="160" t="s">
        <v>196</v>
      </c>
      <c r="AU170" s="160" t="s">
        <v>78</v>
      </c>
      <c r="AV170" s="158" t="s">
        <v>78</v>
      </c>
      <c r="AW170" s="158" t="s">
        <v>3</v>
      </c>
      <c r="AX170" s="158" t="s">
        <v>76</v>
      </c>
      <c r="AY170" s="160" t="s">
        <v>183</v>
      </c>
    </row>
    <row r="171" spans="2:63" s="135" customFormat="1" ht="22.9" customHeight="1">
      <c r="B171" s="134"/>
      <c r="D171" s="136" t="s">
        <v>68</v>
      </c>
      <c r="E171" s="145" t="s">
        <v>232</v>
      </c>
      <c r="F171" s="145" t="s">
        <v>754</v>
      </c>
      <c r="I171" s="3"/>
      <c r="J171" s="146">
        <f>BK171</f>
        <v>327377.5</v>
      </c>
      <c r="L171" s="134"/>
      <c r="M171" s="139"/>
      <c r="N171" s="140"/>
      <c r="O171" s="140"/>
      <c r="P171" s="141">
        <f>SUM(P172:P181)</f>
        <v>0</v>
      </c>
      <c r="Q171" s="140"/>
      <c r="R171" s="141">
        <f>SUM(R172:R181)</f>
        <v>159.78237116</v>
      </c>
      <c r="S171" s="140"/>
      <c r="T171" s="142">
        <f>SUM(T172:T181)</f>
        <v>0</v>
      </c>
      <c r="AR171" s="136" t="s">
        <v>76</v>
      </c>
      <c r="AT171" s="143" t="s">
        <v>68</v>
      </c>
      <c r="AU171" s="143" t="s">
        <v>76</v>
      </c>
      <c r="AY171" s="136" t="s">
        <v>183</v>
      </c>
      <c r="BK171" s="144">
        <f>SUM(BK172:BK181)</f>
        <v>327377.5</v>
      </c>
    </row>
    <row r="172" spans="2:65" s="28" customFormat="1" ht="16.5" customHeight="1">
      <c r="B172" s="27"/>
      <c r="C172" s="147" t="s">
        <v>332</v>
      </c>
      <c r="D172" s="147" t="s">
        <v>185</v>
      </c>
      <c r="E172" s="148" t="s">
        <v>484</v>
      </c>
      <c r="F172" s="149" t="s">
        <v>485</v>
      </c>
      <c r="G172" s="150" t="s">
        <v>319</v>
      </c>
      <c r="H172" s="151">
        <v>235.18</v>
      </c>
      <c r="I172" s="4">
        <v>489</v>
      </c>
      <c r="J172" s="95">
        <f>ROUND(I172*H172,2)</f>
        <v>115003.02</v>
      </c>
      <c r="K172" s="149" t="s">
        <v>189</v>
      </c>
      <c r="L172" s="27"/>
      <c r="M172" s="152" t="s">
        <v>1</v>
      </c>
      <c r="N172" s="153" t="s">
        <v>40</v>
      </c>
      <c r="O172" s="48"/>
      <c r="P172" s="154">
        <f>O172*H172</f>
        <v>0</v>
      </c>
      <c r="Q172" s="154">
        <v>0.1554</v>
      </c>
      <c r="R172" s="154">
        <f>Q172*H172</f>
        <v>36.546972000000004</v>
      </c>
      <c r="S172" s="154">
        <v>0</v>
      </c>
      <c r="T172" s="155">
        <f>S172*H172</f>
        <v>0</v>
      </c>
      <c r="AR172" s="15" t="s">
        <v>190</v>
      </c>
      <c r="AT172" s="15" t="s">
        <v>185</v>
      </c>
      <c r="AU172" s="15" t="s">
        <v>78</v>
      </c>
      <c r="AY172" s="15" t="s">
        <v>183</v>
      </c>
      <c r="BE172" s="156">
        <f>IF(N172="základní",J172,0)</f>
        <v>115003.02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5" t="s">
        <v>76</v>
      </c>
      <c r="BK172" s="156">
        <f>ROUND(I172*H172,2)</f>
        <v>115003.02</v>
      </c>
      <c r="BL172" s="15" t="s">
        <v>190</v>
      </c>
      <c r="BM172" s="15" t="s">
        <v>1289</v>
      </c>
    </row>
    <row r="173" spans="2:51" s="158" customFormat="1" ht="12">
      <c r="B173" s="157"/>
      <c r="D173" s="159" t="s">
        <v>196</v>
      </c>
      <c r="E173" s="160" t="s">
        <v>1</v>
      </c>
      <c r="F173" s="161" t="s">
        <v>1290</v>
      </c>
      <c r="H173" s="162">
        <v>235.18</v>
      </c>
      <c r="I173" s="5"/>
      <c r="L173" s="157"/>
      <c r="M173" s="163"/>
      <c r="N173" s="164"/>
      <c r="O173" s="164"/>
      <c r="P173" s="164"/>
      <c r="Q173" s="164"/>
      <c r="R173" s="164"/>
      <c r="S173" s="164"/>
      <c r="T173" s="165"/>
      <c r="AT173" s="160" t="s">
        <v>196</v>
      </c>
      <c r="AU173" s="160" t="s">
        <v>78</v>
      </c>
      <c r="AV173" s="158" t="s">
        <v>78</v>
      </c>
      <c r="AW173" s="158" t="s">
        <v>31</v>
      </c>
      <c r="AX173" s="158" t="s">
        <v>76</v>
      </c>
      <c r="AY173" s="160" t="s">
        <v>183</v>
      </c>
    </row>
    <row r="174" spans="2:65" s="28" customFormat="1" ht="16.5" customHeight="1">
      <c r="B174" s="27"/>
      <c r="C174" s="181" t="s">
        <v>340</v>
      </c>
      <c r="D174" s="181" t="s">
        <v>265</v>
      </c>
      <c r="E174" s="182" t="s">
        <v>489</v>
      </c>
      <c r="F174" s="183" t="s">
        <v>490</v>
      </c>
      <c r="G174" s="184" t="s">
        <v>319</v>
      </c>
      <c r="H174" s="185">
        <v>259.287</v>
      </c>
      <c r="I174" s="8">
        <v>119</v>
      </c>
      <c r="J174" s="186">
        <f>ROUND(I174*H174,2)</f>
        <v>30855.15</v>
      </c>
      <c r="K174" s="183" t="s">
        <v>1</v>
      </c>
      <c r="L174" s="187"/>
      <c r="M174" s="188" t="s">
        <v>1</v>
      </c>
      <c r="N174" s="189" t="s">
        <v>40</v>
      </c>
      <c r="O174" s="48"/>
      <c r="P174" s="154">
        <f>O174*H174</f>
        <v>0</v>
      </c>
      <c r="Q174" s="154">
        <v>0.086</v>
      </c>
      <c r="R174" s="154">
        <f>Q174*H174</f>
        <v>22.298681999999996</v>
      </c>
      <c r="S174" s="154">
        <v>0</v>
      </c>
      <c r="T174" s="155">
        <f>S174*H174</f>
        <v>0</v>
      </c>
      <c r="AR174" s="15" t="s">
        <v>227</v>
      </c>
      <c r="AT174" s="15" t="s">
        <v>265</v>
      </c>
      <c r="AU174" s="15" t="s">
        <v>78</v>
      </c>
      <c r="AY174" s="15" t="s">
        <v>183</v>
      </c>
      <c r="BE174" s="156">
        <f>IF(N174="základní",J174,0)</f>
        <v>30855.15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5" t="s">
        <v>76</v>
      </c>
      <c r="BK174" s="156">
        <f>ROUND(I174*H174,2)</f>
        <v>30855.15</v>
      </c>
      <c r="BL174" s="15" t="s">
        <v>190</v>
      </c>
      <c r="BM174" s="15" t="s">
        <v>1291</v>
      </c>
    </row>
    <row r="175" spans="2:51" s="158" customFormat="1" ht="12">
      <c r="B175" s="157"/>
      <c r="D175" s="159" t="s">
        <v>196</v>
      </c>
      <c r="F175" s="161" t="s">
        <v>1292</v>
      </c>
      <c r="H175" s="162">
        <v>259.287</v>
      </c>
      <c r="I175" s="5"/>
      <c r="L175" s="157"/>
      <c r="M175" s="163"/>
      <c r="N175" s="164"/>
      <c r="O175" s="164"/>
      <c r="P175" s="164"/>
      <c r="Q175" s="164"/>
      <c r="R175" s="164"/>
      <c r="S175" s="164"/>
      <c r="T175" s="165"/>
      <c r="AT175" s="160" t="s">
        <v>196</v>
      </c>
      <c r="AU175" s="160" t="s">
        <v>78</v>
      </c>
      <c r="AV175" s="158" t="s">
        <v>78</v>
      </c>
      <c r="AW175" s="158" t="s">
        <v>3</v>
      </c>
      <c r="AX175" s="158" t="s">
        <v>76</v>
      </c>
      <c r="AY175" s="160" t="s">
        <v>183</v>
      </c>
    </row>
    <row r="176" spans="2:65" s="28" customFormat="1" ht="16.5" customHeight="1">
      <c r="B176" s="27"/>
      <c r="C176" s="147" t="s">
        <v>346</v>
      </c>
      <c r="D176" s="147" t="s">
        <v>185</v>
      </c>
      <c r="E176" s="148" t="s">
        <v>758</v>
      </c>
      <c r="F176" s="149" t="s">
        <v>759</v>
      </c>
      <c r="G176" s="150" t="s">
        <v>319</v>
      </c>
      <c r="H176" s="151">
        <v>382.29</v>
      </c>
      <c r="I176" s="4">
        <v>278</v>
      </c>
      <c r="J176" s="95">
        <f>ROUND(I176*H176,2)</f>
        <v>106276.62</v>
      </c>
      <c r="K176" s="149" t="s">
        <v>189</v>
      </c>
      <c r="L176" s="27"/>
      <c r="M176" s="152" t="s">
        <v>1</v>
      </c>
      <c r="N176" s="153" t="s">
        <v>40</v>
      </c>
      <c r="O176" s="48"/>
      <c r="P176" s="154">
        <f>O176*H176</f>
        <v>0</v>
      </c>
      <c r="Q176" s="154">
        <v>0.1295</v>
      </c>
      <c r="R176" s="154">
        <f>Q176*H176</f>
        <v>49.506555000000006</v>
      </c>
      <c r="S176" s="154">
        <v>0</v>
      </c>
      <c r="T176" s="155">
        <f>S176*H176</f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>IF(N176="základní",J176,0)</f>
        <v>106276.62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5" t="s">
        <v>76</v>
      </c>
      <c r="BK176" s="156">
        <f>ROUND(I176*H176,2)</f>
        <v>106276.62</v>
      </c>
      <c r="BL176" s="15" t="s">
        <v>190</v>
      </c>
      <c r="BM176" s="15" t="s">
        <v>1293</v>
      </c>
    </row>
    <row r="177" spans="2:51" s="158" customFormat="1" ht="12">
      <c r="B177" s="157"/>
      <c r="D177" s="159" t="s">
        <v>196</v>
      </c>
      <c r="E177" s="160" t="s">
        <v>1</v>
      </c>
      <c r="F177" s="161" t="s">
        <v>1294</v>
      </c>
      <c r="H177" s="162">
        <v>382.29</v>
      </c>
      <c r="I177" s="5"/>
      <c r="L177" s="157"/>
      <c r="M177" s="163"/>
      <c r="N177" s="164"/>
      <c r="O177" s="164"/>
      <c r="P177" s="164"/>
      <c r="Q177" s="164"/>
      <c r="R177" s="164"/>
      <c r="S177" s="164"/>
      <c r="T177" s="165"/>
      <c r="AT177" s="160" t="s">
        <v>196</v>
      </c>
      <c r="AU177" s="160" t="s">
        <v>78</v>
      </c>
      <c r="AV177" s="158" t="s">
        <v>78</v>
      </c>
      <c r="AW177" s="158" t="s">
        <v>31</v>
      </c>
      <c r="AX177" s="158" t="s">
        <v>76</v>
      </c>
      <c r="AY177" s="160" t="s">
        <v>183</v>
      </c>
    </row>
    <row r="178" spans="2:65" s="28" customFormat="1" ht="16.5" customHeight="1">
      <c r="B178" s="27"/>
      <c r="C178" s="181" t="s">
        <v>351</v>
      </c>
      <c r="D178" s="181" t="s">
        <v>265</v>
      </c>
      <c r="E178" s="182" t="s">
        <v>761</v>
      </c>
      <c r="F178" s="183" t="s">
        <v>762</v>
      </c>
      <c r="G178" s="184" t="s">
        <v>319</v>
      </c>
      <c r="H178" s="185">
        <v>401.405</v>
      </c>
      <c r="I178" s="8">
        <v>85</v>
      </c>
      <c r="J178" s="186">
        <f>ROUND(I178*H178,2)</f>
        <v>34119.43</v>
      </c>
      <c r="K178" s="183" t="s">
        <v>1</v>
      </c>
      <c r="L178" s="187"/>
      <c r="M178" s="188" t="s">
        <v>1</v>
      </c>
      <c r="N178" s="189" t="s">
        <v>40</v>
      </c>
      <c r="O178" s="48"/>
      <c r="P178" s="154">
        <f>O178*H178</f>
        <v>0</v>
      </c>
      <c r="Q178" s="154">
        <v>0.024</v>
      </c>
      <c r="R178" s="154">
        <f>Q178*H178</f>
        <v>9.63372</v>
      </c>
      <c r="S178" s="154">
        <v>0</v>
      </c>
      <c r="T178" s="155">
        <f>S178*H178</f>
        <v>0</v>
      </c>
      <c r="AR178" s="15" t="s">
        <v>227</v>
      </c>
      <c r="AT178" s="15" t="s">
        <v>265</v>
      </c>
      <c r="AU178" s="15" t="s">
        <v>78</v>
      </c>
      <c r="AY178" s="15" t="s">
        <v>183</v>
      </c>
      <c r="BE178" s="156">
        <f>IF(N178="základní",J178,0)</f>
        <v>34119.43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5" t="s">
        <v>76</v>
      </c>
      <c r="BK178" s="156">
        <f>ROUND(I178*H178,2)</f>
        <v>34119.43</v>
      </c>
      <c r="BL178" s="15" t="s">
        <v>190</v>
      </c>
      <c r="BM178" s="15" t="s">
        <v>1295</v>
      </c>
    </row>
    <row r="179" spans="2:51" s="158" customFormat="1" ht="12">
      <c r="B179" s="157"/>
      <c r="D179" s="159" t="s">
        <v>196</v>
      </c>
      <c r="F179" s="161" t="s">
        <v>1296</v>
      </c>
      <c r="H179" s="162">
        <v>401.405</v>
      </c>
      <c r="I179" s="5"/>
      <c r="L179" s="157"/>
      <c r="M179" s="163"/>
      <c r="N179" s="164"/>
      <c r="O179" s="164"/>
      <c r="P179" s="164"/>
      <c r="Q179" s="164"/>
      <c r="R179" s="164"/>
      <c r="S179" s="164"/>
      <c r="T179" s="165"/>
      <c r="AT179" s="160" t="s">
        <v>196</v>
      </c>
      <c r="AU179" s="160" t="s">
        <v>78</v>
      </c>
      <c r="AV179" s="158" t="s">
        <v>78</v>
      </c>
      <c r="AW179" s="158" t="s">
        <v>3</v>
      </c>
      <c r="AX179" s="158" t="s">
        <v>76</v>
      </c>
      <c r="AY179" s="160" t="s">
        <v>183</v>
      </c>
    </row>
    <row r="180" spans="2:65" s="28" customFormat="1" ht="16.5" customHeight="1">
      <c r="B180" s="27"/>
      <c r="C180" s="147" t="s">
        <v>355</v>
      </c>
      <c r="D180" s="147" t="s">
        <v>185</v>
      </c>
      <c r="E180" s="148" t="s">
        <v>514</v>
      </c>
      <c r="F180" s="149" t="s">
        <v>515</v>
      </c>
      <c r="G180" s="150" t="s">
        <v>194</v>
      </c>
      <c r="H180" s="151">
        <v>18.524</v>
      </c>
      <c r="I180" s="4">
        <v>2220</v>
      </c>
      <c r="J180" s="95">
        <f>ROUND(I180*H180,2)</f>
        <v>41123.28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2.25634</v>
      </c>
      <c r="R180" s="154">
        <f>Q180*H180</f>
        <v>41.79644216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41123.28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41123.28</v>
      </c>
      <c r="BL180" s="15" t="s">
        <v>190</v>
      </c>
      <c r="BM180" s="15" t="s">
        <v>1297</v>
      </c>
    </row>
    <row r="181" spans="2:51" s="158" customFormat="1" ht="12">
      <c r="B181" s="157"/>
      <c r="D181" s="159" t="s">
        <v>196</v>
      </c>
      <c r="E181" s="160" t="s">
        <v>1</v>
      </c>
      <c r="F181" s="161" t="s">
        <v>1298</v>
      </c>
      <c r="H181" s="162">
        <v>18.524</v>
      </c>
      <c r="I181" s="5"/>
      <c r="L181" s="157"/>
      <c r="M181" s="163"/>
      <c r="N181" s="164"/>
      <c r="O181" s="164"/>
      <c r="P181" s="164"/>
      <c r="Q181" s="164"/>
      <c r="R181" s="164"/>
      <c r="S181" s="164"/>
      <c r="T181" s="165"/>
      <c r="AT181" s="160" t="s">
        <v>196</v>
      </c>
      <c r="AU181" s="160" t="s">
        <v>78</v>
      </c>
      <c r="AV181" s="158" t="s">
        <v>78</v>
      </c>
      <c r="AW181" s="158" t="s">
        <v>31</v>
      </c>
      <c r="AX181" s="158" t="s">
        <v>76</v>
      </c>
      <c r="AY181" s="160" t="s">
        <v>183</v>
      </c>
    </row>
    <row r="182" spans="2:63" s="135" customFormat="1" ht="22.9" customHeight="1">
      <c r="B182" s="134"/>
      <c r="D182" s="136" t="s">
        <v>68</v>
      </c>
      <c r="E182" s="145" t="s">
        <v>561</v>
      </c>
      <c r="F182" s="145" t="s">
        <v>562</v>
      </c>
      <c r="I182" s="3"/>
      <c r="J182" s="146">
        <f>BK182</f>
        <v>149036.8</v>
      </c>
      <c r="L182" s="134"/>
      <c r="M182" s="139"/>
      <c r="N182" s="140"/>
      <c r="O182" s="140"/>
      <c r="P182" s="141">
        <f>SUM(P183:P192)</f>
        <v>0</v>
      </c>
      <c r="Q182" s="140"/>
      <c r="R182" s="141">
        <f>SUM(R183:R192)</f>
        <v>0</v>
      </c>
      <c r="S182" s="140"/>
      <c r="T182" s="142">
        <f>SUM(T183:T192)</f>
        <v>0</v>
      </c>
      <c r="AR182" s="136" t="s">
        <v>76</v>
      </c>
      <c r="AT182" s="143" t="s">
        <v>68</v>
      </c>
      <c r="AU182" s="143" t="s">
        <v>76</v>
      </c>
      <c r="AY182" s="136" t="s">
        <v>183</v>
      </c>
      <c r="BK182" s="144">
        <f>SUM(BK183:BK192)</f>
        <v>149036.8</v>
      </c>
    </row>
    <row r="183" spans="2:65" s="28" customFormat="1" ht="16.5" customHeight="1">
      <c r="B183" s="27"/>
      <c r="C183" s="147" t="s">
        <v>359</v>
      </c>
      <c r="D183" s="147" t="s">
        <v>185</v>
      </c>
      <c r="E183" s="148" t="s">
        <v>564</v>
      </c>
      <c r="F183" s="149" t="s">
        <v>565</v>
      </c>
      <c r="G183" s="150" t="s">
        <v>239</v>
      </c>
      <c r="H183" s="151">
        <v>513.92</v>
      </c>
      <c r="I183" s="4">
        <v>149</v>
      </c>
      <c r="J183" s="95">
        <f>ROUND(I183*H183,2)</f>
        <v>76574.08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76574.08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76574.08</v>
      </c>
      <c r="BL183" s="15" t="s">
        <v>190</v>
      </c>
      <c r="BM183" s="15" t="s">
        <v>1299</v>
      </c>
    </row>
    <row r="184" spans="2:65" s="28" customFormat="1" ht="16.5" customHeight="1">
      <c r="B184" s="27"/>
      <c r="C184" s="147" t="s">
        <v>363</v>
      </c>
      <c r="D184" s="147" t="s">
        <v>185</v>
      </c>
      <c r="E184" s="148" t="s">
        <v>569</v>
      </c>
      <c r="F184" s="149" t="s">
        <v>570</v>
      </c>
      <c r="G184" s="150" t="s">
        <v>239</v>
      </c>
      <c r="H184" s="151">
        <v>20556.8</v>
      </c>
      <c r="I184" s="4">
        <v>2</v>
      </c>
      <c r="J184" s="95">
        <f>ROUND(I184*H184,2)</f>
        <v>41113.6</v>
      </c>
      <c r="K184" s="149" t="s">
        <v>189</v>
      </c>
      <c r="L184" s="27"/>
      <c r="M184" s="152" t="s">
        <v>1</v>
      </c>
      <c r="N184" s="153" t="s">
        <v>40</v>
      </c>
      <c r="O184" s="4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AR184" s="15" t="s">
        <v>190</v>
      </c>
      <c r="AT184" s="15" t="s">
        <v>185</v>
      </c>
      <c r="AU184" s="15" t="s">
        <v>78</v>
      </c>
      <c r="AY184" s="15" t="s">
        <v>183</v>
      </c>
      <c r="BE184" s="156">
        <f>IF(N184="základní",J184,0)</f>
        <v>41113.6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5" t="s">
        <v>76</v>
      </c>
      <c r="BK184" s="156">
        <f>ROUND(I184*H184,2)</f>
        <v>41113.6</v>
      </c>
      <c r="BL184" s="15" t="s">
        <v>190</v>
      </c>
      <c r="BM184" s="15" t="s">
        <v>1300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1301</v>
      </c>
      <c r="H185" s="162">
        <v>20556.8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76</v>
      </c>
      <c r="AY185" s="160" t="s">
        <v>183</v>
      </c>
    </row>
    <row r="186" spans="2:65" s="28" customFormat="1" ht="16.5" customHeight="1">
      <c r="B186" s="27"/>
      <c r="C186" s="147" t="s">
        <v>367</v>
      </c>
      <c r="D186" s="147" t="s">
        <v>185</v>
      </c>
      <c r="E186" s="148" t="s">
        <v>574</v>
      </c>
      <c r="F186" s="149" t="s">
        <v>575</v>
      </c>
      <c r="G186" s="150" t="s">
        <v>239</v>
      </c>
      <c r="H186" s="151">
        <v>513.92</v>
      </c>
      <c r="I186" s="4">
        <v>11</v>
      </c>
      <c r="J186" s="95">
        <f>ROUND(I186*H186,2)</f>
        <v>5653.12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5653.12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5653.12</v>
      </c>
      <c r="BL186" s="15" t="s">
        <v>190</v>
      </c>
      <c r="BM186" s="15" t="s">
        <v>1302</v>
      </c>
    </row>
    <row r="187" spans="2:65" s="28" customFormat="1" ht="16.5" customHeight="1">
      <c r="B187" s="27"/>
      <c r="C187" s="147" t="s">
        <v>371</v>
      </c>
      <c r="D187" s="147" t="s">
        <v>185</v>
      </c>
      <c r="E187" s="148" t="s">
        <v>773</v>
      </c>
      <c r="F187" s="149" t="s">
        <v>774</v>
      </c>
      <c r="G187" s="150" t="s">
        <v>239</v>
      </c>
      <c r="H187" s="151">
        <v>100.526</v>
      </c>
      <c r="I187" s="4">
        <v>50</v>
      </c>
      <c r="J187" s="95">
        <f>ROUND(I187*H187,2)</f>
        <v>5026.3</v>
      </c>
      <c r="K187" s="149" t="s">
        <v>189</v>
      </c>
      <c r="L187" s="27"/>
      <c r="M187" s="152" t="s">
        <v>1</v>
      </c>
      <c r="N187" s="153" t="s">
        <v>40</v>
      </c>
      <c r="O187" s="48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AR187" s="15" t="s">
        <v>190</v>
      </c>
      <c r="AT187" s="15" t="s">
        <v>185</v>
      </c>
      <c r="AU187" s="15" t="s">
        <v>78</v>
      </c>
      <c r="AY187" s="15" t="s">
        <v>183</v>
      </c>
      <c r="BE187" s="156">
        <f>IF(N187="základní",J187,0)</f>
        <v>5026.3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5" t="s">
        <v>76</v>
      </c>
      <c r="BK187" s="156">
        <f>ROUND(I187*H187,2)</f>
        <v>5026.3</v>
      </c>
      <c r="BL187" s="15" t="s">
        <v>190</v>
      </c>
      <c r="BM187" s="15" t="s">
        <v>1303</v>
      </c>
    </row>
    <row r="188" spans="2:51" s="158" customFormat="1" ht="12">
      <c r="B188" s="157"/>
      <c r="D188" s="159" t="s">
        <v>196</v>
      </c>
      <c r="E188" s="160" t="s">
        <v>1</v>
      </c>
      <c r="F188" s="161" t="s">
        <v>1304</v>
      </c>
      <c r="H188" s="162">
        <v>100.526</v>
      </c>
      <c r="I188" s="5"/>
      <c r="L188" s="157"/>
      <c r="M188" s="163"/>
      <c r="N188" s="164"/>
      <c r="O188" s="164"/>
      <c r="P188" s="164"/>
      <c r="Q188" s="164"/>
      <c r="R188" s="164"/>
      <c r="S188" s="164"/>
      <c r="T188" s="165"/>
      <c r="AT188" s="160" t="s">
        <v>196</v>
      </c>
      <c r="AU188" s="160" t="s">
        <v>78</v>
      </c>
      <c r="AV188" s="158" t="s">
        <v>78</v>
      </c>
      <c r="AW188" s="158" t="s">
        <v>31</v>
      </c>
      <c r="AX188" s="158" t="s">
        <v>76</v>
      </c>
      <c r="AY188" s="160" t="s">
        <v>183</v>
      </c>
    </row>
    <row r="189" spans="2:65" s="28" customFormat="1" ht="16.5" customHeight="1">
      <c r="B189" s="27"/>
      <c r="C189" s="147" t="s">
        <v>375</v>
      </c>
      <c r="D189" s="147" t="s">
        <v>185</v>
      </c>
      <c r="E189" s="148" t="s">
        <v>777</v>
      </c>
      <c r="F189" s="149" t="s">
        <v>778</v>
      </c>
      <c r="G189" s="150" t="s">
        <v>239</v>
      </c>
      <c r="H189" s="151">
        <v>32.425</v>
      </c>
      <c r="I189" s="4">
        <v>50</v>
      </c>
      <c r="J189" s="95">
        <f>ROUND(I189*H189,2)</f>
        <v>1621.25</v>
      </c>
      <c r="K189" s="149" t="s">
        <v>189</v>
      </c>
      <c r="L189" s="27"/>
      <c r="M189" s="152" t="s">
        <v>1</v>
      </c>
      <c r="N189" s="153" t="s">
        <v>40</v>
      </c>
      <c r="O189" s="48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1621.25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1621.25</v>
      </c>
      <c r="BL189" s="15" t="s">
        <v>190</v>
      </c>
      <c r="BM189" s="15" t="s">
        <v>1305</v>
      </c>
    </row>
    <row r="190" spans="2:51" s="158" customFormat="1" ht="12">
      <c r="B190" s="157"/>
      <c r="D190" s="159" t="s">
        <v>196</v>
      </c>
      <c r="E190" s="160" t="s">
        <v>1</v>
      </c>
      <c r="F190" s="161" t="s">
        <v>1306</v>
      </c>
      <c r="H190" s="162">
        <v>32.425</v>
      </c>
      <c r="I190" s="5"/>
      <c r="L190" s="157"/>
      <c r="M190" s="163"/>
      <c r="N190" s="164"/>
      <c r="O190" s="164"/>
      <c r="P190" s="164"/>
      <c r="Q190" s="164"/>
      <c r="R190" s="164"/>
      <c r="S190" s="164"/>
      <c r="T190" s="165"/>
      <c r="AT190" s="160" t="s">
        <v>196</v>
      </c>
      <c r="AU190" s="160" t="s">
        <v>78</v>
      </c>
      <c r="AV190" s="158" t="s">
        <v>78</v>
      </c>
      <c r="AW190" s="158" t="s">
        <v>31</v>
      </c>
      <c r="AX190" s="158" t="s">
        <v>76</v>
      </c>
      <c r="AY190" s="160" t="s">
        <v>183</v>
      </c>
    </row>
    <row r="191" spans="2:65" s="28" customFormat="1" ht="16.5" customHeight="1">
      <c r="B191" s="27"/>
      <c r="C191" s="147" t="s">
        <v>379</v>
      </c>
      <c r="D191" s="147" t="s">
        <v>185</v>
      </c>
      <c r="E191" s="148" t="s">
        <v>578</v>
      </c>
      <c r="F191" s="149" t="s">
        <v>579</v>
      </c>
      <c r="G191" s="150" t="s">
        <v>239</v>
      </c>
      <c r="H191" s="151">
        <v>380.969</v>
      </c>
      <c r="I191" s="4">
        <v>50</v>
      </c>
      <c r="J191" s="95">
        <f>ROUND(I191*H191,2)</f>
        <v>19048.45</v>
      </c>
      <c r="K191" s="149" t="s">
        <v>189</v>
      </c>
      <c r="L191" s="27"/>
      <c r="M191" s="152" t="s">
        <v>1</v>
      </c>
      <c r="N191" s="153" t="s">
        <v>40</v>
      </c>
      <c r="O191" s="48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AR191" s="15" t="s">
        <v>190</v>
      </c>
      <c r="AT191" s="15" t="s">
        <v>185</v>
      </c>
      <c r="AU191" s="15" t="s">
        <v>78</v>
      </c>
      <c r="AY191" s="15" t="s">
        <v>183</v>
      </c>
      <c r="BE191" s="156">
        <f>IF(N191="základní",J191,0)</f>
        <v>19048.45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5" t="s">
        <v>76</v>
      </c>
      <c r="BK191" s="156">
        <f>ROUND(I191*H191,2)</f>
        <v>19048.45</v>
      </c>
      <c r="BL191" s="15" t="s">
        <v>190</v>
      </c>
      <c r="BM191" s="15" t="s">
        <v>1307</v>
      </c>
    </row>
    <row r="192" spans="2:51" s="158" customFormat="1" ht="12">
      <c r="B192" s="157"/>
      <c r="D192" s="159" t="s">
        <v>196</v>
      </c>
      <c r="E192" s="160" t="s">
        <v>1</v>
      </c>
      <c r="F192" s="161" t="s">
        <v>1308</v>
      </c>
      <c r="H192" s="162">
        <v>380.969</v>
      </c>
      <c r="I192" s="5"/>
      <c r="L192" s="157"/>
      <c r="M192" s="163"/>
      <c r="N192" s="164"/>
      <c r="O192" s="164"/>
      <c r="P192" s="164"/>
      <c r="Q192" s="164"/>
      <c r="R192" s="164"/>
      <c r="S192" s="164"/>
      <c r="T192" s="165"/>
      <c r="AT192" s="160" t="s">
        <v>196</v>
      </c>
      <c r="AU192" s="160" t="s">
        <v>78</v>
      </c>
      <c r="AV192" s="158" t="s">
        <v>78</v>
      </c>
      <c r="AW192" s="158" t="s">
        <v>31</v>
      </c>
      <c r="AX192" s="158" t="s">
        <v>76</v>
      </c>
      <c r="AY192" s="160" t="s">
        <v>183</v>
      </c>
    </row>
    <row r="193" spans="2:63" s="135" customFormat="1" ht="22.9" customHeight="1">
      <c r="B193" s="134"/>
      <c r="D193" s="136" t="s">
        <v>68</v>
      </c>
      <c r="E193" s="145" t="s">
        <v>592</v>
      </c>
      <c r="F193" s="145" t="s">
        <v>593</v>
      </c>
      <c r="I193" s="3"/>
      <c r="J193" s="146">
        <f>BK193</f>
        <v>357445.35</v>
      </c>
      <c r="L193" s="134"/>
      <c r="M193" s="139"/>
      <c r="N193" s="140"/>
      <c r="O193" s="140"/>
      <c r="P193" s="141">
        <f>P194</f>
        <v>0</v>
      </c>
      <c r="Q193" s="140"/>
      <c r="R193" s="141">
        <f>R194</f>
        <v>0</v>
      </c>
      <c r="S193" s="140"/>
      <c r="T193" s="142">
        <f>T194</f>
        <v>0</v>
      </c>
      <c r="AR193" s="136" t="s">
        <v>76</v>
      </c>
      <c r="AT193" s="143" t="s">
        <v>68</v>
      </c>
      <c r="AU193" s="143" t="s">
        <v>76</v>
      </c>
      <c r="AY193" s="136" t="s">
        <v>183</v>
      </c>
      <c r="BK193" s="144">
        <f>BK194</f>
        <v>357445.35</v>
      </c>
    </row>
    <row r="194" spans="2:65" s="28" customFormat="1" ht="16.5" customHeight="1">
      <c r="B194" s="27"/>
      <c r="C194" s="147" t="s">
        <v>383</v>
      </c>
      <c r="D194" s="147" t="s">
        <v>185</v>
      </c>
      <c r="E194" s="148" t="s">
        <v>595</v>
      </c>
      <c r="F194" s="149" t="s">
        <v>596</v>
      </c>
      <c r="G194" s="150" t="s">
        <v>239</v>
      </c>
      <c r="H194" s="151">
        <v>895.853</v>
      </c>
      <c r="I194" s="4">
        <v>399</v>
      </c>
      <c r="J194" s="95">
        <f>ROUND(I194*H194,2)</f>
        <v>357445.35</v>
      </c>
      <c r="K194" s="149" t="s">
        <v>189</v>
      </c>
      <c r="L194" s="27"/>
      <c r="M194" s="190" t="s">
        <v>1</v>
      </c>
      <c r="N194" s="191" t="s">
        <v>40</v>
      </c>
      <c r="O194" s="192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AR194" s="15" t="s">
        <v>190</v>
      </c>
      <c r="AT194" s="15" t="s">
        <v>185</v>
      </c>
      <c r="AU194" s="15" t="s">
        <v>78</v>
      </c>
      <c r="AY194" s="15" t="s">
        <v>183</v>
      </c>
      <c r="BE194" s="156">
        <f>IF(N194="základní",J194,0)</f>
        <v>357445.35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5" t="s">
        <v>76</v>
      </c>
      <c r="BK194" s="156">
        <f>ROUND(I194*H194,2)</f>
        <v>357445.35</v>
      </c>
      <c r="BL194" s="15" t="s">
        <v>190</v>
      </c>
      <c r="BM194" s="15" t="s">
        <v>1309</v>
      </c>
    </row>
    <row r="195" spans="2:12" s="28" customFormat="1" ht="6.95" customHeight="1">
      <c r="B195" s="37"/>
      <c r="C195" s="38"/>
      <c r="D195" s="38"/>
      <c r="E195" s="38"/>
      <c r="F195" s="38"/>
      <c r="G195" s="38"/>
      <c r="H195" s="38"/>
      <c r="I195" s="2"/>
      <c r="J195" s="38"/>
      <c r="K195" s="38"/>
      <c r="L195" s="27"/>
    </row>
  </sheetData>
  <sheetProtection algorithmName="SHA-512" hashValue="EtIBTBBSbXNYPQZFmlmZuolXt+2KBmIAmi1KX7UlBObfH+wADmZQooWFssScbh0nDAUrcXehq5/7lzVKfahJrQ==" saltValue="irIhBBS5UA5vwXH2lFd31g==" spinCount="100000" sheet="1" objects="1" scenarios="1" selectLockedCells="1"/>
  <autoFilter ref="C90:K19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190"/>
  <sheetViews>
    <sheetView showGridLines="0" workbookViewId="0" topLeftCell="A69">
      <selection activeCell="I94" sqref="I94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102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s="28" customFormat="1" ht="12" customHeight="1">
      <c r="B8" s="27"/>
      <c r="D8" s="24" t="s">
        <v>148</v>
      </c>
      <c r="I8" s="45"/>
      <c r="L8" s="27"/>
    </row>
    <row r="9" spans="2:12" s="28" customFormat="1" ht="36.95" customHeight="1">
      <c r="B9" s="27"/>
      <c r="E9" s="254" t="s">
        <v>1310</v>
      </c>
      <c r="F9" s="253"/>
      <c r="G9" s="253"/>
      <c r="H9" s="253"/>
      <c r="I9" s="45"/>
      <c r="L9" s="27"/>
    </row>
    <row r="10" spans="2:12" s="28" customFormat="1" ht="12">
      <c r="B10" s="27"/>
      <c r="I10" s="45"/>
      <c r="L10" s="27"/>
    </row>
    <row r="11" spans="2:12" s="28" customFormat="1" ht="12" customHeight="1">
      <c r="B11" s="27"/>
      <c r="D11" s="24" t="s">
        <v>18</v>
      </c>
      <c r="F11" s="15" t="s">
        <v>1</v>
      </c>
      <c r="I11" s="96" t="s">
        <v>19</v>
      </c>
      <c r="J11" s="15" t="s">
        <v>1</v>
      </c>
      <c r="L11" s="27"/>
    </row>
    <row r="12" spans="2:12" s="28" customFormat="1" ht="12" customHeight="1">
      <c r="B12" s="27"/>
      <c r="D12" s="24" t="s">
        <v>20</v>
      </c>
      <c r="F12" s="15" t="s">
        <v>21</v>
      </c>
      <c r="I12" s="96" t="s">
        <v>22</v>
      </c>
      <c r="J12" s="97" t="str">
        <f>RE!AN8</f>
        <v>Vyplň údaj</v>
      </c>
      <c r="L12" s="27"/>
    </row>
    <row r="13" spans="2:12" s="28" customFormat="1" ht="10.9" customHeight="1">
      <c r="B13" s="27"/>
      <c r="I13" s="45"/>
      <c r="L13" s="27"/>
    </row>
    <row r="14" spans="2:12" s="28" customFormat="1" ht="12" customHeight="1">
      <c r="B14" s="27"/>
      <c r="D14" s="24" t="s">
        <v>23</v>
      </c>
      <c r="I14" s="96" t="s">
        <v>24</v>
      </c>
      <c r="J14" s="15" t="s">
        <v>1</v>
      </c>
      <c r="L14" s="27"/>
    </row>
    <row r="15" spans="2:12" s="28" customFormat="1" ht="18" customHeight="1">
      <c r="B15" s="27"/>
      <c r="E15" s="15" t="s">
        <v>599</v>
      </c>
      <c r="I15" s="96" t="s">
        <v>26</v>
      </c>
      <c r="J15" s="15" t="s">
        <v>1</v>
      </c>
      <c r="L15" s="27"/>
    </row>
    <row r="16" spans="2:12" s="28" customFormat="1" ht="6.95" customHeight="1">
      <c r="B16" s="27"/>
      <c r="I16" s="45"/>
      <c r="L16" s="27"/>
    </row>
    <row r="17" spans="2:12" s="28" customFormat="1" ht="12" customHeight="1">
      <c r="B17" s="27"/>
      <c r="D17" s="24" t="s">
        <v>27</v>
      </c>
      <c r="I17" s="96" t="s">
        <v>24</v>
      </c>
      <c r="J17" s="25" t="str">
        <f>RE!AN13</f>
        <v>Vyplň údaj</v>
      </c>
      <c r="L17" s="27"/>
    </row>
    <row r="18" spans="2:12" s="28" customFormat="1" ht="18" customHeight="1">
      <c r="B18" s="27"/>
      <c r="E18" s="265" t="str">
        <f>RE!E14</f>
        <v>Vyplň údaj</v>
      </c>
      <c r="F18" s="257"/>
      <c r="G18" s="257"/>
      <c r="H18" s="257"/>
      <c r="I18" s="96" t="s">
        <v>26</v>
      </c>
      <c r="J18" s="25" t="str">
        <f>RE!AN14</f>
        <v>Vyplň údaj</v>
      </c>
      <c r="L18" s="27"/>
    </row>
    <row r="19" spans="2:12" s="28" customFormat="1" ht="6.95" customHeight="1">
      <c r="B19" s="27"/>
      <c r="I19" s="45"/>
      <c r="L19" s="27"/>
    </row>
    <row r="20" spans="2:12" s="28" customFormat="1" ht="12" customHeight="1">
      <c r="B20" s="27"/>
      <c r="D20" s="24" t="s">
        <v>29</v>
      </c>
      <c r="I20" s="96" t="s">
        <v>24</v>
      </c>
      <c r="J20" s="15" t="s">
        <v>1</v>
      </c>
      <c r="L20" s="27"/>
    </row>
    <row r="21" spans="2:12" s="28" customFormat="1" ht="18" customHeight="1">
      <c r="B21" s="27"/>
      <c r="E21" s="15" t="s">
        <v>30</v>
      </c>
      <c r="I21" s="96" t="s">
        <v>26</v>
      </c>
      <c r="J21" s="15" t="s">
        <v>1</v>
      </c>
      <c r="L21" s="27"/>
    </row>
    <row r="22" spans="2:12" s="28" customFormat="1" ht="6.95" customHeight="1">
      <c r="B22" s="27"/>
      <c r="I22" s="45"/>
      <c r="L22" s="27"/>
    </row>
    <row r="23" spans="2:12" s="28" customFormat="1" ht="12" customHeight="1">
      <c r="B23" s="27"/>
      <c r="D23" s="24" t="s">
        <v>32</v>
      </c>
      <c r="I23" s="96" t="s">
        <v>24</v>
      </c>
      <c r="J23" s="15" t="s">
        <v>1</v>
      </c>
      <c r="L23" s="27"/>
    </row>
    <row r="24" spans="2:12" s="28" customFormat="1" ht="18" customHeight="1">
      <c r="B24" s="27"/>
      <c r="E24" s="15" t="s">
        <v>33</v>
      </c>
      <c r="I24" s="96" t="s">
        <v>26</v>
      </c>
      <c r="J24" s="15" t="s">
        <v>1</v>
      </c>
      <c r="L24" s="27"/>
    </row>
    <row r="25" spans="2:12" s="28" customFormat="1" ht="6.95" customHeight="1">
      <c r="B25" s="27"/>
      <c r="I25" s="45"/>
      <c r="L25" s="27"/>
    </row>
    <row r="26" spans="2:12" s="28" customFormat="1" ht="12" customHeight="1">
      <c r="B26" s="27"/>
      <c r="D26" s="24" t="s">
        <v>34</v>
      </c>
      <c r="I26" s="45"/>
      <c r="L26" s="27"/>
    </row>
    <row r="27" spans="2:12" s="99" customFormat="1" ht="16.5" customHeight="1">
      <c r="B27" s="98"/>
      <c r="E27" s="261" t="s">
        <v>1</v>
      </c>
      <c r="F27" s="261"/>
      <c r="G27" s="261"/>
      <c r="H27" s="261"/>
      <c r="L27" s="98"/>
    </row>
    <row r="28" spans="2:12" s="28" customFormat="1" ht="6.95" customHeight="1">
      <c r="B28" s="27"/>
      <c r="I28" s="45"/>
      <c r="L28" s="27"/>
    </row>
    <row r="29" spans="2:12" s="28" customFormat="1" ht="6.95" customHeight="1">
      <c r="B29" s="27"/>
      <c r="D29" s="46"/>
      <c r="E29" s="46"/>
      <c r="F29" s="46"/>
      <c r="G29" s="46"/>
      <c r="H29" s="46"/>
      <c r="I29" s="46"/>
      <c r="J29" s="46"/>
      <c r="K29" s="46"/>
      <c r="L29" s="27"/>
    </row>
    <row r="30" spans="2:12" s="28" customFormat="1" ht="25.35" customHeight="1">
      <c r="B30" s="27"/>
      <c r="D30" s="100" t="s">
        <v>35</v>
      </c>
      <c r="I30" s="45"/>
      <c r="J30" s="101">
        <f>ROUND(J86,2)</f>
        <v>525010.22</v>
      </c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14.45" customHeight="1">
      <c r="B32" s="27"/>
      <c r="F32" s="102" t="s">
        <v>37</v>
      </c>
      <c r="I32" s="102" t="s">
        <v>36</v>
      </c>
      <c r="J32" s="102" t="s">
        <v>38</v>
      </c>
      <c r="L32" s="27"/>
    </row>
    <row r="33" spans="2:12" s="28" customFormat="1" ht="14.45" customHeight="1">
      <c r="B33" s="27"/>
      <c r="D33" s="24" t="s">
        <v>39</v>
      </c>
      <c r="E33" s="24" t="s">
        <v>40</v>
      </c>
      <c r="F33" s="103">
        <f>ROUND((SUM(BE86:BE189)),2)</f>
        <v>525010.22</v>
      </c>
      <c r="I33" s="104">
        <v>0.21</v>
      </c>
      <c r="J33" s="103">
        <f>ROUND(((SUM(BE86:BE189))*I33),2)</f>
        <v>110252.15</v>
      </c>
      <c r="L33" s="27"/>
    </row>
    <row r="34" spans="2:12" s="28" customFormat="1" ht="14.45" customHeight="1">
      <c r="B34" s="27"/>
      <c r="E34" s="24" t="s">
        <v>41</v>
      </c>
      <c r="F34" s="103">
        <f>ROUND((SUM(BF86:BF189)),2)</f>
        <v>0</v>
      </c>
      <c r="I34" s="104">
        <v>0.15</v>
      </c>
      <c r="J34" s="103">
        <f>ROUND(((SUM(BF86:BF189))*I34),2)</f>
        <v>0</v>
      </c>
      <c r="L34" s="27"/>
    </row>
    <row r="35" spans="2:12" s="28" customFormat="1" ht="14.45" customHeight="1" hidden="1">
      <c r="B35" s="27"/>
      <c r="E35" s="24" t="s">
        <v>42</v>
      </c>
      <c r="F35" s="103">
        <f>ROUND((SUM(BG86:BG189)),2)</f>
        <v>0</v>
      </c>
      <c r="I35" s="104">
        <v>0.21</v>
      </c>
      <c r="J35" s="103">
        <f>0</f>
        <v>0</v>
      </c>
      <c r="L35" s="27"/>
    </row>
    <row r="36" spans="2:12" s="28" customFormat="1" ht="14.45" customHeight="1" hidden="1">
      <c r="B36" s="27"/>
      <c r="E36" s="24" t="s">
        <v>43</v>
      </c>
      <c r="F36" s="103">
        <f>ROUND((SUM(BH86:BH189)),2)</f>
        <v>0</v>
      </c>
      <c r="I36" s="104">
        <v>0.15</v>
      </c>
      <c r="J36" s="103">
        <f>0</f>
        <v>0</v>
      </c>
      <c r="L36" s="27"/>
    </row>
    <row r="37" spans="2:12" s="28" customFormat="1" ht="14.45" customHeight="1" hidden="1">
      <c r="B37" s="27"/>
      <c r="E37" s="24" t="s">
        <v>44</v>
      </c>
      <c r="F37" s="103">
        <f>ROUND((SUM(BI86:BI189)),2)</f>
        <v>0</v>
      </c>
      <c r="I37" s="104">
        <v>0</v>
      </c>
      <c r="J37" s="103">
        <f>0</f>
        <v>0</v>
      </c>
      <c r="L37" s="27"/>
    </row>
    <row r="38" spans="2:12" s="28" customFormat="1" ht="6.95" customHeight="1">
      <c r="B38" s="27"/>
      <c r="I38" s="45"/>
      <c r="L38" s="27"/>
    </row>
    <row r="39" spans="2:12" s="28" customFormat="1" ht="25.35" customHeight="1">
      <c r="B39" s="27"/>
      <c r="C39" s="105"/>
      <c r="D39" s="106" t="s">
        <v>45</v>
      </c>
      <c r="E39" s="50"/>
      <c r="F39" s="50"/>
      <c r="G39" s="107" t="s">
        <v>46</v>
      </c>
      <c r="H39" s="108" t="s">
        <v>47</v>
      </c>
      <c r="I39" s="50"/>
      <c r="J39" s="109">
        <f>SUM(J30:J37)</f>
        <v>635262.37</v>
      </c>
      <c r="K39" s="110"/>
      <c r="L39" s="27"/>
    </row>
    <row r="40" spans="2:12" s="28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7"/>
    </row>
    <row r="41" ht="12">
      <c r="I41" s="14"/>
    </row>
    <row r="42" ht="12">
      <c r="I42" s="14"/>
    </row>
    <row r="43" ht="12">
      <c r="I43" s="14"/>
    </row>
    <row r="44" spans="2:12" s="28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2:12" s="28" customFormat="1" ht="24.95" customHeight="1">
      <c r="B45" s="27"/>
      <c r="C45" s="19" t="s">
        <v>153</v>
      </c>
      <c r="I45" s="45"/>
      <c r="L45" s="27"/>
    </row>
    <row r="46" spans="2:12" s="28" customFormat="1" ht="6.95" customHeight="1">
      <c r="B46" s="27"/>
      <c r="I46" s="45"/>
      <c r="L46" s="27"/>
    </row>
    <row r="47" spans="2:12" s="28" customFormat="1" ht="12" customHeight="1">
      <c r="B47" s="27"/>
      <c r="C47" s="24" t="s">
        <v>16</v>
      </c>
      <c r="I47" s="45"/>
      <c r="L47" s="27"/>
    </row>
    <row r="48" spans="2:12" s="28" customFormat="1" ht="16.5" customHeight="1">
      <c r="B48" s="27"/>
      <c r="E48" s="263" t="str">
        <f>E7</f>
        <v>II/229 Kožlany - průtah, dokončení</v>
      </c>
      <c r="F48" s="264"/>
      <c r="G48" s="264"/>
      <c r="H48" s="264"/>
      <c r="I48" s="45"/>
      <c r="L48" s="27"/>
    </row>
    <row r="49" spans="2:12" s="28" customFormat="1" ht="12" customHeight="1">
      <c r="B49" s="27"/>
      <c r="C49" s="24" t="s">
        <v>148</v>
      </c>
      <c r="I49" s="45"/>
      <c r="L49" s="27"/>
    </row>
    <row r="50" spans="2:12" s="28" customFormat="1" ht="16.5" customHeight="1">
      <c r="B50" s="27"/>
      <c r="E50" s="254" t="str">
        <f>E9</f>
        <v>SO 104 - Parkoviště Truhlářství Urban</v>
      </c>
      <c r="F50" s="253"/>
      <c r="G50" s="253"/>
      <c r="H50" s="253"/>
      <c r="I50" s="45"/>
      <c r="L50" s="27"/>
    </row>
    <row r="51" spans="2:12" s="28" customFormat="1" ht="6.95" customHeight="1">
      <c r="B51" s="27"/>
      <c r="I51" s="45"/>
      <c r="L51" s="27"/>
    </row>
    <row r="52" spans="2:12" s="28" customFormat="1" ht="12" customHeight="1">
      <c r="B52" s="27"/>
      <c r="C52" s="24" t="s">
        <v>20</v>
      </c>
      <c r="F52" s="15" t="str">
        <f>F12</f>
        <v>Plzeň -sever</v>
      </c>
      <c r="I52" s="96" t="s">
        <v>22</v>
      </c>
      <c r="J52" s="97" t="str">
        <f>IF(J12="","",J12)</f>
        <v>Vyplň údaj</v>
      </c>
      <c r="L52" s="27"/>
    </row>
    <row r="53" spans="2:12" s="28" customFormat="1" ht="6.95" customHeight="1">
      <c r="B53" s="27"/>
      <c r="I53" s="45"/>
      <c r="L53" s="27"/>
    </row>
    <row r="54" spans="2:12" s="28" customFormat="1" ht="24.95" customHeight="1">
      <c r="B54" s="27"/>
      <c r="C54" s="24" t="s">
        <v>23</v>
      </c>
      <c r="F54" s="15" t="str">
        <f>E15</f>
        <v>Město Kožlany</v>
      </c>
      <c r="I54" s="96" t="s">
        <v>29</v>
      </c>
      <c r="J54" s="111" t="str">
        <f>E21</f>
        <v>Ing. Kamil Hrbek, Zdeněk Tvrz</v>
      </c>
      <c r="L54" s="27"/>
    </row>
    <row r="55" spans="2:12" s="28" customFormat="1" ht="13.7" customHeight="1">
      <c r="B55" s="27"/>
      <c r="C55" s="24" t="s">
        <v>27</v>
      </c>
      <c r="F55" s="15" t="str">
        <f>IF(E18="","",E18)</f>
        <v>Vyplň údaj</v>
      </c>
      <c r="I55" s="96" t="s">
        <v>32</v>
      </c>
      <c r="J55" s="111" t="str">
        <f>E24</f>
        <v>Lenka Jandová</v>
      </c>
      <c r="L55" s="27"/>
    </row>
    <row r="56" spans="2:12" s="28" customFormat="1" ht="10.35" customHeight="1">
      <c r="B56" s="27"/>
      <c r="I56" s="45"/>
      <c r="L56" s="27"/>
    </row>
    <row r="57" spans="2:12" s="28" customFormat="1" ht="29.25" customHeight="1">
      <c r="B57" s="27"/>
      <c r="C57" s="112" t="s">
        <v>154</v>
      </c>
      <c r="D57" s="105"/>
      <c r="E57" s="105"/>
      <c r="F57" s="105"/>
      <c r="G57" s="105"/>
      <c r="H57" s="105"/>
      <c r="I57" s="105"/>
      <c r="J57" s="113" t="s">
        <v>155</v>
      </c>
      <c r="K57" s="105"/>
      <c r="L57" s="27"/>
    </row>
    <row r="58" spans="2:12" s="28" customFormat="1" ht="10.35" customHeight="1">
      <c r="B58" s="27"/>
      <c r="I58" s="45"/>
      <c r="L58" s="27"/>
    </row>
    <row r="59" spans="2:47" s="28" customFormat="1" ht="22.9" customHeight="1">
      <c r="B59" s="27"/>
      <c r="C59" s="114" t="s">
        <v>156</v>
      </c>
      <c r="I59" s="45"/>
      <c r="J59" s="101">
        <f>J86</f>
        <v>525010.22</v>
      </c>
      <c r="L59" s="27"/>
      <c r="AU59" s="15" t="s">
        <v>157</v>
      </c>
    </row>
    <row r="60" spans="2:12" s="116" customFormat="1" ht="24.95" customHeight="1">
      <c r="B60" s="115"/>
      <c r="D60" s="117" t="s">
        <v>158</v>
      </c>
      <c r="E60" s="118"/>
      <c r="F60" s="118"/>
      <c r="G60" s="118"/>
      <c r="H60" s="118"/>
      <c r="I60" s="118"/>
      <c r="J60" s="119">
        <f>J87</f>
        <v>525010.22</v>
      </c>
      <c r="L60" s="115"/>
    </row>
    <row r="61" spans="2:12" s="79" customFormat="1" ht="19.9" customHeight="1">
      <c r="B61" s="120"/>
      <c r="D61" s="121" t="s">
        <v>159</v>
      </c>
      <c r="E61" s="122"/>
      <c r="F61" s="122"/>
      <c r="G61" s="122"/>
      <c r="H61" s="122"/>
      <c r="I61" s="122"/>
      <c r="J61" s="123">
        <f>J88</f>
        <v>116471.43</v>
      </c>
      <c r="L61" s="120"/>
    </row>
    <row r="62" spans="2:12" s="79" customFormat="1" ht="19.9" customHeight="1">
      <c r="B62" s="120"/>
      <c r="D62" s="121" t="s">
        <v>162</v>
      </c>
      <c r="E62" s="122"/>
      <c r="F62" s="122"/>
      <c r="G62" s="122"/>
      <c r="H62" s="122"/>
      <c r="I62" s="122"/>
      <c r="J62" s="123">
        <f>J132</f>
        <v>192090.4</v>
      </c>
      <c r="L62" s="120"/>
    </row>
    <row r="63" spans="2:12" s="79" customFormat="1" ht="19.9" customHeight="1">
      <c r="B63" s="120"/>
      <c r="D63" s="121" t="s">
        <v>163</v>
      </c>
      <c r="E63" s="122"/>
      <c r="F63" s="122"/>
      <c r="G63" s="122"/>
      <c r="H63" s="122"/>
      <c r="I63" s="122"/>
      <c r="J63" s="123">
        <f>J164</f>
        <v>2220</v>
      </c>
      <c r="L63" s="120"/>
    </row>
    <row r="64" spans="2:12" s="79" customFormat="1" ht="19.9" customHeight="1">
      <c r="B64" s="120"/>
      <c r="D64" s="121" t="s">
        <v>601</v>
      </c>
      <c r="E64" s="122"/>
      <c r="F64" s="122"/>
      <c r="G64" s="122"/>
      <c r="H64" s="122"/>
      <c r="I64" s="122"/>
      <c r="J64" s="123">
        <f>J166</f>
        <v>87020.4</v>
      </c>
      <c r="L64" s="120"/>
    </row>
    <row r="65" spans="2:12" s="79" customFormat="1" ht="19.9" customHeight="1">
      <c r="B65" s="120"/>
      <c r="D65" s="121" t="s">
        <v>1311</v>
      </c>
      <c r="E65" s="122"/>
      <c r="F65" s="122"/>
      <c r="G65" s="122"/>
      <c r="H65" s="122"/>
      <c r="I65" s="122"/>
      <c r="J65" s="123">
        <f>J179</f>
        <v>39355.37</v>
      </c>
      <c r="L65" s="120"/>
    </row>
    <row r="66" spans="2:12" s="79" customFormat="1" ht="19.9" customHeight="1">
      <c r="B66" s="120"/>
      <c r="D66" s="121" t="s">
        <v>167</v>
      </c>
      <c r="E66" s="122"/>
      <c r="F66" s="122"/>
      <c r="G66" s="122"/>
      <c r="H66" s="122"/>
      <c r="I66" s="122"/>
      <c r="J66" s="123">
        <f>J188</f>
        <v>87852.62</v>
      </c>
      <c r="L66" s="120"/>
    </row>
    <row r="67" spans="2:12" s="28" customFormat="1" ht="21.75" customHeight="1">
      <c r="B67" s="27"/>
      <c r="I67" s="45"/>
      <c r="L67" s="27"/>
    </row>
    <row r="68" spans="2:12" s="28" customFormat="1" ht="6.9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27"/>
    </row>
    <row r="69" ht="12">
      <c r="I69" s="14"/>
    </row>
    <row r="70" ht="12">
      <c r="I70" s="14"/>
    </row>
    <row r="71" ht="12">
      <c r="I71" s="14"/>
    </row>
    <row r="72" spans="2:12" s="28" customFormat="1" ht="6.9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7"/>
    </row>
    <row r="73" spans="2:12" s="28" customFormat="1" ht="24.95" customHeight="1">
      <c r="B73" s="27"/>
      <c r="C73" s="19" t="s">
        <v>168</v>
      </c>
      <c r="I73" s="45"/>
      <c r="L73" s="27"/>
    </row>
    <row r="74" spans="2:12" s="28" customFormat="1" ht="6.95" customHeight="1">
      <c r="B74" s="27"/>
      <c r="I74" s="45"/>
      <c r="L74" s="27"/>
    </row>
    <row r="75" spans="2:12" s="28" customFormat="1" ht="12" customHeight="1">
      <c r="B75" s="27"/>
      <c r="C75" s="24" t="s">
        <v>16</v>
      </c>
      <c r="I75" s="45"/>
      <c r="L75" s="27"/>
    </row>
    <row r="76" spans="2:12" s="28" customFormat="1" ht="16.5" customHeight="1">
      <c r="B76" s="27"/>
      <c r="E76" s="263" t="str">
        <f>E7</f>
        <v>II/229 Kožlany - průtah, dokončení</v>
      </c>
      <c r="F76" s="264"/>
      <c r="G76" s="264"/>
      <c r="H76" s="264"/>
      <c r="I76" s="45"/>
      <c r="L76" s="27"/>
    </row>
    <row r="77" spans="2:12" s="28" customFormat="1" ht="12" customHeight="1">
      <c r="B77" s="27"/>
      <c r="C77" s="24" t="s">
        <v>148</v>
      </c>
      <c r="I77" s="45"/>
      <c r="L77" s="27"/>
    </row>
    <row r="78" spans="2:12" s="28" customFormat="1" ht="16.5" customHeight="1">
      <c r="B78" s="27"/>
      <c r="E78" s="254" t="str">
        <f>E9</f>
        <v>SO 104 - Parkoviště Truhlářství Urban</v>
      </c>
      <c r="F78" s="253"/>
      <c r="G78" s="253"/>
      <c r="H78" s="253"/>
      <c r="I78" s="45"/>
      <c r="L78" s="27"/>
    </row>
    <row r="79" spans="2:12" s="28" customFormat="1" ht="6.95" customHeight="1">
      <c r="B79" s="27"/>
      <c r="I79" s="45"/>
      <c r="L79" s="27"/>
    </row>
    <row r="80" spans="2:12" s="28" customFormat="1" ht="12" customHeight="1">
      <c r="B80" s="27"/>
      <c r="C80" s="24" t="s">
        <v>20</v>
      </c>
      <c r="F80" s="15" t="str">
        <f>F12</f>
        <v>Plzeň -sever</v>
      </c>
      <c r="I80" s="96" t="s">
        <v>22</v>
      </c>
      <c r="J80" s="97" t="str">
        <f>IF(J12="","",J12)</f>
        <v>Vyplň údaj</v>
      </c>
      <c r="L80" s="27"/>
    </row>
    <row r="81" spans="2:12" s="28" customFormat="1" ht="6.95" customHeight="1">
      <c r="B81" s="27"/>
      <c r="I81" s="45"/>
      <c r="L81" s="27"/>
    </row>
    <row r="82" spans="2:12" s="28" customFormat="1" ht="24.95" customHeight="1">
      <c r="B82" s="27"/>
      <c r="C82" s="24" t="s">
        <v>23</v>
      </c>
      <c r="F82" s="15" t="str">
        <f>E15</f>
        <v>Město Kožlany</v>
      </c>
      <c r="I82" s="96" t="s">
        <v>29</v>
      </c>
      <c r="J82" s="111" t="str">
        <f>E21</f>
        <v>Ing. Kamil Hrbek, Zdeněk Tvrz</v>
      </c>
      <c r="L82" s="27"/>
    </row>
    <row r="83" spans="2:12" s="28" customFormat="1" ht="13.7" customHeight="1">
      <c r="B83" s="27"/>
      <c r="C83" s="24" t="s">
        <v>27</v>
      </c>
      <c r="F83" s="15" t="str">
        <f>IF(E18="","",E18)</f>
        <v>Vyplň údaj</v>
      </c>
      <c r="I83" s="96" t="s">
        <v>32</v>
      </c>
      <c r="J83" s="111" t="str">
        <f>E24</f>
        <v>Lenka Jandová</v>
      </c>
      <c r="L83" s="27"/>
    </row>
    <row r="84" spans="2:12" s="28" customFormat="1" ht="10.35" customHeight="1">
      <c r="B84" s="27"/>
      <c r="I84" s="45"/>
      <c r="L84" s="27"/>
    </row>
    <row r="85" spans="2:20" s="129" customFormat="1" ht="29.25" customHeight="1">
      <c r="B85" s="124"/>
      <c r="C85" s="125" t="s">
        <v>169</v>
      </c>
      <c r="D85" s="126" t="s">
        <v>54</v>
      </c>
      <c r="E85" s="126" t="s">
        <v>50</v>
      </c>
      <c r="F85" s="126" t="s">
        <v>51</v>
      </c>
      <c r="G85" s="126" t="s">
        <v>170</v>
      </c>
      <c r="H85" s="126" t="s">
        <v>171</v>
      </c>
      <c r="I85" s="126" t="s">
        <v>172</v>
      </c>
      <c r="J85" s="127" t="s">
        <v>155</v>
      </c>
      <c r="K85" s="128" t="s">
        <v>173</v>
      </c>
      <c r="L85" s="124"/>
      <c r="M85" s="52" t="s">
        <v>1</v>
      </c>
      <c r="N85" s="53" t="s">
        <v>39</v>
      </c>
      <c r="O85" s="53" t="s">
        <v>174</v>
      </c>
      <c r="P85" s="53" t="s">
        <v>175</v>
      </c>
      <c r="Q85" s="53" t="s">
        <v>176</v>
      </c>
      <c r="R85" s="53" t="s">
        <v>177</v>
      </c>
      <c r="S85" s="53" t="s">
        <v>178</v>
      </c>
      <c r="T85" s="54" t="s">
        <v>179</v>
      </c>
    </row>
    <row r="86" spans="2:63" s="28" customFormat="1" ht="22.9" customHeight="1">
      <c r="B86" s="27"/>
      <c r="C86" s="58" t="s">
        <v>180</v>
      </c>
      <c r="I86" s="45"/>
      <c r="J86" s="130">
        <f>BK86</f>
        <v>525010.22</v>
      </c>
      <c r="L86" s="27"/>
      <c r="M86" s="55"/>
      <c r="N86" s="46"/>
      <c r="O86" s="46"/>
      <c r="P86" s="131">
        <f>P87</f>
        <v>0</v>
      </c>
      <c r="Q86" s="46"/>
      <c r="R86" s="131">
        <f>R87</f>
        <v>220.18179614000002</v>
      </c>
      <c r="S86" s="46"/>
      <c r="T86" s="132">
        <f>T87</f>
        <v>135.707948</v>
      </c>
      <c r="AT86" s="15" t="s">
        <v>68</v>
      </c>
      <c r="AU86" s="15" t="s">
        <v>157</v>
      </c>
      <c r="BK86" s="133">
        <f>BK87</f>
        <v>525010.22</v>
      </c>
    </row>
    <row r="87" spans="2:63" s="135" customFormat="1" ht="25.9" customHeight="1">
      <c r="B87" s="134"/>
      <c r="D87" s="136" t="s">
        <v>68</v>
      </c>
      <c r="E87" s="137" t="s">
        <v>181</v>
      </c>
      <c r="F87" s="137" t="s">
        <v>182</v>
      </c>
      <c r="J87" s="138">
        <f>BK87</f>
        <v>525010.22</v>
      </c>
      <c r="L87" s="134"/>
      <c r="M87" s="139"/>
      <c r="N87" s="140"/>
      <c r="O87" s="140"/>
      <c r="P87" s="141">
        <f>P88+P132+P164+P166+P179+P188</f>
        <v>0</v>
      </c>
      <c r="Q87" s="140"/>
      <c r="R87" s="141">
        <f>R88+R132+R164+R166+R179+R188</f>
        <v>220.18179614000002</v>
      </c>
      <c r="S87" s="140"/>
      <c r="T87" s="142">
        <f>T88+T132+T164+T166+T179+T188</f>
        <v>135.707948</v>
      </c>
      <c r="AR87" s="136" t="s">
        <v>76</v>
      </c>
      <c r="AT87" s="143" t="s">
        <v>68</v>
      </c>
      <c r="AU87" s="143" t="s">
        <v>69</v>
      </c>
      <c r="AY87" s="136" t="s">
        <v>183</v>
      </c>
      <c r="BK87" s="144">
        <f>BK88+BK132+BK164+BK166+BK179+BK188</f>
        <v>525010.22</v>
      </c>
    </row>
    <row r="88" spans="2:63" s="135" customFormat="1" ht="22.9" customHeight="1">
      <c r="B88" s="134"/>
      <c r="D88" s="136" t="s">
        <v>68</v>
      </c>
      <c r="E88" s="145" t="s">
        <v>76</v>
      </c>
      <c r="F88" s="145" t="s">
        <v>184</v>
      </c>
      <c r="I88" s="3"/>
      <c r="J88" s="146">
        <f>BK88</f>
        <v>116471.43</v>
      </c>
      <c r="L88" s="134"/>
      <c r="M88" s="139"/>
      <c r="N88" s="140"/>
      <c r="O88" s="140"/>
      <c r="P88" s="141">
        <f>SUM(P89:P131)</f>
        <v>0</v>
      </c>
      <c r="Q88" s="140"/>
      <c r="R88" s="141">
        <f>SUM(R89:R131)</f>
        <v>39.187061</v>
      </c>
      <c r="S88" s="140"/>
      <c r="T88" s="142">
        <f>SUM(T89:T131)</f>
        <v>109.55059999999999</v>
      </c>
      <c r="AR88" s="136" t="s">
        <v>76</v>
      </c>
      <c r="AT88" s="143" t="s">
        <v>68</v>
      </c>
      <c r="AU88" s="143" t="s">
        <v>76</v>
      </c>
      <c r="AY88" s="136" t="s">
        <v>183</v>
      </c>
      <c r="BK88" s="144">
        <f>SUM(BK89:BK131)</f>
        <v>116471.43</v>
      </c>
    </row>
    <row r="89" spans="2:65" s="28" customFormat="1" ht="16.5" customHeight="1">
      <c r="B89" s="27"/>
      <c r="C89" s="147" t="s">
        <v>76</v>
      </c>
      <c r="D89" s="147" t="s">
        <v>185</v>
      </c>
      <c r="E89" s="148" t="s">
        <v>970</v>
      </c>
      <c r="F89" s="149" t="s">
        <v>1312</v>
      </c>
      <c r="G89" s="150" t="s">
        <v>188</v>
      </c>
      <c r="H89" s="151">
        <v>130.98</v>
      </c>
      <c r="I89" s="4">
        <v>101</v>
      </c>
      <c r="J89" s="95">
        <f aca="true" t="shared" si="0" ref="J89:J94">ROUND(I89*H89,2)</f>
        <v>13228.98</v>
      </c>
      <c r="K89" s="149" t="s">
        <v>189</v>
      </c>
      <c r="L89" s="27"/>
      <c r="M89" s="152" t="s">
        <v>1</v>
      </c>
      <c r="N89" s="153" t="s">
        <v>40</v>
      </c>
      <c r="O89" s="48"/>
      <c r="P89" s="154">
        <f aca="true" t="shared" si="1" ref="P89:P94">O89*H89</f>
        <v>0</v>
      </c>
      <c r="Q89" s="154">
        <v>0</v>
      </c>
      <c r="R89" s="154">
        <f aca="true" t="shared" si="2" ref="R89:R94">Q89*H89</f>
        <v>0</v>
      </c>
      <c r="S89" s="154">
        <v>0.26</v>
      </c>
      <c r="T89" s="155">
        <f aca="true" t="shared" si="3" ref="T89:T94">S89*H89</f>
        <v>34.0548</v>
      </c>
      <c r="AR89" s="15" t="s">
        <v>190</v>
      </c>
      <c r="AT89" s="15" t="s">
        <v>185</v>
      </c>
      <c r="AU89" s="15" t="s">
        <v>78</v>
      </c>
      <c r="AY89" s="15" t="s">
        <v>183</v>
      </c>
      <c r="BE89" s="156">
        <f aca="true" t="shared" si="4" ref="BE89:BE94">IF(N89="základní",J89,0)</f>
        <v>13228.98</v>
      </c>
      <c r="BF89" s="156">
        <f aca="true" t="shared" si="5" ref="BF89:BF94">IF(N89="snížená",J89,0)</f>
        <v>0</v>
      </c>
      <c r="BG89" s="156">
        <f aca="true" t="shared" si="6" ref="BG89:BG94">IF(N89="zákl. přenesená",J89,0)</f>
        <v>0</v>
      </c>
      <c r="BH89" s="156">
        <f aca="true" t="shared" si="7" ref="BH89:BH94">IF(N89="sníž. přenesená",J89,0)</f>
        <v>0</v>
      </c>
      <c r="BI89" s="156">
        <f aca="true" t="shared" si="8" ref="BI89:BI94">IF(N89="nulová",J89,0)</f>
        <v>0</v>
      </c>
      <c r="BJ89" s="15" t="s">
        <v>76</v>
      </c>
      <c r="BK89" s="156">
        <f aca="true" t="shared" si="9" ref="BK89:BK94">ROUND(I89*H89,2)</f>
        <v>13228.98</v>
      </c>
      <c r="BL89" s="15" t="s">
        <v>190</v>
      </c>
      <c r="BM89" s="15" t="s">
        <v>1313</v>
      </c>
    </row>
    <row r="90" spans="2:65" s="28" customFormat="1" ht="16.5" customHeight="1">
      <c r="B90" s="27"/>
      <c r="C90" s="147" t="s">
        <v>78</v>
      </c>
      <c r="D90" s="147" t="s">
        <v>185</v>
      </c>
      <c r="E90" s="148" t="s">
        <v>973</v>
      </c>
      <c r="F90" s="149" t="s">
        <v>974</v>
      </c>
      <c r="G90" s="150" t="s">
        <v>188</v>
      </c>
      <c r="H90" s="151">
        <v>18.59</v>
      </c>
      <c r="I90" s="4">
        <v>61</v>
      </c>
      <c r="J90" s="95">
        <f t="shared" si="0"/>
        <v>1133.99</v>
      </c>
      <c r="K90" s="149" t="s">
        <v>189</v>
      </c>
      <c r="L90" s="27"/>
      <c r="M90" s="152" t="s">
        <v>1</v>
      </c>
      <c r="N90" s="153" t="s">
        <v>40</v>
      </c>
      <c r="O90" s="48"/>
      <c r="P90" s="154">
        <f t="shared" si="1"/>
        <v>0</v>
      </c>
      <c r="Q90" s="154">
        <v>0</v>
      </c>
      <c r="R90" s="154">
        <f t="shared" si="2"/>
        <v>0</v>
      </c>
      <c r="S90" s="154">
        <v>0.44</v>
      </c>
      <c r="T90" s="155">
        <f t="shared" si="3"/>
        <v>8.1796</v>
      </c>
      <c r="AR90" s="15" t="s">
        <v>190</v>
      </c>
      <c r="AT90" s="15" t="s">
        <v>185</v>
      </c>
      <c r="AU90" s="15" t="s">
        <v>78</v>
      </c>
      <c r="AY90" s="15" t="s">
        <v>183</v>
      </c>
      <c r="BE90" s="156">
        <f t="shared" si="4"/>
        <v>1133.99</v>
      </c>
      <c r="BF90" s="156">
        <f t="shared" si="5"/>
        <v>0</v>
      </c>
      <c r="BG90" s="156">
        <f t="shared" si="6"/>
        <v>0</v>
      </c>
      <c r="BH90" s="156">
        <f t="shared" si="7"/>
        <v>0</v>
      </c>
      <c r="BI90" s="156">
        <f t="shared" si="8"/>
        <v>0</v>
      </c>
      <c r="BJ90" s="15" t="s">
        <v>76</v>
      </c>
      <c r="BK90" s="156">
        <f t="shared" si="9"/>
        <v>1133.99</v>
      </c>
      <c r="BL90" s="15" t="s">
        <v>190</v>
      </c>
      <c r="BM90" s="15" t="s">
        <v>1314</v>
      </c>
    </row>
    <row r="91" spans="2:65" s="28" customFormat="1" ht="16.5" customHeight="1">
      <c r="B91" s="27"/>
      <c r="C91" s="147" t="s">
        <v>198</v>
      </c>
      <c r="D91" s="147" t="s">
        <v>185</v>
      </c>
      <c r="E91" s="148" t="s">
        <v>1315</v>
      </c>
      <c r="F91" s="149" t="s">
        <v>1316</v>
      </c>
      <c r="G91" s="150" t="s">
        <v>188</v>
      </c>
      <c r="H91" s="151">
        <v>18.59</v>
      </c>
      <c r="I91" s="4">
        <v>225</v>
      </c>
      <c r="J91" s="95">
        <f t="shared" si="0"/>
        <v>4182.75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 t="shared" si="1"/>
        <v>0</v>
      </c>
      <c r="Q91" s="154">
        <v>0</v>
      </c>
      <c r="R91" s="154">
        <f t="shared" si="2"/>
        <v>0</v>
      </c>
      <c r="S91" s="154">
        <v>0.24</v>
      </c>
      <c r="T91" s="155">
        <f t="shared" si="3"/>
        <v>4.4616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 t="shared" si="4"/>
        <v>4182.75</v>
      </c>
      <c r="BF91" s="156">
        <f t="shared" si="5"/>
        <v>0</v>
      </c>
      <c r="BG91" s="156">
        <f t="shared" si="6"/>
        <v>0</v>
      </c>
      <c r="BH91" s="156">
        <f t="shared" si="7"/>
        <v>0</v>
      </c>
      <c r="BI91" s="156">
        <f t="shared" si="8"/>
        <v>0</v>
      </c>
      <c r="BJ91" s="15" t="s">
        <v>76</v>
      </c>
      <c r="BK91" s="156">
        <f t="shared" si="9"/>
        <v>4182.75</v>
      </c>
      <c r="BL91" s="15" t="s">
        <v>190</v>
      </c>
      <c r="BM91" s="15" t="s">
        <v>1317</v>
      </c>
    </row>
    <row r="92" spans="2:65" s="28" customFormat="1" ht="16.5" customHeight="1">
      <c r="B92" s="27"/>
      <c r="C92" s="147" t="s">
        <v>190</v>
      </c>
      <c r="D92" s="147" t="s">
        <v>185</v>
      </c>
      <c r="E92" s="148" t="s">
        <v>1225</v>
      </c>
      <c r="F92" s="149" t="s">
        <v>1226</v>
      </c>
      <c r="G92" s="150" t="s">
        <v>188</v>
      </c>
      <c r="H92" s="151">
        <v>130.98</v>
      </c>
      <c r="I92" s="4">
        <v>61</v>
      </c>
      <c r="J92" s="95">
        <f t="shared" si="0"/>
        <v>7989.78</v>
      </c>
      <c r="K92" s="149" t="s">
        <v>189</v>
      </c>
      <c r="L92" s="27"/>
      <c r="M92" s="152" t="s">
        <v>1</v>
      </c>
      <c r="N92" s="153" t="s">
        <v>40</v>
      </c>
      <c r="O92" s="48"/>
      <c r="P92" s="154">
        <f t="shared" si="1"/>
        <v>0</v>
      </c>
      <c r="Q92" s="154">
        <v>0</v>
      </c>
      <c r="R92" s="154">
        <f t="shared" si="2"/>
        <v>0</v>
      </c>
      <c r="S92" s="154">
        <v>0.44</v>
      </c>
      <c r="T92" s="155">
        <f t="shared" si="3"/>
        <v>57.63119999999999</v>
      </c>
      <c r="AR92" s="15" t="s">
        <v>190</v>
      </c>
      <c r="AT92" s="15" t="s">
        <v>185</v>
      </c>
      <c r="AU92" s="15" t="s">
        <v>78</v>
      </c>
      <c r="AY92" s="15" t="s">
        <v>183</v>
      </c>
      <c r="BE92" s="156">
        <f t="shared" si="4"/>
        <v>7989.78</v>
      </c>
      <c r="BF92" s="156">
        <f t="shared" si="5"/>
        <v>0</v>
      </c>
      <c r="BG92" s="156">
        <f t="shared" si="6"/>
        <v>0</v>
      </c>
      <c r="BH92" s="156">
        <f t="shared" si="7"/>
        <v>0</v>
      </c>
      <c r="BI92" s="156">
        <f t="shared" si="8"/>
        <v>0</v>
      </c>
      <c r="BJ92" s="15" t="s">
        <v>76</v>
      </c>
      <c r="BK92" s="156">
        <f t="shared" si="9"/>
        <v>7989.78</v>
      </c>
      <c r="BL92" s="15" t="s">
        <v>190</v>
      </c>
      <c r="BM92" s="15" t="s">
        <v>1318</v>
      </c>
    </row>
    <row r="93" spans="2:65" s="28" customFormat="1" ht="16.5" customHeight="1">
      <c r="B93" s="27"/>
      <c r="C93" s="147" t="s">
        <v>212</v>
      </c>
      <c r="D93" s="147" t="s">
        <v>185</v>
      </c>
      <c r="E93" s="148" t="s">
        <v>625</v>
      </c>
      <c r="F93" s="149" t="s">
        <v>626</v>
      </c>
      <c r="G93" s="150" t="s">
        <v>319</v>
      </c>
      <c r="H93" s="151">
        <v>25.48</v>
      </c>
      <c r="I93" s="4">
        <v>101</v>
      </c>
      <c r="J93" s="95">
        <f t="shared" si="0"/>
        <v>2573.48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 t="shared" si="1"/>
        <v>0</v>
      </c>
      <c r="Q93" s="154">
        <v>0</v>
      </c>
      <c r="R93" s="154">
        <f t="shared" si="2"/>
        <v>0</v>
      </c>
      <c r="S93" s="154">
        <v>0.205</v>
      </c>
      <c r="T93" s="155">
        <f t="shared" si="3"/>
        <v>5.2234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 t="shared" si="4"/>
        <v>2573.48</v>
      </c>
      <c r="BF93" s="156">
        <f t="shared" si="5"/>
        <v>0</v>
      </c>
      <c r="BG93" s="156">
        <f t="shared" si="6"/>
        <v>0</v>
      </c>
      <c r="BH93" s="156">
        <f t="shared" si="7"/>
        <v>0</v>
      </c>
      <c r="BI93" s="156">
        <f t="shared" si="8"/>
        <v>0</v>
      </c>
      <c r="BJ93" s="15" t="s">
        <v>76</v>
      </c>
      <c r="BK93" s="156">
        <f t="shared" si="9"/>
        <v>2573.48</v>
      </c>
      <c r="BL93" s="15" t="s">
        <v>190</v>
      </c>
      <c r="BM93" s="15" t="s">
        <v>1319</v>
      </c>
    </row>
    <row r="94" spans="2:65" s="28" customFormat="1" ht="16.5" customHeight="1">
      <c r="B94" s="27"/>
      <c r="C94" s="147" t="s">
        <v>217</v>
      </c>
      <c r="D94" s="147" t="s">
        <v>185</v>
      </c>
      <c r="E94" s="148" t="s">
        <v>1320</v>
      </c>
      <c r="F94" s="149" t="s">
        <v>1321</v>
      </c>
      <c r="G94" s="150" t="s">
        <v>194</v>
      </c>
      <c r="H94" s="151">
        <v>47.14</v>
      </c>
      <c r="I94" s="4">
        <v>189</v>
      </c>
      <c r="J94" s="95">
        <f t="shared" si="0"/>
        <v>8909.46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 t="shared" si="4"/>
        <v>8909.46</v>
      </c>
      <c r="BF94" s="156">
        <f t="shared" si="5"/>
        <v>0</v>
      </c>
      <c r="BG94" s="156">
        <f t="shared" si="6"/>
        <v>0</v>
      </c>
      <c r="BH94" s="156">
        <f t="shared" si="7"/>
        <v>0</v>
      </c>
      <c r="BI94" s="156">
        <f t="shared" si="8"/>
        <v>0</v>
      </c>
      <c r="BJ94" s="15" t="s">
        <v>76</v>
      </c>
      <c r="BK94" s="156">
        <f t="shared" si="9"/>
        <v>8909.46</v>
      </c>
      <c r="BL94" s="15" t="s">
        <v>190</v>
      </c>
      <c r="BM94" s="15" t="s">
        <v>1322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1323</v>
      </c>
      <c r="H95" s="162">
        <v>34.314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69</v>
      </c>
      <c r="AY95" s="160" t="s">
        <v>183</v>
      </c>
    </row>
    <row r="96" spans="2:51" s="158" customFormat="1" ht="12">
      <c r="B96" s="157"/>
      <c r="D96" s="159" t="s">
        <v>196</v>
      </c>
      <c r="E96" s="160" t="s">
        <v>1</v>
      </c>
      <c r="F96" s="161" t="s">
        <v>1324</v>
      </c>
      <c r="H96" s="162">
        <v>11.25</v>
      </c>
      <c r="I96" s="5"/>
      <c r="L96" s="157"/>
      <c r="M96" s="163"/>
      <c r="N96" s="164"/>
      <c r="O96" s="164"/>
      <c r="P96" s="164"/>
      <c r="Q96" s="164"/>
      <c r="R96" s="164"/>
      <c r="S96" s="164"/>
      <c r="T96" s="165"/>
      <c r="AT96" s="160" t="s">
        <v>196</v>
      </c>
      <c r="AU96" s="160" t="s">
        <v>78</v>
      </c>
      <c r="AV96" s="158" t="s">
        <v>78</v>
      </c>
      <c r="AW96" s="158" t="s">
        <v>31</v>
      </c>
      <c r="AX96" s="158" t="s">
        <v>69</v>
      </c>
      <c r="AY96" s="160" t="s">
        <v>183</v>
      </c>
    </row>
    <row r="97" spans="2:51" s="158" customFormat="1" ht="12">
      <c r="B97" s="157"/>
      <c r="D97" s="159" t="s">
        <v>196</v>
      </c>
      <c r="E97" s="160" t="s">
        <v>1</v>
      </c>
      <c r="F97" s="161" t="s">
        <v>1325</v>
      </c>
      <c r="H97" s="162">
        <v>1.576</v>
      </c>
      <c r="I97" s="5"/>
      <c r="L97" s="157"/>
      <c r="M97" s="163"/>
      <c r="N97" s="164"/>
      <c r="O97" s="164"/>
      <c r="P97" s="164"/>
      <c r="Q97" s="164"/>
      <c r="R97" s="164"/>
      <c r="S97" s="164"/>
      <c r="T97" s="165"/>
      <c r="AT97" s="160" t="s">
        <v>196</v>
      </c>
      <c r="AU97" s="160" t="s">
        <v>78</v>
      </c>
      <c r="AV97" s="158" t="s">
        <v>78</v>
      </c>
      <c r="AW97" s="158" t="s">
        <v>31</v>
      </c>
      <c r="AX97" s="158" t="s">
        <v>69</v>
      </c>
      <c r="AY97" s="160" t="s">
        <v>183</v>
      </c>
    </row>
    <row r="98" spans="2:51" s="174" customFormat="1" ht="12">
      <c r="B98" s="173"/>
      <c r="D98" s="159" t="s">
        <v>196</v>
      </c>
      <c r="E98" s="175" t="s">
        <v>1</v>
      </c>
      <c r="F98" s="176" t="s">
        <v>211</v>
      </c>
      <c r="H98" s="177">
        <v>47.14</v>
      </c>
      <c r="I98" s="7"/>
      <c r="L98" s="173"/>
      <c r="M98" s="178"/>
      <c r="N98" s="179"/>
      <c r="O98" s="179"/>
      <c r="P98" s="179"/>
      <c r="Q98" s="179"/>
      <c r="R98" s="179"/>
      <c r="S98" s="179"/>
      <c r="T98" s="180"/>
      <c r="AT98" s="175" t="s">
        <v>196</v>
      </c>
      <c r="AU98" s="175" t="s">
        <v>78</v>
      </c>
      <c r="AV98" s="174" t="s">
        <v>190</v>
      </c>
      <c r="AW98" s="174" t="s">
        <v>31</v>
      </c>
      <c r="AX98" s="174" t="s">
        <v>76</v>
      </c>
      <c r="AY98" s="175" t="s">
        <v>183</v>
      </c>
    </row>
    <row r="99" spans="2:65" s="28" customFormat="1" ht="16.5" customHeight="1">
      <c r="B99" s="27"/>
      <c r="C99" s="147" t="s">
        <v>222</v>
      </c>
      <c r="D99" s="147" t="s">
        <v>185</v>
      </c>
      <c r="E99" s="148" t="s">
        <v>199</v>
      </c>
      <c r="F99" s="149" t="s">
        <v>200</v>
      </c>
      <c r="G99" s="150" t="s">
        <v>194</v>
      </c>
      <c r="H99" s="151">
        <v>47.14</v>
      </c>
      <c r="I99" s="4">
        <v>11.2</v>
      </c>
      <c r="J99" s="95">
        <f>ROUND(I99*H99,2)</f>
        <v>527.97</v>
      </c>
      <c r="K99" s="149" t="s">
        <v>189</v>
      </c>
      <c r="L99" s="27"/>
      <c r="M99" s="152" t="s">
        <v>1</v>
      </c>
      <c r="N99" s="153" t="s">
        <v>40</v>
      </c>
      <c r="O99" s="48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5" t="s">
        <v>190</v>
      </c>
      <c r="AT99" s="15" t="s">
        <v>185</v>
      </c>
      <c r="AU99" s="15" t="s">
        <v>78</v>
      </c>
      <c r="AY99" s="15" t="s">
        <v>183</v>
      </c>
      <c r="BE99" s="156">
        <f>IF(N99="základní",J99,0)</f>
        <v>527.97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5" t="s">
        <v>76</v>
      </c>
      <c r="BK99" s="156">
        <f>ROUND(I99*H99,2)</f>
        <v>527.97</v>
      </c>
      <c r="BL99" s="15" t="s">
        <v>190</v>
      </c>
      <c r="BM99" s="15" t="s">
        <v>1326</v>
      </c>
    </row>
    <row r="100" spans="2:65" s="28" customFormat="1" ht="16.5" customHeight="1">
      <c r="B100" s="27"/>
      <c r="C100" s="147" t="s">
        <v>227</v>
      </c>
      <c r="D100" s="147" t="s">
        <v>185</v>
      </c>
      <c r="E100" s="148" t="s">
        <v>203</v>
      </c>
      <c r="F100" s="149" t="s">
        <v>204</v>
      </c>
      <c r="G100" s="150" t="s">
        <v>194</v>
      </c>
      <c r="H100" s="151">
        <v>9.862</v>
      </c>
      <c r="I100" s="4">
        <v>265</v>
      </c>
      <c r="J100" s="95">
        <f>ROUND(I100*H100,2)</f>
        <v>2613.43</v>
      </c>
      <c r="K100" s="149" t="s">
        <v>205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2613.43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2613.43</v>
      </c>
      <c r="BL100" s="15" t="s">
        <v>190</v>
      </c>
      <c r="BM100" s="15" t="s">
        <v>1327</v>
      </c>
    </row>
    <row r="101" spans="2:51" s="167" customFormat="1" ht="12">
      <c r="B101" s="166"/>
      <c r="D101" s="159" t="s">
        <v>196</v>
      </c>
      <c r="E101" s="168" t="s">
        <v>1</v>
      </c>
      <c r="F101" s="169" t="s">
        <v>207</v>
      </c>
      <c r="H101" s="168" t="s">
        <v>1</v>
      </c>
      <c r="I101" s="6"/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196</v>
      </c>
      <c r="AU101" s="168" t="s">
        <v>78</v>
      </c>
      <c r="AV101" s="167" t="s">
        <v>76</v>
      </c>
      <c r="AW101" s="167" t="s">
        <v>31</v>
      </c>
      <c r="AX101" s="167" t="s">
        <v>69</v>
      </c>
      <c r="AY101" s="168" t="s">
        <v>183</v>
      </c>
    </row>
    <row r="102" spans="2:51" s="158" customFormat="1" ht="12">
      <c r="B102" s="157"/>
      <c r="D102" s="159" t="s">
        <v>196</v>
      </c>
      <c r="E102" s="160" t="s">
        <v>1</v>
      </c>
      <c r="F102" s="161" t="s">
        <v>1328</v>
      </c>
      <c r="H102" s="162">
        <v>5.092</v>
      </c>
      <c r="I102" s="5"/>
      <c r="L102" s="157"/>
      <c r="M102" s="163"/>
      <c r="N102" s="164"/>
      <c r="O102" s="164"/>
      <c r="P102" s="164"/>
      <c r="Q102" s="164"/>
      <c r="R102" s="164"/>
      <c r="S102" s="164"/>
      <c r="T102" s="165"/>
      <c r="AT102" s="160" t="s">
        <v>196</v>
      </c>
      <c r="AU102" s="160" t="s">
        <v>78</v>
      </c>
      <c r="AV102" s="158" t="s">
        <v>78</v>
      </c>
      <c r="AW102" s="158" t="s">
        <v>31</v>
      </c>
      <c r="AX102" s="158" t="s">
        <v>69</v>
      </c>
      <c r="AY102" s="160" t="s">
        <v>183</v>
      </c>
    </row>
    <row r="103" spans="2:51" s="167" customFormat="1" ht="12">
      <c r="B103" s="166"/>
      <c r="D103" s="159" t="s">
        <v>196</v>
      </c>
      <c r="E103" s="168" t="s">
        <v>1</v>
      </c>
      <c r="F103" s="169" t="s">
        <v>640</v>
      </c>
      <c r="H103" s="168" t="s">
        <v>1</v>
      </c>
      <c r="I103" s="6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8" t="s">
        <v>196</v>
      </c>
      <c r="AU103" s="168" t="s">
        <v>78</v>
      </c>
      <c r="AV103" s="167" t="s">
        <v>76</v>
      </c>
      <c r="AW103" s="167" t="s">
        <v>31</v>
      </c>
      <c r="AX103" s="167" t="s">
        <v>69</v>
      </c>
      <c r="AY103" s="168" t="s">
        <v>183</v>
      </c>
    </row>
    <row r="104" spans="2:51" s="158" customFormat="1" ht="12">
      <c r="B104" s="157"/>
      <c r="D104" s="159" t="s">
        <v>196</v>
      </c>
      <c r="E104" s="160" t="s">
        <v>1</v>
      </c>
      <c r="F104" s="161" t="s">
        <v>672</v>
      </c>
      <c r="H104" s="162">
        <v>4.77</v>
      </c>
      <c r="I104" s="5"/>
      <c r="L104" s="157"/>
      <c r="M104" s="163"/>
      <c r="N104" s="164"/>
      <c r="O104" s="164"/>
      <c r="P104" s="164"/>
      <c r="Q104" s="164"/>
      <c r="R104" s="164"/>
      <c r="S104" s="164"/>
      <c r="T104" s="165"/>
      <c r="AT104" s="160" t="s">
        <v>196</v>
      </c>
      <c r="AU104" s="160" t="s">
        <v>78</v>
      </c>
      <c r="AV104" s="158" t="s">
        <v>78</v>
      </c>
      <c r="AW104" s="158" t="s">
        <v>31</v>
      </c>
      <c r="AX104" s="158" t="s">
        <v>69</v>
      </c>
      <c r="AY104" s="160" t="s">
        <v>183</v>
      </c>
    </row>
    <row r="105" spans="2:51" s="174" customFormat="1" ht="12">
      <c r="B105" s="173"/>
      <c r="D105" s="159" t="s">
        <v>196</v>
      </c>
      <c r="E105" s="175" t="s">
        <v>1</v>
      </c>
      <c r="F105" s="176" t="s">
        <v>211</v>
      </c>
      <c r="H105" s="177">
        <v>9.862</v>
      </c>
      <c r="I105" s="7"/>
      <c r="L105" s="173"/>
      <c r="M105" s="178"/>
      <c r="N105" s="179"/>
      <c r="O105" s="179"/>
      <c r="P105" s="179"/>
      <c r="Q105" s="179"/>
      <c r="R105" s="179"/>
      <c r="S105" s="179"/>
      <c r="T105" s="180"/>
      <c r="AT105" s="175" t="s">
        <v>196</v>
      </c>
      <c r="AU105" s="175" t="s">
        <v>78</v>
      </c>
      <c r="AV105" s="174" t="s">
        <v>190</v>
      </c>
      <c r="AW105" s="174" t="s">
        <v>31</v>
      </c>
      <c r="AX105" s="174" t="s">
        <v>76</v>
      </c>
      <c r="AY105" s="175" t="s">
        <v>183</v>
      </c>
    </row>
    <row r="106" spans="2:65" s="28" customFormat="1" ht="16.5" customHeight="1">
      <c r="B106" s="27"/>
      <c r="C106" s="147" t="s">
        <v>232</v>
      </c>
      <c r="D106" s="147" t="s">
        <v>185</v>
      </c>
      <c r="E106" s="148" t="s">
        <v>213</v>
      </c>
      <c r="F106" s="149" t="s">
        <v>214</v>
      </c>
      <c r="G106" s="150" t="s">
        <v>194</v>
      </c>
      <c r="H106" s="151">
        <v>9.862</v>
      </c>
      <c r="I106" s="4">
        <v>23.2</v>
      </c>
      <c r="J106" s="95">
        <f>ROUND(I106*H106,2)</f>
        <v>228.8</v>
      </c>
      <c r="K106" s="149" t="s">
        <v>205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228.8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228.8</v>
      </c>
      <c r="BL106" s="15" t="s">
        <v>190</v>
      </c>
      <c r="BM106" s="15" t="s">
        <v>1329</v>
      </c>
    </row>
    <row r="107" spans="2:65" s="28" customFormat="1" ht="16.5" customHeight="1">
      <c r="B107" s="27"/>
      <c r="C107" s="147" t="s">
        <v>236</v>
      </c>
      <c r="D107" s="147" t="s">
        <v>185</v>
      </c>
      <c r="E107" s="148" t="s">
        <v>218</v>
      </c>
      <c r="F107" s="149" t="s">
        <v>219</v>
      </c>
      <c r="G107" s="150" t="s">
        <v>194</v>
      </c>
      <c r="H107" s="151">
        <v>49.167</v>
      </c>
      <c r="I107" s="4">
        <v>252</v>
      </c>
      <c r="J107" s="95">
        <f>ROUND(I107*H107,2)</f>
        <v>12390.08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12390.08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12390.08</v>
      </c>
      <c r="BL107" s="15" t="s">
        <v>190</v>
      </c>
      <c r="BM107" s="15" t="s">
        <v>1330</v>
      </c>
    </row>
    <row r="108" spans="2:51" s="158" customFormat="1" ht="12">
      <c r="B108" s="157"/>
      <c r="D108" s="159" t="s">
        <v>196</v>
      </c>
      <c r="E108" s="160" t="s">
        <v>1</v>
      </c>
      <c r="F108" s="161" t="s">
        <v>1331</v>
      </c>
      <c r="H108" s="162">
        <v>49.167</v>
      </c>
      <c r="I108" s="5"/>
      <c r="L108" s="157"/>
      <c r="M108" s="163"/>
      <c r="N108" s="164"/>
      <c r="O108" s="164"/>
      <c r="P108" s="164"/>
      <c r="Q108" s="164"/>
      <c r="R108" s="164"/>
      <c r="S108" s="164"/>
      <c r="T108" s="165"/>
      <c r="AT108" s="160" t="s">
        <v>196</v>
      </c>
      <c r="AU108" s="160" t="s">
        <v>78</v>
      </c>
      <c r="AV108" s="158" t="s">
        <v>78</v>
      </c>
      <c r="AW108" s="158" t="s">
        <v>31</v>
      </c>
      <c r="AX108" s="158" t="s">
        <v>76</v>
      </c>
      <c r="AY108" s="160" t="s">
        <v>183</v>
      </c>
    </row>
    <row r="109" spans="2:65" s="28" customFormat="1" ht="16.5" customHeight="1">
      <c r="B109" s="27"/>
      <c r="C109" s="147" t="s">
        <v>242</v>
      </c>
      <c r="D109" s="147" t="s">
        <v>185</v>
      </c>
      <c r="E109" s="148" t="s">
        <v>223</v>
      </c>
      <c r="F109" s="149" t="s">
        <v>224</v>
      </c>
      <c r="G109" s="150" t="s">
        <v>194</v>
      </c>
      <c r="H109" s="151">
        <v>1524.177</v>
      </c>
      <c r="I109" s="4">
        <v>2.5</v>
      </c>
      <c r="J109" s="95">
        <f>ROUND(I109*H109,2)</f>
        <v>3810.44</v>
      </c>
      <c r="K109" s="149" t="s">
        <v>189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3810.44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3810.44</v>
      </c>
      <c r="BL109" s="15" t="s">
        <v>190</v>
      </c>
      <c r="BM109" s="15" t="s">
        <v>1332</v>
      </c>
    </row>
    <row r="110" spans="2:51" s="158" customFormat="1" ht="12">
      <c r="B110" s="157"/>
      <c r="D110" s="159" t="s">
        <v>196</v>
      </c>
      <c r="E110" s="160" t="s">
        <v>1</v>
      </c>
      <c r="F110" s="161" t="s">
        <v>1333</v>
      </c>
      <c r="H110" s="162">
        <v>1524.177</v>
      </c>
      <c r="I110" s="5"/>
      <c r="L110" s="157"/>
      <c r="M110" s="163"/>
      <c r="N110" s="164"/>
      <c r="O110" s="164"/>
      <c r="P110" s="164"/>
      <c r="Q110" s="164"/>
      <c r="R110" s="164"/>
      <c r="S110" s="164"/>
      <c r="T110" s="165"/>
      <c r="AT110" s="160" t="s">
        <v>196</v>
      </c>
      <c r="AU110" s="160" t="s">
        <v>78</v>
      </c>
      <c r="AV110" s="158" t="s">
        <v>78</v>
      </c>
      <c r="AW110" s="158" t="s">
        <v>31</v>
      </c>
      <c r="AX110" s="158" t="s">
        <v>76</v>
      </c>
      <c r="AY110" s="160" t="s">
        <v>183</v>
      </c>
    </row>
    <row r="111" spans="2:65" s="28" customFormat="1" ht="16.5" customHeight="1">
      <c r="B111" s="27"/>
      <c r="C111" s="147" t="s">
        <v>248</v>
      </c>
      <c r="D111" s="147" t="s">
        <v>185</v>
      </c>
      <c r="E111" s="148" t="s">
        <v>228</v>
      </c>
      <c r="F111" s="149" t="s">
        <v>229</v>
      </c>
      <c r="G111" s="150" t="s">
        <v>194</v>
      </c>
      <c r="H111" s="151">
        <v>49.167</v>
      </c>
      <c r="I111" s="4">
        <v>19</v>
      </c>
      <c r="J111" s="95">
        <f>ROUND(I111*H111,2)</f>
        <v>934.17</v>
      </c>
      <c r="K111" s="149" t="s">
        <v>205</v>
      </c>
      <c r="L111" s="27"/>
      <c r="M111" s="152" t="s">
        <v>1</v>
      </c>
      <c r="N111" s="153" t="s">
        <v>40</v>
      </c>
      <c r="O111" s="48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" t="s">
        <v>190</v>
      </c>
      <c r="AT111" s="15" t="s">
        <v>185</v>
      </c>
      <c r="AU111" s="15" t="s">
        <v>78</v>
      </c>
      <c r="AY111" s="15" t="s">
        <v>183</v>
      </c>
      <c r="BE111" s="156">
        <f>IF(N111="základní",J111,0)</f>
        <v>934.17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15" t="s">
        <v>76</v>
      </c>
      <c r="BK111" s="156">
        <f>ROUND(I111*H111,2)</f>
        <v>934.17</v>
      </c>
      <c r="BL111" s="15" t="s">
        <v>190</v>
      </c>
      <c r="BM111" s="15" t="s">
        <v>1334</v>
      </c>
    </row>
    <row r="112" spans="2:51" s="158" customFormat="1" ht="12">
      <c r="B112" s="157"/>
      <c r="D112" s="159" t="s">
        <v>196</v>
      </c>
      <c r="E112" s="160" t="s">
        <v>1</v>
      </c>
      <c r="F112" s="161" t="s">
        <v>1335</v>
      </c>
      <c r="H112" s="162">
        <v>49.167</v>
      </c>
      <c r="I112" s="5"/>
      <c r="L112" s="157"/>
      <c r="M112" s="163"/>
      <c r="N112" s="164"/>
      <c r="O112" s="164"/>
      <c r="P112" s="164"/>
      <c r="Q112" s="164"/>
      <c r="R112" s="164"/>
      <c r="S112" s="164"/>
      <c r="T112" s="165"/>
      <c r="AT112" s="160" t="s">
        <v>196</v>
      </c>
      <c r="AU112" s="160" t="s">
        <v>78</v>
      </c>
      <c r="AV112" s="158" t="s">
        <v>78</v>
      </c>
      <c r="AW112" s="158" t="s">
        <v>31</v>
      </c>
      <c r="AX112" s="158" t="s">
        <v>76</v>
      </c>
      <c r="AY112" s="160" t="s">
        <v>183</v>
      </c>
    </row>
    <row r="113" spans="2:65" s="28" customFormat="1" ht="16.5" customHeight="1">
      <c r="B113" s="27"/>
      <c r="C113" s="147" t="s">
        <v>253</v>
      </c>
      <c r="D113" s="147" t="s">
        <v>185</v>
      </c>
      <c r="E113" s="148" t="s">
        <v>243</v>
      </c>
      <c r="F113" s="149" t="s">
        <v>244</v>
      </c>
      <c r="G113" s="150" t="s">
        <v>194</v>
      </c>
      <c r="H113" s="151">
        <v>7.835</v>
      </c>
      <c r="I113" s="4">
        <v>182.5</v>
      </c>
      <c r="J113" s="95">
        <f>ROUND(I113*H113,2)</f>
        <v>1429.89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1429.89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1429.89</v>
      </c>
      <c r="BL113" s="15" t="s">
        <v>190</v>
      </c>
      <c r="BM113" s="15" t="s">
        <v>1336</v>
      </c>
    </row>
    <row r="114" spans="2:51" s="167" customFormat="1" ht="12">
      <c r="B114" s="166"/>
      <c r="D114" s="159" t="s">
        <v>196</v>
      </c>
      <c r="E114" s="168" t="s">
        <v>1</v>
      </c>
      <c r="F114" s="169" t="s">
        <v>1337</v>
      </c>
      <c r="H114" s="168" t="s">
        <v>1</v>
      </c>
      <c r="I114" s="6"/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196</v>
      </c>
      <c r="AU114" s="168" t="s">
        <v>78</v>
      </c>
      <c r="AV114" s="167" t="s">
        <v>76</v>
      </c>
      <c r="AW114" s="167" t="s">
        <v>31</v>
      </c>
      <c r="AX114" s="167" t="s">
        <v>69</v>
      </c>
      <c r="AY114" s="168" t="s">
        <v>183</v>
      </c>
    </row>
    <row r="115" spans="2:51" s="158" customFormat="1" ht="12">
      <c r="B115" s="157"/>
      <c r="D115" s="159" t="s">
        <v>196</v>
      </c>
      <c r="E115" s="160" t="s">
        <v>1</v>
      </c>
      <c r="F115" s="161" t="s">
        <v>1338</v>
      </c>
      <c r="H115" s="162">
        <v>7.835</v>
      </c>
      <c r="I115" s="5"/>
      <c r="L115" s="157"/>
      <c r="M115" s="163"/>
      <c r="N115" s="164"/>
      <c r="O115" s="164"/>
      <c r="P115" s="164"/>
      <c r="Q115" s="164"/>
      <c r="R115" s="164"/>
      <c r="S115" s="164"/>
      <c r="T115" s="165"/>
      <c r="AT115" s="160" t="s">
        <v>196</v>
      </c>
      <c r="AU115" s="160" t="s">
        <v>78</v>
      </c>
      <c r="AV115" s="158" t="s">
        <v>78</v>
      </c>
      <c r="AW115" s="158" t="s">
        <v>31</v>
      </c>
      <c r="AX115" s="158" t="s">
        <v>76</v>
      </c>
      <c r="AY115" s="160" t="s">
        <v>183</v>
      </c>
    </row>
    <row r="116" spans="2:65" s="28" customFormat="1" ht="16.5" customHeight="1">
      <c r="B116" s="27"/>
      <c r="C116" s="147" t="s">
        <v>257</v>
      </c>
      <c r="D116" s="147" t="s">
        <v>185</v>
      </c>
      <c r="E116" s="148" t="s">
        <v>249</v>
      </c>
      <c r="F116" s="149" t="s">
        <v>250</v>
      </c>
      <c r="G116" s="150" t="s">
        <v>188</v>
      </c>
      <c r="H116" s="151">
        <v>352.484</v>
      </c>
      <c r="I116" s="4">
        <v>45</v>
      </c>
      <c r="J116" s="95">
        <f>ROUND(I116*H116,2)</f>
        <v>15861.78</v>
      </c>
      <c r="K116" s="149" t="s">
        <v>205</v>
      </c>
      <c r="L116" s="27"/>
      <c r="M116" s="152" t="s">
        <v>1</v>
      </c>
      <c r="N116" s="153" t="s">
        <v>40</v>
      </c>
      <c r="O116" s="48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AR116" s="15" t="s">
        <v>190</v>
      </c>
      <c r="AT116" s="15" t="s">
        <v>185</v>
      </c>
      <c r="AU116" s="15" t="s">
        <v>78</v>
      </c>
      <c r="AY116" s="15" t="s">
        <v>183</v>
      </c>
      <c r="BE116" s="156">
        <f>IF(N116="základní",J116,0)</f>
        <v>15861.78</v>
      </c>
      <c r="BF116" s="156">
        <f>IF(N116="snížená",J116,0)</f>
        <v>0</v>
      </c>
      <c r="BG116" s="156">
        <f>IF(N116="zákl. přenesená",J116,0)</f>
        <v>0</v>
      </c>
      <c r="BH116" s="156">
        <f>IF(N116="sníž. přenesená",J116,0)</f>
        <v>0</v>
      </c>
      <c r="BI116" s="156">
        <f>IF(N116="nulová",J116,0)</f>
        <v>0</v>
      </c>
      <c r="BJ116" s="15" t="s">
        <v>76</v>
      </c>
      <c r="BK116" s="156">
        <f>ROUND(I116*H116,2)</f>
        <v>15861.78</v>
      </c>
      <c r="BL116" s="15" t="s">
        <v>190</v>
      </c>
      <c r="BM116" s="15" t="s">
        <v>1339</v>
      </c>
    </row>
    <row r="117" spans="2:51" s="158" customFormat="1" ht="12">
      <c r="B117" s="157"/>
      <c r="D117" s="159" t="s">
        <v>196</v>
      </c>
      <c r="E117" s="160" t="s">
        <v>1</v>
      </c>
      <c r="F117" s="161" t="s">
        <v>1340</v>
      </c>
      <c r="H117" s="162">
        <v>217.789</v>
      </c>
      <c r="I117" s="5"/>
      <c r="L117" s="157"/>
      <c r="M117" s="163"/>
      <c r="N117" s="164"/>
      <c r="O117" s="164"/>
      <c r="P117" s="164"/>
      <c r="Q117" s="164"/>
      <c r="R117" s="164"/>
      <c r="S117" s="164"/>
      <c r="T117" s="165"/>
      <c r="AT117" s="160" t="s">
        <v>196</v>
      </c>
      <c r="AU117" s="160" t="s">
        <v>78</v>
      </c>
      <c r="AV117" s="158" t="s">
        <v>78</v>
      </c>
      <c r="AW117" s="158" t="s">
        <v>31</v>
      </c>
      <c r="AX117" s="158" t="s">
        <v>69</v>
      </c>
      <c r="AY117" s="160" t="s">
        <v>183</v>
      </c>
    </row>
    <row r="118" spans="2:51" s="158" customFormat="1" ht="12">
      <c r="B118" s="157"/>
      <c r="D118" s="159" t="s">
        <v>196</v>
      </c>
      <c r="E118" s="160" t="s">
        <v>1</v>
      </c>
      <c r="F118" s="161" t="s">
        <v>1341</v>
      </c>
      <c r="H118" s="162">
        <v>134.695</v>
      </c>
      <c r="I118" s="5"/>
      <c r="L118" s="157"/>
      <c r="M118" s="163"/>
      <c r="N118" s="164"/>
      <c r="O118" s="164"/>
      <c r="P118" s="164"/>
      <c r="Q118" s="164"/>
      <c r="R118" s="164"/>
      <c r="S118" s="164"/>
      <c r="T118" s="165"/>
      <c r="AT118" s="160" t="s">
        <v>196</v>
      </c>
      <c r="AU118" s="160" t="s">
        <v>78</v>
      </c>
      <c r="AV118" s="158" t="s">
        <v>78</v>
      </c>
      <c r="AW118" s="158" t="s">
        <v>31</v>
      </c>
      <c r="AX118" s="158" t="s">
        <v>69</v>
      </c>
      <c r="AY118" s="160" t="s">
        <v>183</v>
      </c>
    </row>
    <row r="119" spans="2:51" s="174" customFormat="1" ht="12">
      <c r="B119" s="173"/>
      <c r="D119" s="159" t="s">
        <v>196</v>
      </c>
      <c r="E119" s="175" t="s">
        <v>1</v>
      </c>
      <c r="F119" s="176" t="s">
        <v>211</v>
      </c>
      <c r="H119" s="177">
        <v>352.484</v>
      </c>
      <c r="I119" s="7"/>
      <c r="L119" s="173"/>
      <c r="M119" s="178"/>
      <c r="N119" s="179"/>
      <c r="O119" s="179"/>
      <c r="P119" s="179"/>
      <c r="Q119" s="179"/>
      <c r="R119" s="179"/>
      <c r="S119" s="179"/>
      <c r="T119" s="180"/>
      <c r="AT119" s="175" t="s">
        <v>196</v>
      </c>
      <c r="AU119" s="175" t="s">
        <v>78</v>
      </c>
      <c r="AV119" s="174" t="s">
        <v>190</v>
      </c>
      <c r="AW119" s="174" t="s">
        <v>31</v>
      </c>
      <c r="AX119" s="174" t="s">
        <v>76</v>
      </c>
      <c r="AY119" s="175" t="s">
        <v>183</v>
      </c>
    </row>
    <row r="120" spans="2:65" s="28" customFormat="1" ht="16.5" customHeight="1">
      <c r="B120" s="27"/>
      <c r="C120" s="147" t="s">
        <v>8</v>
      </c>
      <c r="D120" s="147" t="s">
        <v>185</v>
      </c>
      <c r="E120" s="148" t="s">
        <v>254</v>
      </c>
      <c r="F120" s="149" t="s">
        <v>255</v>
      </c>
      <c r="G120" s="150" t="s">
        <v>188</v>
      </c>
      <c r="H120" s="151">
        <v>122.45</v>
      </c>
      <c r="I120" s="4">
        <v>46.6</v>
      </c>
      <c r="J120" s="95">
        <f>ROUND(I120*H120,2)</f>
        <v>5706.17</v>
      </c>
      <c r="K120" s="149" t="s">
        <v>205</v>
      </c>
      <c r="L120" s="27"/>
      <c r="M120" s="152" t="s">
        <v>1</v>
      </c>
      <c r="N120" s="153" t="s">
        <v>40</v>
      </c>
      <c r="O120" s="4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AR120" s="15" t="s">
        <v>190</v>
      </c>
      <c r="AT120" s="15" t="s">
        <v>185</v>
      </c>
      <c r="AU120" s="15" t="s">
        <v>78</v>
      </c>
      <c r="AY120" s="15" t="s">
        <v>183</v>
      </c>
      <c r="BE120" s="156">
        <f>IF(N120="základní",J120,0)</f>
        <v>5706.17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5" t="s">
        <v>76</v>
      </c>
      <c r="BK120" s="156">
        <f>ROUND(I120*H120,2)</f>
        <v>5706.17</v>
      </c>
      <c r="BL120" s="15" t="s">
        <v>190</v>
      </c>
      <c r="BM120" s="15" t="s">
        <v>1342</v>
      </c>
    </row>
    <row r="121" spans="2:65" s="28" customFormat="1" ht="16.5" customHeight="1">
      <c r="B121" s="27"/>
      <c r="C121" s="147" t="s">
        <v>262</v>
      </c>
      <c r="D121" s="147" t="s">
        <v>185</v>
      </c>
      <c r="E121" s="148" t="s">
        <v>218</v>
      </c>
      <c r="F121" s="149" t="s">
        <v>219</v>
      </c>
      <c r="G121" s="150" t="s">
        <v>194</v>
      </c>
      <c r="H121" s="151">
        <v>24.49</v>
      </c>
      <c r="I121" s="4">
        <v>252</v>
      </c>
      <c r="J121" s="95">
        <f>ROUND(I121*H121,2)</f>
        <v>6171.48</v>
      </c>
      <c r="K121" s="149" t="s">
        <v>189</v>
      </c>
      <c r="L121" s="27"/>
      <c r="M121" s="152" t="s">
        <v>1</v>
      </c>
      <c r="N121" s="153" t="s">
        <v>40</v>
      </c>
      <c r="O121" s="48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" t="s">
        <v>190</v>
      </c>
      <c r="AT121" s="15" t="s">
        <v>185</v>
      </c>
      <c r="AU121" s="15" t="s">
        <v>78</v>
      </c>
      <c r="AY121" s="15" t="s">
        <v>183</v>
      </c>
      <c r="BE121" s="156">
        <f>IF(N121="základní",J121,0)</f>
        <v>6171.48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5" t="s">
        <v>76</v>
      </c>
      <c r="BK121" s="156">
        <f>ROUND(I121*H121,2)</f>
        <v>6171.48</v>
      </c>
      <c r="BL121" s="15" t="s">
        <v>190</v>
      </c>
      <c r="BM121" s="15" t="s">
        <v>1343</v>
      </c>
    </row>
    <row r="122" spans="2:51" s="158" customFormat="1" ht="12">
      <c r="B122" s="157"/>
      <c r="D122" s="159" t="s">
        <v>196</v>
      </c>
      <c r="E122" s="160" t="s">
        <v>1</v>
      </c>
      <c r="F122" s="161" t="s">
        <v>1344</v>
      </c>
      <c r="H122" s="162">
        <v>24.49</v>
      </c>
      <c r="I122" s="5"/>
      <c r="L122" s="157"/>
      <c r="M122" s="163"/>
      <c r="N122" s="164"/>
      <c r="O122" s="164"/>
      <c r="P122" s="164"/>
      <c r="Q122" s="164"/>
      <c r="R122" s="164"/>
      <c r="S122" s="164"/>
      <c r="T122" s="165"/>
      <c r="AT122" s="160" t="s">
        <v>196</v>
      </c>
      <c r="AU122" s="160" t="s">
        <v>78</v>
      </c>
      <c r="AV122" s="158" t="s">
        <v>78</v>
      </c>
      <c r="AW122" s="158" t="s">
        <v>31</v>
      </c>
      <c r="AX122" s="158" t="s">
        <v>76</v>
      </c>
      <c r="AY122" s="160" t="s">
        <v>183</v>
      </c>
    </row>
    <row r="123" spans="2:65" s="28" customFormat="1" ht="16.5" customHeight="1">
      <c r="B123" s="27"/>
      <c r="C123" s="147" t="s">
        <v>264</v>
      </c>
      <c r="D123" s="147" t="s">
        <v>185</v>
      </c>
      <c r="E123" s="148" t="s">
        <v>223</v>
      </c>
      <c r="F123" s="149" t="s">
        <v>224</v>
      </c>
      <c r="G123" s="150" t="s">
        <v>194</v>
      </c>
      <c r="H123" s="151">
        <v>759.19</v>
      </c>
      <c r="I123" s="4">
        <v>2.5</v>
      </c>
      <c r="J123" s="95">
        <f>ROUND(I123*H123,2)</f>
        <v>1897.98</v>
      </c>
      <c r="K123" s="149" t="s">
        <v>189</v>
      </c>
      <c r="L123" s="27"/>
      <c r="M123" s="152" t="s">
        <v>1</v>
      </c>
      <c r="N123" s="153" t="s">
        <v>40</v>
      </c>
      <c r="O123" s="4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AR123" s="15" t="s">
        <v>190</v>
      </c>
      <c r="AT123" s="15" t="s">
        <v>185</v>
      </c>
      <c r="AU123" s="15" t="s">
        <v>78</v>
      </c>
      <c r="AY123" s="15" t="s">
        <v>183</v>
      </c>
      <c r="BE123" s="156">
        <f>IF(N123="základní",J123,0)</f>
        <v>1897.98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5" t="s">
        <v>76</v>
      </c>
      <c r="BK123" s="156">
        <f>ROUND(I123*H123,2)</f>
        <v>1897.98</v>
      </c>
      <c r="BL123" s="15" t="s">
        <v>190</v>
      </c>
      <c r="BM123" s="15" t="s">
        <v>1345</v>
      </c>
    </row>
    <row r="124" spans="2:51" s="158" customFormat="1" ht="12">
      <c r="B124" s="157"/>
      <c r="D124" s="159" t="s">
        <v>196</v>
      </c>
      <c r="E124" s="160" t="s">
        <v>1</v>
      </c>
      <c r="F124" s="161" t="s">
        <v>1346</v>
      </c>
      <c r="H124" s="162">
        <v>759.19</v>
      </c>
      <c r="I124" s="5"/>
      <c r="L124" s="157"/>
      <c r="M124" s="163"/>
      <c r="N124" s="164"/>
      <c r="O124" s="164"/>
      <c r="P124" s="164"/>
      <c r="Q124" s="164"/>
      <c r="R124" s="164"/>
      <c r="S124" s="164"/>
      <c r="T124" s="165"/>
      <c r="AT124" s="160" t="s">
        <v>196</v>
      </c>
      <c r="AU124" s="160" t="s">
        <v>78</v>
      </c>
      <c r="AV124" s="158" t="s">
        <v>78</v>
      </c>
      <c r="AW124" s="158" t="s">
        <v>31</v>
      </c>
      <c r="AX124" s="158" t="s">
        <v>76</v>
      </c>
      <c r="AY124" s="160" t="s">
        <v>183</v>
      </c>
    </row>
    <row r="125" spans="2:65" s="28" customFormat="1" ht="16.5" customHeight="1">
      <c r="B125" s="27"/>
      <c r="C125" s="147" t="s">
        <v>270</v>
      </c>
      <c r="D125" s="147" t="s">
        <v>185</v>
      </c>
      <c r="E125" s="148" t="s">
        <v>228</v>
      </c>
      <c r="F125" s="149" t="s">
        <v>229</v>
      </c>
      <c r="G125" s="150" t="s">
        <v>194</v>
      </c>
      <c r="H125" s="151">
        <v>24.49</v>
      </c>
      <c r="I125" s="4">
        <v>19</v>
      </c>
      <c r="J125" s="95">
        <f>ROUND(I125*H125,2)</f>
        <v>465.31</v>
      </c>
      <c r="K125" s="149" t="s">
        <v>205</v>
      </c>
      <c r="L125" s="27"/>
      <c r="M125" s="152" t="s">
        <v>1</v>
      </c>
      <c r="N125" s="153" t="s">
        <v>40</v>
      </c>
      <c r="O125" s="4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5" t="s">
        <v>190</v>
      </c>
      <c r="AT125" s="15" t="s">
        <v>185</v>
      </c>
      <c r="AU125" s="15" t="s">
        <v>78</v>
      </c>
      <c r="AY125" s="15" t="s">
        <v>183</v>
      </c>
      <c r="BE125" s="156">
        <f>IF(N125="základní",J125,0)</f>
        <v>465.31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5" t="s">
        <v>76</v>
      </c>
      <c r="BK125" s="156">
        <f>ROUND(I125*H125,2)</f>
        <v>465.31</v>
      </c>
      <c r="BL125" s="15" t="s">
        <v>190</v>
      </c>
      <c r="BM125" s="15" t="s">
        <v>1347</v>
      </c>
    </row>
    <row r="126" spans="2:51" s="158" customFormat="1" ht="12">
      <c r="B126" s="157"/>
      <c r="D126" s="159" t="s">
        <v>196</v>
      </c>
      <c r="E126" s="160" t="s">
        <v>1</v>
      </c>
      <c r="F126" s="161" t="s">
        <v>1348</v>
      </c>
      <c r="H126" s="162">
        <v>24.49</v>
      </c>
      <c r="I126" s="5"/>
      <c r="L126" s="157"/>
      <c r="M126" s="163"/>
      <c r="N126" s="164"/>
      <c r="O126" s="164"/>
      <c r="P126" s="164"/>
      <c r="Q126" s="164"/>
      <c r="R126" s="164"/>
      <c r="S126" s="164"/>
      <c r="T126" s="165"/>
      <c r="AT126" s="160" t="s">
        <v>196</v>
      </c>
      <c r="AU126" s="160" t="s">
        <v>78</v>
      </c>
      <c r="AV126" s="158" t="s">
        <v>78</v>
      </c>
      <c r="AW126" s="158" t="s">
        <v>31</v>
      </c>
      <c r="AX126" s="158" t="s">
        <v>76</v>
      </c>
      <c r="AY126" s="160" t="s">
        <v>183</v>
      </c>
    </row>
    <row r="127" spans="2:65" s="28" customFormat="1" ht="16.5" customHeight="1">
      <c r="B127" s="27"/>
      <c r="C127" s="181" t="s">
        <v>274</v>
      </c>
      <c r="D127" s="181" t="s">
        <v>265</v>
      </c>
      <c r="E127" s="182" t="s">
        <v>266</v>
      </c>
      <c r="F127" s="183" t="s">
        <v>267</v>
      </c>
      <c r="G127" s="184" t="s">
        <v>239</v>
      </c>
      <c r="H127" s="185">
        <v>39.184</v>
      </c>
      <c r="I127" s="8">
        <v>580</v>
      </c>
      <c r="J127" s="186">
        <f>ROUND(I127*H127,2)</f>
        <v>22726.72</v>
      </c>
      <c r="K127" s="183" t="s">
        <v>189</v>
      </c>
      <c r="L127" s="187"/>
      <c r="M127" s="188" t="s">
        <v>1</v>
      </c>
      <c r="N127" s="189" t="s">
        <v>40</v>
      </c>
      <c r="O127" s="48"/>
      <c r="P127" s="154">
        <f>O127*H127</f>
        <v>0</v>
      </c>
      <c r="Q127" s="154">
        <v>1</v>
      </c>
      <c r="R127" s="154">
        <f>Q127*H127</f>
        <v>39.184</v>
      </c>
      <c r="S127" s="154">
        <v>0</v>
      </c>
      <c r="T127" s="155">
        <f>S127*H127</f>
        <v>0</v>
      </c>
      <c r="AR127" s="15" t="s">
        <v>227</v>
      </c>
      <c r="AT127" s="15" t="s">
        <v>265</v>
      </c>
      <c r="AU127" s="15" t="s">
        <v>78</v>
      </c>
      <c r="AY127" s="15" t="s">
        <v>183</v>
      </c>
      <c r="BE127" s="156">
        <f>IF(N127="základní",J127,0)</f>
        <v>22726.72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5" t="s">
        <v>76</v>
      </c>
      <c r="BK127" s="156">
        <f>ROUND(I127*H127,2)</f>
        <v>22726.72</v>
      </c>
      <c r="BL127" s="15" t="s">
        <v>190</v>
      </c>
      <c r="BM127" s="15" t="s">
        <v>1349</v>
      </c>
    </row>
    <row r="128" spans="2:51" s="158" customFormat="1" ht="12">
      <c r="B128" s="157"/>
      <c r="D128" s="159" t="s">
        <v>196</v>
      </c>
      <c r="E128" s="160" t="s">
        <v>1</v>
      </c>
      <c r="F128" s="161" t="s">
        <v>1350</v>
      </c>
      <c r="H128" s="162">
        <v>39.184</v>
      </c>
      <c r="I128" s="5"/>
      <c r="L128" s="157"/>
      <c r="M128" s="163"/>
      <c r="N128" s="164"/>
      <c r="O128" s="164"/>
      <c r="P128" s="164"/>
      <c r="Q128" s="164"/>
      <c r="R128" s="164"/>
      <c r="S128" s="164"/>
      <c r="T128" s="165"/>
      <c r="AT128" s="160" t="s">
        <v>196</v>
      </c>
      <c r="AU128" s="160" t="s">
        <v>78</v>
      </c>
      <c r="AV128" s="158" t="s">
        <v>78</v>
      </c>
      <c r="AW128" s="158" t="s">
        <v>31</v>
      </c>
      <c r="AX128" s="158" t="s">
        <v>76</v>
      </c>
      <c r="AY128" s="160" t="s">
        <v>183</v>
      </c>
    </row>
    <row r="129" spans="2:65" s="28" customFormat="1" ht="16.5" customHeight="1">
      <c r="B129" s="27"/>
      <c r="C129" s="147" t="s">
        <v>282</v>
      </c>
      <c r="D129" s="147" t="s">
        <v>185</v>
      </c>
      <c r="E129" s="148" t="s">
        <v>271</v>
      </c>
      <c r="F129" s="149" t="s">
        <v>272</v>
      </c>
      <c r="G129" s="150" t="s">
        <v>188</v>
      </c>
      <c r="H129" s="151">
        <v>122.45</v>
      </c>
      <c r="I129" s="4">
        <v>25.5</v>
      </c>
      <c r="J129" s="95">
        <f>ROUND(I129*H129,2)</f>
        <v>3122.48</v>
      </c>
      <c r="K129" s="149" t="s">
        <v>205</v>
      </c>
      <c r="L129" s="27"/>
      <c r="M129" s="152" t="s">
        <v>1</v>
      </c>
      <c r="N129" s="153" t="s">
        <v>40</v>
      </c>
      <c r="O129" s="4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AR129" s="15" t="s">
        <v>190</v>
      </c>
      <c r="AT129" s="15" t="s">
        <v>185</v>
      </c>
      <c r="AU129" s="15" t="s">
        <v>78</v>
      </c>
      <c r="AY129" s="15" t="s">
        <v>183</v>
      </c>
      <c r="BE129" s="156">
        <f>IF(N129="základní",J129,0)</f>
        <v>3122.48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5" t="s">
        <v>76</v>
      </c>
      <c r="BK129" s="156">
        <f>ROUND(I129*H129,2)</f>
        <v>3122.48</v>
      </c>
      <c r="BL129" s="15" t="s">
        <v>190</v>
      </c>
      <c r="BM129" s="15" t="s">
        <v>1351</v>
      </c>
    </row>
    <row r="130" spans="2:65" s="28" customFormat="1" ht="16.5" customHeight="1">
      <c r="B130" s="27"/>
      <c r="C130" s="181" t="s">
        <v>7</v>
      </c>
      <c r="D130" s="181" t="s">
        <v>265</v>
      </c>
      <c r="E130" s="182" t="s">
        <v>275</v>
      </c>
      <c r="F130" s="183" t="s">
        <v>276</v>
      </c>
      <c r="G130" s="184" t="s">
        <v>277</v>
      </c>
      <c r="H130" s="185">
        <v>3.061</v>
      </c>
      <c r="I130" s="8">
        <v>185</v>
      </c>
      <c r="J130" s="186">
        <f>ROUND(I130*H130,2)</f>
        <v>566.29</v>
      </c>
      <c r="K130" s="183" t="s">
        <v>205</v>
      </c>
      <c r="L130" s="187"/>
      <c r="M130" s="188" t="s">
        <v>1</v>
      </c>
      <c r="N130" s="189" t="s">
        <v>40</v>
      </c>
      <c r="O130" s="48"/>
      <c r="P130" s="154">
        <f>O130*H130</f>
        <v>0</v>
      </c>
      <c r="Q130" s="154">
        <v>0.001</v>
      </c>
      <c r="R130" s="154">
        <f>Q130*H130</f>
        <v>0.003061</v>
      </c>
      <c r="S130" s="154">
        <v>0</v>
      </c>
      <c r="T130" s="155">
        <f>S130*H130</f>
        <v>0</v>
      </c>
      <c r="AR130" s="15" t="s">
        <v>227</v>
      </c>
      <c r="AT130" s="15" t="s">
        <v>265</v>
      </c>
      <c r="AU130" s="15" t="s">
        <v>78</v>
      </c>
      <c r="AY130" s="15" t="s">
        <v>183</v>
      </c>
      <c r="BE130" s="156">
        <f>IF(N130="základní",J130,0)</f>
        <v>566.29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5" t="s">
        <v>76</v>
      </c>
      <c r="BK130" s="156">
        <f>ROUND(I130*H130,2)</f>
        <v>566.29</v>
      </c>
      <c r="BL130" s="15" t="s">
        <v>190</v>
      </c>
      <c r="BM130" s="15" t="s">
        <v>1352</v>
      </c>
    </row>
    <row r="131" spans="2:51" s="158" customFormat="1" ht="12">
      <c r="B131" s="157"/>
      <c r="D131" s="159" t="s">
        <v>196</v>
      </c>
      <c r="E131" s="160" t="s">
        <v>1</v>
      </c>
      <c r="F131" s="161" t="s">
        <v>1353</v>
      </c>
      <c r="H131" s="162">
        <v>3.061</v>
      </c>
      <c r="I131" s="5"/>
      <c r="L131" s="157"/>
      <c r="M131" s="163"/>
      <c r="N131" s="164"/>
      <c r="O131" s="164"/>
      <c r="P131" s="164"/>
      <c r="Q131" s="164"/>
      <c r="R131" s="164"/>
      <c r="S131" s="164"/>
      <c r="T131" s="165"/>
      <c r="AT131" s="160" t="s">
        <v>196</v>
      </c>
      <c r="AU131" s="160" t="s">
        <v>78</v>
      </c>
      <c r="AV131" s="158" t="s">
        <v>78</v>
      </c>
      <c r="AW131" s="158" t="s">
        <v>31</v>
      </c>
      <c r="AX131" s="158" t="s">
        <v>76</v>
      </c>
      <c r="AY131" s="160" t="s">
        <v>183</v>
      </c>
    </row>
    <row r="132" spans="2:63" s="135" customFormat="1" ht="22.9" customHeight="1">
      <c r="B132" s="134"/>
      <c r="D132" s="136" t="s">
        <v>68</v>
      </c>
      <c r="E132" s="145" t="s">
        <v>212</v>
      </c>
      <c r="F132" s="145" t="s">
        <v>331</v>
      </c>
      <c r="I132" s="3"/>
      <c r="J132" s="146">
        <f>BK132</f>
        <v>192090.4</v>
      </c>
      <c r="L132" s="134"/>
      <c r="M132" s="139"/>
      <c r="N132" s="140"/>
      <c r="O132" s="140"/>
      <c r="P132" s="141">
        <f>SUM(P133:P163)</f>
        <v>0</v>
      </c>
      <c r="Q132" s="140"/>
      <c r="R132" s="141">
        <f>SUM(R133:R163)</f>
        <v>155.9612065</v>
      </c>
      <c r="S132" s="140"/>
      <c r="T132" s="142">
        <f>SUM(T133:T163)</f>
        <v>0</v>
      </c>
      <c r="AR132" s="136" t="s">
        <v>76</v>
      </c>
      <c r="AT132" s="143" t="s">
        <v>68</v>
      </c>
      <c r="AU132" s="143" t="s">
        <v>76</v>
      </c>
      <c r="AY132" s="136" t="s">
        <v>183</v>
      </c>
      <c r="BK132" s="144">
        <f>SUM(BK133:BK163)</f>
        <v>192090.4</v>
      </c>
    </row>
    <row r="133" spans="2:65" s="28" customFormat="1" ht="16.5" customHeight="1">
      <c r="B133" s="27"/>
      <c r="C133" s="147" t="s">
        <v>287</v>
      </c>
      <c r="D133" s="147" t="s">
        <v>185</v>
      </c>
      <c r="E133" s="148" t="s">
        <v>706</v>
      </c>
      <c r="F133" s="149" t="s">
        <v>707</v>
      </c>
      <c r="G133" s="150" t="s">
        <v>188</v>
      </c>
      <c r="H133" s="151">
        <v>90.76</v>
      </c>
      <c r="I133" s="4">
        <v>187.5</v>
      </c>
      <c r="J133" s="95">
        <f>ROUND(I133*H133,2)</f>
        <v>17017.5</v>
      </c>
      <c r="K133" s="149" t="s">
        <v>189</v>
      </c>
      <c r="L133" s="27"/>
      <c r="M133" s="152" t="s">
        <v>1</v>
      </c>
      <c r="N133" s="153" t="s">
        <v>40</v>
      </c>
      <c r="O133" s="48"/>
      <c r="P133" s="154">
        <f>O133*H133</f>
        <v>0</v>
      </c>
      <c r="Q133" s="154">
        <v>0.27994</v>
      </c>
      <c r="R133" s="154">
        <f>Q133*H133</f>
        <v>25.407354400000003</v>
      </c>
      <c r="S133" s="154">
        <v>0</v>
      </c>
      <c r="T133" s="155">
        <f>S133*H133</f>
        <v>0</v>
      </c>
      <c r="AR133" s="15" t="s">
        <v>190</v>
      </c>
      <c r="AT133" s="15" t="s">
        <v>185</v>
      </c>
      <c r="AU133" s="15" t="s">
        <v>78</v>
      </c>
      <c r="AY133" s="15" t="s">
        <v>183</v>
      </c>
      <c r="BE133" s="156">
        <f>IF(N133="základní",J133,0)</f>
        <v>17017.5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5" t="s">
        <v>76</v>
      </c>
      <c r="BK133" s="156">
        <f>ROUND(I133*H133,2)</f>
        <v>17017.5</v>
      </c>
      <c r="BL133" s="15" t="s">
        <v>190</v>
      </c>
      <c r="BM133" s="15" t="s">
        <v>1354</v>
      </c>
    </row>
    <row r="134" spans="2:51" s="167" customFormat="1" ht="12">
      <c r="B134" s="166"/>
      <c r="D134" s="159" t="s">
        <v>196</v>
      </c>
      <c r="E134" s="168" t="s">
        <v>1</v>
      </c>
      <c r="F134" s="169" t="s">
        <v>620</v>
      </c>
      <c r="H134" s="168" t="s">
        <v>1</v>
      </c>
      <c r="I134" s="6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196</v>
      </c>
      <c r="AU134" s="168" t="s">
        <v>78</v>
      </c>
      <c r="AV134" s="167" t="s">
        <v>76</v>
      </c>
      <c r="AW134" s="167" t="s">
        <v>31</v>
      </c>
      <c r="AX134" s="167" t="s">
        <v>69</v>
      </c>
      <c r="AY134" s="168" t="s">
        <v>183</v>
      </c>
    </row>
    <row r="135" spans="2:51" s="158" customFormat="1" ht="12">
      <c r="B135" s="157"/>
      <c r="D135" s="159" t="s">
        <v>196</v>
      </c>
      <c r="E135" s="160" t="s">
        <v>1</v>
      </c>
      <c r="F135" s="161" t="s">
        <v>1355</v>
      </c>
      <c r="H135" s="162">
        <v>15.76</v>
      </c>
      <c r="I135" s="5"/>
      <c r="L135" s="157"/>
      <c r="M135" s="163"/>
      <c r="N135" s="164"/>
      <c r="O135" s="164"/>
      <c r="P135" s="164"/>
      <c r="Q135" s="164"/>
      <c r="R135" s="164"/>
      <c r="S135" s="164"/>
      <c r="T135" s="165"/>
      <c r="AT135" s="160" t="s">
        <v>196</v>
      </c>
      <c r="AU135" s="160" t="s">
        <v>78</v>
      </c>
      <c r="AV135" s="158" t="s">
        <v>78</v>
      </c>
      <c r="AW135" s="158" t="s">
        <v>31</v>
      </c>
      <c r="AX135" s="158" t="s">
        <v>69</v>
      </c>
      <c r="AY135" s="160" t="s">
        <v>183</v>
      </c>
    </row>
    <row r="136" spans="2:51" s="167" customFormat="1" ht="12">
      <c r="B136" s="166"/>
      <c r="D136" s="159" t="s">
        <v>196</v>
      </c>
      <c r="E136" s="168" t="s">
        <v>1</v>
      </c>
      <c r="F136" s="169" t="s">
        <v>710</v>
      </c>
      <c r="H136" s="168" t="s">
        <v>1</v>
      </c>
      <c r="I136" s="6"/>
      <c r="L136" s="166"/>
      <c r="M136" s="170"/>
      <c r="N136" s="171"/>
      <c r="O136" s="171"/>
      <c r="P136" s="171"/>
      <c r="Q136" s="171"/>
      <c r="R136" s="171"/>
      <c r="S136" s="171"/>
      <c r="T136" s="172"/>
      <c r="AT136" s="168" t="s">
        <v>196</v>
      </c>
      <c r="AU136" s="168" t="s">
        <v>78</v>
      </c>
      <c r="AV136" s="167" t="s">
        <v>76</v>
      </c>
      <c r="AW136" s="167" t="s">
        <v>31</v>
      </c>
      <c r="AX136" s="167" t="s">
        <v>69</v>
      </c>
      <c r="AY136" s="168" t="s">
        <v>183</v>
      </c>
    </row>
    <row r="137" spans="2:51" s="158" customFormat="1" ht="12">
      <c r="B137" s="157"/>
      <c r="D137" s="159" t="s">
        <v>196</v>
      </c>
      <c r="E137" s="160" t="s">
        <v>1</v>
      </c>
      <c r="F137" s="161" t="s">
        <v>522</v>
      </c>
      <c r="H137" s="162">
        <v>75</v>
      </c>
      <c r="I137" s="5"/>
      <c r="L137" s="157"/>
      <c r="M137" s="163"/>
      <c r="N137" s="164"/>
      <c r="O137" s="164"/>
      <c r="P137" s="164"/>
      <c r="Q137" s="164"/>
      <c r="R137" s="164"/>
      <c r="S137" s="164"/>
      <c r="T137" s="165"/>
      <c r="AT137" s="160" t="s">
        <v>196</v>
      </c>
      <c r="AU137" s="160" t="s">
        <v>78</v>
      </c>
      <c r="AV137" s="158" t="s">
        <v>78</v>
      </c>
      <c r="AW137" s="158" t="s">
        <v>31</v>
      </c>
      <c r="AX137" s="158" t="s">
        <v>69</v>
      </c>
      <c r="AY137" s="160" t="s">
        <v>183</v>
      </c>
    </row>
    <row r="138" spans="2:51" s="174" customFormat="1" ht="12">
      <c r="B138" s="173"/>
      <c r="D138" s="159" t="s">
        <v>196</v>
      </c>
      <c r="E138" s="175" t="s">
        <v>1</v>
      </c>
      <c r="F138" s="176" t="s">
        <v>211</v>
      </c>
      <c r="H138" s="177">
        <v>90.76</v>
      </c>
      <c r="I138" s="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5" t="s">
        <v>196</v>
      </c>
      <c r="AU138" s="175" t="s">
        <v>78</v>
      </c>
      <c r="AV138" s="174" t="s">
        <v>190</v>
      </c>
      <c r="AW138" s="174" t="s">
        <v>31</v>
      </c>
      <c r="AX138" s="174" t="s">
        <v>76</v>
      </c>
      <c r="AY138" s="175" t="s">
        <v>183</v>
      </c>
    </row>
    <row r="139" spans="2:65" s="28" customFormat="1" ht="16.5" customHeight="1">
      <c r="B139" s="27"/>
      <c r="C139" s="147" t="s">
        <v>292</v>
      </c>
      <c r="D139" s="147" t="s">
        <v>185</v>
      </c>
      <c r="E139" s="148" t="s">
        <v>712</v>
      </c>
      <c r="F139" s="149" t="s">
        <v>713</v>
      </c>
      <c r="G139" s="150" t="s">
        <v>188</v>
      </c>
      <c r="H139" s="151">
        <v>182.23</v>
      </c>
      <c r="I139" s="4">
        <v>250</v>
      </c>
      <c r="J139" s="95">
        <f>ROUND(I139*H139,2)</f>
        <v>45557.5</v>
      </c>
      <c r="K139" s="149" t="s">
        <v>189</v>
      </c>
      <c r="L139" s="27"/>
      <c r="M139" s="152" t="s">
        <v>1</v>
      </c>
      <c r="N139" s="153" t="s">
        <v>40</v>
      </c>
      <c r="O139" s="48"/>
      <c r="P139" s="154">
        <f>O139*H139</f>
        <v>0</v>
      </c>
      <c r="Q139" s="154">
        <v>0.378</v>
      </c>
      <c r="R139" s="154">
        <f>Q139*H139</f>
        <v>68.88293999999999</v>
      </c>
      <c r="S139" s="154">
        <v>0</v>
      </c>
      <c r="T139" s="155">
        <f>S139*H139</f>
        <v>0</v>
      </c>
      <c r="AR139" s="15" t="s">
        <v>190</v>
      </c>
      <c r="AT139" s="15" t="s">
        <v>185</v>
      </c>
      <c r="AU139" s="15" t="s">
        <v>78</v>
      </c>
      <c r="AY139" s="15" t="s">
        <v>183</v>
      </c>
      <c r="BE139" s="156">
        <f>IF(N139="základní",J139,0)</f>
        <v>45557.5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5" t="s">
        <v>76</v>
      </c>
      <c r="BK139" s="156">
        <f>ROUND(I139*H139,2)</f>
        <v>45557.5</v>
      </c>
      <c r="BL139" s="15" t="s">
        <v>190</v>
      </c>
      <c r="BM139" s="15" t="s">
        <v>1356</v>
      </c>
    </row>
    <row r="140" spans="2:51" s="167" customFormat="1" ht="12">
      <c r="B140" s="166"/>
      <c r="D140" s="159" t="s">
        <v>196</v>
      </c>
      <c r="E140" s="168" t="s">
        <v>1</v>
      </c>
      <c r="F140" s="169" t="s">
        <v>710</v>
      </c>
      <c r="H140" s="168" t="s">
        <v>1</v>
      </c>
      <c r="I140" s="6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8" t="s">
        <v>196</v>
      </c>
      <c r="AU140" s="168" t="s">
        <v>78</v>
      </c>
      <c r="AV140" s="167" t="s">
        <v>76</v>
      </c>
      <c r="AW140" s="167" t="s">
        <v>31</v>
      </c>
      <c r="AX140" s="167" t="s">
        <v>69</v>
      </c>
      <c r="AY140" s="168" t="s">
        <v>183</v>
      </c>
    </row>
    <row r="141" spans="2:51" s="158" customFormat="1" ht="12">
      <c r="B141" s="157"/>
      <c r="D141" s="159" t="s">
        <v>196</v>
      </c>
      <c r="E141" s="160" t="s">
        <v>1</v>
      </c>
      <c r="F141" s="161" t="s">
        <v>522</v>
      </c>
      <c r="H141" s="162">
        <v>75</v>
      </c>
      <c r="I141" s="5"/>
      <c r="L141" s="157"/>
      <c r="M141" s="163"/>
      <c r="N141" s="164"/>
      <c r="O141" s="164"/>
      <c r="P141" s="164"/>
      <c r="Q141" s="164"/>
      <c r="R141" s="164"/>
      <c r="S141" s="164"/>
      <c r="T141" s="165"/>
      <c r="AT141" s="160" t="s">
        <v>196</v>
      </c>
      <c r="AU141" s="160" t="s">
        <v>78</v>
      </c>
      <c r="AV141" s="158" t="s">
        <v>78</v>
      </c>
      <c r="AW141" s="158" t="s">
        <v>31</v>
      </c>
      <c r="AX141" s="158" t="s">
        <v>69</v>
      </c>
      <c r="AY141" s="160" t="s">
        <v>183</v>
      </c>
    </row>
    <row r="142" spans="2:51" s="167" customFormat="1" ht="12">
      <c r="B142" s="166"/>
      <c r="D142" s="159" t="s">
        <v>196</v>
      </c>
      <c r="E142" s="168" t="s">
        <v>1</v>
      </c>
      <c r="F142" s="169" t="s">
        <v>1357</v>
      </c>
      <c r="H142" s="168" t="s">
        <v>1</v>
      </c>
      <c r="I142" s="6"/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196</v>
      </c>
      <c r="AU142" s="168" t="s">
        <v>78</v>
      </c>
      <c r="AV142" s="167" t="s">
        <v>76</v>
      </c>
      <c r="AW142" s="167" t="s">
        <v>31</v>
      </c>
      <c r="AX142" s="167" t="s">
        <v>69</v>
      </c>
      <c r="AY142" s="168" t="s">
        <v>183</v>
      </c>
    </row>
    <row r="143" spans="2:51" s="158" customFormat="1" ht="12">
      <c r="B143" s="157"/>
      <c r="D143" s="159" t="s">
        <v>196</v>
      </c>
      <c r="E143" s="160" t="s">
        <v>1</v>
      </c>
      <c r="F143" s="161" t="s">
        <v>1358</v>
      </c>
      <c r="H143" s="162">
        <v>107.23</v>
      </c>
      <c r="I143" s="5"/>
      <c r="L143" s="157"/>
      <c r="M143" s="163"/>
      <c r="N143" s="164"/>
      <c r="O143" s="164"/>
      <c r="P143" s="164"/>
      <c r="Q143" s="164"/>
      <c r="R143" s="164"/>
      <c r="S143" s="164"/>
      <c r="T143" s="165"/>
      <c r="AT143" s="160" t="s">
        <v>196</v>
      </c>
      <c r="AU143" s="160" t="s">
        <v>78</v>
      </c>
      <c r="AV143" s="158" t="s">
        <v>78</v>
      </c>
      <c r="AW143" s="158" t="s">
        <v>31</v>
      </c>
      <c r="AX143" s="158" t="s">
        <v>69</v>
      </c>
      <c r="AY143" s="160" t="s">
        <v>183</v>
      </c>
    </row>
    <row r="144" spans="2:51" s="174" customFormat="1" ht="12">
      <c r="B144" s="173"/>
      <c r="D144" s="159" t="s">
        <v>196</v>
      </c>
      <c r="E144" s="175" t="s">
        <v>1</v>
      </c>
      <c r="F144" s="176" t="s">
        <v>211</v>
      </c>
      <c r="H144" s="177">
        <v>182.23000000000002</v>
      </c>
      <c r="I144" s="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5" t="s">
        <v>196</v>
      </c>
      <c r="AU144" s="175" t="s">
        <v>78</v>
      </c>
      <c r="AV144" s="174" t="s">
        <v>190</v>
      </c>
      <c r="AW144" s="174" t="s">
        <v>31</v>
      </c>
      <c r="AX144" s="174" t="s">
        <v>76</v>
      </c>
      <c r="AY144" s="175" t="s">
        <v>183</v>
      </c>
    </row>
    <row r="145" spans="2:65" s="28" customFormat="1" ht="16.5" customHeight="1">
      <c r="B145" s="27"/>
      <c r="C145" s="147" t="s">
        <v>295</v>
      </c>
      <c r="D145" s="147" t="s">
        <v>185</v>
      </c>
      <c r="E145" s="148" t="s">
        <v>1359</v>
      </c>
      <c r="F145" s="149" t="s">
        <v>1360</v>
      </c>
      <c r="G145" s="150" t="s">
        <v>188</v>
      </c>
      <c r="H145" s="151">
        <v>107.23</v>
      </c>
      <c r="I145" s="4">
        <v>473.1</v>
      </c>
      <c r="J145" s="95">
        <f>ROUND(I145*H145,2)</f>
        <v>50730.51</v>
      </c>
      <c r="K145" s="149" t="s">
        <v>189</v>
      </c>
      <c r="L145" s="27"/>
      <c r="M145" s="152" t="s">
        <v>1</v>
      </c>
      <c r="N145" s="153" t="s">
        <v>40</v>
      </c>
      <c r="O145" s="48"/>
      <c r="P145" s="154">
        <f>O145*H145</f>
        <v>0</v>
      </c>
      <c r="Q145" s="154">
        <v>0.211</v>
      </c>
      <c r="R145" s="154">
        <f>Q145*H145</f>
        <v>22.62553</v>
      </c>
      <c r="S145" s="154">
        <v>0</v>
      </c>
      <c r="T145" s="155">
        <f>S145*H145</f>
        <v>0</v>
      </c>
      <c r="AR145" s="15" t="s">
        <v>190</v>
      </c>
      <c r="AT145" s="15" t="s">
        <v>185</v>
      </c>
      <c r="AU145" s="15" t="s">
        <v>78</v>
      </c>
      <c r="AY145" s="15" t="s">
        <v>183</v>
      </c>
      <c r="BE145" s="156">
        <f>IF(N145="základní",J145,0)</f>
        <v>50730.51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5" t="s">
        <v>76</v>
      </c>
      <c r="BK145" s="156">
        <f>ROUND(I145*H145,2)</f>
        <v>50730.51</v>
      </c>
      <c r="BL145" s="15" t="s">
        <v>190</v>
      </c>
      <c r="BM145" s="15" t="s">
        <v>1361</v>
      </c>
    </row>
    <row r="146" spans="2:51" s="158" customFormat="1" ht="12">
      <c r="B146" s="157"/>
      <c r="D146" s="159" t="s">
        <v>196</v>
      </c>
      <c r="E146" s="160" t="s">
        <v>1</v>
      </c>
      <c r="F146" s="161" t="s">
        <v>1358</v>
      </c>
      <c r="H146" s="162">
        <v>107.23</v>
      </c>
      <c r="I146" s="5"/>
      <c r="L146" s="157"/>
      <c r="M146" s="163"/>
      <c r="N146" s="164"/>
      <c r="O146" s="164"/>
      <c r="P146" s="164"/>
      <c r="Q146" s="164"/>
      <c r="R146" s="164"/>
      <c r="S146" s="164"/>
      <c r="T146" s="165"/>
      <c r="AT146" s="160" t="s">
        <v>196</v>
      </c>
      <c r="AU146" s="160" t="s">
        <v>78</v>
      </c>
      <c r="AV146" s="158" t="s">
        <v>78</v>
      </c>
      <c r="AW146" s="158" t="s">
        <v>31</v>
      </c>
      <c r="AX146" s="158" t="s">
        <v>76</v>
      </c>
      <c r="AY146" s="160" t="s">
        <v>183</v>
      </c>
    </row>
    <row r="147" spans="2:65" s="28" customFormat="1" ht="16.5" customHeight="1">
      <c r="B147" s="27"/>
      <c r="C147" s="147" t="s">
        <v>299</v>
      </c>
      <c r="D147" s="147" t="s">
        <v>185</v>
      </c>
      <c r="E147" s="148" t="s">
        <v>1362</v>
      </c>
      <c r="F147" s="149" t="s">
        <v>1363</v>
      </c>
      <c r="G147" s="150" t="s">
        <v>188</v>
      </c>
      <c r="H147" s="151">
        <v>107.23</v>
      </c>
      <c r="I147" s="4">
        <v>25.1</v>
      </c>
      <c r="J147" s="95">
        <f>ROUND(I147*H147,2)</f>
        <v>2691.47</v>
      </c>
      <c r="K147" s="149" t="s">
        <v>189</v>
      </c>
      <c r="L147" s="27"/>
      <c r="M147" s="152" t="s">
        <v>1</v>
      </c>
      <c r="N147" s="153" t="s">
        <v>40</v>
      </c>
      <c r="O147" s="48"/>
      <c r="P147" s="154">
        <f>O147*H147</f>
        <v>0</v>
      </c>
      <c r="Q147" s="154">
        <v>0.00051</v>
      </c>
      <c r="R147" s="154">
        <f>Q147*H147</f>
        <v>0.05468730000000001</v>
      </c>
      <c r="S147" s="154">
        <v>0</v>
      </c>
      <c r="T147" s="155">
        <f>S147*H147</f>
        <v>0</v>
      </c>
      <c r="AR147" s="15" t="s">
        <v>190</v>
      </c>
      <c r="AT147" s="15" t="s">
        <v>185</v>
      </c>
      <c r="AU147" s="15" t="s">
        <v>78</v>
      </c>
      <c r="AY147" s="15" t="s">
        <v>183</v>
      </c>
      <c r="BE147" s="156">
        <f>IF(N147="základní",J147,0)</f>
        <v>2691.47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5" t="s">
        <v>76</v>
      </c>
      <c r="BK147" s="156">
        <f>ROUND(I147*H147,2)</f>
        <v>2691.47</v>
      </c>
      <c r="BL147" s="15" t="s">
        <v>190</v>
      </c>
      <c r="BM147" s="15" t="s">
        <v>1364</v>
      </c>
    </row>
    <row r="148" spans="2:65" s="28" customFormat="1" ht="16.5" customHeight="1">
      <c r="B148" s="27"/>
      <c r="C148" s="147" t="s">
        <v>301</v>
      </c>
      <c r="D148" s="147" t="s">
        <v>185</v>
      </c>
      <c r="E148" s="148" t="s">
        <v>1365</v>
      </c>
      <c r="F148" s="149" t="s">
        <v>1366</v>
      </c>
      <c r="G148" s="150" t="s">
        <v>188</v>
      </c>
      <c r="H148" s="151">
        <v>107.23</v>
      </c>
      <c r="I148" s="4">
        <v>358.5</v>
      </c>
      <c r="J148" s="95">
        <f>ROUND(I148*H148,2)</f>
        <v>38441.96</v>
      </c>
      <c r="K148" s="149" t="s">
        <v>189</v>
      </c>
      <c r="L148" s="27"/>
      <c r="M148" s="152" t="s">
        <v>1</v>
      </c>
      <c r="N148" s="153" t="s">
        <v>40</v>
      </c>
      <c r="O148" s="48"/>
      <c r="P148" s="154">
        <f>O148*H148</f>
        <v>0</v>
      </c>
      <c r="Q148" s="154">
        <v>0.12966</v>
      </c>
      <c r="R148" s="154">
        <f>Q148*H148</f>
        <v>13.9034418</v>
      </c>
      <c r="S148" s="154">
        <v>0</v>
      </c>
      <c r="T148" s="155">
        <f>S148*H148</f>
        <v>0</v>
      </c>
      <c r="AR148" s="15" t="s">
        <v>190</v>
      </c>
      <c r="AT148" s="15" t="s">
        <v>185</v>
      </c>
      <c r="AU148" s="15" t="s">
        <v>78</v>
      </c>
      <c r="AY148" s="15" t="s">
        <v>183</v>
      </c>
      <c r="BE148" s="156">
        <f>IF(N148="základní",J148,0)</f>
        <v>38441.96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5" t="s">
        <v>76</v>
      </c>
      <c r="BK148" s="156">
        <f>ROUND(I148*H148,2)</f>
        <v>38441.96</v>
      </c>
      <c r="BL148" s="15" t="s">
        <v>190</v>
      </c>
      <c r="BM148" s="15" t="s">
        <v>1367</v>
      </c>
    </row>
    <row r="149" spans="2:51" s="167" customFormat="1" ht="12">
      <c r="B149" s="166"/>
      <c r="D149" s="159" t="s">
        <v>196</v>
      </c>
      <c r="E149" s="168" t="s">
        <v>1</v>
      </c>
      <c r="F149" s="169" t="s">
        <v>336</v>
      </c>
      <c r="H149" s="168" t="s">
        <v>1</v>
      </c>
      <c r="I149" s="6"/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196</v>
      </c>
      <c r="AU149" s="168" t="s">
        <v>78</v>
      </c>
      <c r="AV149" s="167" t="s">
        <v>76</v>
      </c>
      <c r="AW149" s="167" t="s">
        <v>31</v>
      </c>
      <c r="AX149" s="167" t="s">
        <v>69</v>
      </c>
      <c r="AY149" s="168" t="s">
        <v>183</v>
      </c>
    </row>
    <row r="150" spans="2:51" s="158" customFormat="1" ht="12">
      <c r="B150" s="157"/>
      <c r="D150" s="159" t="s">
        <v>196</v>
      </c>
      <c r="E150" s="160" t="s">
        <v>1</v>
      </c>
      <c r="F150" s="161" t="s">
        <v>1358</v>
      </c>
      <c r="H150" s="162">
        <v>107.23</v>
      </c>
      <c r="I150" s="5"/>
      <c r="L150" s="157"/>
      <c r="M150" s="163"/>
      <c r="N150" s="164"/>
      <c r="O150" s="164"/>
      <c r="P150" s="164"/>
      <c r="Q150" s="164"/>
      <c r="R150" s="164"/>
      <c r="S150" s="164"/>
      <c r="T150" s="165"/>
      <c r="AT150" s="160" t="s">
        <v>196</v>
      </c>
      <c r="AU150" s="160" t="s">
        <v>78</v>
      </c>
      <c r="AV150" s="158" t="s">
        <v>78</v>
      </c>
      <c r="AW150" s="158" t="s">
        <v>31</v>
      </c>
      <c r="AX150" s="158" t="s">
        <v>76</v>
      </c>
      <c r="AY150" s="160" t="s">
        <v>183</v>
      </c>
    </row>
    <row r="151" spans="2:65" s="28" customFormat="1" ht="16.5" customHeight="1">
      <c r="B151" s="27"/>
      <c r="C151" s="147" t="s">
        <v>307</v>
      </c>
      <c r="D151" s="147" t="s">
        <v>185</v>
      </c>
      <c r="E151" s="148" t="s">
        <v>731</v>
      </c>
      <c r="F151" s="149" t="s">
        <v>732</v>
      </c>
      <c r="G151" s="150" t="s">
        <v>188</v>
      </c>
      <c r="H151" s="151">
        <v>15.76</v>
      </c>
      <c r="I151" s="4">
        <v>165</v>
      </c>
      <c r="J151" s="95">
        <f>ROUND(I151*H151,2)</f>
        <v>2600.4</v>
      </c>
      <c r="K151" s="149" t="s">
        <v>189</v>
      </c>
      <c r="L151" s="27"/>
      <c r="M151" s="152" t="s">
        <v>1</v>
      </c>
      <c r="N151" s="153" t="s">
        <v>40</v>
      </c>
      <c r="O151" s="48"/>
      <c r="P151" s="154">
        <f>O151*H151</f>
        <v>0</v>
      </c>
      <c r="Q151" s="154">
        <v>0.08425</v>
      </c>
      <c r="R151" s="154">
        <f>Q151*H151</f>
        <v>1.32778</v>
      </c>
      <c r="S151" s="154">
        <v>0</v>
      </c>
      <c r="T151" s="155">
        <f>S151*H151</f>
        <v>0</v>
      </c>
      <c r="AR151" s="15" t="s">
        <v>190</v>
      </c>
      <c r="AT151" s="15" t="s">
        <v>185</v>
      </c>
      <c r="AU151" s="15" t="s">
        <v>78</v>
      </c>
      <c r="AY151" s="15" t="s">
        <v>183</v>
      </c>
      <c r="BE151" s="156">
        <f>IF(N151="základní",J151,0)</f>
        <v>2600.4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5" t="s">
        <v>76</v>
      </c>
      <c r="BK151" s="156">
        <f>ROUND(I151*H151,2)</f>
        <v>2600.4</v>
      </c>
      <c r="BL151" s="15" t="s">
        <v>190</v>
      </c>
      <c r="BM151" s="15" t="s">
        <v>1368</v>
      </c>
    </row>
    <row r="152" spans="2:51" s="167" customFormat="1" ht="12">
      <c r="B152" s="166"/>
      <c r="D152" s="159" t="s">
        <v>196</v>
      </c>
      <c r="E152" s="168" t="s">
        <v>1</v>
      </c>
      <c r="F152" s="169" t="s">
        <v>620</v>
      </c>
      <c r="H152" s="168" t="s">
        <v>1</v>
      </c>
      <c r="I152" s="6"/>
      <c r="L152" s="166"/>
      <c r="M152" s="170"/>
      <c r="N152" s="171"/>
      <c r="O152" s="171"/>
      <c r="P152" s="171"/>
      <c r="Q152" s="171"/>
      <c r="R152" s="171"/>
      <c r="S152" s="171"/>
      <c r="T152" s="172"/>
      <c r="AT152" s="168" t="s">
        <v>196</v>
      </c>
      <c r="AU152" s="168" t="s">
        <v>78</v>
      </c>
      <c r="AV152" s="167" t="s">
        <v>76</v>
      </c>
      <c r="AW152" s="167" t="s">
        <v>31</v>
      </c>
      <c r="AX152" s="167" t="s">
        <v>69</v>
      </c>
      <c r="AY152" s="168" t="s">
        <v>183</v>
      </c>
    </row>
    <row r="153" spans="2:51" s="158" customFormat="1" ht="12">
      <c r="B153" s="157"/>
      <c r="D153" s="159" t="s">
        <v>196</v>
      </c>
      <c r="E153" s="160" t="s">
        <v>1</v>
      </c>
      <c r="F153" s="161" t="s">
        <v>1355</v>
      </c>
      <c r="H153" s="162">
        <v>15.76</v>
      </c>
      <c r="I153" s="5"/>
      <c r="L153" s="157"/>
      <c r="M153" s="163"/>
      <c r="N153" s="164"/>
      <c r="O153" s="164"/>
      <c r="P153" s="164"/>
      <c r="Q153" s="164"/>
      <c r="R153" s="164"/>
      <c r="S153" s="164"/>
      <c r="T153" s="165"/>
      <c r="AT153" s="160" t="s">
        <v>196</v>
      </c>
      <c r="AU153" s="160" t="s">
        <v>78</v>
      </c>
      <c r="AV153" s="158" t="s">
        <v>78</v>
      </c>
      <c r="AW153" s="158" t="s">
        <v>31</v>
      </c>
      <c r="AX153" s="158" t="s">
        <v>76</v>
      </c>
      <c r="AY153" s="160" t="s">
        <v>183</v>
      </c>
    </row>
    <row r="154" spans="2:65" s="28" customFormat="1" ht="16.5" customHeight="1">
      <c r="B154" s="27"/>
      <c r="C154" s="181" t="s">
        <v>312</v>
      </c>
      <c r="D154" s="181" t="s">
        <v>265</v>
      </c>
      <c r="E154" s="182" t="s">
        <v>734</v>
      </c>
      <c r="F154" s="183" t="s">
        <v>735</v>
      </c>
      <c r="G154" s="184" t="s">
        <v>188</v>
      </c>
      <c r="H154" s="185">
        <v>14.139</v>
      </c>
      <c r="I154" s="8">
        <v>180</v>
      </c>
      <c r="J154" s="186">
        <f>ROUND(I154*H154,2)</f>
        <v>2545.02</v>
      </c>
      <c r="K154" s="183" t="s">
        <v>1</v>
      </c>
      <c r="L154" s="187"/>
      <c r="M154" s="188" t="s">
        <v>1</v>
      </c>
      <c r="N154" s="189" t="s">
        <v>40</v>
      </c>
      <c r="O154" s="48"/>
      <c r="P154" s="154">
        <f>O154*H154</f>
        <v>0</v>
      </c>
      <c r="Q154" s="154">
        <v>0.13</v>
      </c>
      <c r="R154" s="154">
        <f>Q154*H154</f>
        <v>1.8380699999999999</v>
      </c>
      <c r="S154" s="154">
        <v>0</v>
      </c>
      <c r="T154" s="155">
        <f>S154*H154</f>
        <v>0</v>
      </c>
      <c r="AR154" s="15" t="s">
        <v>227</v>
      </c>
      <c r="AT154" s="15" t="s">
        <v>265</v>
      </c>
      <c r="AU154" s="15" t="s">
        <v>78</v>
      </c>
      <c r="AY154" s="15" t="s">
        <v>183</v>
      </c>
      <c r="BE154" s="156">
        <f>IF(N154="základní",J154,0)</f>
        <v>2545.02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5" t="s">
        <v>76</v>
      </c>
      <c r="BK154" s="156">
        <f>ROUND(I154*H154,2)</f>
        <v>2545.02</v>
      </c>
      <c r="BL154" s="15" t="s">
        <v>190</v>
      </c>
      <c r="BM154" s="15" t="s">
        <v>1369</v>
      </c>
    </row>
    <row r="155" spans="2:51" s="158" customFormat="1" ht="12">
      <c r="B155" s="157"/>
      <c r="D155" s="159" t="s">
        <v>196</v>
      </c>
      <c r="E155" s="160" t="s">
        <v>1</v>
      </c>
      <c r="F155" s="161" t="s">
        <v>1370</v>
      </c>
      <c r="H155" s="162">
        <v>13.862</v>
      </c>
      <c r="I155" s="5"/>
      <c r="L155" s="157"/>
      <c r="M155" s="163"/>
      <c r="N155" s="164"/>
      <c r="O155" s="164"/>
      <c r="P155" s="164"/>
      <c r="Q155" s="164"/>
      <c r="R155" s="164"/>
      <c r="S155" s="164"/>
      <c r="T155" s="165"/>
      <c r="AT155" s="160" t="s">
        <v>196</v>
      </c>
      <c r="AU155" s="160" t="s">
        <v>78</v>
      </c>
      <c r="AV155" s="158" t="s">
        <v>78</v>
      </c>
      <c r="AW155" s="158" t="s">
        <v>31</v>
      </c>
      <c r="AX155" s="158" t="s">
        <v>76</v>
      </c>
      <c r="AY155" s="160" t="s">
        <v>183</v>
      </c>
    </row>
    <row r="156" spans="2:51" s="158" customFormat="1" ht="12">
      <c r="B156" s="157"/>
      <c r="D156" s="159" t="s">
        <v>196</v>
      </c>
      <c r="F156" s="161" t="s">
        <v>1371</v>
      </c>
      <c r="H156" s="162">
        <v>14.139</v>
      </c>
      <c r="I156" s="5"/>
      <c r="L156" s="157"/>
      <c r="M156" s="163"/>
      <c r="N156" s="164"/>
      <c r="O156" s="164"/>
      <c r="P156" s="164"/>
      <c r="Q156" s="164"/>
      <c r="R156" s="164"/>
      <c r="S156" s="164"/>
      <c r="T156" s="165"/>
      <c r="AT156" s="160" t="s">
        <v>196</v>
      </c>
      <c r="AU156" s="160" t="s">
        <v>78</v>
      </c>
      <c r="AV156" s="158" t="s">
        <v>78</v>
      </c>
      <c r="AW156" s="158" t="s">
        <v>3</v>
      </c>
      <c r="AX156" s="158" t="s">
        <v>76</v>
      </c>
      <c r="AY156" s="160" t="s">
        <v>183</v>
      </c>
    </row>
    <row r="157" spans="2:65" s="28" customFormat="1" ht="16.5" customHeight="1">
      <c r="B157" s="27"/>
      <c r="C157" s="181" t="s">
        <v>316</v>
      </c>
      <c r="D157" s="181" t="s">
        <v>265</v>
      </c>
      <c r="E157" s="182" t="s">
        <v>742</v>
      </c>
      <c r="F157" s="183" t="s">
        <v>743</v>
      </c>
      <c r="G157" s="184" t="s">
        <v>188</v>
      </c>
      <c r="H157" s="185">
        <v>2.213</v>
      </c>
      <c r="I157" s="8">
        <v>580</v>
      </c>
      <c r="J157" s="186">
        <f>ROUND(I157*H157,2)</f>
        <v>1283.54</v>
      </c>
      <c r="K157" s="183" t="s">
        <v>1</v>
      </c>
      <c r="L157" s="187"/>
      <c r="M157" s="188" t="s">
        <v>1</v>
      </c>
      <c r="N157" s="189" t="s">
        <v>40</v>
      </c>
      <c r="O157" s="48"/>
      <c r="P157" s="154">
        <f>O157*H157</f>
        <v>0</v>
      </c>
      <c r="Q157" s="154">
        <v>0.131</v>
      </c>
      <c r="R157" s="154">
        <f>Q157*H157</f>
        <v>0.289903</v>
      </c>
      <c r="S157" s="154">
        <v>0</v>
      </c>
      <c r="T157" s="155">
        <f>S157*H157</f>
        <v>0</v>
      </c>
      <c r="AR157" s="15" t="s">
        <v>227</v>
      </c>
      <c r="AT157" s="15" t="s">
        <v>265</v>
      </c>
      <c r="AU157" s="15" t="s">
        <v>78</v>
      </c>
      <c r="AY157" s="15" t="s">
        <v>183</v>
      </c>
      <c r="BE157" s="156">
        <f>IF(N157="základní",J157,0)</f>
        <v>1283.54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5" t="s">
        <v>76</v>
      </c>
      <c r="BK157" s="156">
        <f>ROUND(I157*H157,2)</f>
        <v>1283.54</v>
      </c>
      <c r="BL157" s="15" t="s">
        <v>190</v>
      </c>
      <c r="BM157" s="15" t="s">
        <v>1372</v>
      </c>
    </row>
    <row r="158" spans="2:51" s="158" customFormat="1" ht="12">
      <c r="B158" s="157"/>
      <c r="D158" s="159" t="s">
        <v>196</v>
      </c>
      <c r="E158" s="160" t="s">
        <v>1</v>
      </c>
      <c r="F158" s="161" t="s">
        <v>1373</v>
      </c>
      <c r="H158" s="162">
        <v>2.213</v>
      </c>
      <c r="I158" s="5"/>
      <c r="L158" s="157"/>
      <c r="M158" s="163"/>
      <c r="N158" s="164"/>
      <c r="O158" s="164"/>
      <c r="P158" s="164"/>
      <c r="Q158" s="164"/>
      <c r="R158" s="164"/>
      <c r="S158" s="164"/>
      <c r="T158" s="165"/>
      <c r="AT158" s="160" t="s">
        <v>196</v>
      </c>
      <c r="AU158" s="160" t="s">
        <v>78</v>
      </c>
      <c r="AV158" s="158" t="s">
        <v>78</v>
      </c>
      <c r="AW158" s="158" t="s">
        <v>31</v>
      </c>
      <c r="AX158" s="158" t="s">
        <v>76</v>
      </c>
      <c r="AY158" s="160" t="s">
        <v>183</v>
      </c>
    </row>
    <row r="159" spans="2:65" s="28" customFormat="1" ht="16.5" customHeight="1">
      <c r="B159" s="27"/>
      <c r="C159" s="147" t="s">
        <v>321</v>
      </c>
      <c r="D159" s="147" t="s">
        <v>185</v>
      </c>
      <c r="E159" s="148" t="s">
        <v>746</v>
      </c>
      <c r="F159" s="149" t="s">
        <v>747</v>
      </c>
      <c r="G159" s="150" t="s">
        <v>188</v>
      </c>
      <c r="H159" s="151">
        <v>75</v>
      </c>
      <c r="I159" s="4">
        <v>179</v>
      </c>
      <c r="J159" s="95">
        <f>ROUND(I159*H159,2)</f>
        <v>13425</v>
      </c>
      <c r="K159" s="149" t="s">
        <v>189</v>
      </c>
      <c r="L159" s="27"/>
      <c r="M159" s="152" t="s">
        <v>1</v>
      </c>
      <c r="N159" s="153" t="s">
        <v>40</v>
      </c>
      <c r="O159" s="48"/>
      <c r="P159" s="154">
        <f>O159*H159</f>
        <v>0</v>
      </c>
      <c r="Q159" s="154">
        <v>0.10362</v>
      </c>
      <c r="R159" s="154">
        <f>Q159*H159</f>
        <v>7.7715000000000005</v>
      </c>
      <c r="S159" s="154">
        <v>0</v>
      </c>
      <c r="T159" s="155">
        <f>S159*H159</f>
        <v>0</v>
      </c>
      <c r="AR159" s="15" t="s">
        <v>190</v>
      </c>
      <c r="AT159" s="15" t="s">
        <v>185</v>
      </c>
      <c r="AU159" s="15" t="s">
        <v>78</v>
      </c>
      <c r="AY159" s="15" t="s">
        <v>183</v>
      </c>
      <c r="BE159" s="156">
        <f>IF(N159="základní",J159,0)</f>
        <v>13425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5" t="s">
        <v>76</v>
      </c>
      <c r="BK159" s="156">
        <f>ROUND(I159*H159,2)</f>
        <v>13425</v>
      </c>
      <c r="BL159" s="15" t="s">
        <v>190</v>
      </c>
      <c r="BM159" s="15" t="s">
        <v>1374</v>
      </c>
    </row>
    <row r="160" spans="2:51" s="167" customFormat="1" ht="12">
      <c r="B160" s="166"/>
      <c r="D160" s="159" t="s">
        <v>196</v>
      </c>
      <c r="E160" s="168" t="s">
        <v>1</v>
      </c>
      <c r="F160" s="169" t="s">
        <v>749</v>
      </c>
      <c r="H160" s="168" t="s">
        <v>1</v>
      </c>
      <c r="I160" s="6"/>
      <c r="L160" s="166"/>
      <c r="M160" s="170"/>
      <c r="N160" s="171"/>
      <c r="O160" s="171"/>
      <c r="P160" s="171"/>
      <c r="Q160" s="171"/>
      <c r="R160" s="171"/>
      <c r="S160" s="171"/>
      <c r="T160" s="172"/>
      <c r="AT160" s="168" t="s">
        <v>196</v>
      </c>
      <c r="AU160" s="168" t="s">
        <v>78</v>
      </c>
      <c r="AV160" s="167" t="s">
        <v>76</v>
      </c>
      <c r="AW160" s="167" t="s">
        <v>31</v>
      </c>
      <c r="AX160" s="167" t="s">
        <v>69</v>
      </c>
      <c r="AY160" s="168" t="s">
        <v>183</v>
      </c>
    </row>
    <row r="161" spans="2:51" s="158" customFormat="1" ht="12">
      <c r="B161" s="157"/>
      <c r="D161" s="159" t="s">
        <v>196</v>
      </c>
      <c r="E161" s="160" t="s">
        <v>1</v>
      </c>
      <c r="F161" s="161" t="s">
        <v>522</v>
      </c>
      <c r="H161" s="162">
        <v>75</v>
      </c>
      <c r="I161" s="5"/>
      <c r="L161" s="157"/>
      <c r="M161" s="163"/>
      <c r="N161" s="164"/>
      <c r="O161" s="164"/>
      <c r="P161" s="164"/>
      <c r="Q161" s="164"/>
      <c r="R161" s="164"/>
      <c r="S161" s="164"/>
      <c r="T161" s="165"/>
      <c r="AT161" s="160" t="s">
        <v>196</v>
      </c>
      <c r="AU161" s="160" t="s">
        <v>78</v>
      </c>
      <c r="AV161" s="158" t="s">
        <v>78</v>
      </c>
      <c r="AW161" s="158" t="s">
        <v>31</v>
      </c>
      <c r="AX161" s="158" t="s">
        <v>76</v>
      </c>
      <c r="AY161" s="160" t="s">
        <v>183</v>
      </c>
    </row>
    <row r="162" spans="2:65" s="28" customFormat="1" ht="16.5" customHeight="1">
      <c r="B162" s="27"/>
      <c r="C162" s="181" t="s">
        <v>327</v>
      </c>
      <c r="D162" s="181" t="s">
        <v>265</v>
      </c>
      <c r="E162" s="182" t="s">
        <v>750</v>
      </c>
      <c r="F162" s="183" t="s">
        <v>751</v>
      </c>
      <c r="G162" s="184" t="s">
        <v>188</v>
      </c>
      <c r="H162" s="185">
        <v>78.75</v>
      </c>
      <c r="I162" s="8">
        <v>226</v>
      </c>
      <c r="J162" s="186">
        <f>ROUND(I162*H162,2)</f>
        <v>17797.5</v>
      </c>
      <c r="K162" s="183" t="s">
        <v>1</v>
      </c>
      <c r="L162" s="187"/>
      <c r="M162" s="188" t="s">
        <v>1</v>
      </c>
      <c r="N162" s="189" t="s">
        <v>40</v>
      </c>
      <c r="O162" s="48"/>
      <c r="P162" s="154">
        <f>O162*H162</f>
        <v>0</v>
      </c>
      <c r="Q162" s="154">
        <v>0.176</v>
      </c>
      <c r="R162" s="154">
        <f>Q162*H162</f>
        <v>13.86</v>
      </c>
      <c r="S162" s="154">
        <v>0</v>
      </c>
      <c r="T162" s="155">
        <f>S162*H162</f>
        <v>0</v>
      </c>
      <c r="AR162" s="15" t="s">
        <v>227</v>
      </c>
      <c r="AT162" s="15" t="s">
        <v>265</v>
      </c>
      <c r="AU162" s="15" t="s">
        <v>78</v>
      </c>
      <c r="AY162" s="15" t="s">
        <v>183</v>
      </c>
      <c r="BE162" s="156">
        <f>IF(N162="základní",J162,0)</f>
        <v>17797.5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5" t="s">
        <v>76</v>
      </c>
      <c r="BK162" s="156">
        <f>ROUND(I162*H162,2)</f>
        <v>17797.5</v>
      </c>
      <c r="BL162" s="15" t="s">
        <v>190</v>
      </c>
      <c r="BM162" s="15" t="s">
        <v>1375</v>
      </c>
    </row>
    <row r="163" spans="2:51" s="158" customFormat="1" ht="12">
      <c r="B163" s="157"/>
      <c r="D163" s="159" t="s">
        <v>196</v>
      </c>
      <c r="F163" s="161" t="s">
        <v>1376</v>
      </c>
      <c r="H163" s="162">
        <v>78.75</v>
      </c>
      <c r="I163" s="5"/>
      <c r="L163" s="157"/>
      <c r="M163" s="163"/>
      <c r="N163" s="164"/>
      <c r="O163" s="164"/>
      <c r="P163" s="164"/>
      <c r="Q163" s="164"/>
      <c r="R163" s="164"/>
      <c r="S163" s="164"/>
      <c r="T163" s="165"/>
      <c r="AT163" s="160" t="s">
        <v>196</v>
      </c>
      <c r="AU163" s="160" t="s">
        <v>78</v>
      </c>
      <c r="AV163" s="158" t="s">
        <v>78</v>
      </c>
      <c r="AW163" s="158" t="s">
        <v>3</v>
      </c>
      <c r="AX163" s="158" t="s">
        <v>76</v>
      </c>
      <c r="AY163" s="160" t="s">
        <v>183</v>
      </c>
    </row>
    <row r="164" spans="2:63" s="135" customFormat="1" ht="22.9" customHeight="1">
      <c r="B164" s="134"/>
      <c r="D164" s="136" t="s">
        <v>68</v>
      </c>
      <c r="E164" s="145" t="s">
        <v>227</v>
      </c>
      <c r="F164" s="145" t="s">
        <v>402</v>
      </c>
      <c r="I164" s="3"/>
      <c r="J164" s="146">
        <f>BK164</f>
        <v>2220</v>
      </c>
      <c r="L164" s="134"/>
      <c r="M164" s="139"/>
      <c r="N164" s="140"/>
      <c r="O164" s="140"/>
      <c r="P164" s="141">
        <f>P165</f>
        <v>0</v>
      </c>
      <c r="Q164" s="140"/>
      <c r="R164" s="141">
        <f>R165</f>
        <v>0.4208</v>
      </c>
      <c r="S164" s="140"/>
      <c r="T164" s="142">
        <f>T165</f>
        <v>0</v>
      </c>
      <c r="AR164" s="136" t="s">
        <v>76</v>
      </c>
      <c r="AT164" s="143" t="s">
        <v>68</v>
      </c>
      <c r="AU164" s="143" t="s">
        <v>76</v>
      </c>
      <c r="AY164" s="136" t="s">
        <v>183</v>
      </c>
      <c r="BK164" s="144">
        <f>BK165</f>
        <v>2220</v>
      </c>
    </row>
    <row r="165" spans="2:65" s="28" customFormat="1" ht="16.5" customHeight="1">
      <c r="B165" s="27"/>
      <c r="C165" s="147" t="s">
        <v>332</v>
      </c>
      <c r="D165" s="147" t="s">
        <v>185</v>
      </c>
      <c r="E165" s="148" t="s">
        <v>1377</v>
      </c>
      <c r="F165" s="149" t="s">
        <v>1378</v>
      </c>
      <c r="G165" s="150" t="s">
        <v>406</v>
      </c>
      <c r="H165" s="151">
        <v>1</v>
      </c>
      <c r="I165" s="4">
        <v>2220</v>
      </c>
      <c r="J165" s="95">
        <f>ROUND(I165*H165,2)</f>
        <v>2220</v>
      </c>
      <c r="K165" s="149" t="s">
        <v>189</v>
      </c>
      <c r="L165" s="27"/>
      <c r="M165" s="152" t="s">
        <v>1</v>
      </c>
      <c r="N165" s="153" t="s">
        <v>40</v>
      </c>
      <c r="O165" s="48"/>
      <c r="P165" s="154">
        <f>O165*H165</f>
        <v>0</v>
      </c>
      <c r="Q165" s="154">
        <v>0.4208</v>
      </c>
      <c r="R165" s="154">
        <f>Q165*H165</f>
        <v>0.4208</v>
      </c>
      <c r="S165" s="154">
        <v>0</v>
      </c>
      <c r="T165" s="155">
        <f>S165*H165</f>
        <v>0</v>
      </c>
      <c r="AR165" s="15" t="s">
        <v>190</v>
      </c>
      <c r="AT165" s="15" t="s">
        <v>185</v>
      </c>
      <c r="AU165" s="15" t="s">
        <v>78</v>
      </c>
      <c r="AY165" s="15" t="s">
        <v>183</v>
      </c>
      <c r="BE165" s="156">
        <f>IF(N165="základní",J165,0)</f>
        <v>2220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5" t="s">
        <v>76</v>
      </c>
      <c r="BK165" s="156">
        <f>ROUND(I165*H165,2)</f>
        <v>2220</v>
      </c>
      <c r="BL165" s="15" t="s">
        <v>190</v>
      </c>
      <c r="BM165" s="15" t="s">
        <v>1379</v>
      </c>
    </row>
    <row r="166" spans="2:63" s="135" customFormat="1" ht="22.9" customHeight="1">
      <c r="B166" s="134"/>
      <c r="D166" s="136" t="s">
        <v>68</v>
      </c>
      <c r="E166" s="145" t="s">
        <v>232</v>
      </c>
      <c r="F166" s="145" t="s">
        <v>754</v>
      </c>
      <c r="I166" s="3"/>
      <c r="J166" s="146">
        <f>BK166</f>
        <v>87020.4</v>
      </c>
      <c r="L166" s="134"/>
      <c r="M166" s="139"/>
      <c r="N166" s="140"/>
      <c r="O166" s="140"/>
      <c r="P166" s="141">
        <f>SUM(P167:P178)</f>
        <v>0</v>
      </c>
      <c r="Q166" s="140"/>
      <c r="R166" s="141">
        <f>SUM(R167:R178)</f>
        <v>24.61272864</v>
      </c>
      <c r="S166" s="140"/>
      <c r="T166" s="142">
        <f>SUM(T167:T178)</f>
        <v>26.157348000000002</v>
      </c>
      <c r="AR166" s="136" t="s">
        <v>76</v>
      </c>
      <c r="AT166" s="143" t="s">
        <v>68</v>
      </c>
      <c r="AU166" s="143" t="s">
        <v>76</v>
      </c>
      <c r="AY166" s="136" t="s">
        <v>183</v>
      </c>
      <c r="BK166" s="144">
        <f>SUM(BK167:BK178)</f>
        <v>87020.4</v>
      </c>
    </row>
    <row r="167" spans="2:65" s="28" customFormat="1" ht="16.5" customHeight="1">
      <c r="B167" s="27"/>
      <c r="C167" s="147" t="s">
        <v>340</v>
      </c>
      <c r="D167" s="147" t="s">
        <v>185</v>
      </c>
      <c r="E167" s="148" t="s">
        <v>484</v>
      </c>
      <c r="F167" s="149" t="s">
        <v>485</v>
      </c>
      <c r="G167" s="150" t="s">
        <v>319</v>
      </c>
      <c r="H167" s="151">
        <v>63.05</v>
      </c>
      <c r="I167" s="4">
        <v>489</v>
      </c>
      <c r="J167" s="95">
        <f>ROUND(I167*H167,2)</f>
        <v>30831.45</v>
      </c>
      <c r="K167" s="149" t="s">
        <v>189</v>
      </c>
      <c r="L167" s="27"/>
      <c r="M167" s="152" t="s">
        <v>1</v>
      </c>
      <c r="N167" s="153" t="s">
        <v>40</v>
      </c>
      <c r="O167" s="48"/>
      <c r="P167" s="154">
        <f>O167*H167</f>
        <v>0</v>
      </c>
      <c r="Q167" s="154">
        <v>0.1554</v>
      </c>
      <c r="R167" s="154">
        <f>Q167*H167</f>
        <v>9.79797</v>
      </c>
      <c r="S167" s="154">
        <v>0</v>
      </c>
      <c r="T167" s="155">
        <f>S167*H167</f>
        <v>0</v>
      </c>
      <c r="AR167" s="15" t="s">
        <v>190</v>
      </c>
      <c r="AT167" s="15" t="s">
        <v>185</v>
      </c>
      <c r="AU167" s="15" t="s">
        <v>78</v>
      </c>
      <c r="AY167" s="15" t="s">
        <v>183</v>
      </c>
      <c r="BE167" s="156">
        <f>IF(N167="základní",J167,0)</f>
        <v>30831.45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5" t="s">
        <v>76</v>
      </c>
      <c r="BK167" s="156">
        <f>ROUND(I167*H167,2)</f>
        <v>30831.45</v>
      </c>
      <c r="BL167" s="15" t="s">
        <v>190</v>
      </c>
      <c r="BM167" s="15" t="s">
        <v>1380</v>
      </c>
    </row>
    <row r="168" spans="2:65" s="28" customFormat="1" ht="16.5" customHeight="1">
      <c r="B168" s="27"/>
      <c r="C168" s="181" t="s">
        <v>346</v>
      </c>
      <c r="D168" s="181" t="s">
        <v>265</v>
      </c>
      <c r="E168" s="182" t="s">
        <v>489</v>
      </c>
      <c r="F168" s="183" t="s">
        <v>1381</v>
      </c>
      <c r="G168" s="184" t="s">
        <v>319</v>
      </c>
      <c r="H168" s="185">
        <v>66.203</v>
      </c>
      <c r="I168" s="8">
        <v>119</v>
      </c>
      <c r="J168" s="186">
        <f>ROUND(I168*H168,2)</f>
        <v>7878.16</v>
      </c>
      <c r="K168" s="183" t="s">
        <v>1</v>
      </c>
      <c r="L168" s="187"/>
      <c r="M168" s="188" t="s">
        <v>1</v>
      </c>
      <c r="N168" s="189" t="s">
        <v>40</v>
      </c>
      <c r="O168" s="48"/>
      <c r="P168" s="154">
        <f>O168*H168</f>
        <v>0</v>
      </c>
      <c r="Q168" s="154">
        <v>0.086</v>
      </c>
      <c r="R168" s="154">
        <f>Q168*H168</f>
        <v>5.693458</v>
      </c>
      <c r="S168" s="154">
        <v>0</v>
      </c>
      <c r="T168" s="155">
        <f>S168*H168</f>
        <v>0</v>
      </c>
      <c r="AR168" s="15" t="s">
        <v>227</v>
      </c>
      <c r="AT168" s="15" t="s">
        <v>265</v>
      </c>
      <c r="AU168" s="15" t="s">
        <v>78</v>
      </c>
      <c r="AY168" s="15" t="s">
        <v>183</v>
      </c>
      <c r="BE168" s="156">
        <f>IF(N168="základní",J168,0)</f>
        <v>7878.16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5" t="s">
        <v>76</v>
      </c>
      <c r="BK168" s="156">
        <f>ROUND(I168*H168,2)</f>
        <v>7878.16</v>
      </c>
      <c r="BL168" s="15" t="s">
        <v>190</v>
      </c>
      <c r="BM168" s="15" t="s">
        <v>1382</v>
      </c>
    </row>
    <row r="169" spans="2:51" s="158" customFormat="1" ht="12">
      <c r="B169" s="157"/>
      <c r="D169" s="159" t="s">
        <v>196</v>
      </c>
      <c r="F169" s="161" t="s">
        <v>1383</v>
      </c>
      <c r="H169" s="162">
        <v>66.203</v>
      </c>
      <c r="I169" s="5"/>
      <c r="L169" s="157"/>
      <c r="M169" s="163"/>
      <c r="N169" s="164"/>
      <c r="O169" s="164"/>
      <c r="P169" s="164"/>
      <c r="Q169" s="164"/>
      <c r="R169" s="164"/>
      <c r="S169" s="164"/>
      <c r="T169" s="165"/>
      <c r="AT169" s="160" t="s">
        <v>196</v>
      </c>
      <c r="AU169" s="160" t="s">
        <v>78</v>
      </c>
      <c r="AV169" s="158" t="s">
        <v>78</v>
      </c>
      <c r="AW169" s="158" t="s">
        <v>3</v>
      </c>
      <c r="AX169" s="158" t="s">
        <v>76</v>
      </c>
      <c r="AY169" s="160" t="s">
        <v>183</v>
      </c>
    </row>
    <row r="170" spans="2:65" s="28" customFormat="1" ht="16.5" customHeight="1">
      <c r="B170" s="27"/>
      <c r="C170" s="147" t="s">
        <v>351</v>
      </c>
      <c r="D170" s="147" t="s">
        <v>185</v>
      </c>
      <c r="E170" s="148" t="s">
        <v>758</v>
      </c>
      <c r="F170" s="149" t="s">
        <v>759</v>
      </c>
      <c r="G170" s="150" t="s">
        <v>319</v>
      </c>
      <c r="H170" s="151">
        <v>21.81</v>
      </c>
      <c r="I170" s="4">
        <v>278</v>
      </c>
      <c r="J170" s="95">
        <f>ROUND(I170*H170,2)</f>
        <v>6063.18</v>
      </c>
      <c r="K170" s="149" t="s">
        <v>189</v>
      </c>
      <c r="L170" s="27"/>
      <c r="M170" s="152" t="s">
        <v>1</v>
      </c>
      <c r="N170" s="153" t="s">
        <v>40</v>
      </c>
      <c r="O170" s="48"/>
      <c r="P170" s="154">
        <f>O170*H170</f>
        <v>0</v>
      </c>
      <c r="Q170" s="154">
        <v>0.1295</v>
      </c>
      <c r="R170" s="154">
        <f>Q170*H170</f>
        <v>2.824395</v>
      </c>
      <c r="S170" s="154">
        <v>0</v>
      </c>
      <c r="T170" s="155">
        <f>S170*H170</f>
        <v>0</v>
      </c>
      <c r="AR170" s="15" t="s">
        <v>190</v>
      </c>
      <c r="AT170" s="15" t="s">
        <v>185</v>
      </c>
      <c r="AU170" s="15" t="s">
        <v>78</v>
      </c>
      <c r="AY170" s="15" t="s">
        <v>183</v>
      </c>
      <c r="BE170" s="156">
        <f>IF(N170="základní",J170,0)</f>
        <v>6063.18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5" t="s">
        <v>76</v>
      </c>
      <c r="BK170" s="156">
        <f>ROUND(I170*H170,2)</f>
        <v>6063.18</v>
      </c>
      <c r="BL170" s="15" t="s">
        <v>190</v>
      </c>
      <c r="BM170" s="15" t="s">
        <v>1384</v>
      </c>
    </row>
    <row r="171" spans="2:65" s="28" customFormat="1" ht="16.5" customHeight="1">
      <c r="B171" s="27"/>
      <c r="C171" s="181" t="s">
        <v>355</v>
      </c>
      <c r="D171" s="181" t="s">
        <v>265</v>
      </c>
      <c r="E171" s="182" t="s">
        <v>761</v>
      </c>
      <c r="F171" s="183" t="s">
        <v>762</v>
      </c>
      <c r="G171" s="184" t="s">
        <v>319</v>
      </c>
      <c r="H171" s="185">
        <v>22.901</v>
      </c>
      <c r="I171" s="8">
        <v>85</v>
      </c>
      <c r="J171" s="186">
        <f>ROUND(I171*H171,2)</f>
        <v>1946.59</v>
      </c>
      <c r="K171" s="183" t="s">
        <v>1</v>
      </c>
      <c r="L171" s="187"/>
      <c r="M171" s="188" t="s">
        <v>1</v>
      </c>
      <c r="N171" s="189" t="s">
        <v>40</v>
      </c>
      <c r="O171" s="48"/>
      <c r="P171" s="154">
        <f>O171*H171</f>
        <v>0</v>
      </c>
      <c r="Q171" s="154">
        <v>0.024</v>
      </c>
      <c r="R171" s="154">
        <f>Q171*H171</f>
        <v>0.549624</v>
      </c>
      <c r="S171" s="154">
        <v>0</v>
      </c>
      <c r="T171" s="155">
        <f>S171*H171</f>
        <v>0</v>
      </c>
      <c r="AR171" s="15" t="s">
        <v>227</v>
      </c>
      <c r="AT171" s="15" t="s">
        <v>265</v>
      </c>
      <c r="AU171" s="15" t="s">
        <v>78</v>
      </c>
      <c r="AY171" s="15" t="s">
        <v>183</v>
      </c>
      <c r="BE171" s="156">
        <f>IF(N171="základní",J171,0)</f>
        <v>1946.59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5" t="s">
        <v>76</v>
      </c>
      <c r="BK171" s="156">
        <f>ROUND(I171*H171,2)</f>
        <v>1946.59</v>
      </c>
      <c r="BL171" s="15" t="s">
        <v>190</v>
      </c>
      <c r="BM171" s="15" t="s">
        <v>1385</v>
      </c>
    </row>
    <row r="172" spans="2:51" s="158" customFormat="1" ht="12">
      <c r="B172" s="157"/>
      <c r="D172" s="159" t="s">
        <v>196</v>
      </c>
      <c r="F172" s="161" t="s">
        <v>1386</v>
      </c>
      <c r="H172" s="162">
        <v>22.901</v>
      </c>
      <c r="I172" s="5"/>
      <c r="L172" s="157"/>
      <c r="M172" s="163"/>
      <c r="N172" s="164"/>
      <c r="O172" s="164"/>
      <c r="P172" s="164"/>
      <c r="Q172" s="164"/>
      <c r="R172" s="164"/>
      <c r="S172" s="164"/>
      <c r="T172" s="165"/>
      <c r="AT172" s="160" t="s">
        <v>196</v>
      </c>
      <c r="AU172" s="160" t="s">
        <v>78</v>
      </c>
      <c r="AV172" s="158" t="s">
        <v>78</v>
      </c>
      <c r="AW172" s="158" t="s">
        <v>3</v>
      </c>
      <c r="AX172" s="158" t="s">
        <v>76</v>
      </c>
      <c r="AY172" s="160" t="s">
        <v>183</v>
      </c>
    </row>
    <row r="173" spans="2:65" s="28" customFormat="1" ht="16.5" customHeight="1">
      <c r="B173" s="27"/>
      <c r="C173" s="147" t="s">
        <v>359</v>
      </c>
      <c r="D173" s="147" t="s">
        <v>185</v>
      </c>
      <c r="E173" s="148" t="s">
        <v>514</v>
      </c>
      <c r="F173" s="149" t="s">
        <v>515</v>
      </c>
      <c r="G173" s="150" t="s">
        <v>194</v>
      </c>
      <c r="H173" s="151">
        <v>2.546</v>
      </c>
      <c r="I173" s="4">
        <v>2220</v>
      </c>
      <c r="J173" s="95">
        <f>ROUND(I173*H173,2)</f>
        <v>5652.12</v>
      </c>
      <c r="K173" s="149" t="s">
        <v>189</v>
      </c>
      <c r="L173" s="27"/>
      <c r="M173" s="152" t="s">
        <v>1</v>
      </c>
      <c r="N173" s="153" t="s">
        <v>40</v>
      </c>
      <c r="O173" s="48"/>
      <c r="P173" s="154">
        <f>O173*H173</f>
        <v>0</v>
      </c>
      <c r="Q173" s="154">
        <v>2.25634</v>
      </c>
      <c r="R173" s="154">
        <f>Q173*H173</f>
        <v>5.744641639999999</v>
      </c>
      <c r="S173" s="154">
        <v>0</v>
      </c>
      <c r="T173" s="155">
        <f>S173*H173</f>
        <v>0</v>
      </c>
      <c r="AR173" s="15" t="s">
        <v>190</v>
      </c>
      <c r="AT173" s="15" t="s">
        <v>185</v>
      </c>
      <c r="AU173" s="15" t="s">
        <v>78</v>
      </c>
      <c r="AY173" s="15" t="s">
        <v>183</v>
      </c>
      <c r="BE173" s="156">
        <f>IF(N173="základní",J173,0)</f>
        <v>5652.12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5" t="s">
        <v>76</v>
      </c>
      <c r="BK173" s="156">
        <f>ROUND(I173*H173,2)</f>
        <v>5652.12</v>
      </c>
      <c r="BL173" s="15" t="s">
        <v>190</v>
      </c>
      <c r="BM173" s="15" t="s">
        <v>1387</v>
      </c>
    </row>
    <row r="174" spans="2:51" s="158" customFormat="1" ht="12">
      <c r="B174" s="157"/>
      <c r="D174" s="159" t="s">
        <v>196</v>
      </c>
      <c r="E174" s="160" t="s">
        <v>1</v>
      </c>
      <c r="F174" s="161" t="s">
        <v>1388</v>
      </c>
      <c r="H174" s="162">
        <v>2.546</v>
      </c>
      <c r="I174" s="5"/>
      <c r="L174" s="157"/>
      <c r="M174" s="163"/>
      <c r="N174" s="164"/>
      <c r="O174" s="164"/>
      <c r="P174" s="164"/>
      <c r="Q174" s="164"/>
      <c r="R174" s="164"/>
      <c r="S174" s="164"/>
      <c r="T174" s="165"/>
      <c r="AT174" s="160" t="s">
        <v>196</v>
      </c>
      <c r="AU174" s="160" t="s">
        <v>78</v>
      </c>
      <c r="AV174" s="158" t="s">
        <v>78</v>
      </c>
      <c r="AW174" s="158" t="s">
        <v>31</v>
      </c>
      <c r="AX174" s="158" t="s">
        <v>76</v>
      </c>
      <c r="AY174" s="160" t="s">
        <v>183</v>
      </c>
    </row>
    <row r="175" spans="2:65" s="28" customFormat="1" ht="16.5" customHeight="1">
      <c r="B175" s="27"/>
      <c r="C175" s="147" t="s">
        <v>363</v>
      </c>
      <c r="D175" s="147" t="s">
        <v>185</v>
      </c>
      <c r="E175" s="148" t="s">
        <v>519</v>
      </c>
      <c r="F175" s="149" t="s">
        <v>520</v>
      </c>
      <c r="G175" s="150" t="s">
        <v>319</v>
      </c>
      <c r="H175" s="151">
        <v>8</v>
      </c>
      <c r="I175" s="4">
        <v>145</v>
      </c>
      <c r="J175" s="95">
        <f>ROUND(I175*H175,2)</f>
        <v>1160</v>
      </c>
      <c r="K175" s="149" t="s">
        <v>205</v>
      </c>
      <c r="L175" s="27"/>
      <c r="M175" s="152" t="s">
        <v>1</v>
      </c>
      <c r="N175" s="153" t="s">
        <v>40</v>
      </c>
      <c r="O175" s="48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AR175" s="15" t="s">
        <v>190</v>
      </c>
      <c r="AT175" s="15" t="s">
        <v>185</v>
      </c>
      <c r="AU175" s="15" t="s">
        <v>78</v>
      </c>
      <c r="AY175" s="15" t="s">
        <v>183</v>
      </c>
      <c r="BE175" s="156">
        <f>IF(N175="základní",J175,0)</f>
        <v>1160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5" t="s">
        <v>76</v>
      </c>
      <c r="BK175" s="156">
        <f>ROUND(I175*H175,2)</f>
        <v>1160</v>
      </c>
      <c r="BL175" s="15" t="s">
        <v>190</v>
      </c>
      <c r="BM175" s="15" t="s">
        <v>1389</v>
      </c>
    </row>
    <row r="176" spans="2:65" s="28" customFormat="1" ht="16.5" customHeight="1">
      <c r="B176" s="27"/>
      <c r="C176" s="147" t="s">
        <v>367</v>
      </c>
      <c r="D176" s="147" t="s">
        <v>185</v>
      </c>
      <c r="E176" s="148" t="s">
        <v>523</v>
      </c>
      <c r="F176" s="149" t="s">
        <v>524</v>
      </c>
      <c r="G176" s="150" t="s">
        <v>319</v>
      </c>
      <c r="H176" s="151">
        <v>8</v>
      </c>
      <c r="I176" s="4">
        <v>135</v>
      </c>
      <c r="J176" s="95">
        <f>ROUND(I176*H176,2)</f>
        <v>1080</v>
      </c>
      <c r="K176" s="149" t="s">
        <v>205</v>
      </c>
      <c r="L176" s="27"/>
      <c r="M176" s="152" t="s">
        <v>1</v>
      </c>
      <c r="N176" s="153" t="s">
        <v>40</v>
      </c>
      <c r="O176" s="48"/>
      <c r="P176" s="154">
        <f>O176*H176</f>
        <v>0</v>
      </c>
      <c r="Q176" s="154">
        <v>0.00033</v>
      </c>
      <c r="R176" s="154">
        <f>Q176*H176</f>
        <v>0.00264</v>
      </c>
      <c r="S176" s="154">
        <v>0</v>
      </c>
      <c r="T176" s="155">
        <f>S176*H176</f>
        <v>0</v>
      </c>
      <c r="AR176" s="15" t="s">
        <v>190</v>
      </c>
      <c r="AT176" s="15" t="s">
        <v>185</v>
      </c>
      <c r="AU176" s="15" t="s">
        <v>78</v>
      </c>
      <c r="AY176" s="15" t="s">
        <v>183</v>
      </c>
      <c r="BE176" s="156">
        <f>IF(N176="základní",J176,0)</f>
        <v>1080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5" t="s">
        <v>76</v>
      </c>
      <c r="BK176" s="156">
        <f>ROUND(I176*H176,2)</f>
        <v>1080</v>
      </c>
      <c r="BL176" s="15" t="s">
        <v>190</v>
      </c>
      <c r="BM176" s="15" t="s">
        <v>1390</v>
      </c>
    </row>
    <row r="177" spans="2:65" s="28" customFormat="1" ht="16.5" customHeight="1">
      <c r="B177" s="27"/>
      <c r="C177" s="147" t="s">
        <v>371</v>
      </c>
      <c r="D177" s="147" t="s">
        <v>185</v>
      </c>
      <c r="E177" s="148" t="s">
        <v>1391</v>
      </c>
      <c r="F177" s="149" t="s">
        <v>1392</v>
      </c>
      <c r="G177" s="150" t="s">
        <v>194</v>
      </c>
      <c r="H177" s="151">
        <v>11.86</v>
      </c>
      <c r="I177" s="4">
        <v>1995</v>
      </c>
      <c r="J177" s="95">
        <f>ROUND(I177*H177,2)</f>
        <v>23660.7</v>
      </c>
      <c r="K177" s="149" t="s">
        <v>189</v>
      </c>
      <c r="L177" s="27"/>
      <c r="M177" s="152" t="s">
        <v>1</v>
      </c>
      <c r="N177" s="153" t="s">
        <v>40</v>
      </c>
      <c r="O177" s="48"/>
      <c r="P177" s="154">
        <f>O177*H177</f>
        <v>0</v>
      </c>
      <c r="Q177" s="154">
        <v>0</v>
      </c>
      <c r="R177" s="154">
        <f>Q177*H177</f>
        <v>0</v>
      </c>
      <c r="S177" s="154">
        <v>2.2</v>
      </c>
      <c r="T177" s="155">
        <f>S177*H177</f>
        <v>26.092000000000002</v>
      </c>
      <c r="AR177" s="15" t="s">
        <v>190</v>
      </c>
      <c r="AT177" s="15" t="s">
        <v>185</v>
      </c>
      <c r="AU177" s="15" t="s">
        <v>78</v>
      </c>
      <c r="AY177" s="15" t="s">
        <v>183</v>
      </c>
      <c r="BE177" s="156">
        <f>IF(N177="základní",J177,0)</f>
        <v>23660.7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5" t="s">
        <v>76</v>
      </c>
      <c r="BK177" s="156">
        <f>ROUND(I177*H177,2)</f>
        <v>23660.7</v>
      </c>
      <c r="BL177" s="15" t="s">
        <v>190</v>
      </c>
      <c r="BM177" s="15" t="s">
        <v>1393</v>
      </c>
    </row>
    <row r="178" spans="2:65" s="28" customFormat="1" ht="16.5" customHeight="1">
      <c r="B178" s="27"/>
      <c r="C178" s="147" t="s">
        <v>375</v>
      </c>
      <c r="D178" s="147" t="s">
        <v>185</v>
      </c>
      <c r="E178" s="148" t="s">
        <v>1394</v>
      </c>
      <c r="F178" s="149" t="s">
        <v>1395</v>
      </c>
      <c r="G178" s="150" t="s">
        <v>319</v>
      </c>
      <c r="H178" s="151">
        <v>26.35</v>
      </c>
      <c r="I178" s="4">
        <v>332</v>
      </c>
      <c r="J178" s="95">
        <f>ROUND(I178*H178,2)</f>
        <v>8748.2</v>
      </c>
      <c r="K178" s="149" t="s">
        <v>189</v>
      </c>
      <c r="L178" s="27"/>
      <c r="M178" s="152" t="s">
        <v>1</v>
      </c>
      <c r="N178" s="153" t="s">
        <v>40</v>
      </c>
      <c r="O178" s="48"/>
      <c r="P178" s="154">
        <f>O178*H178</f>
        <v>0</v>
      </c>
      <c r="Q178" s="154">
        <v>0</v>
      </c>
      <c r="R178" s="154">
        <f>Q178*H178</f>
        <v>0</v>
      </c>
      <c r="S178" s="154">
        <v>0.00248</v>
      </c>
      <c r="T178" s="155">
        <f>S178*H178</f>
        <v>0.065348</v>
      </c>
      <c r="AR178" s="15" t="s">
        <v>190</v>
      </c>
      <c r="AT178" s="15" t="s">
        <v>185</v>
      </c>
      <c r="AU178" s="15" t="s">
        <v>78</v>
      </c>
      <c r="AY178" s="15" t="s">
        <v>183</v>
      </c>
      <c r="BE178" s="156">
        <f>IF(N178="základní",J178,0)</f>
        <v>8748.2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5" t="s">
        <v>76</v>
      </c>
      <c r="BK178" s="156">
        <f>ROUND(I178*H178,2)</f>
        <v>8748.2</v>
      </c>
      <c r="BL178" s="15" t="s">
        <v>190</v>
      </c>
      <c r="BM178" s="15" t="s">
        <v>1396</v>
      </c>
    </row>
    <row r="179" spans="2:63" s="135" customFormat="1" ht="22.9" customHeight="1">
      <c r="B179" s="134"/>
      <c r="D179" s="136" t="s">
        <v>68</v>
      </c>
      <c r="E179" s="145" t="s">
        <v>561</v>
      </c>
      <c r="F179" s="145" t="s">
        <v>1397</v>
      </c>
      <c r="I179" s="3"/>
      <c r="J179" s="146">
        <f>BK179</f>
        <v>39355.37</v>
      </c>
      <c r="L179" s="134"/>
      <c r="M179" s="139"/>
      <c r="N179" s="140"/>
      <c r="O179" s="140"/>
      <c r="P179" s="141">
        <f>SUM(P180:P187)</f>
        <v>0</v>
      </c>
      <c r="Q179" s="140"/>
      <c r="R179" s="141">
        <f>SUM(R180:R187)</f>
        <v>0</v>
      </c>
      <c r="S179" s="140"/>
      <c r="T179" s="142">
        <f>SUM(T180:T187)</f>
        <v>0</v>
      </c>
      <c r="AR179" s="136" t="s">
        <v>76</v>
      </c>
      <c r="AT179" s="143" t="s">
        <v>68</v>
      </c>
      <c r="AU179" s="143" t="s">
        <v>76</v>
      </c>
      <c r="AY179" s="136" t="s">
        <v>183</v>
      </c>
      <c r="BK179" s="144">
        <f>SUM(BK180:BK187)</f>
        <v>39355.37</v>
      </c>
    </row>
    <row r="180" spans="2:65" s="28" customFormat="1" ht="16.5" customHeight="1">
      <c r="B180" s="27"/>
      <c r="C180" s="147" t="s">
        <v>379</v>
      </c>
      <c r="D180" s="147" t="s">
        <v>185</v>
      </c>
      <c r="E180" s="148" t="s">
        <v>564</v>
      </c>
      <c r="F180" s="149" t="s">
        <v>565</v>
      </c>
      <c r="G180" s="150" t="s">
        <v>239</v>
      </c>
      <c r="H180" s="151">
        <v>135.708</v>
      </c>
      <c r="I180" s="4">
        <v>149</v>
      </c>
      <c r="J180" s="95">
        <f>ROUND(I180*H180,2)</f>
        <v>20220.49</v>
      </c>
      <c r="K180" s="149" t="s">
        <v>189</v>
      </c>
      <c r="L180" s="27"/>
      <c r="M180" s="152" t="s">
        <v>1</v>
      </c>
      <c r="N180" s="153" t="s">
        <v>40</v>
      </c>
      <c r="O180" s="48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AR180" s="15" t="s">
        <v>190</v>
      </c>
      <c r="AT180" s="15" t="s">
        <v>185</v>
      </c>
      <c r="AU180" s="15" t="s">
        <v>78</v>
      </c>
      <c r="AY180" s="15" t="s">
        <v>183</v>
      </c>
      <c r="BE180" s="156">
        <f>IF(N180="základní",J180,0)</f>
        <v>20220.49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5" t="s">
        <v>76</v>
      </c>
      <c r="BK180" s="156">
        <f>ROUND(I180*H180,2)</f>
        <v>20220.49</v>
      </c>
      <c r="BL180" s="15" t="s">
        <v>190</v>
      </c>
      <c r="BM180" s="15" t="s">
        <v>1398</v>
      </c>
    </row>
    <row r="181" spans="2:65" s="28" customFormat="1" ht="16.5" customHeight="1">
      <c r="B181" s="27"/>
      <c r="C181" s="147" t="s">
        <v>383</v>
      </c>
      <c r="D181" s="147" t="s">
        <v>185</v>
      </c>
      <c r="E181" s="148" t="s">
        <v>569</v>
      </c>
      <c r="F181" s="149" t="s">
        <v>570</v>
      </c>
      <c r="G181" s="150" t="s">
        <v>239</v>
      </c>
      <c r="H181" s="151">
        <v>5428.32</v>
      </c>
      <c r="I181" s="4">
        <v>2</v>
      </c>
      <c r="J181" s="95">
        <f>ROUND(I181*H181,2)</f>
        <v>10856.64</v>
      </c>
      <c r="K181" s="149" t="s">
        <v>189</v>
      </c>
      <c r="L181" s="27"/>
      <c r="M181" s="152" t="s">
        <v>1</v>
      </c>
      <c r="N181" s="153" t="s">
        <v>40</v>
      </c>
      <c r="O181" s="48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AR181" s="15" t="s">
        <v>190</v>
      </c>
      <c r="AT181" s="15" t="s">
        <v>185</v>
      </c>
      <c r="AU181" s="15" t="s">
        <v>78</v>
      </c>
      <c r="AY181" s="15" t="s">
        <v>183</v>
      </c>
      <c r="BE181" s="156">
        <f>IF(N181="základní",J181,0)</f>
        <v>10856.64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5" t="s">
        <v>76</v>
      </c>
      <c r="BK181" s="156">
        <f>ROUND(I181*H181,2)</f>
        <v>10856.64</v>
      </c>
      <c r="BL181" s="15" t="s">
        <v>190</v>
      </c>
      <c r="BM181" s="15" t="s">
        <v>1399</v>
      </c>
    </row>
    <row r="182" spans="2:51" s="158" customFormat="1" ht="12">
      <c r="B182" s="157"/>
      <c r="D182" s="159" t="s">
        <v>196</v>
      </c>
      <c r="F182" s="161" t="s">
        <v>1400</v>
      </c>
      <c r="H182" s="162">
        <v>5428.32</v>
      </c>
      <c r="I182" s="5"/>
      <c r="L182" s="157"/>
      <c r="M182" s="163"/>
      <c r="N182" s="164"/>
      <c r="O182" s="164"/>
      <c r="P182" s="164"/>
      <c r="Q182" s="164"/>
      <c r="R182" s="164"/>
      <c r="S182" s="164"/>
      <c r="T182" s="165"/>
      <c r="AT182" s="160" t="s">
        <v>196</v>
      </c>
      <c r="AU182" s="160" t="s">
        <v>78</v>
      </c>
      <c r="AV182" s="158" t="s">
        <v>78</v>
      </c>
      <c r="AW182" s="158" t="s">
        <v>3</v>
      </c>
      <c r="AX182" s="158" t="s">
        <v>76</v>
      </c>
      <c r="AY182" s="160" t="s">
        <v>183</v>
      </c>
    </row>
    <row r="183" spans="2:65" s="28" customFormat="1" ht="16.5" customHeight="1">
      <c r="B183" s="27"/>
      <c r="C183" s="147" t="s">
        <v>387</v>
      </c>
      <c r="D183" s="147" t="s">
        <v>185</v>
      </c>
      <c r="E183" s="148" t="s">
        <v>574</v>
      </c>
      <c r="F183" s="149" t="s">
        <v>575</v>
      </c>
      <c r="G183" s="150" t="s">
        <v>239</v>
      </c>
      <c r="H183" s="151">
        <v>135.708</v>
      </c>
      <c r="I183" s="4">
        <v>11</v>
      </c>
      <c r="J183" s="95">
        <f>ROUND(I183*H183,2)</f>
        <v>1492.79</v>
      </c>
      <c r="K183" s="149" t="s">
        <v>189</v>
      </c>
      <c r="L183" s="27"/>
      <c r="M183" s="152" t="s">
        <v>1</v>
      </c>
      <c r="N183" s="153" t="s">
        <v>40</v>
      </c>
      <c r="O183" s="48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AR183" s="15" t="s">
        <v>190</v>
      </c>
      <c r="AT183" s="15" t="s">
        <v>185</v>
      </c>
      <c r="AU183" s="15" t="s">
        <v>78</v>
      </c>
      <c r="AY183" s="15" t="s">
        <v>183</v>
      </c>
      <c r="BE183" s="156">
        <f>IF(N183="základní",J183,0)</f>
        <v>1492.79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5" t="s">
        <v>76</v>
      </c>
      <c r="BK183" s="156">
        <f>ROUND(I183*H183,2)</f>
        <v>1492.79</v>
      </c>
      <c r="BL183" s="15" t="s">
        <v>190</v>
      </c>
      <c r="BM183" s="15" t="s">
        <v>1401</v>
      </c>
    </row>
    <row r="184" spans="2:65" s="28" customFormat="1" ht="16.5" customHeight="1">
      <c r="B184" s="27"/>
      <c r="C184" s="147" t="s">
        <v>391</v>
      </c>
      <c r="D184" s="147" t="s">
        <v>185</v>
      </c>
      <c r="E184" s="148" t="s">
        <v>773</v>
      </c>
      <c r="F184" s="149" t="s">
        <v>774</v>
      </c>
      <c r="G184" s="150" t="s">
        <v>239</v>
      </c>
      <c r="H184" s="151">
        <v>69.998</v>
      </c>
      <c r="I184" s="4">
        <v>50</v>
      </c>
      <c r="J184" s="95">
        <f>ROUND(I184*H184,2)</f>
        <v>3499.9</v>
      </c>
      <c r="K184" s="149" t="s">
        <v>189</v>
      </c>
      <c r="L184" s="27"/>
      <c r="M184" s="152" t="s">
        <v>1</v>
      </c>
      <c r="N184" s="153" t="s">
        <v>40</v>
      </c>
      <c r="O184" s="4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AR184" s="15" t="s">
        <v>190</v>
      </c>
      <c r="AT184" s="15" t="s">
        <v>185</v>
      </c>
      <c r="AU184" s="15" t="s">
        <v>78</v>
      </c>
      <c r="AY184" s="15" t="s">
        <v>183</v>
      </c>
      <c r="BE184" s="156">
        <f>IF(N184="základní",J184,0)</f>
        <v>3499.9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5" t="s">
        <v>76</v>
      </c>
      <c r="BK184" s="156">
        <f>ROUND(I184*H184,2)</f>
        <v>3499.9</v>
      </c>
      <c r="BL184" s="15" t="s">
        <v>190</v>
      </c>
      <c r="BM184" s="15" t="s">
        <v>1402</v>
      </c>
    </row>
    <row r="185" spans="2:51" s="158" customFormat="1" ht="12">
      <c r="B185" s="157"/>
      <c r="D185" s="159" t="s">
        <v>196</v>
      </c>
      <c r="E185" s="160" t="s">
        <v>1</v>
      </c>
      <c r="F185" s="161" t="s">
        <v>1403</v>
      </c>
      <c r="H185" s="162">
        <v>69.998</v>
      </c>
      <c r="I185" s="5"/>
      <c r="L185" s="157"/>
      <c r="M185" s="163"/>
      <c r="N185" s="164"/>
      <c r="O185" s="164"/>
      <c r="P185" s="164"/>
      <c r="Q185" s="164"/>
      <c r="R185" s="164"/>
      <c r="S185" s="164"/>
      <c r="T185" s="165"/>
      <c r="AT185" s="160" t="s">
        <v>196</v>
      </c>
      <c r="AU185" s="160" t="s">
        <v>78</v>
      </c>
      <c r="AV185" s="158" t="s">
        <v>78</v>
      </c>
      <c r="AW185" s="158" t="s">
        <v>31</v>
      </c>
      <c r="AX185" s="158" t="s">
        <v>76</v>
      </c>
      <c r="AY185" s="160" t="s">
        <v>183</v>
      </c>
    </row>
    <row r="186" spans="2:65" s="28" customFormat="1" ht="16.5" customHeight="1">
      <c r="B186" s="27"/>
      <c r="C186" s="147" t="s">
        <v>396</v>
      </c>
      <c r="D186" s="147" t="s">
        <v>185</v>
      </c>
      <c r="E186" s="148" t="s">
        <v>578</v>
      </c>
      <c r="F186" s="149" t="s">
        <v>579</v>
      </c>
      <c r="G186" s="150" t="s">
        <v>239</v>
      </c>
      <c r="H186" s="151">
        <v>65.711</v>
      </c>
      <c r="I186" s="4">
        <v>50</v>
      </c>
      <c r="J186" s="95">
        <f>ROUND(I186*H186,2)</f>
        <v>3285.55</v>
      </c>
      <c r="K186" s="149" t="s">
        <v>189</v>
      </c>
      <c r="L186" s="27"/>
      <c r="M186" s="152" t="s">
        <v>1</v>
      </c>
      <c r="N186" s="153" t="s">
        <v>40</v>
      </c>
      <c r="O186" s="48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AR186" s="15" t="s">
        <v>190</v>
      </c>
      <c r="AT186" s="15" t="s">
        <v>185</v>
      </c>
      <c r="AU186" s="15" t="s">
        <v>78</v>
      </c>
      <c r="AY186" s="15" t="s">
        <v>183</v>
      </c>
      <c r="BE186" s="156">
        <f>IF(N186="základní",J186,0)</f>
        <v>3285.55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5" t="s">
        <v>76</v>
      </c>
      <c r="BK186" s="156">
        <f>ROUND(I186*H186,2)</f>
        <v>3285.55</v>
      </c>
      <c r="BL186" s="15" t="s">
        <v>190</v>
      </c>
      <c r="BM186" s="15" t="s">
        <v>1404</v>
      </c>
    </row>
    <row r="187" spans="2:51" s="158" customFormat="1" ht="12">
      <c r="B187" s="157"/>
      <c r="D187" s="159" t="s">
        <v>196</v>
      </c>
      <c r="E187" s="160" t="s">
        <v>1</v>
      </c>
      <c r="F187" s="161" t="s">
        <v>1405</v>
      </c>
      <c r="H187" s="162">
        <v>65.711</v>
      </c>
      <c r="I187" s="5"/>
      <c r="L187" s="157"/>
      <c r="M187" s="163"/>
      <c r="N187" s="164"/>
      <c r="O187" s="164"/>
      <c r="P187" s="164"/>
      <c r="Q187" s="164"/>
      <c r="R187" s="164"/>
      <c r="S187" s="164"/>
      <c r="T187" s="165"/>
      <c r="AT187" s="160" t="s">
        <v>196</v>
      </c>
      <c r="AU187" s="160" t="s">
        <v>78</v>
      </c>
      <c r="AV187" s="158" t="s">
        <v>78</v>
      </c>
      <c r="AW187" s="158" t="s">
        <v>31</v>
      </c>
      <c r="AX187" s="158" t="s">
        <v>76</v>
      </c>
      <c r="AY187" s="160" t="s">
        <v>183</v>
      </c>
    </row>
    <row r="188" spans="2:63" s="135" customFormat="1" ht="22.9" customHeight="1">
      <c r="B188" s="134"/>
      <c r="D188" s="136" t="s">
        <v>68</v>
      </c>
      <c r="E188" s="145" t="s">
        <v>592</v>
      </c>
      <c r="F188" s="145" t="s">
        <v>593</v>
      </c>
      <c r="I188" s="3"/>
      <c r="J188" s="146">
        <f>BK188</f>
        <v>87852.62</v>
      </c>
      <c r="L188" s="134"/>
      <c r="M188" s="139"/>
      <c r="N188" s="140"/>
      <c r="O188" s="140"/>
      <c r="P188" s="141">
        <f>P189</f>
        <v>0</v>
      </c>
      <c r="Q188" s="140"/>
      <c r="R188" s="141">
        <f>R189</f>
        <v>0</v>
      </c>
      <c r="S188" s="140"/>
      <c r="T188" s="142">
        <f>T189</f>
        <v>0</v>
      </c>
      <c r="AR188" s="136" t="s">
        <v>76</v>
      </c>
      <c r="AT188" s="143" t="s">
        <v>68</v>
      </c>
      <c r="AU188" s="143" t="s">
        <v>76</v>
      </c>
      <c r="AY188" s="136" t="s">
        <v>183</v>
      </c>
      <c r="BK188" s="144">
        <f>BK189</f>
        <v>87852.62</v>
      </c>
    </row>
    <row r="189" spans="2:65" s="28" customFormat="1" ht="16.5" customHeight="1">
      <c r="B189" s="27"/>
      <c r="C189" s="147" t="s">
        <v>403</v>
      </c>
      <c r="D189" s="147" t="s">
        <v>185</v>
      </c>
      <c r="E189" s="148" t="s">
        <v>595</v>
      </c>
      <c r="F189" s="149" t="s">
        <v>596</v>
      </c>
      <c r="G189" s="150" t="s">
        <v>239</v>
      </c>
      <c r="H189" s="151">
        <v>220.182</v>
      </c>
      <c r="I189" s="4">
        <v>399</v>
      </c>
      <c r="J189" s="95">
        <f>ROUND(I189*H189,2)</f>
        <v>87852.62</v>
      </c>
      <c r="K189" s="149" t="s">
        <v>189</v>
      </c>
      <c r="L189" s="27"/>
      <c r="M189" s="190" t="s">
        <v>1</v>
      </c>
      <c r="N189" s="191" t="s">
        <v>40</v>
      </c>
      <c r="O189" s="192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AR189" s="15" t="s">
        <v>190</v>
      </c>
      <c r="AT189" s="15" t="s">
        <v>185</v>
      </c>
      <c r="AU189" s="15" t="s">
        <v>78</v>
      </c>
      <c r="AY189" s="15" t="s">
        <v>183</v>
      </c>
      <c r="BE189" s="156">
        <f>IF(N189="základní",J189,0)</f>
        <v>87852.62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5" t="s">
        <v>76</v>
      </c>
      <c r="BK189" s="156">
        <f>ROUND(I189*H189,2)</f>
        <v>87852.62</v>
      </c>
      <c r="BL189" s="15" t="s">
        <v>190</v>
      </c>
      <c r="BM189" s="15" t="s">
        <v>1406</v>
      </c>
    </row>
    <row r="190" spans="2:12" s="28" customFormat="1" ht="6.95" customHeight="1">
      <c r="B190" s="37"/>
      <c r="C190" s="38"/>
      <c r="D190" s="38"/>
      <c r="E190" s="38"/>
      <c r="F190" s="38"/>
      <c r="G190" s="38"/>
      <c r="H190" s="38"/>
      <c r="I190" s="2"/>
      <c r="J190" s="38"/>
      <c r="K190" s="38"/>
      <c r="L190" s="27"/>
    </row>
  </sheetData>
  <sheetProtection algorithmName="SHA-512" hashValue="Gi1AF93cNNTstbiS9LckCB5zRNft9OIunjVkHHtBSfd5pxyumsoJ8HRp7LZYr0yAOeQV08DJstpY+P2NUYwGEg==" saltValue="czNEYX5gbYUXueMIcSPaoQ==" spinCount="100000" sheet="1" objects="1" scenarios="1" selectLockedCells="1"/>
  <autoFilter ref="C85:K18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118"/>
  <sheetViews>
    <sheetView showGridLines="0" workbookViewId="0" topLeftCell="A85">
      <selection activeCell="I102" sqref="I102"/>
    </sheetView>
  </sheetViews>
  <sheetFormatPr defaultColWidth="9.140625" defaultRowHeight="12"/>
  <cols>
    <col min="1" max="1" width="8.28125" style="13" customWidth="1"/>
    <col min="2" max="2" width="1.7109375" style="13" customWidth="1"/>
    <col min="3" max="3" width="4.140625" style="13" customWidth="1"/>
    <col min="4" max="4" width="4.28125" style="13" customWidth="1"/>
    <col min="5" max="5" width="17.140625" style="13" customWidth="1"/>
    <col min="6" max="6" width="100.8515625" style="13" customWidth="1"/>
    <col min="7" max="7" width="8.7109375" style="13" customWidth="1"/>
    <col min="8" max="8" width="11.140625" style="13" customWidth="1"/>
    <col min="9" max="9" width="14.140625" style="1" customWidth="1"/>
    <col min="10" max="10" width="23.421875" style="13" customWidth="1"/>
    <col min="11" max="11" width="15.421875" style="13" hidden="1" customWidth="1"/>
    <col min="12" max="12" width="9.28125" style="13" customWidth="1"/>
    <col min="13" max="13" width="10.8515625" style="13" hidden="1" customWidth="1"/>
    <col min="14" max="14" width="9.28125" style="13" hidden="1" customWidth="1"/>
    <col min="15" max="20" width="14.140625" style="13" hidden="1" customWidth="1"/>
    <col min="21" max="21" width="16.28125" style="13" hidden="1" customWidth="1"/>
    <col min="22" max="22" width="12.28125" style="13" customWidth="1"/>
    <col min="23" max="23" width="16.28125" style="13" customWidth="1"/>
    <col min="24" max="24" width="12.28125" style="13" customWidth="1"/>
    <col min="25" max="25" width="15.00390625" style="13" customWidth="1"/>
    <col min="26" max="26" width="11.00390625" style="13" customWidth="1"/>
    <col min="27" max="27" width="15.00390625" style="13" customWidth="1"/>
    <col min="28" max="28" width="16.28125" style="13" customWidth="1"/>
    <col min="29" max="29" width="11.00390625" style="13" customWidth="1"/>
    <col min="30" max="30" width="15.00390625" style="13" customWidth="1"/>
    <col min="31" max="31" width="16.28125" style="13" customWidth="1"/>
    <col min="32" max="43" width="9.28125" style="13" customWidth="1"/>
    <col min="44" max="65" width="9.28125" style="13" hidden="1" customWidth="1"/>
    <col min="66" max="16384" width="9.28125" style="13" customWidth="1"/>
  </cols>
  <sheetData>
    <row r="1" ht="12">
      <c r="I1" s="14"/>
    </row>
    <row r="2" spans="9:46" ht="36.95" customHeight="1">
      <c r="I2" s="14"/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5" t="s">
        <v>104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</row>
    <row r="4" spans="2:46" ht="24.95" customHeight="1">
      <c r="B4" s="18"/>
      <c r="D4" s="19" t="s">
        <v>147</v>
      </c>
      <c r="I4" s="14"/>
      <c r="L4" s="18"/>
      <c r="M4" s="20" t="s">
        <v>10</v>
      </c>
      <c r="AT4" s="15" t="s">
        <v>3</v>
      </c>
    </row>
    <row r="5" spans="2:12" ht="6.95" customHeight="1">
      <c r="B5" s="18"/>
      <c r="I5" s="14"/>
      <c r="L5" s="18"/>
    </row>
    <row r="6" spans="2:12" ht="12" customHeight="1">
      <c r="B6" s="18"/>
      <c r="D6" s="24" t="s">
        <v>16</v>
      </c>
      <c r="I6" s="14"/>
      <c r="L6" s="18"/>
    </row>
    <row r="7" spans="2:12" ht="16.5" customHeight="1">
      <c r="B7" s="18"/>
      <c r="E7" s="263" t="str">
        <f>RE!K6</f>
        <v>II/229 Kožlany - průtah, dokončení</v>
      </c>
      <c r="F7" s="264"/>
      <c r="G7" s="264"/>
      <c r="H7" s="264"/>
      <c r="I7" s="14"/>
      <c r="L7" s="18"/>
    </row>
    <row r="8" spans="2:12" s="28" customFormat="1" ht="12" customHeight="1">
      <c r="B8" s="27"/>
      <c r="D8" s="24" t="s">
        <v>148</v>
      </c>
      <c r="I8" s="45"/>
      <c r="L8" s="27"/>
    </row>
    <row r="9" spans="2:12" s="28" customFormat="1" ht="36.95" customHeight="1">
      <c r="B9" s="27"/>
      <c r="E9" s="254" t="s">
        <v>1407</v>
      </c>
      <c r="F9" s="253"/>
      <c r="G9" s="253"/>
      <c r="H9" s="253"/>
      <c r="I9" s="45"/>
      <c r="L9" s="27"/>
    </row>
    <row r="10" spans="2:12" s="28" customFormat="1" ht="12">
      <c r="B10" s="27"/>
      <c r="I10" s="45"/>
      <c r="L10" s="27"/>
    </row>
    <row r="11" spans="2:12" s="28" customFormat="1" ht="12" customHeight="1">
      <c r="B11" s="27"/>
      <c r="D11" s="24" t="s">
        <v>18</v>
      </c>
      <c r="F11" s="15" t="s">
        <v>1</v>
      </c>
      <c r="I11" s="96" t="s">
        <v>19</v>
      </c>
      <c r="J11" s="15" t="s">
        <v>1</v>
      </c>
      <c r="L11" s="27"/>
    </row>
    <row r="12" spans="2:12" s="28" customFormat="1" ht="12" customHeight="1">
      <c r="B12" s="27"/>
      <c r="D12" s="24" t="s">
        <v>20</v>
      </c>
      <c r="F12" s="15" t="s">
        <v>21</v>
      </c>
      <c r="I12" s="96" t="s">
        <v>22</v>
      </c>
      <c r="J12" s="97" t="str">
        <f>RE!AN8</f>
        <v>Vyplň údaj</v>
      </c>
      <c r="L12" s="27"/>
    </row>
    <row r="13" spans="2:12" s="28" customFormat="1" ht="10.9" customHeight="1">
      <c r="B13" s="27"/>
      <c r="I13" s="45"/>
      <c r="L13" s="27"/>
    </row>
    <row r="14" spans="2:12" s="28" customFormat="1" ht="12" customHeight="1">
      <c r="B14" s="27"/>
      <c r="D14" s="24" t="s">
        <v>23</v>
      </c>
      <c r="I14" s="96" t="s">
        <v>24</v>
      </c>
      <c r="J14" s="15" t="s">
        <v>1</v>
      </c>
      <c r="L14" s="27"/>
    </row>
    <row r="15" spans="2:12" s="28" customFormat="1" ht="18" customHeight="1">
      <c r="B15" s="27"/>
      <c r="E15" s="15" t="s">
        <v>152</v>
      </c>
      <c r="I15" s="96" t="s">
        <v>26</v>
      </c>
      <c r="J15" s="15" t="s">
        <v>1</v>
      </c>
      <c r="L15" s="27"/>
    </row>
    <row r="16" spans="2:12" s="28" customFormat="1" ht="6.95" customHeight="1">
      <c r="B16" s="27"/>
      <c r="I16" s="45"/>
      <c r="L16" s="27"/>
    </row>
    <row r="17" spans="2:12" s="28" customFormat="1" ht="12" customHeight="1">
      <c r="B17" s="27"/>
      <c r="D17" s="24" t="s">
        <v>27</v>
      </c>
      <c r="I17" s="96" t="s">
        <v>24</v>
      </c>
      <c r="J17" s="25" t="str">
        <f>RE!AN13</f>
        <v>Vyplň údaj</v>
      </c>
      <c r="L17" s="27"/>
    </row>
    <row r="18" spans="2:12" s="28" customFormat="1" ht="18" customHeight="1">
      <c r="B18" s="27"/>
      <c r="E18" s="265" t="str">
        <f>RE!E14</f>
        <v>Vyplň údaj</v>
      </c>
      <c r="F18" s="257"/>
      <c r="G18" s="257"/>
      <c r="H18" s="257"/>
      <c r="I18" s="96" t="s">
        <v>26</v>
      </c>
      <c r="J18" s="25" t="str">
        <f>RE!AN14</f>
        <v>Vyplň údaj</v>
      </c>
      <c r="L18" s="27"/>
    </row>
    <row r="19" spans="2:12" s="28" customFormat="1" ht="6.95" customHeight="1">
      <c r="B19" s="27"/>
      <c r="I19" s="45"/>
      <c r="L19" s="27"/>
    </row>
    <row r="20" spans="2:12" s="28" customFormat="1" ht="12" customHeight="1">
      <c r="B20" s="27"/>
      <c r="D20" s="24" t="s">
        <v>29</v>
      </c>
      <c r="I20" s="96" t="s">
        <v>24</v>
      </c>
      <c r="J20" s="15" t="s">
        <v>1</v>
      </c>
      <c r="L20" s="27"/>
    </row>
    <row r="21" spans="2:12" s="28" customFormat="1" ht="18" customHeight="1">
      <c r="B21" s="27"/>
      <c r="E21" s="15" t="s">
        <v>30</v>
      </c>
      <c r="I21" s="96" t="s">
        <v>26</v>
      </c>
      <c r="J21" s="15" t="s">
        <v>1</v>
      </c>
      <c r="L21" s="27"/>
    </row>
    <row r="22" spans="2:12" s="28" customFormat="1" ht="6.95" customHeight="1">
      <c r="B22" s="27"/>
      <c r="I22" s="45"/>
      <c r="L22" s="27"/>
    </row>
    <row r="23" spans="2:12" s="28" customFormat="1" ht="12" customHeight="1">
      <c r="B23" s="27"/>
      <c r="D23" s="24" t="s">
        <v>32</v>
      </c>
      <c r="I23" s="96" t="s">
        <v>24</v>
      </c>
      <c r="J23" s="15" t="s">
        <v>1</v>
      </c>
      <c r="L23" s="27"/>
    </row>
    <row r="24" spans="2:12" s="28" customFormat="1" ht="18" customHeight="1">
      <c r="B24" s="27"/>
      <c r="E24" s="15" t="s">
        <v>33</v>
      </c>
      <c r="I24" s="96" t="s">
        <v>26</v>
      </c>
      <c r="J24" s="15" t="s">
        <v>1</v>
      </c>
      <c r="L24" s="27"/>
    </row>
    <row r="25" spans="2:12" s="28" customFormat="1" ht="6.95" customHeight="1">
      <c r="B25" s="27"/>
      <c r="I25" s="45"/>
      <c r="L25" s="27"/>
    </row>
    <row r="26" spans="2:12" s="28" customFormat="1" ht="12" customHeight="1">
      <c r="B26" s="27"/>
      <c r="D26" s="24" t="s">
        <v>34</v>
      </c>
      <c r="I26" s="45"/>
      <c r="L26" s="27"/>
    </row>
    <row r="27" spans="2:12" s="99" customFormat="1" ht="16.5" customHeight="1">
      <c r="B27" s="98"/>
      <c r="E27" s="261" t="s">
        <v>1</v>
      </c>
      <c r="F27" s="261"/>
      <c r="G27" s="261"/>
      <c r="H27" s="261"/>
      <c r="L27" s="98"/>
    </row>
    <row r="28" spans="2:12" s="28" customFormat="1" ht="6.95" customHeight="1">
      <c r="B28" s="27"/>
      <c r="I28" s="45"/>
      <c r="L28" s="27"/>
    </row>
    <row r="29" spans="2:12" s="28" customFormat="1" ht="6.95" customHeight="1">
      <c r="B29" s="27"/>
      <c r="D29" s="46"/>
      <c r="E29" s="46"/>
      <c r="F29" s="46"/>
      <c r="G29" s="46"/>
      <c r="H29" s="46"/>
      <c r="I29" s="46"/>
      <c r="J29" s="46"/>
      <c r="K29" s="46"/>
      <c r="L29" s="27"/>
    </row>
    <row r="30" spans="2:12" s="28" customFormat="1" ht="25.35" customHeight="1">
      <c r="B30" s="27"/>
      <c r="D30" s="100" t="s">
        <v>35</v>
      </c>
      <c r="I30" s="45"/>
      <c r="J30" s="101">
        <f>ROUND(J85,2)</f>
        <v>9234507.44</v>
      </c>
      <c r="L30" s="27"/>
    </row>
    <row r="31" spans="2:12" s="28" customFormat="1" ht="6.95" customHeight="1">
      <c r="B31" s="27"/>
      <c r="D31" s="46"/>
      <c r="E31" s="46"/>
      <c r="F31" s="46"/>
      <c r="G31" s="46"/>
      <c r="H31" s="46"/>
      <c r="I31" s="46"/>
      <c r="J31" s="46"/>
      <c r="K31" s="46"/>
      <c r="L31" s="27"/>
    </row>
    <row r="32" spans="2:12" s="28" customFormat="1" ht="14.45" customHeight="1">
      <c r="B32" s="27"/>
      <c r="F32" s="102" t="s">
        <v>37</v>
      </c>
      <c r="I32" s="102" t="s">
        <v>36</v>
      </c>
      <c r="J32" s="102" t="s">
        <v>38</v>
      </c>
      <c r="L32" s="27"/>
    </row>
    <row r="33" spans="2:12" s="28" customFormat="1" ht="14.45" customHeight="1">
      <c r="B33" s="27"/>
      <c r="D33" s="24" t="s">
        <v>39</v>
      </c>
      <c r="E33" s="24" t="s">
        <v>40</v>
      </c>
      <c r="F33" s="103">
        <f>ROUND((SUM(BE85:BE117)),2)</f>
        <v>9234507.44</v>
      </c>
      <c r="I33" s="104">
        <v>0.21</v>
      </c>
      <c r="J33" s="103">
        <f>ROUND(((SUM(BE85:BE117))*I33),2)</f>
        <v>1939246.56</v>
      </c>
      <c r="L33" s="27"/>
    </row>
    <row r="34" spans="2:12" s="28" customFormat="1" ht="14.45" customHeight="1">
      <c r="B34" s="27"/>
      <c r="E34" s="24" t="s">
        <v>41</v>
      </c>
      <c r="F34" s="103">
        <f>ROUND((SUM(BF85:BF117)),2)</f>
        <v>0</v>
      </c>
      <c r="I34" s="104">
        <v>0.15</v>
      </c>
      <c r="J34" s="103">
        <f>ROUND(((SUM(BF85:BF117))*I34),2)</f>
        <v>0</v>
      </c>
      <c r="L34" s="27"/>
    </row>
    <row r="35" spans="2:12" s="28" customFormat="1" ht="14.45" customHeight="1" hidden="1">
      <c r="B35" s="27"/>
      <c r="E35" s="24" t="s">
        <v>42</v>
      </c>
      <c r="F35" s="103">
        <f>ROUND((SUM(BG85:BG117)),2)</f>
        <v>0</v>
      </c>
      <c r="I35" s="104">
        <v>0.21</v>
      </c>
      <c r="J35" s="103">
        <f>0</f>
        <v>0</v>
      </c>
      <c r="L35" s="27"/>
    </row>
    <row r="36" spans="2:12" s="28" customFormat="1" ht="14.45" customHeight="1" hidden="1">
      <c r="B36" s="27"/>
      <c r="E36" s="24" t="s">
        <v>43</v>
      </c>
      <c r="F36" s="103">
        <f>ROUND((SUM(BH85:BH117)),2)</f>
        <v>0</v>
      </c>
      <c r="I36" s="104">
        <v>0.15</v>
      </c>
      <c r="J36" s="103">
        <f>0</f>
        <v>0</v>
      </c>
      <c r="L36" s="27"/>
    </row>
    <row r="37" spans="2:12" s="28" customFormat="1" ht="14.45" customHeight="1" hidden="1">
      <c r="B37" s="27"/>
      <c r="E37" s="24" t="s">
        <v>44</v>
      </c>
      <c r="F37" s="103">
        <f>ROUND((SUM(BI85:BI117)),2)</f>
        <v>0</v>
      </c>
      <c r="I37" s="104">
        <v>0</v>
      </c>
      <c r="J37" s="103">
        <f>0</f>
        <v>0</v>
      </c>
      <c r="L37" s="27"/>
    </row>
    <row r="38" spans="2:12" s="28" customFormat="1" ht="6.95" customHeight="1">
      <c r="B38" s="27"/>
      <c r="I38" s="45"/>
      <c r="L38" s="27"/>
    </row>
    <row r="39" spans="2:12" s="28" customFormat="1" ht="25.35" customHeight="1">
      <c r="B39" s="27"/>
      <c r="C39" s="105"/>
      <c r="D39" s="106" t="s">
        <v>45</v>
      </c>
      <c r="E39" s="50"/>
      <c r="F39" s="50"/>
      <c r="G39" s="107" t="s">
        <v>46</v>
      </c>
      <c r="H39" s="108" t="s">
        <v>47</v>
      </c>
      <c r="I39" s="50"/>
      <c r="J39" s="109">
        <f>SUM(J30:J37)</f>
        <v>11173754</v>
      </c>
      <c r="K39" s="110"/>
      <c r="L39" s="27"/>
    </row>
    <row r="40" spans="2:12" s="28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7"/>
    </row>
    <row r="41" ht="12">
      <c r="I41" s="14"/>
    </row>
    <row r="42" ht="12">
      <c r="I42" s="14"/>
    </row>
    <row r="43" ht="12">
      <c r="I43" s="14"/>
    </row>
    <row r="44" spans="2:12" s="28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7"/>
    </row>
    <row r="45" spans="2:12" s="28" customFormat="1" ht="24.95" customHeight="1">
      <c r="B45" s="27"/>
      <c r="C45" s="19" t="s">
        <v>153</v>
      </c>
      <c r="I45" s="45"/>
      <c r="L45" s="27"/>
    </row>
    <row r="46" spans="2:12" s="28" customFormat="1" ht="6.95" customHeight="1">
      <c r="B46" s="27"/>
      <c r="I46" s="45"/>
      <c r="L46" s="27"/>
    </row>
    <row r="47" spans="2:12" s="28" customFormat="1" ht="12" customHeight="1">
      <c r="B47" s="27"/>
      <c r="C47" s="24" t="s">
        <v>16</v>
      </c>
      <c r="I47" s="45"/>
      <c r="L47" s="27"/>
    </row>
    <row r="48" spans="2:12" s="28" customFormat="1" ht="16.5" customHeight="1">
      <c r="B48" s="27"/>
      <c r="E48" s="263" t="str">
        <f>E7</f>
        <v>II/229 Kožlany - průtah, dokončení</v>
      </c>
      <c r="F48" s="264"/>
      <c r="G48" s="264"/>
      <c r="H48" s="264"/>
      <c r="I48" s="45"/>
      <c r="L48" s="27"/>
    </row>
    <row r="49" spans="2:12" s="28" customFormat="1" ht="12" customHeight="1">
      <c r="B49" s="27"/>
      <c r="C49" s="24" t="s">
        <v>148</v>
      </c>
      <c r="I49" s="45"/>
      <c r="L49" s="27"/>
    </row>
    <row r="50" spans="2:12" s="28" customFormat="1" ht="16.5" customHeight="1">
      <c r="B50" s="27"/>
      <c r="E50" s="254" t="str">
        <f>E9</f>
        <v>SO 105 - Komunikace ul. Pražská</v>
      </c>
      <c r="F50" s="253"/>
      <c r="G50" s="253"/>
      <c r="H50" s="253"/>
      <c r="I50" s="45"/>
      <c r="L50" s="27"/>
    </row>
    <row r="51" spans="2:12" s="28" customFormat="1" ht="6.95" customHeight="1">
      <c r="B51" s="27"/>
      <c r="I51" s="45"/>
      <c r="L51" s="27"/>
    </row>
    <row r="52" spans="2:12" s="28" customFormat="1" ht="12" customHeight="1">
      <c r="B52" s="27"/>
      <c r="C52" s="24" t="s">
        <v>20</v>
      </c>
      <c r="F52" s="15" t="str">
        <f>F12</f>
        <v>Plzeň -sever</v>
      </c>
      <c r="I52" s="96" t="s">
        <v>22</v>
      </c>
      <c r="J52" s="97" t="str">
        <f>IF(J12="","",J12)</f>
        <v>Vyplň údaj</v>
      </c>
      <c r="L52" s="27"/>
    </row>
    <row r="53" spans="2:12" s="28" customFormat="1" ht="6.95" customHeight="1">
      <c r="B53" s="27"/>
      <c r="I53" s="45"/>
      <c r="L53" s="27"/>
    </row>
    <row r="54" spans="2:12" s="28" customFormat="1" ht="24.95" customHeight="1">
      <c r="B54" s="27"/>
      <c r="C54" s="24" t="s">
        <v>23</v>
      </c>
      <c r="F54" s="15" t="str">
        <f>E15</f>
        <v>Správa u údržba silnic Plzeňského kraje</v>
      </c>
      <c r="I54" s="96" t="s">
        <v>29</v>
      </c>
      <c r="J54" s="111" t="str">
        <f>E21</f>
        <v>Ing. Kamil Hrbek, Zdeněk Tvrz</v>
      </c>
      <c r="L54" s="27"/>
    </row>
    <row r="55" spans="2:12" s="28" customFormat="1" ht="13.7" customHeight="1">
      <c r="B55" s="27"/>
      <c r="C55" s="24" t="s">
        <v>27</v>
      </c>
      <c r="F55" s="15" t="str">
        <f>IF(E18="","",E18)</f>
        <v>Vyplň údaj</v>
      </c>
      <c r="I55" s="96" t="s">
        <v>32</v>
      </c>
      <c r="J55" s="111" t="str">
        <f>E24</f>
        <v>Lenka Jandová</v>
      </c>
      <c r="L55" s="27"/>
    </row>
    <row r="56" spans="2:12" s="28" customFormat="1" ht="10.35" customHeight="1">
      <c r="B56" s="27"/>
      <c r="I56" s="45"/>
      <c r="L56" s="27"/>
    </row>
    <row r="57" spans="2:12" s="28" customFormat="1" ht="29.25" customHeight="1">
      <c r="B57" s="27"/>
      <c r="C57" s="112" t="s">
        <v>154</v>
      </c>
      <c r="D57" s="105"/>
      <c r="E57" s="105"/>
      <c r="F57" s="105"/>
      <c r="G57" s="105"/>
      <c r="H57" s="105"/>
      <c r="I57" s="105"/>
      <c r="J57" s="113" t="s">
        <v>155</v>
      </c>
      <c r="K57" s="105"/>
      <c r="L57" s="27"/>
    </row>
    <row r="58" spans="2:12" s="28" customFormat="1" ht="10.35" customHeight="1">
      <c r="B58" s="27"/>
      <c r="I58" s="45"/>
      <c r="L58" s="27"/>
    </row>
    <row r="59" spans="2:47" s="28" customFormat="1" ht="22.9" customHeight="1">
      <c r="B59" s="27"/>
      <c r="C59" s="114" t="s">
        <v>156</v>
      </c>
      <c r="I59" s="45"/>
      <c r="J59" s="101">
        <f>J85</f>
        <v>9234507.44</v>
      </c>
      <c r="L59" s="27"/>
      <c r="AU59" s="15" t="s">
        <v>157</v>
      </c>
    </row>
    <row r="60" spans="2:12" s="116" customFormat="1" ht="24.95" customHeight="1">
      <c r="B60" s="115"/>
      <c r="D60" s="117" t="s">
        <v>158</v>
      </c>
      <c r="E60" s="118"/>
      <c r="F60" s="118"/>
      <c r="G60" s="118"/>
      <c r="H60" s="118"/>
      <c r="I60" s="118"/>
      <c r="J60" s="119">
        <f>J86</f>
        <v>9234507.44</v>
      </c>
      <c r="L60" s="115"/>
    </row>
    <row r="61" spans="2:12" s="79" customFormat="1" ht="19.9" customHeight="1">
      <c r="B61" s="120"/>
      <c r="D61" s="121" t="s">
        <v>159</v>
      </c>
      <c r="E61" s="122"/>
      <c r="F61" s="122"/>
      <c r="G61" s="122"/>
      <c r="H61" s="122"/>
      <c r="I61" s="122"/>
      <c r="J61" s="123">
        <f>J87</f>
        <v>1034701.6</v>
      </c>
      <c r="L61" s="120"/>
    </row>
    <row r="62" spans="2:12" s="79" customFormat="1" ht="19.9" customHeight="1">
      <c r="B62" s="120"/>
      <c r="D62" s="121" t="s">
        <v>162</v>
      </c>
      <c r="E62" s="122"/>
      <c r="F62" s="122"/>
      <c r="G62" s="122"/>
      <c r="H62" s="122"/>
      <c r="I62" s="122"/>
      <c r="J62" s="123">
        <f>J89</f>
        <v>5089514.58</v>
      </c>
      <c r="L62" s="120"/>
    </row>
    <row r="63" spans="2:12" s="79" customFormat="1" ht="19.9" customHeight="1">
      <c r="B63" s="120"/>
      <c r="D63" s="121" t="s">
        <v>164</v>
      </c>
      <c r="E63" s="122"/>
      <c r="F63" s="122"/>
      <c r="G63" s="122"/>
      <c r="H63" s="122"/>
      <c r="I63" s="122"/>
      <c r="J63" s="123">
        <f>J92</f>
        <v>1928836.7799999998</v>
      </c>
      <c r="L63" s="120"/>
    </row>
    <row r="64" spans="2:12" s="79" customFormat="1" ht="19.9" customHeight="1">
      <c r="B64" s="120"/>
      <c r="D64" s="121" t="s">
        <v>1311</v>
      </c>
      <c r="E64" s="122"/>
      <c r="F64" s="122"/>
      <c r="G64" s="122"/>
      <c r="H64" s="122"/>
      <c r="I64" s="122"/>
      <c r="J64" s="123">
        <f>J111</f>
        <v>292930.13</v>
      </c>
      <c r="L64" s="120"/>
    </row>
    <row r="65" spans="2:12" s="79" customFormat="1" ht="19.9" customHeight="1">
      <c r="B65" s="120"/>
      <c r="D65" s="121" t="s">
        <v>167</v>
      </c>
      <c r="E65" s="122"/>
      <c r="F65" s="122"/>
      <c r="G65" s="122"/>
      <c r="H65" s="122"/>
      <c r="I65" s="122"/>
      <c r="J65" s="123">
        <f>J116</f>
        <v>888524.35</v>
      </c>
      <c r="L65" s="120"/>
    </row>
    <row r="66" spans="2:12" s="28" customFormat="1" ht="21.75" customHeight="1">
      <c r="B66" s="27"/>
      <c r="I66" s="45"/>
      <c r="L66" s="27"/>
    </row>
    <row r="67" spans="2:12" s="28" customFormat="1" ht="6.95" customHeigh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27"/>
    </row>
    <row r="68" ht="12">
      <c r="I68" s="14"/>
    </row>
    <row r="69" ht="12">
      <c r="I69" s="14"/>
    </row>
    <row r="70" ht="12">
      <c r="I70" s="14"/>
    </row>
    <row r="71" spans="2:12" s="28" customFormat="1" ht="6.95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27"/>
    </row>
    <row r="72" spans="2:12" s="28" customFormat="1" ht="24.95" customHeight="1">
      <c r="B72" s="27"/>
      <c r="C72" s="19" t="s">
        <v>168</v>
      </c>
      <c r="I72" s="45"/>
      <c r="L72" s="27"/>
    </row>
    <row r="73" spans="2:12" s="28" customFormat="1" ht="6.95" customHeight="1">
      <c r="B73" s="27"/>
      <c r="I73" s="45"/>
      <c r="L73" s="27"/>
    </row>
    <row r="74" spans="2:12" s="28" customFormat="1" ht="12" customHeight="1">
      <c r="B74" s="27"/>
      <c r="C74" s="24" t="s">
        <v>16</v>
      </c>
      <c r="I74" s="45"/>
      <c r="L74" s="27"/>
    </row>
    <row r="75" spans="2:12" s="28" customFormat="1" ht="16.5" customHeight="1">
      <c r="B75" s="27"/>
      <c r="E75" s="263" t="str">
        <f>E7</f>
        <v>II/229 Kožlany - průtah, dokončení</v>
      </c>
      <c r="F75" s="264"/>
      <c r="G75" s="264"/>
      <c r="H75" s="264"/>
      <c r="I75" s="45"/>
      <c r="L75" s="27"/>
    </row>
    <row r="76" spans="2:12" s="28" customFormat="1" ht="12" customHeight="1">
      <c r="B76" s="27"/>
      <c r="C76" s="24" t="s">
        <v>148</v>
      </c>
      <c r="I76" s="45"/>
      <c r="L76" s="27"/>
    </row>
    <row r="77" spans="2:12" s="28" customFormat="1" ht="16.5" customHeight="1">
      <c r="B77" s="27"/>
      <c r="E77" s="254" t="str">
        <f>E9</f>
        <v>SO 105 - Komunikace ul. Pražská</v>
      </c>
      <c r="F77" s="253"/>
      <c r="G77" s="253"/>
      <c r="H77" s="253"/>
      <c r="I77" s="45"/>
      <c r="L77" s="27"/>
    </row>
    <row r="78" spans="2:12" s="28" customFormat="1" ht="6.95" customHeight="1">
      <c r="B78" s="27"/>
      <c r="I78" s="45"/>
      <c r="L78" s="27"/>
    </row>
    <row r="79" spans="2:12" s="28" customFormat="1" ht="12" customHeight="1">
      <c r="B79" s="27"/>
      <c r="C79" s="24" t="s">
        <v>20</v>
      </c>
      <c r="F79" s="15" t="str">
        <f>F12</f>
        <v>Plzeň -sever</v>
      </c>
      <c r="I79" s="96" t="s">
        <v>22</v>
      </c>
      <c r="J79" s="97" t="str">
        <f>IF(J12="","",J12)</f>
        <v>Vyplň údaj</v>
      </c>
      <c r="L79" s="27"/>
    </row>
    <row r="80" spans="2:12" s="28" customFormat="1" ht="6.95" customHeight="1">
      <c r="B80" s="27"/>
      <c r="I80" s="45"/>
      <c r="L80" s="27"/>
    </row>
    <row r="81" spans="2:12" s="28" customFormat="1" ht="24.95" customHeight="1">
      <c r="B81" s="27"/>
      <c r="C81" s="24" t="s">
        <v>23</v>
      </c>
      <c r="F81" s="15" t="str">
        <f>E15</f>
        <v>Správa u údržba silnic Plzeňského kraje</v>
      </c>
      <c r="I81" s="96" t="s">
        <v>29</v>
      </c>
      <c r="J81" s="111" t="str">
        <f>E21</f>
        <v>Ing. Kamil Hrbek, Zdeněk Tvrz</v>
      </c>
      <c r="L81" s="27"/>
    </row>
    <row r="82" spans="2:12" s="28" customFormat="1" ht="13.7" customHeight="1">
      <c r="B82" s="27"/>
      <c r="C82" s="24" t="s">
        <v>27</v>
      </c>
      <c r="F82" s="15" t="str">
        <f>IF(E18="","",E18)</f>
        <v>Vyplň údaj</v>
      </c>
      <c r="I82" s="96" t="s">
        <v>32</v>
      </c>
      <c r="J82" s="111" t="str">
        <f>E24</f>
        <v>Lenka Jandová</v>
      </c>
      <c r="L82" s="27"/>
    </row>
    <row r="83" spans="2:12" s="28" customFormat="1" ht="10.35" customHeight="1">
      <c r="B83" s="27"/>
      <c r="I83" s="45"/>
      <c r="L83" s="27"/>
    </row>
    <row r="84" spans="2:20" s="129" customFormat="1" ht="29.25" customHeight="1">
      <c r="B84" s="124"/>
      <c r="C84" s="125" t="s">
        <v>169</v>
      </c>
      <c r="D84" s="126" t="s">
        <v>54</v>
      </c>
      <c r="E84" s="126" t="s">
        <v>50</v>
      </c>
      <c r="F84" s="126" t="s">
        <v>51</v>
      </c>
      <c r="G84" s="126" t="s">
        <v>170</v>
      </c>
      <c r="H84" s="126" t="s">
        <v>171</v>
      </c>
      <c r="I84" s="126" t="s">
        <v>172</v>
      </c>
      <c r="J84" s="127" t="s">
        <v>155</v>
      </c>
      <c r="K84" s="128" t="s">
        <v>173</v>
      </c>
      <c r="L84" s="124"/>
      <c r="M84" s="52" t="s">
        <v>1</v>
      </c>
      <c r="N84" s="53" t="s">
        <v>39</v>
      </c>
      <c r="O84" s="53" t="s">
        <v>174</v>
      </c>
      <c r="P84" s="53" t="s">
        <v>175</v>
      </c>
      <c r="Q84" s="53" t="s">
        <v>176</v>
      </c>
      <c r="R84" s="53" t="s">
        <v>177</v>
      </c>
      <c r="S84" s="53" t="s">
        <v>178</v>
      </c>
      <c r="T84" s="54" t="s">
        <v>179</v>
      </c>
    </row>
    <row r="85" spans="2:63" s="28" customFormat="1" ht="22.9" customHeight="1">
      <c r="B85" s="27"/>
      <c r="C85" s="58" t="s">
        <v>180</v>
      </c>
      <c r="I85" s="45"/>
      <c r="J85" s="130">
        <f>BK85</f>
        <v>9234507.44</v>
      </c>
      <c r="L85" s="27"/>
      <c r="M85" s="55"/>
      <c r="N85" s="46"/>
      <c r="O85" s="46"/>
      <c r="P85" s="131">
        <f>P86</f>
        <v>0</v>
      </c>
      <c r="Q85" s="46"/>
      <c r="R85" s="131">
        <f>R86</f>
        <v>1589.4886818999998</v>
      </c>
      <c r="S85" s="46"/>
      <c r="T85" s="132">
        <f>T86</f>
        <v>1558.13888</v>
      </c>
      <c r="AT85" s="15" t="s">
        <v>68</v>
      </c>
      <c r="AU85" s="15" t="s">
        <v>157</v>
      </c>
      <c r="BK85" s="133">
        <f>BK86</f>
        <v>9234507.44</v>
      </c>
    </row>
    <row r="86" spans="2:63" s="135" customFormat="1" ht="25.9" customHeight="1">
      <c r="B86" s="134"/>
      <c r="D86" s="136" t="s">
        <v>68</v>
      </c>
      <c r="E86" s="137" t="s">
        <v>181</v>
      </c>
      <c r="F86" s="137" t="s">
        <v>182</v>
      </c>
      <c r="J86" s="138">
        <f>BK86</f>
        <v>9234507.44</v>
      </c>
      <c r="L86" s="134"/>
      <c r="M86" s="139"/>
      <c r="N86" s="140"/>
      <c r="O86" s="140"/>
      <c r="P86" s="141">
        <f>P87+P89+P92+P111+P116</f>
        <v>0</v>
      </c>
      <c r="Q86" s="140"/>
      <c r="R86" s="141">
        <f>R87+R89+R92+R111+R116</f>
        <v>1589.4886818999998</v>
      </c>
      <c r="S86" s="140"/>
      <c r="T86" s="142">
        <f>T87+T89+T92+T111+T116</f>
        <v>1558.13888</v>
      </c>
      <c r="AR86" s="136" t="s">
        <v>76</v>
      </c>
      <c r="AT86" s="143" t="s">
        <v>68</v>
      </c>
      <c r="AU86" s="143" t="s">
        <v>69</v>
      </c>
      <c r="AY86" s="136" t="s">
        <v>183</v>
      </c>
      <c r="BK86" s="144">
        <f>BK87+BK89+BK92+BK111+BK116</f>
        <v>9234507.44</v>
      </c>
    </row>
    <row r="87" spans="2:63" s="135" customFormat="1" ht="22.9" customHeight="1">
      <c r="B87" s="134"/>
      <c r="D87" s="136" t="s">
        <v>68</v>
      </c>
      <c r="E87" s="145" t="s">
        <v>76</v>
      </c>
      <c r="F87" s="145" t="s">
        <v>184</v>
      </c>
      <c r="J87" s="146">
        <f>BK87</f>
        <v>1034701.6</v>
      </c>
      <c r="L87" s="134"/>
      <c r="M87" s="139"/>
      <c r="N87" s="140"/>
      <c r="O87" s="140"/>
      <c r="P87" s="141">
        <f>P88</f>
        <v>0</v>
      </c>
      <c r="Q87" s="140"/>
      <c r="R87" s="141">
        <f>R88</f>
        <v>1.0955664</v>
      </c>
      <c r="S87" s="140"/>
      <c r="T87" s="142">
        <f>T88</f>
        <v>1558.13888</v>
      </c>
      <c r="AR87" s="136" t="s">
        <v>76</v>
      </c>
      <c r="AT87" s="143" t="s">
        <v>68</v>
      </c>
      <c r="AU87" s="143" t="s">
        <v>76</v>
      </c>
      <c r="AY87" s="136" t="s">
        <v>183</v>
      </c>
      <c r="BK87" s="144">
        <f>BK88</f>
        <v>1034701.6</v>
      </c>
    </row>
    <row r="88" spans="2:65" s="28" customFormat="1" ht="16.5" customHeight="1">
      <c r="B88" s="27"/>
      <c r="C88" s="147" t="s">
        <v>76</v>
      </c>
      <c r="D88" s="147" t="s">
        <v>185</v>
      </c>
      <c r="E88" s="148" t="s">
        <v>1408</v>
      </c>
      <c r="F88" s="149" t="s">
        <v>1409</v>
      </c>
      <c r="G88" s="150" t="s">
        <v>188</v>
      </c>
      <c r="H88" s="151">
        <v>12172.96</v>
      </c>
      <c r="I88" s="4">
        <v>85</v>
      </c>
      <c r="J88" s="95">
        <f>ROUND(I88*H88,2)</f>
        <v>1034701.6</v>
      </c>
      <c r="K88" s="149" t="s">
        <v>189</v>
      </c>
      <c r="L88" s="27"/>
      <c r="M88" s="152" t="s">
        <v>1</v>
      </c>
      <c r="N88" s="153" t="s">
        <v>40</v>
      </c>
      <c r="O88" s="48"/>
      <c r="P88" s="154">
        <f>O88*H88</f>
        <v>0</v>
      </c>
      <c r="Q88" s="154">
        <v>9E-05</v>
      </c>
      <c r="R88" s="154">
        <f>Q88*H88</f>
        <v>1.0955664</v>
      </c>
      <c r="S88" s="154">
        <v>0.128</v>
      </c>
      <c r="T88" s="155">
        <f>S88*H88</f>
        <v>1558.13888</v>
      </c>
      <c r="AR88" s="15" t="s">
        <v>190</v>
      </c>
      <c r="AT88" s="15" t="s">
        <v>185</v>
      </c>
      <c r="AU88" s="15" t="s">
        <v>78</v>
      </c>
      <c r="AY88" s="15" t="s">
        <v>183</v>
      </c>
      <c r="BE88" s="156">
        <f>IF(N88="základní",J88,0)</f>
        <v>1034701.6</v>
      </c>
      <c r="BF88" s="156">
        <f>IF(N88="snížená",J88,0)</f>
        <v>0</v>
      </c>
      <c r="BG88" s="156">
        <f>IF(N88="zákl. přenesená",J88,0)</f>
        <v>0</v>
      </c>
      <c r="BH88" s="156">
        <f>IF(N88="sníž. přenesená",J88,0)</f>
        <v>0</v>
      </c>
      <c r="BI88" s="156">
        <f>IF(N88="nulová",J88,0)</f>
        <v>0</v>
      </c>
      <c r="BJ88" s="15" t="s">
        <v>76</v>
      </c>
      <c r="BK88" s="156">
        <f>ROUND(I88*H88,2)</f>
        <v>1034701.6</v>
      </c>
      <c r="BL88" s="15" t="s">
        <v>190</v>
      </c>
      <c r="BM88" s="15" t="s">
        <v>1410</v>
      </c>
    </row>
    <row r="89" spans="2:63" s="135" customFormat="1" ht="22.9" customHeight="1">
      <c r="B89" s="134"/>
      <c r="D89" s="136" t="s">
        <v>68</v>
      </c>
      <c r="E89" s="145" t="s">
        <v>212</v>
      </c>
      <c r="F89" s="145" t="s">
        <v>331</v>
      </c>
      <c r="I89" s="3"/>
      <c r="J89" s="146">
        <f>BK89</f>
        <v>5089514.58</v>
      </c>
      <c r="L89" s="134"/>
      <c r="M89" s="139"/>
      <c r="N89" s="140"/>
      <c r="O89" s="140"/>
      <c r="P89" s="141">
        <f>SUM(P90:P91)</f>
        <v>0</v>
      </c>
      <c r="Q89" s="140"/>
      <c r="R89" s="141">
        <f>SUM(R90:R91)</f>
        <v>1585.7714991999999</v>
      </c>
      <c r="S89" s="140"/>
      <c r="T89" s="142">
        <f>SUM(T90:T91)</f>
        <v>0</v>
      </c>
      <c r="AR89" s="136" t="s">
        <v>76</v>
      </c>
      <c r="AT89" s="143" t="s">
        <v>68</v>
      </c>
      <c r="AU89" s="143" t="s">
        <v>76</v>
      </c>
      <c r="AY89" s="136" t="s">
        <v>183</v>
      </c>
      <c r="BK89" s="144">
        <f>SUM(BK90:BK91)</f>
        <v>5089514.58</v>
      </c>
    </row>
    <row r="90" spans="2:65" s="28" customFormat="1" ht="16.5" customHeight="1">
      <c r="B90" s="27"/>
      <c r="C90" s="147" t="s">
        <v>78</v>
      </c>
      <c r="D90" s="147" t="s">
        <v>185</v>
      </c>
      <c r="E90" s="148" t="s">
        <v>372</v>
      </c>
      <c r="F90" s="149" t="s">
        <v>373</v>
      </c>
      <c r="G90" s="150" t="s">
        <v>188</v>
      </c>
      <c r="H90" s="151">
        <v>12172.96</v>
      </c>
      <c r="I90" s="4">
        <v>25.1</v>
      </c>
      <c r="J90" s="95">
        <f>ROUND(I90*H90,2)</f>
        <v>305541.3</v>
      </c>
      <c r="K90" s="149" t="s">
        <v>189</v>
      </c>
      <c r="L90" s="27"/>
      <c r="M90" s="152" t="s">
        <v>1</v>
      </c>
      <c r="N90" s="153" t="s">
        <v>40</v>
      </c>
      <c r="O90" s="48"/>
      <c r="P90" s="154">
        <f>O90*H90</f>
        <v>0</v>
      </c>
      <c r="Q90" s="154">
        <v>0.00061</v>
      </c>
      <c r="R90" s="154">
        <f>Q90*H90</f>
        <v>7.425505599999999</v>
      </c>
      <c r="S90" s="154">
        <v>0</v>
      </c>
      <c r="T90" s="155">
        <f>S90*H90</f>
        <v>0</v>
      </c>
      <c r="AR90" s="15" t="s">
        <v>190</v>
      </c>
      <c r="AT90" s="15" t="s">
        <v>185</v>
      </c>
      <c r="AU90" s="15" t="s">
        <v>78</v>
      </c>
      <c r="AY90" s="15" t="s">
        <v>183</v>
      </c>
      <c r="BE90" s="156">
        <f>IF(N90="základní",J90,0)</f>
        <v>305541.3</v>
      </c>
      <c r="BF90" s="156">
        <f>IF(N90="snížená",J90,0)</f>
        <v>0</v>
      </c>
      <c r="BG90" s="156">
        <f>IF(N90="zákl. přenesená",J90,0)</f>
        <v>0</v>
      </c>
      <c r="BH90" s="156">
        <f>IF(N90="sníž. přenesená",J90,0)</f>
        <v>0</v>
      </c>
      <c r="BI90" s="156">
        <f>IF(N90="nulová",J90,0)</f>
        <v>0</v>
      </c>
      <c r="BJ90" s="15" t="s">
        <v>76</v>
      </c>
      <c r="BK90" s="156">
        <f>ROUND(I90*H90,2)</f>
        <v>305541.3</v>
      </c>
      <c r="BL90" s="15" t="s">
        <v>190</v>
      </c>
      <c r="BM90" s="15" t="s">
        <v>1411</v>
      </c>
    </row>
    <row r="91" spans="2:65" s="28" customFormat="1" ht="16.5" customHeight="1">
      <c r="B91" s="27"/>
      <c r="C91" s="147" t="s">
        <v>198</v>
      </c>
      <c r="D91" s="147" t="s">
        <v>185</v>
      </c>
      <c r="E91" s="148" t="s">
        <v>1412</v>
      </c>
      <c r="F91" s="149" t="s">
        <v>1413</v>
      </c>
      <c r="G91" s="150" t="s">
        <v>188</v>
      </c>
      <c r="H91" s="151">
        <v>12172.96</v>
      </c>
      <c r="I91" s="4">
        <v>393</v>
      </c>
      <c r="J91" s="95">
        <f>ROUND(I91*H91,2)</f>
        <v>4783973.28</v>
      </c>
      <c r="K91" s="149" t="s">
        <v>189</v>
      </c>
      <c r="L91" s="27"/>
      <c r="M91" s="152" t="s">
        <v>1</v>
      </c>
      <c r="N91" s="153" t="s">
        <v>40</v>
      </c>
      <c r="O91" s="48"/>
      <c r="P91" s="154">
        <f>O91*H91</f>
        <v>0</v>
      </c>
      <c r="Q91" s="154">
        <v>0.12966</v>
      </c>
      <c r="R91" s="154">
        <f>Q91*H91</f>
        <v>1578.3459936</v>
      </c>
      <c r="S91" s="154">
        <v>0</v>
      </c>
      <c r="T91" s="155">
        <f>S91*H91</f>
        <v>0</v>
      </c>
      <c r="AR91" s="15" t="s">
        <v>190</v>
      </c>
      <c r="AT91" s="15" t="s">
        <v>185</v>
      </c>
      <c r="AU91" s="15" t="s">
        <v>78</v>
      </c>
      <c r="AY91" s="15" t="s">
        <v>183</v>
      </c>
      <c r="BE91" s="156">
        <f>IF(N91="základní",J91,0)</f>
        <v>4783973.28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5" t="s">
        <v>76</v>
      </c>
      <c r="BK91" s="156">
        <f>ROUND(I91*H91,2)</f>
        <v>4783973.28</v>
      </c>
      <c r="BL91" s="15" t="s">
        <v>190</v>
      </c>
      <c r="BM91" s="15" t="s">
        <v>1414</v>
      </c>
    </row>
    <row r="92" spans="2:63" s="135" customFormat="1" ht="22.9" customHeight="1">
      <c r="B92" s="134"/>
      <c r="D92" s="136" t="s">
        <v>68</v>
      </c>
      <c r="E92" s="145" t="s">
        <v>232</v>
      </c>
      <c r="F92" s="145" t="s">
        <v>408</v>
      </c>
      <c r="I92" s="3"/>
      <c r="J92" s="146">
        <f>BK92</f>
        <v>1928836.7799999998</v>
      </c>
      <c r="L92" s="134"/>
      <c r="M92" s="139"/>
      <c r="N92" s="140"/>
      <c r="O92" s="140"/>
      <c r="P92" s="141">
        <f>SUM(P93:P110)</f>
        <v>0</v>
      </c>
      <c r="Q92" s="140"/>
      <c r="R92" s="141">
        <f>SUM(R93:R110)</f>
        <v>2.6216163</v>
      </c>
      <c r="S92" s="140"/>
      <c r="T92" s="142">
        <f>SUM(T93:T110)</f>
        <v>0</v>
      </c>
      <c r="AR92" s="136" t="s">
        <v>76</v>
      </c>
      <c r="AT92" s="143" t="s">
        <v>68</v>
      </c>
      <c r="AU92" s="143" t="s">
        <v>76</v>
      </c>
      <c r="AY92" s="136" t="s">
        <v>183</v>
      </c>
      <c r="BK92" s="144">
        <f>SUM(BK93:BK110)</f>
        <v>1928836.7799999998</v>
      </c>
    </row>
    <row r="93" spans="2:65" s="28" customFormat="1" ht="16.5" customHeight="1">
      <c r="B93" s="27"/>
      <c r="C93" s="147" t="s">
        <v>190</v>
      </c>
      <c r="D93" s="147" t="s">
        <v>185</v>
      </c>
      <c r="E93" s="148" t="s">
        <v>1415</v>
      </c>
      <c r="F93" s="149" t="s">
        <v>1416</v>
      </c>
      <c r="G93" s="150" t="s">
        <v>406</v>
      </c>
      <c r="H93" s="151">
        <v>8</v>
      </c>
      <c r="I93" s="4">
        <v>250</v>
      </c>
      <c r="J93" s="95">
        <f>ROUND(I93*H93,2)</f>
        <v>2000</v>
      </c>
      <c r="K93" s="149" t="s">
        <v>189</v>
      </c>
      <c r="L93" s="27"/>
      <c r="M93" s="152" t="s">
        <v>1</v>
      </c>
      <c r="N93" s="153" t="s">
        <v>40</v>
      </c>
      <c r="O93" s="48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" t="s">
        <v>190</v>
      </c>
      <c r="AT93" s="15" t="s">
        <v>185</v>
      </c>
      <c r="AU93" s="15" t="s">
        <v>78</v>
      </c>
      <c r="AY93" s="15" t="s">
        <v>183</v>
      </c>
      <c r="BE93" s="156">
        <f>IF(N93="základní",J93,0)</f>
        <v>2000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5" t="s">
        <v>76</v>
      </c>
      <c r="BK93" s="156">
        <f>ROUND(I93*H93,2)</f>
        <v>2000</v>
      </c>
      <c r="BL93" s="15" t="s">
        <v>190</v>
      </c>
      <c r="BM93" s="15" t="s">
        <v>1417</v>
      </c>
    </row>
    <row r="94" spans="2:65" s="28" customFormat="1" ht="16.5" customHeight="1">
      <c r="B94" s="27"/>
      <c r="C94" s="147" t="s">
        <v>212</v>
      </c>
      <c r="D94" s="147" t="s">
        <v>185</v>
      </c>
      <c r="E94" s="148" t="s">
        <v>1418</v>
      </c>
      <c r="F94" s="149" t="s">
        <v>1419</v>
      </c>
      <c r="G94" s="150" t="s">
        <v>406</v>
      </c>
      <c r="H94" s="151">
        <v>480</v>
      </c>
      <c r="I94" s="4">
        <v>15</v>
      </c>
      <c r="J94" s="95">
        <f>ROUND(I94*H94,2)</f>
        <v>7200</v>
      </c>
      <c r="K94" s="149" t="s">
        <v>189</v>
      </c>
      <c r="L94" s="27"/>
      <c r="M94" s="152" t="s">
        <v>1</v>
      </c>
      <c r="N94" s="153" t="s">
        <v>40</v>
      </c>
      <c r="O94" s="48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AR94" s="15" t="s">
        <v>190</v>
      </c>
      <c r="AT94" s="15" t="s">
        <v>185</v>
      </c>
      <c r="AU94" s="15" t="s">
        <v>78</v>
      </c>
      <c r="AY94" s="15" t="s">
        <v>183</v>
      </c>
      <c r="BE94" s="156">
        <f>IF(N94="základní",J94,0)</f>
        <v>7200</v>
      </c>
      <c r="BF94" s="156">
        <f>IF(N94="snížená",J94,0)</f>
        <v>0</v>
      </c>
      <c r="BG94" s="156">
        <f>IF(N94="zákl. přenesená",J94,0)</f>
        <v>0</v>
      </c>
      <c r="BH94" s="156">
        <f>IF(N94="sníž. přenesená",J94,0)</f>
        <v>0</v>
      </c>
      <c r="BI94" s="156">
        <f>IF(N94="nulová",J94,0)</f>
        <v>0</v>
      </c>
      <c r="BJ94" s="15" t="s">
        <v>76</v>
      </c>
      <c r="BK94" s="156">
        <f>ROUND(I94*H94,2)</f>
        <v>7200</v>
      </c>
      <c r="BL94" s="15" t="s">
        <v>190</v>
      </c>
      <c r="BM94" s="15" t="s">
        <v>1420</v>
      </c>
    </row>
    <row r="95" spans="2:51" s="158" customFormat="1" ht="12">
      <c r="B95" s="157"/>
      <c r="D95" s="159" t="s">
        <v>196</v>
      </c>
      <c r="E95" s="160" t="s">
        <v>1</v>
      </c>
      <c r="F95" s="161" t="s">
        <v>1421</v>
      </c>
      <c r="H95" s="162">
        <v>480</v>
      </c>
      <c r="I95" s="5"/>
      <c r="L95" s="157"/>
      <c r="M95" s="163"/>
      <c r="N95" s="164"/>
      <c r="O95" s="164"/>
      <c r="P95" s="164"/>
      <c r="Q95" s="164"/>
      <c r="R95" s="164"/>
      <c r="S95" s="164"/>
      <c r="T95" s="165"/>
      <c r="AT95" s="160" t="s">
        <v>196</v>
      </c>
      <c r="AU95" s="160" t="s">
        <v>78</v>
      </c>
      <c r="AV95" s="158" t="s">
        <v>78</v>
      </c>
      <c r="AW95" s="158" t="s">
        <v>31</v>
      </c>
      <c r="AX95" s="158" t="s">
        <v>76</v>
      </c>
      <c r="AY95" s="160" t="s">
        <v>183</v>
      </c>
    </row>
    <row r="96" spans="2:65" s="28" customFormat="1" ht="16.5" customHeight="1">
      <c r="B96" s="27"/>
      <c r="C96" s="147" t="s">
        <v>217</v>
      </c>
      <c r="D96" s="147" t="s">
        <v>185</v>
      </c>
      <c r="E96" s="148" t="s">
        <v>1422</v>
      </c>
      <c r="F96" s="149" t="s">
        <v>1423</v>
      </c>
      <c r="G96" s="150" t="s">
        <v>406</v>
      </c>
      <c r="H96" s="151">
        <v>1</v>
      </c>
      <c r="I96" s="4">
        <v>250</v>
      </c>
      <c r="J96" s="95">
        <f>ROUND(I96*H96,2)</f>
        <v>250</v>
      </c>
      <c r="K96" s="149" t="s">
        <v>189</v>
      </c>
      <c r="L96" s="27"/>
      <c r="M96" s="152" t="s">
        <v>1</v>
      </c>
      <c r="N96" s="153" t="s">
        <v>40</v>
      </c>
      <c r="O96" s="48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" t="s">
        <v>190</v>
      </c>
      <c r="AT96" s="15" t="s">
        <v>185</v>
      </c>
      <c r="AU96" s="15" t="s">
        <v>78</v>
      </c>
      <c r="AY96" s="15" t="s">
        <v>183</v>
      </c>
      <c r="BE96" s="156">
        <f>IF(N96="základní",J96,0)</f>
        <v>250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5" t="s">
        <v>76</v>
      </c>
      <c r="BK96" s="156">
        <f>ROUND(I96*H96,2)</f>
        <v>250</v>
      </c>
      <c r="BL96" s="15" t="s">
        <v>190</v>
      </c>
      <c r="BM96" s="15" t="s">
        <v>1424</v>
      </c>
    </row>
    <row r="97" spans="2:65" s="28" customFormat="1" ht="16.5" customHeight="1">
      <c r="B97" s="27"/>
      <c r="C97" s="147" t="s">
        <v>222</v>
      </c>
      <c r="D97" s="147" t="s">
        <v>185</v>
      </c>
      <c r="E97" s="148" t="s">
        <v>1425</v>
      </c>
      <c r="F97" s="149" t="s">
        <v>1426</v>
      </c>
      <c r="G97" s="150" t="s">
        <v>406</v>
      </c>
      <c r="H97" s="151">
        <v>60</v>
      </c>
      <c r="I97" s="4">
        <v>25</v>
      </c>
      <c r="J97" s="95">
        <f>ROUND(I97*H97,2)</f>
        <v>1500</v>
      </c>
      <c r="K97" s="149" t="s">
        <v>189</v>
      </c>
      <c r="L97" s="27"/>
      <c r="M97" s="152" t="s">
        <v>1</v>
      </c>
      <c r="N97" s="153" t="s">
        <v>40</v>
      </c>
      <c r="O97" s="48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" t="s">
        <v>190</v>
      </c>
      <c r="AT97" s="15" t="s">
        <v>185</v>
      </c>
      <c r="AU97" s="15" t="s">
        <v>78</v>
      </c>
      <c r="AY97" s="15" t="s">
        <v>183</v>
      </c>
      <c r="BE97" s="156">
        <f>IF(N97="základní",J97,0)</f>
        <v>1500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5" t="s">
        <v>76</v>
      </c>
      <c r="BK97" s="156">
        <f>ROUND(I97*H97,2)</f>
        <v>1500</v>
      </c>
      <c r="BL97" s="15" t="s">
        <v>190</v>
      </c>
      <c r="BM97" s="15" t="s">
        <v>1427</v>
      </c>
    </row>
    <row r="98" spans="2:65" s="28" customFormat="1" ht="16.5" customHeight="1">
      <c r="B98" s="27"/>
      <c r="C98" s="147" t="s">
        <v>227</v>
      </c>
      <c r="D98" s="147" t="s">
        <v>185</v>
      </c>
      <c r="E98" s="148" t="s">
        <v>1428</v>
      </c>
      <c r="F98" s="149" t="s">
        <v>1429</v>
      </c>
      <c r="G98" s="150" t="s">
        <v>406</v>
      </c>
      <c r="H98" s="151">
        <v>180</v>
      </c>
      <c r="I98" s="4">
        <v>15</v>
      </c>
      <c r="J98" s="95">
        <f>ROUND(I98*H98,2)</f>
        <v>2700</v>
      </c>
      <c r="K98" s="149" t="s">
        <v>189</v>
      </c>
      <c r="L98" s="27"/>
      <c r="M98" s="152" t="s">
        <v>1</v>
      </c>
      <c r="N98" s="153" t="s">
        <v>40</v>
      </c>
      <c r="O98" s="48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AR98" s="15" t="s">
        <v>190</v>
      </c>
      <c r="AT98" s="15" t="s">
        <v>185</v>
      </c>
      <c r="AU98" s="15" t="s">
        <v>78</v>
      </c>
      <c r="AY98" s="15" t="s">
        <v>183</v>
      </c>
      <c r="BE98" s="156">
        <f>IF(N98="základní",J98,0)</f>
        <v>2700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5" t="s">
        <v>76</v>
      </c>
      <c r="BK98" s="156">
        <f>ROUND(I98*H98,2)</f>
        <v>2700</v>
      </c>
      <c r="BL98" s="15" t="s">
        <v>190</v>
      </c>
      <c r="BM98" s="15" t="s">
        <v>1430</v>
      </c>
    </row>
    <row r="99" spans="2:51" s="158" customFormat="1" ht="12">
      <c r="B99" s="157"/>
      <c r="D99" s="159" t="s">
        <v>196</v>
      </c>
      <c r="E99" s="160" t="s">
        <v>1</v>
      </c>
      <c r="F99" s="161" t="s">
        <v>1431</v>
      </c>
      <c r="H99" s="162">
        <v>180</v>
      </c>
      <c r="I99" s="5"/>
      <c r="L99" s="157"/>
      <c r="M99" s="163"/>
      <c r="N99" s="164"/>
      <c r="O99" s="164"/>
      <c r="P99" s="164"/>
      <c r="Q99" s="164"/>
      <c r="R99" s="164"/>
      <c r="S99" s="164"/>
      <c r="T99" s="165"/>
      <c r="AT99" s="160" t="s">
        <v>196</v>
      </c>
      <c r="AU99" s="160" t="s">
        <v>78</v>
      </c>
      <c r="AV99" s="158" t="s">
        <v>78</v>
      </c>
      <c r="AW99" s="158" t="s">
        <v>31</v>
      </c>
      <c r="AX99" s="158" t="s">
        <v>76</v>
      </c>
      <c r="AY99" s="160" t="s">
        <v>183</v>
      </c>
    </row>
    <row r="100" spans="2:65" s="28" customFormat="1" ht="16.5" customHeight="1">
      <c r="B100" s="27"/>
      <c r="C100" s="147" t="s">
        <v>232</v>
      </c>
      <c r="D100" s="147" t="s">
        <v>185</v>
      </c>
      <c r="E100" s="148" t="s">
        <v>1432</v>
      </c>
      <c r="F100" s="149" t="s">
        <v>1433</v>
      </c>
      <c r="G100" s="150" t="s">
        <v>406</v>
      </c>
      <c r="H100" s="151">
        <v>3</v>
      </c>
      <c r="I100" s="4">
        <v>150</v>
      </c>
      <c r="J100" s="95">
        <f>ROUND(I100*H100,2)</f>
        <v>450</v>
      </c>
      <c r="K100" s="149" t="s">
        <v>189</v>
      </c>
      <c r="L100" s="27"/>
      <c r="M100" s="152" t="s">
        <v>1</v>
      </c>
      <c r="N100" s="153" t="s">
        <v>40</v>
      </c>
      <c r="O100" s="48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" t="s">
        <v>190</v>
      </c>
      <c r="AT100" s="15" t="s">
        <v>185</v>
      </c>
      <c r="AU100" s="15" t="s">
        <v>78</v>
      </c>
      <c r="AY100" s="15" t="s">
        <v>183</v>
      </c>
      <c r="BE100" s="156">
        <f>IF(N100="základní",J100,0)</f>
        <v>450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5" t="s">
        <v>76</v>
      </c>
      <c r="BK100" s="156">
        <f>ROUND(I100*H100,2)</f>
        <v>450</v>
      </c>
      <c r="BL100" s="15" t="s">
        <v>190</v>
      </c>
      <c r="BM100" s="15" t="s">
        <v>1434</v>
      </c>
    </row>
    <row r="101" spans="2:65" s="28" customFormat="1" ht="16.5" customHeight="1">
      <c r="B101" s="27"/>
      <c r="C101" s="147" t="s">
        <v>236</v>
      </c>
      <c r="D101" s="147" t="s">
        <v>185</v>
      </c>
      <c r="E101" s="148" t="s">
        <v>1435</v>
      </c>
      <c r="F101" s="149" t="s">
        <v>1436</v>
      </c>
      <c r="G101" s="150" t="s">
        <v>406</v>
      </c>
      <c r="H101" s="151">
        <v>1</v>
      </c>
      <c r="I101" s="4">
        <v>550</v>
      </c>
      <c r="J101" s="95">
        <f>ROUND(I101*H101,2)</f>
        <v>550</v>
      </c>
      <c r="K101" s="149" t="s">
        <v>189</v>
      </c>
      <c r="L101" s="27"/>
      <c r="M101" s="152" t="s">
        <v>1</v>
      </c>
      <c r="N101" s="153" t="s">
        <v>40</v>
      </c>
      <c r="O101" s="48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AR101" s="15" t="s">
        <v>190</v>
      </c>
      <c r="AT101" s="15" t="s">
        <v>185</v>
      </c>
      <c r="AU101" s="15" t="s">
        <v>78</v>
      </c>
      <c r="AY101" s="15" t="s">
        <v>183</v>
      </c>
      <c r="BE101" s="156">
        <f>IF(N101="základní",J101,0)</f>
        <v>550</v>
      </c>
      <c r="BF101" s="156">
        <f>IF(N101="snížená",J101,0)</f>
        <v>0</v>
      </c>
      <c r="BG101" s="156">
        <f>IF(N101="zákl. přenesená",J101,0)</f>
        <v>0</v>
      </c>
      <c r="BH101" s="156">
        <f>IF(N101="sníž. přenesená",J101,0)</f>
        <v>0</v>
      </c>
      <c r="BI101" s="156">
        <f>IF(N101="nulová",J101,0)</f>
        <v>0</v>
      </c>
      <c r="BJ101" s="15" t="s">
        <v>76</v>
      </c>
      <c r="BK101" s="156">
        <f>ROUND(I101*H101,2)</f>
        <v>550</v>
      </c>
      <c r="BL101" s="15" t="s">
        <v>190</v>
      </c>
      <c r="BM101" s="15" t="s">
        <v>1437</v>
      </c>
    </row>
    <row r="102" spans="2:65" s="28" customFormat="1" ht="16.5" customHeight="1">
      <c r="B102" s="27"/>
      <c r="C102" s="147" t="s">
        <v>242</v>
      </c>
      <c r="D102" s="147" t="s">
        <v>185</v>
      </c>
      <c r="E102" s="148" t="s">
        <v>1438</v>
      </c>
      <c r="F102" s="149" t="s">
        <v>1439</v>
      </c>
      <c r="G102" s="150" t="s">
        <v>406</v>
      </c>
      <c r="H102" s="151">
        <v>60</v>
      </c>
      <c r="I102" s="4">
        <v>15</v>
      </c>
      <c r="J102" s="95">
        <f>ROUND(I102*H102,2)</f>
        <v>900</v>
      </c>
      <c r="K102" s="149" t="s">
        <v>189</v>
      </c>
      <c r="L102" s="27"/>
      <c r="M102" s="152" t="s">
        <v>1</v>
      </c>
      <c r="N102" s="153" t="s">
        <v>40</v>
      </c>
      <c r="O102" s="48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5" t="s">
        <v>190</v>
      </c>
      <c r="AT102" s="15" t="s">
        <v>185</v>
      </c>
      <c r="AU102" s="15" t="s">
        <v>78</v>
      </c>
      <c r="AY102" s="15" t="s">
        <v>183</v>
      </c>
      <c r="BE102" s="156">
        <f>IF(N102="základní",J102,0)</f>
        <v>900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5" t="s">
        <v>76</v>
      </c>
      <c r="BK102" s="156">
        <f>ROUND(I102*H102,2)</f>
        <v>900</v>
      </c>
      <c r="BL102" s="15" t="s">
        <v>190</v>
      </c>
      <c r="BM102" s="15" t="s">
        <v>1440</v>
      </c>
    </row>
    <row r="103" spans="2:65" s="28" customFormat="1" ht="16.5" customHeight="1">
      <c r="B103" s="27"/>
      <c r="C103" s="147" t="s">
        <v>248</v>
      </c>
      <c r="D103" s="147" t="s">
        <v>185</v>
      </c>
      <c r="E103" s="148" t="s">
        <v>462</v>
      </c>
      <c r="F103" s="149" t="s">
        <v>463</v>
      </c>
      <c r="G103" s="150" t="s">
        <v>319</v>
      </c>
      <c r="H103" s="151">
        <v>4827.31</v>
      </c>
      <c r="I103" s="4">
        <v>156.25</v>
      </c>
      <c r="J103" s="95">
        <f>ROUND(I103*H103,2)</f>
        <v>754267.19</v>
      </c>
      <c r="K103" s="149" t="s">
        <v>189</v>
      </c>
      <c r="L103" s="27"/>
      <c r="M103" s="152" t="s">
        <v>1</v>
      </c>
      <c r="N103" s="153" t="s">
        <v>40</v>
      </c>
      <c r="O103" s="48"/>
      <c r="P103" s="154">
        <f>O103*H103</f>
        <v>0</v>
      </c>
      <c r="Q103" s="154">
        <v>0.00033</v>
      </c>
      <c r="R103" s="154">
        <f>Q103*H103</f>
        <v>1.5930123</v>
      </c>
      <c r="S103" s="154">
        <v>0</v>
      </c>
      <c r="T103" s="155">
        <f>S103*H103</f>
        <v>0</v>
      </c>
      <c r="AR103" s="15" t="s">
        <v>190</v>
      </c>
      <c r="AT103" s="15" t="s">
        <v>185</v>
      </c>
      <c r="AU103" s="15" t="s">
        <v>78</v>
      </c>
      <c r="AY103" s="15" t="s">
        <v>183</v>
      </c>
      <c r="BE103" s="156">
        <f>IF(N103="základní",J103,0)</f>
        <v>754267.19</v>
      </c>
      <c r="BF103" s="156">
        <f>IF(N103="snížená",J103,0)</f>
        <v>0</v>
      </c>
      <c r="BG103" s="156">
        <f>IF(N103="zákl. přenesená",J103,0)</f>
        <v>0</v>
      </c>
      <c r="BH103" s="156">
        <f>IF(N103="sníž. přenesená",J103,0)</f>
        <v>0</v>
      </c>
      <c r="BI103" s="156">
        <f>IF(N103="nulová",J103,0)</f>
        <v>0</v>
      </c>
      <c r="BJ103" s="15" t="s">
        <v>76</v>
      </c>
      <c r="BK103" s="156">
        <f>ROUND(I103*H103,2)</f>
        <v>754267.19</v>
      </c>
      <c r="BL103" s="15" t="s">
        <v>190</v>
      </c>
      <c r="BM103" s="15" t="s">
        <v>1441</v>
      </c>
    </row>
    <row r="104" spans="2:65" s="28" customFormat="1" ht="16.5" customHeight="1">
      <c r="B104" s="27"/>
      <c r="C104" s="147" t="s">
        <v>253</v>
      </c>
      <c r="D104" s="147" t="s">
        <v>185</v>
      </c>
      <c r="E104" s="148" t="s">
        <v>470</v>
      </c>
      <c r="F104" s="149" t="s">
        <v>471</v>
      </c>
      <c r="G104" s="150" t="s">
        <v>188</v>
      </c>
      <c r="H104" s="151">
        <v>87.1</v>
      </c>
      <c r="I104" s="4">
        <v>1250</v>
      </c>
      <c r="J104" s="95">
        <f>ROUND(I104*H104,2)</f>
        <v>108875</v>
      </c>
      <c r="K104" s="149" t="s">
        <v>189</v>
      </c>
      <c r="L104" s="27"/>
      <c r="M104" s="152" t="s">
        <v>1</v>
      </c>
      <c r="N104" s="153" t="s">
        <v>40</v>
      </c>
      <c r="O104" s="48"/>
      <c r="P104" s="154">
        <f>O104*H104</f>
        <v>0</v>
      </c>
      <c r="Q104" s="154">
        <v>0.0026</v>
      </c>
      <c r="R104" s="154">
        <f>Q104*H104</f>
        <v>0.22645999999999997</v>
      </c>
      <c r="S104" s="154">
        <v>0</v>
      </c>
      <c r="T104" s="155">
        <f>S104*H104</f>
        <v>0</v>
      </c>
      <c r="AR104" s="15" t="s">
        <v>190</v>
      </c>
      <c r="AT104" s="15" t="s">
        <v>185</v>
      </c>
      <c r="AU104" s="15" t="s">
        <v>78</v>
      </c>
      <c r="AY104" s="15" t="s">
        <v>183</v>
      </c>
      <c r="BE104" s="156">
        <f>IF(N104="základní",J104,0)</f>
        <v>108875</v>
      </c>
      <c r="BF104" s="156">
        <f>IF(N104="snížená",J104,0)</f>
        <v>0</v>
      </c>
      <c r="BG104" s="156">
        <f>IF(N104="zákl. přenesená",J104,0)</f>
        <v>0</v>
      </c>
      <c r="BH104" s="156">
        <f>IF(N104="sníž. přenesená",J104,0)</f>
        <v>0</v>
      </c>
      <c r="BI104" s="156">
        <f>IF(N104="nulová",J104,0)</f>
        <v>0</v>
      </c>
      <c r="BJ104" s="15" t="s">
        <v>76</v>
      </c>
      <c r="BK104" s="156">
        <f>ROUND(I104*H104,2)</f>
        <v>108875</v>
      </c>
      <c r="BL104" s="15" t="s">
        <v>190</v>
      </c>
      <c r="BM104" s="15" t="s">
        <v>1442</v>
      </c>
    </row>
    <row r="105" spans="2:51" s="158" customFormat="1" ht="12">
      <c r="B105" s="157"/>
      <c r="D105" s="159" t="s">
        <v>196</v>
      </c>
      <c r="E105" s="160" t="s">
        <v>1</v>
      </c>
      <c r="F105" s="161" t="s">
        <v>1443</v>
      </c>
      <c r="H105" s="162">
        <v>87.1</v>
      </c>
      <c r="I105" s="5"/>
      <c r="L105" s="157"/>
      <c r="M105" s="163"/>
      <c r="N105" s="164"/>
      <c r="O105" s="164"/>
      <c r="P105" s="164"/>
      <c r="Q105" s="164"/>
      <c r="R105" s="164"/>
      <c r="S105" s="164"/>
      <c r="T105" s="165"/>
      <c r="AT105" s="160" t="s">
        <v>196</v>
      </c>
      <c r="AU105" s="160" t="s">
        <v>78</v>
      </c>
      <c r="AV105" s="158" t="s">
        <v>78</v>
      </c>
      <c r="AW105" s="158" t="s">
        <v>31</v>
      </c>
      <c r="AX105" s="158" t="s">
        <v>76</v>
      </c>
      <c r="AY105" s="160" t="s">
        <v>183</v>
      </c>
    </row>
    <row r="106" spans="2:65" s="28" customFormat="1" ht="16.5" customHeight="1">
      <c r="B106" s="27"/>
      <c r="C106" s="147" t="s">
        <v>257</v>
      </c>
      <c r="D106" s="147" t="s">
        <v>185</v>
      </c>
      <c r="E106" s="148" t="s">
        <v>475</v>
      </c>
      <c r="F106" s="149" t="s">
        <v>476</v>
      </c>
      <c r="G106" s="150" t="s">
        <v>319</v>
      </c>
      <c r="H106" s="151">
        <v>4827.31</v>
      </c>
      <c r="I106" s="4">
        <v>3.5</v>
      </c>
      <c r="J106" s="95">
        <f>ROUND(I106*H106,2)</f>
        <v>16895.59</v>
      </c>
      <c r="K106" s="149" t="s">
        <v>189</v>
      </c>
      <c r="L106" s="27"/>
      <c r="M106" s="152" t="s">
        <v>1</v>
      </c>
      <c r="N106" s="153" t="s">
        <v>40</v>
      </c>
      <c r="O106" s="48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" t="s">
        <v>190</v>
      </c>
      <c r="AT106" s="15" t="s">
        <v>185</v>
      </c>
      <c r="AU106" s="15" t="s">
        <v>78</v>
      </c>
      <c r="AY106" s="15" t="s">
        <v>183</v>
      </c>
      <c r="BE106" s="156">
        <f>IF(N106="základní",J106,0)</f>
        <v>16895.59</v>
      </c>
      <c r="BF106" s="156">
        <f>IF(N106="snížená",J106,0)</f>
        <v>0</v>
      </c>
      <c r="BG106" s="156">
        <f>IF(N106="zákl. přenesená",J106,0)</f>
        <v>0</v>
      </c>
      <c r="BH106" s="156">
        <f>IF(N106="sníž. přenesená",J106,0)</f>
        <v>0</v>
      </c>
      <c r="BI106" s="156">
        <f>IF(N106="nulová",J106,0)</f>
        <v>0</v>
      </c>
      <c r="BJ106" s="15" t="s">
        <v>76</v>
      </c>
      <c r="BK106" s="156">
        <f>ROUND(I106*H106,2)</f>
        <v>16895.59</v>
      </c>
      <c r="BL106" s="15" t="s">
        <v>190</v>
      </c>
      <c r="BM106" s="15" t="s">
        <v>1444</v>
      </c>
    </row>
    <row r="107" spans="2:65" s="28" customFormat="1" ht="16.5" customHeight="1">
      <c r="B107" s="27"/>
      <c r="C107" s="147" t="s">
        <v>8</v>
      </c>
      <c r="D107" s="147" t="s">
        <v>185</v>
      </c>
      <c r="E107" s="148" t="s">
        <v>480</v>
      </c>
      <c r="F107" s="149" t="s">
        <v>481</v>
      </c>
      <c r="G107" s="150" t="s">
        <v>188</v>
      </c>
      <c r="H107" s="151">
        <v>87.1</v>
      </c>
      <c r="I107" s="4">
        <v>15</v>
      </c>
      <c r="J107" s="95">
        <f>ROUND(I107*H107,2)</f>
        <v>1306.5</v>
      </c>
      <c r="K107" s="149" t="s">
        <v>189</v>
      </c>
      <c r="L107" s="27"/>
      <c r="M107" s="152" t="s">
        <v>1</v>
      </c>
      <c r="N107" s="153" t="s">
        <v>40</v>
      </c>
      <c r="O107" s="48"/>
      <c r="P107" s="154">
        <f>O107*H107</f>
        <v>0</v>
      </c>
      <c r="Q107" s="154">
        <v>1E-05</v>
      </c>
      <c r="R107" s="154">
        <f>Q107*H107</f>
        <v>0.000871</v>
      </c>
      <c r="S107" s="154">
        <v>0</v>
      </c>
      <c r="T107" s="155">
        <f>S107*H107</f>
        <v>0</v>
      </c>
      <c r="AR107" s="15" t="s">
        <v>190</v>
      </c>
      <c r="AT107" s="15" t="s">
        <v>185</v>
      </c>
      <c r="AU107" s="15" t="s">
        <v>78</v>
      </c>
      <c r="AY107" s="15" t="s">
        <v>183</v>
      </c>
      <c r="BE107" s="156">
        <f>IF(N107="základní",J107,0)</f>
        <v>1306.5</v>
      </c>
      <c r="BF107" s="156">
        <f>IF(N107="snížená",J107,0)</f>
        <v>0</v>
      </c>
      <c r="BG107" s="156">
        <f>IF(N107="zákl. přenesená",J107,0)</f>
        <v>0</v>
      </c>
      <c r="BH107" s="156">
        <f>IF(N107="sníž. přenesená",J107,0)</f>
        <v>0</v>
      </c>
      <c r="BI107" s="156">
        <f>IF(N107="nulová",J107,0)</f>
        <v>0</v>
      </c>
      <c r="BJ107" s="15" t="s">
        <v>76</v>
      </c>
      <c r="BK107" s="156">
        <f>ROUND(I107*H107,2)</f>
        <v>1306.5</v>
      </c>
      <c r="BL107" s="15" t="s">
        <v>190</v>
      </c>
      <c r="BM107" s="15" t="s">
        <v>1445</v>
      </c>
    </row>
    <row r="108" spans="2:65" s="28" customFormat="1" ht="16.5" customHeight="1">
      <c r="B108" s="27"/>
      <c r="C108" s="147" t="s">
        <v>262</v>
      </c>
      <c r="D108" s="147" t="s">
        <v>185</v>
      </c>
      <c r="E108" s="148" t="s">
        <v>519</v>
      </c>
      <c r="F108" s="149" t="s">
        <v>520</v>
      </c>
      <c r="G108" s="150" t="s">
        <v>319</v>
      </c>
      <c r="H108" s="151">
        <v>2428.1</v>
      </c>
      <c r="I108" s="4">
        <v>145</v>
      </c>
      <c r="J108" s="95">
        <f>ROUND(I108*H108,2)</f>
        <v>352074.5</v>
      </c>
      <c r="K108" s="149" t="s">
        <v>205</v>
      </c>
      <c r="L108" s="27"/>
      <c r="M108" s="152" t="s">
        <v>1</v>
      </c>
      <c r="N108" s="153" t="s">
        <v>40</v>
      </c>
      <c r="O108" s="48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" t="s">
        <v>190</v>
      </c>
      <c r="AT108" s="15" t="s">
        <v>185</v>
      </c>
      <c r="AU108" s="15" t="s">
        <v>78</v>
      </c>
      <c r="AY108" s="15" t="s">
        <v>183</v>
      </c>
      <c r="BE108" s="156">
        <f>IF(N108="základní",J108,0)</f>
        <v>352074.5</v>
      </c>
      <c r="BF108" s="156">
        <f>IF(N108="snížená",J108,0)</f>
        <v>0</v>
      </c>
      <c r="BG108" s="156">
        <f>IF(N108="zákl. přenesená",J108,0)</f>
        <v>0</v>
      </c>
      <c r="BH108" s="156">
        <f>IF(N108="sníž. přenesená",J108,0)</f>
        <v>0</v>
      </c>
      <c r="BI108" s="156">
        <f>IF(N108="nulová",J108,0)</f>
        <v>0</v>
      </c>
      <c r="BJ108" s="15" t="s">
        <v>76</v>
      </c>
      <c r="BK108" s="156">
        <f>ROUND(I108*H108,2)</f>
        <v>352074.5</v>
      </c>
      <c r="BL108" s="15" t="s">
        <v>190</v>
      </c>
      <c r="BM108" s="15" t="s">
        <v>1446</v>
      </c>
    </row>
    <row r="109" spans="2:65" s="28" customFormat="1" ht="16.5" customHeight="1">
      <c r="B109" s="27"/>
      <c r="C109" s="147" t="s">
        <v>264</v>
      </c>
      <c r="D109" s="147" t="s">
        <v>185</v>
      </c>
      <c r="E109" s="148" t="s">
        <v>523</v>
      </c>
      <c r="F109" s="149" t="s">
        <v>524</v>
      </c>
      <c r="G109" s="150" t="s">
        <v>319</v>
      </c>
      <c r="H109" s="151">
        <v>2428.1</v>
      </c>
      <c r="I109" s="4">
        <v>135</v>
      </c>
      <c r="J109" s="95">
        <f>ROUND(I109*H109,2)</f>
        <v>327793.5</v>
      </c>
      <c r="K109" s="149" t="s">
        <v>205</v>
      </c>
      <c r="L109" s="27"/>
      <c r="M109" s="152" t="s">
        <v>1</v>
      </c>
      <c r="N109" s="153" t="s">
        <v>40</v>
      </c>
      <c r="O109" s="48"/>
      <c r="P109" s="154">
        <f>O109*H109</f>
        <v>0</v>
      </c>
      <c r="Q109" s="154">
        <v>0.00033</v>
      </c>
      <c r="R109" s="154">
        <f>Q109*H109</f>
        <v>0.801273</v>
      </c>
      <c r="S109" s="154">
        <v>0</v>
      </c>
      <c r="T109" s="155">
        <f>S109*H109</f>
        <v>0</v>
      </c>
      <c r="AR109" s="15" t="s">
        <v>190</v>
      </c>
      <c r="AT109" s="15" t="s">
        <v>185</v>
      </c>
      <c r="AU109" s="15" t="s">
        <v>78</v>
      </c>
      <c r="AY109" s="15" t="s">
        <v>183</v>
      </c>
      <c r="BE109" s="156">
        <f>IF(N109="základní",J109,0)</f>
        <v>327793.5</v>
      </c>
      <c r="BF109" s="156">
        <f>IF(N109="snížená",J109,0)</f>
        <v>0</v>
      </c>
      <c r="BG109" s="156">
        <f>IF(N109="zákl. přenesená",J109,0)</f>
        <v>0</v>
      </c>
      <c r="BH109" s="156">
        <f>IF(N109="sníž. přenesená",J109,0)</f>
        <v>0</v>
      </c>
      <c r="BI109" s="156">
        <f>IF(N109="nulová",J109,0)</f>
        <v>0</v>
      </c>
      <c r="BJ109" s="15" t="s">
        <v>76</v>
      </c>
      <c r="BK109" s="156">
        <f>ROUND(I109*H109,2)</f>
        <v>327793.5</v>
      </c>
      <c r="BL109" s="15" t="s">
        <v>190</v>
      </c>
      <c r="BM109" s="15" t="s">
        <v>1447</v>
      </c>
    </row>
    <row r="110" spans="2:65" s="28" customFormat="1" ht="16.5" customHeight="1">
      <c r="B110" s="27"/>
      <c r="C110" s="147" t="s">
        <v>287</v>
      </c>
      <c r="D110" s="147" t="s">
        <v>185</v>
      </c>
      <c r="E110" s="148" t="s">
        <v>527</v>
      </c>
      <c r="F110" s="149" t="s">
        <v>528</v>
      </c>
      <c r="G110" s="150" t="s">
        <v>319</v>
      </c>
      <c r="H110" s="151">
        <v>2428.1</v>
      </c>
      <c r="I110" s="4">
        <v>145</v>
      </c>
      <c r="J110" s="95">
        <f>ROUND(I110*H110,2)</f>
        <v>352074.5</v>
      </c>
      <c r="K110" s="149" t="s">
        <v>189</v>
      </c>
      <c r="L110" s="27"/>
      <c r="M110" s="152" t="s">
        <v>1</v>
      </c>
      <c r="N110" s="153" t="s">
        <v>40</v>
      </c>
      <c r="O110" s="48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AR110" s="15" t="s">
        <v>190</v>
      </c>
      <c r="AT110" s="15" t="s">
        <v>185</v>
      </c>
      <c r="AU110" s="15" t="s">
        <v>78</v>
      </c>
      <c r="AY110" s="15" t="s">
        <v>183</v>
      </c>
      <c r="BE110" s="156">
        <f>IF(N110="základní",J110,0)</f>
        <v>352074.5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5" t="s">
        <v>76</v>
      </c>
      <c r="BK110" s="156">
        <f>ROUND(I110*H110,2)</f>
        <v>352074.5</v>
      </c>
      <c r="BL110" s="15" t="s">
        <v>190</v>
      </c>
      <c r="BM110" s="15" t="s">
        <v>1448</v>
      </c>
    </row>
    <row r="111" spans="2:63" s="135" customFormat="1" ht="22.9" customHeight="1">
      <c r="B111" s="134"/>
      <c r="D111" s="136" t="s">
        <v>68</v>
      </c>
      <c r="E111" s="145" t="s">
        <v>561</v>
      </c>
      <c r="F111" s="145" t="s">
        <v>1397</v>
      </c>
      <c r="I111" s="3"/>
      <c r="J111" s="146">
        <f>BK111</f>
        <v>292930.13</v>
      </c>
      <c r="L111" s="134"/>
      <c r="M111" s="139"/>
      <c r="N111" s="140"/>
      <c r="O111" s="140"/>
      <c r="P111" s="141">
        <f>SUM(P112:P115)</f>
        <v>0</v>
      </c>
      <c r="Q111" s="140"/>
      <c r="R111" s="141">
        <f>SUM(R112:R115)</f>
        <v>0</v>
      </c>
      <c r="S111" s="140"/>
      <c r="T111" s="142">
        <f>SUM(T112:T115)</f>
        <v>0</v>
      </c>
      <c r="AR111" s="136" t="s">
        <v>76</v>
      </c>
      <c r="AT111" s="143" t="s">
        <v>68</v>
      </c>
      <c r="AU111" s="143" t="s">
        <v>76</v>
      </c>
      <c r="AY111" s="136" t="s">
        <v>183</v>
      </c>
      <c r="BK111" s="144">
        <f>SUM(BK112:BK115)</f>
        <v>292930.13</v>
      </c>
    </row>
    <row r="112" spans="2:65" s="28" customFormat="1" ht="16.5" customHeight="1">
      <c r="B112" s="27"/>
      <c r="C112" s="147" t="s">
        <v>270</v>
      </c>
      <c r="D112" s="147" t="s">
        <v>185</v>
      </c>
      <c r="E112" s="148" t="s">
        <v>564</v>
      </c>
      <c r="F112" s="149" t="s">
        <v>565</v>
      </c>
      <c r="G112" s="150" t="s">
        <v>239</v>
      </c>
      <c r="H112" s="151">
        <v>1558.139</v>
      </c>
      <c r="I112" s="4">
        <v>149</v>
      </c>
      <c r="J112" s="95">
        <f>ROUND(I112*H112,2)</f>
        <v>232162.71</v>
      </c>
      <c r="K112" s="149" t="s">
        <v>189</v>
      </c>
      <c r="L112" s="27"/>
      <c r="M112" s="152" t="s">
        <v>1</v>
      </c>
      <c r="N112" s="153" t="s">
        <v>40</v>
      </c>
      <c r="O112" s="48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" t="s">
        <v>190</v>
      </c>
      <c r="AT112" s="15" t="s">
        <v>185</v>
      </c>
      <c r="AU112" s="15" t="s">
        <v>78</v>
      </c>
      <c r="AY112" s="15" t="s">
        <v>183</v>
      </c>
      <c r="BE112" s="156">
        <f>IF(N112="základní",J112,0)</f>
        <v>232162.71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15" t="s">
        <v>76</v>
      </c>
      <c r="BK112" s="156">
        <f>ROUND(I112*H112,2)</f>
        <v>232162.71</v>
      </c>
      <c r="BL112" s="15" t="s">
        <v>190</v>
      </c>
      <c r="BM112" s="15" t="s">
        <v>1449</v>
      </c>
    </row>
    <row r="113" spans="2:65" s="28" customFormat="1" ht="16.5" customHeight="1">
      <c r="B113" s="27"/>
      <c r="C113" s="147" t="s">
        <v>274</v>
      </c>
      <c r="D113" s="147" t="s">
        <v>185</v>
      </c>
      <c r="E113" s="148" t="s">
        <v>569</v>
      </c>
      <c r="F113" s="149" t="s">
        <v>570</v>
      </c>
      <c r="G113" s="150" t="s">
        <v>239</v>
      </c>
      <c r="H113" s="151">
        <v>21813.946</v>
      </c>
      <c r="I113" s="4">
        <v>2</v>
      </c>
      <c r="J113" s="95">
        <f>ROUND(I113*H113,2)</f>
        <v>43627.89</v>
      </c>
      <c r="K113" s="149" t="s">
        <v>189</v>
      </c>
      <c r="L113" s="27"/>
      <c r="M113" s="152" t="s">
        <v>1</v>
      </c>
      <c r="N113" s="153" t="s">
        <v>40</v>
      </c>
      <c r="O113" s="48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AR113" s="15" t="s">
        <v>190</v>
      </c>
      <c r="AT113" s="15" t="s">
        <v>185</v>
      </c>
      <c r="AU113" s="15" t="s">
        <v>78</v>
      </c>
      <c r="AY113" s="15" t="s">
        <v>183</v>
      </c>
      <c r="BE113" s="156">
        <f>IF(N113="základní",J113,0)</f>
        <v>43627.89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15" t="s">
        <v>76</v>
      </c>
      <c r="BK113" s="156">
        <f>ROUND(I113*H113,2)</f>
        <v>43627.89</v>
      </c>
      <c r="BL113" s="15" t="s">
        <v>190</v>
      </c>
      <c r="BM113" s="15" t="s">
        <v>1450</v>
      </c>
    </row>
    <row r="114" spans="2:51" s="158" customFormat="1" ht="12">
      <c r="B114" s="157"/>
      <c r="D114" s="159" t="s">
        <v>196</v>
      </c>
      <c r="F114" s="161" t="s">
        <v>2651</v>
      </c>
      <c r="H114" s="162">
        <v>21813.946</v>
      </c>
      <c r="I114" s="5"/>
      <c r="L114" s="157"/>
      <c r="M114" s="163"/>
      <c r="N114" s="164"/>
      <c r="O114" s="164"/>
      <c r="P114" s="164"/>
      <c r="Q114" s="164"/>
      <c r="R114" s="164"/>
      <c r="S114" s="164"/>
      <c r="T114" s="165"/>
      <c r="AT114" s="160" t="s">
        <v>196</v>
      </c>
      <c r="AU114" s="160" t="s">
        <v>78</v>
      </c>
      <c r="AV114" s="158" t="s">
        <v>78</v>
      </c>
      <c r="AW114" s="158" t="s">
        <v>3</v>
      </c>
      <c r="AX114" s="158" t="s">
        <v>76</v>
      </c>
      <c r="AY114" s="160" t="s">
        <v>183</v>
      </c>
    </row>
    <row r="115" spans="2:65" s="28" customFormat="1" ht="16.5" customHeight="1">
      <c r="B115" s="27"/>
      <c r="C115" s="147" t="s">
        <v>282</v>
      </c>
      <c r="D115" s="147" t="s">
        <v>185</v>
      </c>
      <c r="E115" s="148" t="s">
        <v>574</v>
      </c>
      <c r="F115" s="149" t="s">
        <v>575</v>
      </c>
      <c r="G115" s="150" t="s">
        <v>239</v>
      </c>
      <c r="H115" s="151">
        <v>1558.139</v>
      </c>
      <c r="I115" s="4">
        <v>11</v>
      </c>
      <c r="J115" s="95">
        <f>ROUND(I115*H115,2)</f>
        <v>17139.53</v>
      </c>
      <c r="K115" s="149" t="s">
        <v>189</v>
      </c>
      <c r="L115" s="27"/>
      <c r="M115" s="152" t="s">
        <v>1</v>
      </c>
      <c r="N115" s="153" t="s">
        <v>40</v>
      </c>
      <c r="O115" s="48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" t="s">
        <v>190</v>
      </c>
      <c r="AT115" s="15" t="s">
        <v>185</v>
      </c>
      <c r="AU115" s="15" t="s">
        <v>78</v>
      </c>
      <c r="AY115" s="15" t="s">
        <v>183</v>
      </c>
      <c r="BE115" s="156">
        <f>IF(N115="základní",J115,0)</f>
        <v>17139.53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15" t="s">
        <v>76</v>
      </c>
      <c r="BK115" s="156">
        <f>ROUND(I115*H115,2)</f>
        <v>17139.53</v>
      </c>
      <c r="BL115" s="15" t="s">
        <v>190</v>
      </c>
      <c r="BM115" s="15" t="s">
        <v>1451</v>
      </c>
    </row>
    <row r="116" spans="2:63" s="135" customFormat="1" ht="22.9" customHeight="1">
      <c r="B116" s="134"/>
      <c r="D116" s="136" t="s">
        <v>68</v>
      </c>
      <c r="E116" s="145" t="s">
        <v>592</v>
      </c>
      <c r="F116" s="145" t="s">
        <v>593</v>
      </c>
      <c r="I116" s="3"/>
      <c r="J116" s="146">
        <f>BK116</f>
        <v>888524.35</v>
      </c>
      <c r="L116" s="134"/>
      <c r="M116" s="139"/>
      <c r="N116" s="140"/>
      <c r="O116" s="140"/>
      <c r="P116" s="141">
        <f>P117</f>
        <v>0</v>
      </c>
      <c r="Q116" s="140"/>
      <c r="R116" s="141">
        <f>R117</f>
        <v>0</v>
      </c>
      <c r="S116" s="140"/>
      <c r="T116" s="142">
        <f>T117</f>
        <v>0</v>
      </c>
      <c r="AR116" s="136" t="s">
        <v>76</v>
      </c>
      <c r="AT116" s="143" t="s">
        <v>68</v>
      </c>
      <c r="AU116" s="143" t="s">
        <v>76</v>
      </c>
      <c r="AY116" s="136" t="s">
        <v>183</v>
      </c>
      <c r="BK116" s="144">
        <f>BK117</f>
        <v>888524.35</v>
      </c>
    </row>
    <row r="117" spans="2:65" s="28" customFormat="1" ht="16.5" customHeight="1">
      <c r="B117" s="27"/>
      <c r="C117" s="147" t="s">
        <v>7</v>
      </c>
      <c r="D117" s="147" t="s">
        <v>185</v>
      </c>
      <c r="E117" s="148" t="s">
        <v>960</v>
      </c>
      <c r="F117" s="149" t="s">
        <v>961</v>
      </c>
      <c r="G117" s="150" t="s">
        <v>239</v>
      </c>
      <c r="H117" s="151">
        <v>1589.489</v>
      </c>
      <c r="I117" s="4">
        <v>559</v>
      </c>
      <c r="J117" s="95">
        <f>ROUND(I117*H117,2)</f>
        <v>888524.35</v>
      </c>
      <c r="K117" s="149" t="s">
        <v>189</v>
      </c>
      <c r="L117" s="27"/>
      <c r="M117" s="190" t="s">
        <v>1</v>
      </c>
      <c r="N117" s="191" t="s">
        <v>40</v>
      </c>
      <c r="O117" s="192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AR117" s="15" t="s">
        <v>190</v>
      </c>
      <c r="AT117" s="15" t="s">
        <v>185</v>
      </c>
      <c r="AU117" s="15" t="s">
        <v>78</v>
      </c>
      <c r="AY117" s="15" t="s">
        <v>183</v>
      </c>
      <c r="BE117" s="156">
        <f>IF(N117="základní",J117,0)</f>
        <v>888524.35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5" t="s">
        <v>76</v>
      </c>
      <c r="BK117" s="156">
        <f>ROUND(I117*H117,2)</f>
        <v>888524.35</v>
      </c>
      <c r="BL117" s="15" t="s">
        <v>190</v>
      </c>
      <c r="BM117" s="15" t="s">
        <v>1452</v>
      </c>
    </row>
    <row r="118" spans="2:12" s="28" customFormat="1" ht="6.95" customHeight="1">
      <c r="B118" s="37"/>
      <c r="C118" s="38"/>
      <c r="D118" s="38"/>
      <c r="E118" s="38"/>
      <c r="F118" s="38"/>
      <c r="G118" s="38"/>
      <c r="H118" s="38"/>
      <c r="I118" s="2"/>
      <c r="J118" s="38"/>
      <c r="K118" s="38"/>
      <c r="L118" s="27"/>
    </row>
  </sheetData>
  <sheetProtection algorithmName="SHA-512" hashValue="rVl2LSJ1dz+Do1jkuUmRi3hLEPf+FicfUFCUYS2iHDlOal3igiHkJIRNecgv/deM16TyEHAdYS4gItQxDk62Pw==" saltValue="P9HtoFzGAMIgEfKaUqGxfw==" spinCount="100000" sheet="1" objects="1" scenarios="1" selectLockedCells="1"/>
  <autoFilter ref="C84:K11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Míša</cp:lastModifiedBy>
  <cp:lastPrinted>2019-08-10T12:19:26Z</cp:lastPrinted>
  <dcterms:created xsi:type="dcterms:W3CDTF">2019-07-02T18:49:41Z</dcterms:created>
  <dcterms:modified xsi:type="dcterms:W3CDTF">2019-08-10T12:19:56Z</dcterms:modified>
  <cp:category/>
  <cp:version/>
  <cp:contentType/>
  <cp:contentStatus/>
</cp:coreProperties>
</file>