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2"/>
  </bookViews>
  <sheets>
    <sheet name="Krycí list" sheetId="1" r:id="rId1"/>
    <sheet name="Rekapitulace" sheetId="2" r:id="rId2"/>
    <sheet name="Rozpočet" sheetId="3" r:id="rId3"/>
  </sheets>
  <definedNames>
    <definedName name="_xlnm._FilterDatabase" localSheetId="2" hidden="1">'Rozpočet'!$A$12:$I$253</definedName>
  </definedNames>
  <calcPr fullCalcOnLoad="1"/>
</workbook>
</file>

<file path=xl/sharedStrings.xml><?xml version="1.0" encoding="utf-8"?>
<sst xmlns="http://schemas.openxmlformats.org/spreadsheetml/2006/main" count="598" uniqueCount="338">
  <si>
    <t>KRYCÍ LIST ROZPOČTU</t>
  </si>
  <si>
    <t>Název stavby</t>
  </si>
  <si>
    <t>JKSO</t>
  </si>
  <si>
    <t xml:space="preserve"> </t>
  </si>
  <si>
    <t>Kód stavby</t>
  </si>
  <si>
    <t>18062-SP</t>
  </si>
  <si>
    <t>Název objektu</t>
  </si>
  <si>
    <t>Oprava komunikace</t>
  </si>
  <si>
    <t>EČO</t>
  </si>
  <si>
    <t>Kód objektu</t>
  </si>
  <si>
    <t>101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</si>
  <si>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</si>
  <si>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</si>
  <si>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</si>
  <si>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</si>
  <si>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</si>
  <si>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</si>
  <si>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</si>
  <si>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</si>
  <si>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72053119</t>
  </si>
  <si>
    <t>CZ72053119</t>
  </si>
  <si>
    <t>Projektant</t>
  </si>
  <si>
    <t>PK dopravní s.r.o.</t>
  </si>
  <si>
    <t>04166205</t>
  </si>
  <si>
    <t>CZ04166205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</si>
  <si>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</si>
  <si>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</si>
  <si>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</si>
  <si>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</si>
  <si>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</si>
  <si>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</si>
  <si>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</si>
  <si>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</si>
  <si>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</si>
  <si>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</si>
  <si>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</si>
  <si>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</si>
  <si>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</si>
  <si>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</si>
  <si>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</si>
  <si>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</si>
  <si>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</si>
  <si>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</si>
  <si>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</si>
  <si>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</si>
  <si>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</si>
  <si>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</si>
  <si>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</si>
  <si>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</si>
  <si>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</si>
  <si>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</si>
  <si>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</si>
  <si>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</si>
  <si>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</si>
  <si>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</si>
  <si>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</si>
  <si>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</si>
  <si>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</si>
  <si>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</si>
  <si>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</si>
  <si>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</si>
  <si>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</si>
  <si>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</si>
  <si>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</si>
  <si>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</si>
  <si>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</si>
  <si>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</si>
  <si>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</si>
  <si>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</si>
  <si>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</si>
  <si>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</si>
  <si>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</si>
  <si>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</si>
  <si>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</si>
  <si>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</si>
  <si>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</si>
  <si>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</si>
  <si>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</si>
  <si>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</si>
  <si>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</si>
  <si>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</si>
  <si>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</si>
  <si>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</si>
  <si>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</si>
  <si>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</si>
  <si>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23.02.2019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</si>
  <si>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</si>
  <si>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</si>
  <si>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</si>
  <si>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</si>
  <si>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</si>
  <si>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</si>
  <si>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</si>
  <si>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</si>
  <si>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</si>
  <si>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</si>
  <si>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</si>
  <si>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</si>
  <si>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</si>
  <si>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</si>
  <si>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</si>
  <si>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</si>
  <si>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</si>
  <si>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</si>
  <si>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</si>
  <si>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</si>
  <si>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</si>
  <si>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0</t>
  </si>
  <si>
    <t>Všeobecné konstrukce a práce</t>
  </si>
  <si>
    <t>1</t>
  </si>
  <si>
    <t>K</t>
  </si>
  <si>
    <t>PK</t>
  </si>
  <si>
    <t>072002000</t>
  </si>
  <si>
    <t>Silniční provoz</t>
  </si>
  <si>
    <t>KČ</t>
  </si>
  <si>
    <t>Zemní práce</t>
  </si>
  <si>
    <t>2</t>
  </si>
  <si>
    <t>113107242</t>
  </si>
  <si>
    <t>Odstranění podkladu živičného tl 100 mm strojně pl přes 200 m2</t>
  </si>
  <si>
    <t>M2</t>
  </si>
  <si>
    <t>3</t>
  </si>
  <si>
    <t>122101402</t>
  </si>
  <si>
    <t>Vykopávky v zemníku na suchu v hornině tř. 1 a 2 objem do 1000 m3</t>
  </si>
  <si>
    <t>M3</t>
  </si>
  <si>
    <t>4</t>
  </si>
  <si>
    <t>122302203</t>
  </si>
  <si>
    <t>Odkopávky a prokopávky nezapažené pro silnice objemu do 5000 m3 v hornině tř. 4</t>
  </si>
  <si>
    <t>5</t>
  </si>
  <si>
    <t>122302209</t>
  </si>
  <si>
    <t>Příplatek k odkopávkám a prokopávkám pro silnice v hornině tř. 4 za lepivost</t>
  </si>
  <si>
    <t>6</t>
  </si>
  <si>
    <t>162301102</t>
  </si>
  <si>
    <t>Vodorovné přemístění do 1000 m výkopku/sypaniny z horniny tř. 1 až 4</t>
  </si>
  <si>
    <t>7</t>
  </si>
  <si>
    <t>162701105</t>
  </si>
  <si>
    <t>Vodorovné přemístění do 10000 m výkopku/sypaniny z horniny tř. 1 až 4</t>
  </si>
  <si>
    <t>8</t>
  </si>
  <si>
    <t>162701109</t>
  </si>
  <si>
    <t>Příplatek k vodorovnému přemístění výkopku/sypaniny z horniny tř. 1 až 4 ZKD 1000 m přes 10000 m</t>
  </si>
  <si>
    <t>9</t>
  </si>
  <si>
    <t>171201211</t>
  </si>
  <si>
    <t>Poplatek za uložení stavebního odpadu - zeminy a kameniva na skládce</t>
  </si>
  <si>
    <t>T</t>
  </si>
  <si>
    <t>10</t>
  </si>
  <si>
    <t>174101101</t>
  </si>
  <si>
    <t>Zásyp jam, šachet rýh nebo kolem objektů sypaninou se zhutněním</t>
  </si>
  <si>
    <t>11</t>
  </si>
  <si>
    <t>181951102</t>
  </si>
  <si>
    <t>Úprava pláně v hornině tř. 1 až 4 se zhutněním</t>
  </si>
  <si>
    <t>Komunikace</t>
  </si>
  <si>
    <t>12</t>
  </si>
  <si>
    <t>564851111</t>
  </si>
  <si>
    <t>Podklad ze štěrkodrtě ŠD tl 150 mm</t>
  </si>
  <si>
    <t>13</t>
  </si>
  <si>
    <t>565155111</t>
  </si>
  <si>
    <t>Asfaltový beton vrstva podkladní ACP 16 (obalované kamenivo OKS) tl 70 mm š do 3 m</t>
  </si>
  <si>
    <t>14</t>
  </si>
  <si>
    <t>567122111</t>
  </si>
  <si>
    <t>Podklad ze směsi stmelené cementem SC C 8/10 (KSC I) tl 120 mm</t>
  </si>
  <si>
    <t>15</t>
  </si>
  <si>
    <t>569931132</t>
  </si>
  <si>
    <t>Zpevnění krajnic asfaltovým recyklátem tl 100 mm</t>
  </si>
  <si>
    <t>16</t>
  </si>
  <si>
    <t>572581121</t>
  </si>
  <si>
    <t>Vyspravení trhlin živičným polymerovým páskem š 40 mm tl 3 mm</t>
  </si>
  <si>
    <t>M</t>
  </si>
  <si>
    <t>17</t>
  </si>
  <si>
    <t>572751111</t>
  </si>
  <si>
    <t>Vyspravení výtluků dosavadního krytu asfaltovým betonem při spotřebě na 1 km do 10 t</t>
  </si>
  <si>
    <t>18</t>
  </si>
  <si>
    <t>572751112</t>
  </si>
  <si>
    <t>19</t>
  </si>
  <si>
    <t>573231106</t>
  </si>
  <si>
    <t>Postřik živičný spojovací ze silniční emulze v množství 0,30 kg/m2</t>
  </si>
  <si>
    <t>20</t>
  </si>
  <si>
    <t>573231107</t>
  </si>
  <si>
    <t>Postřik živičný spojovací ze silniční emulze v množství 0,40 kg/m2</t>
  </si>
  <si>
    <t>21</t>
  </si>
  <si>
    <t>577144111</t>
  </si>
  <si>
    <t>Asfaltový beton vrstva obrusná ACO 11 (ABS) tř. I tl 50 mm š do 3 m z nemodifikovaného asfaltu</t>
  </si>
  <si>
    <t>22</t>
  </si>
  <si>
    <t>577155142</t>
  </si>
  <si>
    <t>23</t>
  </si>
  <si>
    <t>597161111</t>
  </si>
  <si>
    <t>Rigol dlážděný do lože z betonu tl 100 mm z lomového kamene</t>
  </si>
  <si>
    <t>Ostatní konstrukce a práce</t>
  </si>
  <si>
    <t>24</t>
  </si>
  <si>
    <t>912211111</t>
  </si>
  <si>
    <t>Montáž směrového sloupku silničního plastového prosté uložení bez betonového základu</t>
  </si>
  <si>
    <t>KUS</t>
  </si>
  <si>
    <t>25</t>
  </si>
  <si>
    <t>MAT</t>
  </si>
  <si>
    <t>404451580</t>
  </si>
  <si>
    <t>sloupek silniční směrový plastový 1200mm</t>
  </si>
  <si>
    <t>kus</t>
  </si>
  <si>
    <t>26</t>
  </si>
  <si>
    <t>221</t>
  </si>
  <si>
    <t>914111111</t>
  </si>
  <si>
    <t>Montáž svislé dopravní značky do velikosti 1 m2 objímkami na sloupek nebo konzolu</t>
  </si>
  <si>
    <t>27</t>
  </si>
  <si>
    <t>404442300</t>
  </si>
  <si>
    <t>značka dopravní svislá FeZn NK 500 x 500 mm</t>
  </si>
  <si>
    <t>28</t>
  </si>
  <si>
    <t xml:space="preserve">914511112     </t>
  </si>
  <si>
    <t>Montáž sloupku dopravních značek délky do 3,5 m s betonovým základem a patkou</t>
  </si>
  <si>
    <t>29</t>
  </si>
  <si>
    <t>404452250R</t>
  </si>
  <si>
    <t>sloupek Zn pro dopravní značku D 60mm v do 250mm</t>
  </si>
  <si>
    <t>30</t>
  </si>
  <si>
    <t>915211112</t>
  </si>
  <si>
    <t>Vodorovné dopravní značení dělící čáry souvislé š 125 mm retroreflexní bílý plast</t>
  </si>
  <si>
    <t>31</t>
  </si>
  <si>
    <t>915611111</t>
  </si>
  <si>
    <t>Předznačení vodorovného liniového značení</t>
  </si>
  <si>
    <t>32</t>
  </si>
  <si>
    <t>919411111</t>
  </si>
  <si>
    <t>Čelo propustku z betonu prostého pro propustek z trub DN 300 až 500</t>
  </si>
  <si>
    <t>33</t>
  </si>
  <si>
    <t>919551012</t>
  </si>
  <si>
    <t>34</t>
  </si>
  <si>
    <t>919731122</t>
  </si>
  <si>
    <t>Zarovnání styčné plochy podkladu nebo krytu živičného tl do 100 mm</t>
  </si>
  <si>
    <t>35</t>
  </si>
  <si>
    <t>919732211</t>
  </si>
  <si>
    <t>Styčná spára napojení nového živičného povrchu na stávající za tepla š 15 mm hl 25 mm s prořezáním</t>
  </si>
  <si>
    <t>36</t>
  </si>
  <si>
    <t>938902151</t>
  </si>
  <si>
    <t>Čistění příkopů strojně příkopovou frézou š dna do 400 mm</t>
  </si>
  <si>
    <t>37</t>
  </si>
  <si>
    <t>938902431</t>
  </si>
  <si>
    <t>Čištění propustků strojně tlakovou vodou D do 500 mm při tl nánosu do 75% DN</t>
  </si>
  <si>
    <t>38</t>
  </si>
  <si>
    <t>938909311</t>
  </si>
  <si>
    <t>Čištění vozovek metením strojně podkladu nebo krytu betonového nebo živičného</t>
  </si>
  <si>
    <t>39</t>
  </si>
  <si>
    <t>979082213</t>
  </si>
  <si>
    <t>Vodorovná doprava suti po suchu do 1 km</t>
  </si>
  <si>
    <t>40</t>
  </si>
  <si>
    <t>979084219</t>
  </si>
  <si>
    <t>Příplatek ZKD 5 km u vodorovné dopravy vybouraných hmot po suchu</t>
  </si>
  <si>
    <t>41</t>
  </si>
  <si>
    <t>979099145</t>
  </si>
  <si>
    <t>Poplatek za uložení odpadu z asfaltových povrchů na skládce (skládkovné)</t>
  </si>
  <si>
    <t>42</t>
  </si>
  <si>
    <t>985324221</t>
  </si>
  <si>
    <t>Ochranný akrylátový nátěr betonu dvojnásobný se stěrkou (OS-C)</t>
  </si>
  <si>
    <t>43</t>
  </si>
  <si>
    <t>998225111</t>
  </si>
  <si>
    <t>Přesun hmot pro pozemní komunikace s krytem z kamene, monolitickým betonovým nebo živičným</t>
  </si>
  <si>
    <t>Dopravně inženýrská opatření, vč. nájmu a údržby značek a zařízení po celou dobu stavby, vč. zajištění DIR </t>
  </si>
  <si>
    <t>sanace krajů vozovky; 30 % plochy odměř. z dwg (situace) x koef. pro rozšíř. vrstev:</t>
  </si>
  <si>
    <t>8983*0,3*1,05</t>
  </si>
  <si>
    <t>Součet</t>
  </si>
  <si>
    <t xml:space="preserve"> 822 23</t>
  </si>
  <si>
    <t>natěžení zeminy z mezideponie:</t>
  </si>
  <si>
    <t>256,79</t>
  </si>
  <si>
    <t>III/2318 Dobříč - Obora: km 4,130 - 7,730</t>
  </si>
  <si>
    <t>okres Plzeň-sever</t>
  </si>
  <si>
    <t>sanace krajů vozovky, 30 % plochy odměř. z dwg (situace) x koef. pro rozšíř. vrstev x hl. + rozšíř. výkopu (plocha dle vzor. řezu x</t>
  </si>
  <si>
    <t>8983*0,3*1,15*(0,6-0,11-0,1)+(0,05+0,09)*3593,22*0,3</t>
  </si>
  <si>
    <t>pro výstavbu nových propustků sjezdů; ze situace (dl. x plocha v příč. řezu):</t>
  </si>
  <si>
    <t>(17,93+6+9,3+13,21+11,14+9,3+9,3+10,8+9,27)*1,4</t>
  </si>
  <si>
    <t>odhad 30%:</t>
  </si>
  <si>
    <t>1494,33*0,3</t>
  </si>
  <si>
    <t>výkopek k použítí pro zásypy na stavbě na mezideponii:</t>
  </si>
  <si>
    <t>přebytek výkopku:</t>
  </si>
  <si>
    <t>1494,33+6130*0,3-256,79</t>
  </si>
  <si>
    <t>(1494,33+6130*0,3-256,79)*10</t>
  </si>
  <si>
    <t>(1494,33+6130*0,3-256,79)*1,8</t>
  </si>
  <si>
    <t>po sanaci krajů vozovky; ze situace a vzor. řezů:</t>
  </si>
  <si>
    <t>(0,07+0,07)*3593,22*0,3</t>
  </si>
  <si>
    <t>zásyp nových propustků sjezdů; ze situace (dl. x plocha v příč. řezu):</t>
  </si>
  <si>
    <t>(17,93+6+9,3+13,21+11,14+9,3+9,3+10,8+9,27)*1,1</t>
  </si>
  <si>
    <t>v místě sanace krajů vozovky; plocha ŠD:</t>
  </si>
  <si>
    <t>3041,85*1,05</t>
  </si>
  <si>
    <t>v místě sjezdů, plocha ŠD:</t>
  </si>
  <si>
    <t>30,9+17,6+16,5+125,2+85,2+28+14,4+13,6+27,9+21,7+17,5+19,4+15,82+15,2+3,2+7+20+23</t>
  </si>
  <si>
    <t>ŠD A </t>
  </si>
  <si>
    <t>sanace krajů vozovky; plocha SC x koef. pro rozšíř. vrstev, celková tl. 300 mm:</t>
  </si>
  <si>
    <t>3041,85*1,05*2</t>
  </si>
  <si>
    <t>lože sjezdů; plochy odměř. z dwg (situace):</t>
  </si>
  <si>
    <t>ACP 16+ 50/70 </t>
  </si>
  <si>
    <t>sanace krajů vozovky; 30% plochy ACO odměř. z dwg (situace) x koef. pro rozšíř. vrstev:</t>
  </si>
  <si>
    <t>8983*0,3*1,075</t>
  </si>
  <si>
    <t>sanace krajů vozovky; plocha ACP x koef. pro rozšíř. vrstev:</t>
  </si>
  <si>
    <t>2897*1,05</t>
  </si>
  <si>
    <t>Vč. dodání R-materiálu</t>
  </si>
  <si>
    <t>krajnice a sjezdy, plocha dměř. z dwg (situace):</t>
  </si>
  <si>
    <t>3952</t>
  </si>
  <si>
    <t>lokální výspravy; odhad:</t>
  </si>
  <si>
    <t>1700</t>
  </si>
  <si>
    <t>výsprava objízdných tras, odhad:</t>
  </si>
  <si>
    <t>300</t>
  </si>
  <si>
    <t>opr. středové části vozovky; celková plocha - plocha sanace krajů vozovky odměř. z dwg (situace); odhad 30% plochy:</t>
  </si>
  <si>
    <t>(19767-8983)*0,3*0,07*2,6</t>
  </si>
  <si>
    <t>Modifikovaný </t>
  </si>
  <si>
    <t>pod ACO; plocha ACO x koef. pro rozšíř. vrstev:</t>
  </si>
  <si>
    <t>19767*1,05</t>
  </si>
  <si>
    <t>pod ACL; plocha ACL x koef. pro rozšíř. vrstev:</t>
  </si>
  <si>
    <t>20755,35*1,05</t>
  </si>
  <si>
    <t>ACO 11+ 50/70 </t>
  </si>
  <si>
    <t>plocha odměř. z dwg (situace):</t>
  </si>
  <si>
    <t>19767</t>
  </si>
  <si>
    <t>ACL 16+ 50/70 </t>
  </si>
  <si>
    <t>plocha ACO x koef. pro rozšíř. vrstev:</t>
  </si>
  <si>
    <t>obložení na vtoku a výtoku vč. čel propustků sjezdů, ze situace a vzorových výkresů:</t>
  </si>
  <si>
    <t>3,4*10*2</t>
  </si>
  <si>
    <t>Ploché s trnem bez bet. základu</t>
  </si>
  <si>
    <t>3600/50*2</t>
  </si>
  <si>
    <t>á 50 m:</t>
  </si>
  <si>
    <t>Z3; viz dodatek DZ - Z3:</t>
  </si>
  <si>
    <t>V4 (0,125); ze situace:</t>
  </si>
  <si>
    <t>3588+2980+619</t>
  </si>
  <si>
    <t>V1a (alt. V2*) v místě křižovatek; předpoklad:</t>
  </si>
  <si>
    <t>100</t>
  </si>
  <si>
    <t>ze situace:</t>
  </si>
  <si>
    <t>10*2</t>
  </si>
  <si>
    <t>pod sjezdy; ze situace:</t>
  </si>
  <si>
    <t>17,93+6+9,3+13,21+11,14+9,3+9,3+10,8+9,27</t>
  </si>
  <si>
    <t>začátek a konec úseku:</t>
  </si>
  <si>
    <t>5,5+6</t>
  </si>
  <si>
    <t>rozhraní etap, křižovatky:</t>
  </si>
  <si>
    <t>5,5+57,5</t>
  </si>
  <si>
    <t>odměřeno z dwg (situace):</t>
  </si>
  <si>
    <t>6130</t>
  </si>
  <si>
    <t>stáv. příč. propustky, ze situace:</t>
  </si>
  <si>
    <t>8*2</t>
  </si>
  <si>
    <t>středová část vozovky; celková plocha - plocha sanace krajů odměř. z dwg (situace):</t>
  </si>
  <si>
    <t>19768-8983*0,3</t>
  </si>
  <si>
    <t>679,115*4</t>
  </si>
  <si>
    <t>679,115</t>
  </si>
  <si>
    <t>obrubníkové části říms čel propustků:</t>
  </si>
  <si>
    <t>0,4*0,2*(10*2)</t>
  </si>
  <si>
    <t>Správa a údržba silnic Plzeňského kraje, příspěvková organizace</t>
  </si>
  <si>
    <t>Asfaltový beton vrstva ložní ACL 16 (ABH) tl 60 mm š přes 3 m z nemodifikovaného asfaltu</t>
  </si>
  <si>
    <t>Vyspravení výtluků dosavadního krytu asfaltovým betonem při spotřebě na 1 km nad 10 t vč. odstranění stávajícího asf</t>
  </si>
  <si>
    <t>Zřízení propustků z trub plastových DN 400 vč. materiálu</t>
  </si>
  <si>
    <t>Korugované trouby SN 8 vč. lože a obetonování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</si>
</sst>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;\-####"/>
    <numFmt numFmtId="167" formatCode="#,##0.000;\-#,##0.000"/>
    <numFmt numFmtId="168" formatCode="#,##0.00000;\-#,##0.00000"/>
    <numFmt numFmtId="169" formatCode="#,##0.0;\-#,##0.0"/>
    <numFmt numFmtId="170" formatCode="#,##0.00000"/>
    <numFmt numFmtId="171" formatCode="#,##0.000"/>
    <numFmt numFmtId="172" formatCode="0.00%;\-0.00%"/>
  </numFmts>
  <fonts count="7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7"/>
      <color indexed="23"/>
      <name val="Arial"/>
      <family val="2"/>
    </font>
    <font>
      <sz val="8"/>
      <color indexed="10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i/>
      <sz val="8"/>
      <color indexed="55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7"/>
      <color theme="0" tint="-0.4999699890613556"/>
      <name val="Arial"/>
      <family val="2"/>
    </font>
    <font>
      <sz val="8"/>
      <color rgb="FFFF0000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i/>
      <sz val="8"/>
      <color theme="0" tint="-0.2499700039625167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/>
      <right/>
      <top style="hair">
        <color rgb="FF969696"/>
      </top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0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6" fontId="3" fillId="0" borderId="18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6" fontId="3" fillId="0" borderId="20" xfId="0" applyNumberFormat="1" applyFont="1" applyBorder="1" applyAlignment="1" applyProtection="1">
      <alignment horizontal="right" vertical="center"/>
      <protection/>
    </xf>
    <xf numFmtId="166" fontId="3" fillId="0" borderId="0" xfId="0" applyNumberFormat="1" applyFont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166" fontId="3" fillId="0" borderId="2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3" fillId="0" borderId="28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166" fontId="2" fillId="0" borderId="42" xfId="0" applyNumberFormat="1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39" fontId="7" fillId="0" borderId="26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39" fontId="0" fillId="0" borderId="26" xfId="0" applyNumberFormat="1" applyFont="1" applyBorder="1" applyAlignment="1" applyProtection="1">
      <alignment horizontal="right" vertical="center"/>
      <protection/>
    </xf>
    <xf numFmtId="37" fontId="0" fillId="0" borderId="27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6" fontId="2" fillId="0" borderId="45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righ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9" fontId="0" fillId="0" borderId="29" xfId="0" applyNumberFormat="1" applyFont="1" applyBorder="1" applyAlignment="1" applyProtection="1">
      <alignment horizontal="right" vertical="center"/>
      <protection/>
    </xf>
    <xf numFmtId="37" fontId="0" fillId="0" borderId="31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6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48" xfId="0" applyNumberFormat="1" applyFont="1" applyBorder="1" applyAlignment="1" applyProtection="1">
      <alignment horizontal="righ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7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37" fontId="3" fillId="0" borderId="22" xfId="0" applyNumberFormat="1" applyFont="1" applyBorder="1" applyAlignment="1" applyProtection="1">
      <alignment horizontal="right" vertical="center"/>
      <protection/>
    </xf>
    <xf numFmtId="39" fontId="3" fillId="0" borderId="26" xfId="0" applyNumberFormat="1" applyFont="1" applyBorder="1" applyAlignment="1" applyProtection="1">
      <alignment horizontal="right" vertical="center"/>
      <protection/>
    </xf>
    <xf numFmtId="39" fontId="7" fillId="0" borderId="22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43" xfId="0" applyFont="1" applyBorder="1" applyAlignment="1" applyProtection="1">
      <alignment horizontal="left" vertical="center"/>
      <protection/>
    </xf>
    <xf numFmtId="37" fontId="3" fillId="0" borderId="26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39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166" fontId="3" fillId="34" borderId="47" xfId="0" applyNumberFormat="1" applyFont="1" applyFill="1" applyBorder="1" applyAlignment="1" applyProtection="1">
      <alignment horizontal="center" vertical="center"/>
      <protection/>
    </xf>
    <xf numFmtId="166" fontId="3" fillId="34" borderId="61" xfId="0" applyNumberFormat="1" applyFont="1" applyFill="1" applyBorder="1" applyAlignment="1" applyProtection="1">
      <alignment horizontal="center" vertical="center"/>
      <protection/>
    </xf>
    <xf numFmtId="166" fontId="3" fillId="34" borderId="62" xfId="0" applyNumberFormat="1" applyFont="1" applyFill="1" applyBorder="1" applyAlignment="1" applyProtection="1">
      <alignment horizontal="center" vertical="center"/>
      <protection/>
    </xf>
    <xf numFmtId="166" fontId="3" fillId="34" borderId="39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6" fontId="2" fillId="34" borderId="39" xfId="0" applyNumberFormat="1" applyFont="1" applyFill="1" applyBorder="1" applyAlignment="1" applyProtection="1">
      <alignment horizontal="center" vertical="center"/>
      <protection/>
    </xf>
    <xf numFmtId="166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39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39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169" fontId="18" fillId="0" borderId="0" xfId="0" applyNumberFormat="1" applyFont="1" applyAlignment="1" applyProtection="1">
      <alignment horizontal="right" vertical="center"/>
      <protection/>
    </xf>
    <xf numFmtId="37" fontId="18" fillId="0" borderId="0" xfId="0" applyNumberFormat="1" applyFont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vertical="center" wrapText="1"/>
      <protection/>
    </xf>
    <xf numFmtId="0" fontId="68" fillId="0" borderId="0" xfId="0" applyFont="1" applyBorder="1" applyAlignment="1" applyProtection="1">
      <alignment horizontal="left" vertical="center" wrapText="1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 wrapText="1"/>
      <protection/>
    </xf>
    <xf numFmtId="39" fontId="2" fillId="0" borderId="63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9" fontId="2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9" fontId="18" fillId="0" borderId="0" xfId="0" applyNumberFormat="1" applyFont="1" applyBorder="1" applyAlignment="1" applyProtection="1">
      <alignment horizontal="right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left" vertical="center"/>
      <protection/>
    </xf>
    <xf numFmtId="0" fontId="18" fillId="0" borderId="63" xfId="0" applyFont="1" applyBorder="1" applyAlignment="1" applyProtection="1">
      <alignment horizontal="left" vertical="center" wrapText="1"/>
      <protection/>
    </xf>
    <xf numFmtId="39" fontId="18" fillId="0" borderId="63" xfId="0" applyNumberFormat="1" applyFont="1" applyBorder="1" applyAlignment="1" applyProtection="1">
      <alignment horizontal="right" vertical="center"/>
      <protection/>
    </xf>
    <xf numFmtId="49" fontId="3" fillId="0" borderId="25" xfId="0" applyNumberFormat="1" applyFont="1" applyBorder="1" applyAlignment="1" applyProtection="1">
      <alignment horizontal="left" vertical="center"/>
      <protection/>
    </xf>
    <xf numFmtId="0" fontId="69" fillId="0" borderId="64" xfId="0" applyFont="1" applyBorder="1" applyAlignment="1" applyProtection="1">
      <alignment vertical="center" wrapText="1"/>
      <protection/>
    </xf>
    <xf numFmtId="171" fontId="15" fillId="0" borderId="11" xfId="0" applyNumberFormat="1" applyFont="1" applyBorder="1" applyAlignment="1" applyProtection="1">
      <alignment horizontal="left" vertical="center"/>
      <protection/>
    </xf>
    <xf numFmtId="171" fontId="68" fillId="0" borderId="0" xfId="0" applyNumberFormat="1" applyFont="1" applyBorder="1" applyAlignment="1" applyProtection="1">
      <alignment vertical="center"/>
      <protection/>
    </xf>
    <xf numFmtId="171" fontId="67" fillId="0" borderId="0" xfId="0" applyNumberFormat="1" applyFont="1" applyBorder="1" applyAlignment="1" applyProtection="1">
      <alignment vertical="center"/>
      <protection/>
    </xf>
    <xf numFmtId="171" fontId="18" fillId="0" borderId="63" xfId="0" applyNumberFormat="1" applyFont="1" applyBorder="1" applyAlignment="1" applyProtection="1">
      <alignment horizontal="right" vertical="center"/>
      <protection/>
    </xf>
    <xf numFmtId="171" fontId="16" fillId="0" borderId="0" xfId="0" applyNumberFormat="1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171" fontId="19" fillId="0" borderId="0" xfId="0" applyNumberFormat="1" applyFont="1" applyAlignment="1" applyProtection="1">
      <alignment horizontal="right" vertical="center"/>
      <protection/>
    </xf>
    <xf numFmtId="171" fontId="20" fillId="0" borderId="0" xfId="0" applyNumberFormat="1" applyFont="1" applyAlignment="1" applyProtection="1">
      <alignment horizontal="left" vertical="center"/>
      <protection/>
    </xf>
    <xf numFmtId="171" fontId="21" fillId="0" borderId="0" xfId="0" applyNumberFormat="1" applyFont="1" applyAlignment="1" applyProtection="1">
      <alignment horizontal="right" vertical="center"/>
      <protection/>
    </xf>
    <xf numFmtId="171" fontId="19" fillId="0" borderId="0" xfId="0" applyNumberFormat="1" applyFont="1" applyBorder="1" applyAlignment="1" applyProtection="1">
      <alignment horizontal="right" vertical="center"/>
      <protection/>
    </xf>
    <xf numFmtId="171" fontId="3" fillId="33" borderId="0" xfId="0" applyNumberFormat="1" applyFont="1" applyFill="1" applyAlignment="1" applyProtection="1">
      <alignment horizontal="left"/>
      <protection/>
    </xf>
    <xf numFmtId="171" fontId="3" fillId="33" borderId="0" xfId="0" applyNumberFormat="1" applyFont="1" applyFill="1" applyAlignment="1" applyProtection="1">
      <alignment horizontal="left" vertical="center"/>
      <protection/>
    </xf>
    <xf numFmtId="171" fontId="3" fillId="34" borderId="59" xfId="0" applyNumberFormat="1" applyFont="1" applyFill="1" applyBorder="1" applyAlignment="1" applyProtection="1">
      <alignment horizontal="center" vertical="center" wrapText="1"/>
      <protection/>
    </xf>
    <xf numFmtId="166" fontId="3" fillId="34" borderId="61" xfId="0" applyNumberFormat="1" applyFont="1" applyFill="1" applyBorder="1" applyAlignment="1" applyProtection="1">
      <alignment horizontal="center" vertical="center"/>
      <protection/>
    </xf>
    <xf numFmtId="171" fontId="2" fillId="0" borderId="63" xfId="0" applyNumberFormat="1" applyFont="1" applyBorder="1" applyAlignment="1" applyProtection="1">
      <alignment horizontal="right" vertical="center"/>
      <protection/>
    </xf>
    <xf numFmtId="171" fontId="2" fillId="0" borderId="0" xfId="0" applyNumberFormat="1" applyFont="1" applyAlignment="1" applyProtection="1">
      <alignment horizontal="left" vertical="top"/>
      <protection/>
    </xf>
    <xf numFmtId="171" fontId="68" fillId="0" borderId="0" xfId="0" applyNumberFormat="1" applyFont="1" applyAlignment="1" applyProtection="1">
      <alignment horizontal="right" vertical="center"/>
      <protection/>
    </xf>
    <xf numFmtId="0" fontId="70" fillId="0" borderId="0" xfId="0" applyFont="1" applyBorder="1" applyAlignment="1" applyProtection="1">
      <alignment horizontal="left" vertical="center" wrapText="1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7" fontId="68" fillId="0" borderId="0" xfId="0" applyNumberFormat="1" applyFont="1" applyBorder="1" applyAlignment="1" applyProtection="1">
      <alignment vertical="center"/>
      <protection/>
    </xf>
    <xf numFmtId="167" fontId="67" fillId="0" borderId="0" xfId="0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left" vertical="top"/>
      <protection/>
    </xf>
    <xf numFmtId="39" fontId="2" fillId="22" borderId="63" xfId="0" applyNumberFormat="1" applyFont="1" applyFill="1" applyBorder="1" applyAlignment="1" applyProtection="1">
      <alignment horizontal="right" vertical="center"/>
      <protection locked="0"/>
    </xf>
    <xf numFmtId="39" fontId="18" fillId="22" borderId="63" xfId="0" applyNumberFormat="1" applyFont="1" applyFill="1" applyBorder="1" applyAlignment="1" applyProtection="1">
      <alignment horizontal="right" vertical="center"/>
      <protection locked="0"/>
    </xf>
    <xf numFmtId="0" fontId="3" fillId="22" borderId="25" xfId="0" applyFont="1" applyFill="1" applyBorder="1" applyAlignment="1" applyProtection="1">
      <alignment horizontal="left" vertical="center"/>
      <protection locked="0"/>
    </xf>
    <xf numFmtId="37" fontId="10" fillId="0" borderId="27" xfId="0" applyNumberFormat="1" applyFont="1" applyBorder="1" applyAlignment="1" applyProtection="1">
      <alignment horizontal="right" vertical="center"/>
      <protection/>
    </xf>
    <xf numFmtId="0" fontId="3" fillId="22" borderId="26" xfId="0" applyFont="1" applyFill="1" applyBorder="1" applyAlignment="1" applyProtection="1">
      <alignment horizontal="left" vertical="center"/>
      <protection locked="0"/>
    </xf>
    <xf numFmtId="0" fontId="3" fillId="22" borderId="27" xfId="0" applyFont="1" applyFill="1" applyBorder="1" applyAlignment="1" applyProtection="1">
      <alignment horizontal="left" vertical="center"/>
      <protection locked="0"/>
    </xf>
    <xf numFmtId="0" fontId="3" fillId="22" borderId="28" xfId="0" applyFont="1" applyFill="1" applyBorder="1" applyAlignment="1" applyProtection="1">
      <alignment horizontal="left" vertical="center"/>
      <protection locked="0"/>
    </xf>
    <xf numFmtId="0" fontId="3" fillId="22" borderId="20" xfId="0" applyFont="1" applyFill="1" applyBorder="1" applyAlignment="1" applyProtection="1">
      <alignment horizontal="left" vertical="center"/>
      <protection locked="0"/>
    </xf>
    <xf numFmtId="0" fontId="3" fillId="22" borderId="0" xfId="0" applyFont="1" applyFill="1" applyBorder="1" applyAlignment="1" applyProtection="1">
      <alignment horizontal="left" vertical="center"/>
      <protection locked="0"/>
    </xf>
    <xf numFmtId="0" fontId="3" fillId="22" borderId="2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8">
      <selection activeCell="P45" sqref="P45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67" t="s">
        <v>256</v>
      </c>
      <c r="F5" s="17"/>
      <c r="G5" s="17"/>
      <c r="H5" s="17"/>
      <c r="I5" s="17"/>
      <c r="J5" s="18"/>
      <c r="K5" s="16"/>
      <c r="L5" s="16"/>
      <c r="M5" s="16"/>
      <c r="N5" s="16"/>
      <c r="O5" s="16" t="s">
        <v>2</v>
      </c>
      <c r="P5" s="167" t="s">
        <v>253</v>
      </c>
      <c r="Q5" s="19"/>
      <c r="R5" s="18"/>
      <c r="S5" s="20"/>
    </row>
    <row r="6" spans="1:19" ht="17.25" customHeight="1" hidden="1">
      <c r="A6" s="15"/>
      <c r="B6" s="16" t="s">
        <v>4</v>
      </c>
      <c r="C6" s="16"/>
      <c r="D6" s="16"/>
      <c r="E6" s="21" t="s">
        <v>5</v>
      </c>
      <c r="F6" s="16"/>
      <c r="G6" s="16"/>
      <c r="H6" s="16"/>
      <c r="I6" s="16"/>
      <c r="J6" s="22"/>
      <c r="K6" s="16"/>
      <c r="L6" s="16"/>
      <c r="M6" s="16"/>
      <c r="N6" s="16"/>
      <c r="O6" s="16"/>
      <c r="P6" s="23"/>
      <c r="Q6" s="24"/>
      <c r="R6" s="22"/>
      <c r="S6" s="20"/>
    </row>
    <row r="7" spans="1:19" ht="17.25" customHeight="1">
      <c r="A7" s="15"/>
      <c r="B7" s="16" t="s">
        <v>6</v>
      </c>
      <c r="C7" s="16"/>
      <c r="D7" s="16"/>
      <c r="E7" s="21" t="s">
        <v>7</v>
      </c>
      <c r="F7" s="16"/>
      <c r="G7" s="16"/>
      <c r="H7" s="16"/>
      <c r="I7" s="16"/>
      <c r="J7" s="22"/>
      <c r="K7" s="16"/>
      <c r="L7" s="16"/>
      <c r="M7" s="16"/>
      <c r="N7" s="16"/>
      <c r="O7" s="16" t="s">
        <v>8</v>
      </c>
      <c r="P7" s="21"/>
      <c r="Q7" s="24"/>
      <c r="R7" s="22"/>
      <c r="S7" s="20"/>
    </row>
    <row r="8" spans="1:19" ht="17.25" customHeight="1" hidden="1">
      <c r="A8" s="15"/>
      <c r="B8" s="16" t="s">
        <v>9</v>
      </c>
      <c r="C8" s="16"/>
      <c r="D8" s="16"/>
      <c r="E8" s="21" t="s">
        <v>10</v>
      </c>
      <c r="F8" s="16"/>
      <c r="G8" s="16"/>
      <c r="H8" s="16"/>
      <c r="I8" s="16"/>
      <c r="J8" s="22"/>
      <c r="K8" s="16"/>
      <c r="L8" s="16"/>
      <c r="M8" s="16"/>
      <c r="N8" s="16"/>
      <c r="O8" s="16"/>
      <c r="P8" s="23"/>
      <c r="Q8" s="24"/>
      <c r="R8" s="22"/>
      <c r="S8" s="20"/>
    </row>
    <row r="9" spans="1:19" ht="17.25" customHeight="1">
      <c r="A9" s="15"/>
      <c r="B9" s="16" t="s">
        <v>11</v>
      </c>
      <c r="C9" s="16"/>
      <c r="D9" s="16"/>
      <c r="E9" s="25" t="s">
        <v>3</v>
      </c>
      <c r="F9" s="26"/>
      <c r="G9" s="26"/>
      <c r="H9" s="26"/>
      <c r="I9" s="26"/>
      <c r="J9" s="27"/>
      <c r="K9" s="16"/>
      <c r="L9" s="16"/>
      <c r="M9" s="16"/>
      <c r="N9" s="16"/>
      <c r="O9" s="16" t="s">
        <v>12</v>
      </c>
      <c r="P9" s="193" t="s">
        <v>257</v>
      </c>
      <c r="Q9" s="29"/>
      <c r="R9" s="27"/>
      <c r="S9" s="20"/>
    </row>
    <row r="10" spans="1:19" ht="17.25" customHeight="1" hidden="1">
      <c r="A10" s="15"/>
      <c r="B10" s="16" t="s">
        <v>13</v>
      </c>
      <c r="C10" s="16"/>
      <c r="D10" s="16"/>
      <c r="E10" s="30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4"/>
      <c r="Q10" s="24"/>
      <c r="R10" s="16"/>
      <c r="S10" s="20"/>
    </row>
    <row r="11" spans="1:19" ht="17.25" customHeight="1" hidden="1">
      <c r="A11" s="15"/>
      <c r="B11" s="16" t="s">
        <v>14</v>
      </c>
      <c r="C11" s="16"/>
      <c r="D11" s="16"/>
      <c r="E11" s="30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4"/>
      <c r="Q11" s="24"/>
      <c r="R11" s="16"/>
      <c r="S11" s="20"/>
    </row>
    <row r="12" spans="1:19" ht="17.25" customHeight="1" hidden="1">
      <c r="A12" s="15"/>
      <c r="B12" s="16" t="s">
        <v>15</v>
      </c>
      <c r="C12" s="16"/>
      <c r="D12" s="16"/>
      <c r="E12" s="30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4"/>
      <c r="Q12" s="24"/>
      <c r="R12" s="16"/>
      <c r="S12" s="20"/>
    </row>
    <row r="13" spans="1:19" ht="17.25" customHeight="1" hidden="1">
      <c r="A13" s="15"/>
      <c r="B13" s="16"/>
      <c r="C13" s="16"/>
      <c r="D13" s="16"/>
      <c r="E13" s="30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4"/>
      <c r="Q13" s="24"/>
      <c r="R13" s="16"/>
      <c r="S13" s="20"/>
    </row>
    <row r="14" spans="1:19" ht="17.25" customHeight="1" hidden="1">
      <c r="A14" s="15"/>
      <c r="B14" s="16"/>
      <c r="C14" s="16"/>
      <c r="D14" s="16"/>
      <c r="E14" s="30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4"/>
      <c r="Q14" s="24"/>
      <c r="R14" s="16"/>
      <c r="S14" s="20"/>
    </row>
    <row r="15" spans="1:19" ht="17.25" customHeight="1" hidden="1">
      <c r="A15" s="15"/>
      <c r="B15" s="16"/>
      <c r="C15" s="16"/>
      <c r="D15" s="16"/>
      <c r="E15" s="30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4"/>
      <c r="Q15" s="24"/>
      <c r="R15" s="16"/>
      <c r="S15" s="20"/>
    </row>
    <row r="16" spans="1:19" ht="17.25" customHeight="1" hidden="1">
      <c r="A16" s="15"/>
      <c r="B16" s="16"/>
      <c r="C16" s="16"/>
      <c r="D16" s="16"/>
      <c r="E16" s="30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4"/>
      <c r="Q16" s="24"/>
      <c r="R16" s="16"/>
      <c r="S16" s="20"/>
    </row>
    <row r="17" spans="1:19" ht="17.25" customHeight="1" hidden="1">
      <c r="A17" s="15"/>
      <c r="B17" s="16"/>
      <c r="C17" s="16"/>
      <c r="D17" s="16"/>
      <c r="E17" s="30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  <c r="Q17" s="24"/>
      <c r="R17" s="16"/>
      <c r="S17" s="20"/>
    </row>
    <row r="18" spans="1:19" ht="17.25" customHeight="1" hidden="1">
      <c r="A18" s="15"/>
      <c r="B18" s="16"/>
      <c r="C18" s="16"/>
      <c r="D18" s="16"/>
      <c r="E18" s="30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4"/>
      <c r="Q18" s="24"/>
      <c r="R18" s="16"/>
      <c r="S18" s="20"/>
    </row>
    <row r="19" spans="1:19" ht="17.25" customHeight="1" hidden="1">
      <c r="A19" s="15"/>
      <c r="B19" s="16"/>
      <c r="C19" s="16"/>
      <c r="D19" s="16"/>
      <c r="E19" s="30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4"/>
      <c r="Q19" s="24"/>
      <c r="R19" s="16"/>
      <c r="S19" s="20"/>
    </row>
    <row r="20" spans="1:19" ht="17.25" customHeight="1" hidden="1">
      <c r="A20" s="15"/>
      <c r="B20" s="16"/>
      <c r="C20" s="16"/>
      <c r="D20" s="16"/>
      <c r="E20" s="30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4"/>
      <c r="Q20" s="24"/>
      <c r="R20" s="16"/>
      <c r="S20" s="20"/>
    </row>
    <row r="21" spans="1:19" ht="17.25" customHeight="1" hidden="1">
      <c r="A21" s="15"/>
      <c r="B21" s="16"/>
      <c r="C21" s="16"/>
      <c r="D21" s="16"/>
      <c r="E21" s="30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4"/>
      <c r="Q21" s="24"/>
      <c r="R21" s="16"/>
      <c r="S21" s="20"/>
    </row>
    <row r="22" spans="1:19" ht="17.25" customHeight="1" hidden="1">
      <c r="A22" s="15"/>
      <c r="B22" s="16"/>
      <c r="C22" s="16"/>
      <c r="D22" s="16"/>
      <c r="E22" s="30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4"/>
      <c r="Q22" s="24"/>
      <c r="R22" s="16"/>
      <c r="S22" s="20"/>
    </row>
    <row r="23" spans="1:19" ht="17.25" customHeight="1" hidden="1">
      <c r="A23" s="15"/>
      <c r="B23" s="16"/>
      <c r="C23" s="16"/>
      <c r="D23" s="16"/>
      <c r="E23" s="30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4"/>
      <c r="Q23" s="24"/>
      <c r="R23" s="16"/>
      <c r="S23" s="20"/>
    </row>
    <row r="24" spans="1:19" ht="17.25" customHeight="1" hidden="1">
      <c r="A24" s="15"/>
      <c r="B24" s="16"/>
      <c r="C24" s="16"/>
      <c r="D24" s="16"/>
      <c r="E24" s="30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4"/>
      <c r="Q24" s="24"/>
      <c r="R24" s="16"/>
      <c r="S24" s="20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0"/>
    </row>
    <row r="26" spans="1:19" ht="17.25" customHeight="1">
      <c r="A26" s="15"/>
      <c r="B26" s="16" t="s">
        <v>18</v>
      </c>
      <c r="C26" s="16"/>
      <c r="D26" s="16"/>
      <c r="E26" s="167" t="s">
        <v>333</v>
      </c>
      <c r="F26" s="17"/>
      <c r="G26" s="17"/>
      <c r="H26" s="17"/>
      <c r="I26" s="17"/>
      <c r="J26" s="18"/>
      <c r="K26" s="16"/>
      <c r="L26" s="16"/>
      <c r="M26" s="16"/>
      <c r="N26" s="16"/>
      <c r="O26" s="31" t="s">
        <v>19</v>
      </c>
      <c r="P26" s="32" t="s">
        <v>20</v>
      </c>
      <c r="Q26" s="33"/>
      <c r="R26" s="34"/>
      <c r="S26" s="20"/>
    </row>
    <row r="27" spans="1:19" ht="17.25" customHeight="1">
      <c r="A27" s="15"/>
      <c r="B27" s="16" t="s">
        <v>21</v>
      </c>
      <c r="C27" s="16"/>
      <c r="D27" s="16"/>
      <c r="E27" s="21" t="s">
        <v>22</v>
      </c>
      <c r="F27" s="16"/>
      <c r="G27" s="16"/>
      <c r="H27" s="16"/>
      <c r="I27" s="16"/>
      <c r="J27" s="22"/>
      <c r="K27" s="16"/>
      <c r="L27" s="16"/>
      <c r="M27" s="16"/>
      <c r="N27" s="16"/>
      <c r="O27" s="31" t="s">
        <v>23</v>
      </c>
      <c r="P27" s="32" t="s">
        <v>24</v>
      </c>
      <c r="Q27" s="33"/>
      <c r="R27" s="34"/>
      <c r="S27" s="20"/>
    </row>
    <row r="28" spans="1:19" ht="17.25" customHeight="1">
      <c r="A28" s="15"/>
      <c r="B28" s="16" t="s">
        <v>25</v>
      </c>
      <c r="C28" s="16"/>
      <c r="D28" s="16"/>
      <c r="E28" s="217" t="s">
        <v>3</v>
      </c>
      <c r="F28" s="218"/>
      <c r="G28" s="218"/>
      <c r="H28" s="218"/>
      <c r="I28" s="218"/>
      <c r="J28" s="219"/>
      <c r="K28" s="16"/>
      <c r="L28" s="16"/>
      <c r="M28" s="16"/>
      <c r="N28" s="16"/>
      <c r="O28" s="212"/>
      <c r="P28" s="214"/>
      <c r="Q28" s="215"/>
      <c r="R28" s="216"/>
      <c r="S28" s="20"/>
    </row>
    <row r="29" spans="1:19" ht="17.25" customHeight="1">
      <c r="A29" s="15"/>
      <c r="B29" s="16"/>
      <c r="C29" s="16"/>
      <c r="D29" s="16"/>
      <c r="E29" s="28"/>
      <c r="F29" s="26"/>
      <c r="G29" s="26"/>
      <c r="H29" s="26"/>
      <c r="I29" s="26"/>
      <c r="J29" s="27"/>
      <c r="K29" s="16"/>
      <c r="L29" s="16"/>
      <c r="M29" s="16"/>
      <c r="N29" s="16"/>
      <c r="O29" s="24"/>
      <c r="P29" s="24"/>
      <c r="Q29" s="24"/>
      <c r="R29" s="16"/>
      <c r="S29" s="20"/>
    </row>
    <row r="30" spans="1:19" ht="17.25" customHeight="1">
      <c r="A30" s="15"/>
      <c r="B30" s="16"/>
      <c r="C30" s="16"/>
      <c r="D30" s="16"/>
      <c r="E30" s="35" t="s">
        <v>26</v>
      </c>
      <c r="F30" s="16"/>
      <c r="G30" s="16" t="s">
        <v>27</v>
      </c>
      <c r="H30" s="16"/>
      <c r="I30" s="16"/>
      <c r="J30" s="16"/>
      <c r="K30" s="16"/>
      <c r="L30" s="16"/>
      <c r="M30" s="16"/>
      <c r="N30" s="16"/>
      <c r="O30" s="35" t="s">
        <v>28</v>
      </c>
      <c r="P30" s="24"/>
      <c r="Q30" s="24"/>
      <c r="R30" s="36"/>
      <c r="S30" s="20"/>
    </row>
    <row r="31" spans="1:19" ht="17.25" customHeight="1">
      <c r="A31" s="15"/>
      <c r="B31" s="16"/>
      <c r="C31" s="16"/>
      <c r="D31" s="16"/>
      <c r="E31" s="31"/>
      <c r="F31" s="16"/>
      <c r="G31" s="32"/>
      <c r="H31" s="37"/>
      <c r="I31" s="38"/>
      <c r="J31" s="16"/>
      <c r="K31" s="16"/>
      <c r="L31" s="16"/>
      <c r="M31" s="16"/>
      <c r="N31" s="16"/>
      <c r="O31" s="186" t="s">
        <v>85</v>
      </c>
      <c r="P31" s="24"/>
      <c r="Q31" s="24"/>
      <c r="R31" s="39"/>
      <c r="S31" s="20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29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30</v>
      </c>
      <c r="B34" s="48"/>
      <c r="C34" s="48"/>
      <c r="D34" s="49"/>
      <c r="E34" s="50" t="s">
        <v>31</v>
      </c>
      <c r="F34" s="49"/>
      <c r="G34" s="50" t="s">
        <v>32</v>
      </c>
      <c r="H34" s="48"/>
      <c r="I34" s="49"/>
      <c r="J34" s="50" t="s">
        <v>33</v>
      </c>
      <c r="K34" s="48"/>
      <c r="L34" s="50" t="s">
        <v>34</v>
      </c>
      <c r="M34" s="48"/>
      <c r="N34" s="48"/>
      <c r="O34" s="49"/>
      <c r="P34" s="50" t="s">
        <v>35</v>
      </c>
      <c r="Q34" s="48"/>
      <c r="R34" s="48"/>
      <c r="S34" s="51"/>
    </row>
    <row r="35" spans="1:19" ht="20.25" customHeight="1">
      <c r="A35" s="52"/>
      <c r="B35" s="53"/>
      <c r="C35" s="53"/>
      <c r="D35" s="54">
        <v>19767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36</v>
      </c>
      <c r="F36" s="44"/>
      <c r="G36" s="44"/>
      <c r="H36" s="44"/>
      <c r="I36" s="44"/>
      <c r="J36" s="61" t="s">
        <v>37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38</v>
      </c>
      <c r="B37" s="63"/>
      <c r="C37" s="64" t="s">
        <v>39</v>
      </c>
      <c r="D37" s="65"/>
      <c r="E37" s="65"/>
      <c r="F37" s="66"/>
      <c r="G37" s="62" t="s">
        <v>40</v>
      </c>
      <c r="H37" s="67"/>
      <c r="I37" s="64" t="s">
        <v>41</v>
      </c>
      <c r="J37" s="65"/>
      <c r="K37" s="65"/>
      <c r="L37" s="62" t="s">
        <v>42</v>
      </c>
      <c r="M37" s="67"/>
      <c r="N37" s="64" t="s">
        <v>43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44</v>
      </c>
      <c r="C38" s="18"/>
      <c r="D38" s="70" t="s">
        <v>45</v>
      </c>
      <c r="E38" s="71">
        <f>SUMIF(Rozpočet!O5:O65536,8,Rozpočet!I5:I65536)</f>
        <v>0</v>
      </c>
      <c r="F38" s="72"/>
      <c r="G38" s="68">
        <v>8</v>
      </c>
      <c r="H38" s="73" t="s">
        <v>46</v>
      </c>
      <c r="I38" s="34"/>
      <c r="J38" s="74">
        <v>0</v>
      </c>
      <c r="K38" s="75"/>
      <c r="L38" s="68">
        <v>13</v>
      </c>
      <c r="M38" s="32" t="s">
        <v>47</v>
      </c>
      <c r="N38" s="37"/>
      <c r="O38" s="37"/>
      <c r="P38" s="213">
        <f>M49</f>
        <v>21</v>
      </c>
      <c r="Q38" s="76" t="s">
        <v>48</v>
      </c>
      <c r="R38" s="71">
        <v>0</v>
      </c>
      <c r="S38" s="72"/>
    </row>
    <row r="39" spans="1:19" ht="20.25" customHeight="1">
      <c r="A39" s="68">
        <v>2</v>
      </c>
      <c r="B39" s="77"/>
      <c r="C39" s="27"/>
      <c r="D39" s="70" t="s">
        <v>49</v>
      </c>
      <c r="E39" s="71">
        <f>SUMIF(Rozpočet!O10:O65536,4,Rozpočet!I10:I65536)</f>
        <v>0</v>
      </c>
      <c r="F39" s="72"/>
      <c r="G39" s="68">
        <v>9</v>
      </c>
      <c r="H39" s="16" t="s">
        <v>50</v>
      </c>
      <c r="I39" s="70"/>
      <c r="J39" s="74">
        <v>0</v>
      </c>
      <c r="K39" s="75"/>
      <c r="L39" s="68">
        <v>14</v>
      </c>
      <c r="M39" s="32" t="s">
        <v>51</v>
      </c>
      <c r="N39" s="37"/>
      <c r="O39" s="37"/>
      <c r="P39" s="213">
        <f>M49</f>
        <v>21</v>
      </c>
      <c r="Q39" s="76" t="s">
        <v>48</v>
      </c>
      <c r="R39" s="71">
        <v>0</v>
      </c>
      <c r="S39" s="72"/>
    </row>
    <row r="40" spans="1:19" ht="20.25" customHeight="1">
      <c r="A40" s="68">
        <v>3</v>
      </c>
      <c r="B40" s="69" t="s">
        <v>52</v>
      </c>
      <c r="C40" s="18"/>
      <c r="D40" s="70" t="s">
        <v>45</v>
      </c>
      <c r="E40" s="71">
        <f>SUMIF(Rozpočet!O11:O65536,32,Rozpočet!I11:I65536)</f>
        <v>0</v>
      </c>
      <c r="F40" s="72"/>
      <c r="G40" s="68">
        <v>10</v>
      </c>
      <c r="H40" s="73" t="s">
        <v>53</v>
      </c>
      <c r="I40" s="34"/>
      <c r="J40" s="74">
        <v>0</v>
      </c>
      <c r="K40" s="75"/>
      <c r="L40" s="68">
        <v>15</v>
      </c>
      <c r="M40" s="32" t="s">
        <v>54</v>
      </c>
      <c r="N40" s="37"/>
      <c r="O40" s="37"/>
      <c r="P40" s="213">
        <f>M49</f>
        <v>21</v>
      </c>
      <c r="Q40" s="76" t="s">
        <v>48</v>
      </c>
      <c r="R40" s="71">
        <v>0</v>
      </c>
      <c r="S40" s="72"/>
    </row>
    <row r="41" spans="1:19" ht="20.25" customHeight="1">
      <c r="A41" s="68">
        <v>4</v>
      </c>
      <c r="B41" s="77"/>
      <c r="C41" s="27"/>
      <c r="D41" s="70" t="s">
        <v>49</v>
      </c>
      <c r="E41" s="71">
        <f>SUMIF(Rozpočet!O12:O65536,16,Rozpočet!I12:I65536)+SUMIF(Rozpočet!O12:O65536,128,Rozpočet!I12:I65536)</f>
        <v>0</v>
      </c>
      <c r="F41" s="72"/>
      <c r="G41" s="68">
        <v>11</v>
      </c>
      <c r="H41" s="73"/>
      <c r="I41" s="34"/>
      <c r="J41" s="74">
        <v>0</v>
      </c>
      <c r="K41" s="75"/>
      <c r="L41" s="68">
        <v>16</v>
      </c>
      <c r="M41" s="32" t="s">
        <v>55</v>
      </c>
      <c r="N41" s="37"/>
      <c r="O41" s="37"/>
      <c r="P41" s="213">
        <f>M49</f>
        <v>21</v>
      </c>
      <c r="Q41" s="76" t="s">
        <v>48</v>
      </c>
      <c r="R41" s="71">
        <v>0</v>
      </c>
      <c r="S41" s="72"/>
    </row>
    <row r="42" spans="1:19" ht="20.25" customHeight="1">
      <c r="A42" s="68">
        <v>5</v>
      </c>
      <c r="B42" s="69" t="s">
        <v>56</v>
      </c>
      <c r="C42" s="18"/>
      <c r="D42" s="70" t="s">
        <v>45</v>
      </c>
      <c r="E42" s="71">
        <f>SUMIF(Rozpočet!O13:O65536,256,Rozpočet!I13:I65536)</f>
        <v>0</v>
      </c>
      <c r="F42" s="72"/>
      <c r="G42" s="78"/>
      <c r="H42" s="37"/>
      <c r="I42" s="34"/>
      <c r="J42" s="79"/>
      <c r="K42" s="75"/>
      <c r="L42" s="68">
        <v>17</v>
      </c>
      <c r="M42" s="32" t="s">
        <v>57</v>
      </c>
      <c r="N42" s="37"/>
      <c r="O42" s="37"/>
      <c r="P42" s="213">
        <f>M49</f>
        <v>21</v>
      </c>
      <c r="Q42" s="76" t="s">
        <v>48</v>
      </c>
      <c r="R42" s="71">
        <v>0</v>
      </c>
      <c r="S42" s="72"/>
    </row>
    <row r="43" spans="1:19" ht="20.25" customHeight="1">
      <c r="A43" s="68">
        <v>6</v>
      </c>
      <c r="B43" s="77"/>
      <c r="C43" s="27"/>
      <c r="D43" s="70" t="s">
        <v>49</v>
      </c>
      <c r="E43" s="71">
        <f>SUMIF(Rozpočet!O14:O65536,64,Rozpočet!I14:I65536)</f>
        <v>0</v>
      </c>
      <c r="F43" s="72"/>
      <c r="G43" s="78"/>
      <c r="H43" s="37"/>
      <c r="I43" s="34"/>
      <c r="J43" s="79"/>
      <c r="K43" s="75"/>
      <c r="L43" s="68">
        <v>18</v>
      </c>
      <c r="M43" s="73" t="s">
        <v>58</v>
      </c>
      <c r="N43" s="37"/>
      <c r="O43" s="37"/>
      <c r="P43" s="37"/>
      <c r="Q43" s="34"/>
      <c r="R43" s="71">
        <f>SUMIF(Rozpočet!O14:O65536,1024,Rozpočet!I14:I65536)</f>
        <v>0</v>
      </c>
      <c r="S43" s="72"/>
    </row>
    <row r="44" spans="1:19" ht="20.25" customHeight="1">
      <c r="A44" s="68">
        <v>7</v>
      </c>
      <c r="B44" s="80" t="s">
        <v>59</v>
      </c>
      <c r="C44" s="37"/>
      <c r="D44" s="34"/>
      <c r="E44" s="81">
        <f>SUM(E38:E43)</f>
        <v>0</v>
      </c>
      <c r="F44" s="46"/>
      <c r="G44" s="68">
        <v>12</v>
      </c>
      <c r="H44" s="80" t="s">
        <v>60</v>
      </c>
      <c r="I44" s="34"/>
      <c r="J44" s="82">
        <f>SUM(J38:J41)</f>
        <v>0</v>
      </c>
      <c r="K44" s="83">
        <f>M49</f>
        <v>21</v>
      </c>
      <c r="L44" s="68">
        <v>19</v>
      </c>
      <c r="M44" s="69" t="s">
        <v>61</v>
      </c>
      <c r="N44" s="17"/>
      <c r="O44" s="17"/>
      <c r="P44" s="17"/>
      <c r="Q44" s="84"/>
      <c r="R44" s="81">
        <f>SUM(R38:R43)</f>
        <v>0</v>
      </c>
      <c r="S44" s="46"/>
    </row>
    <row r="45" spans="1:19" ht="20.25" customHeight="1">
      <c r="A45" s="85">
        <v>20</v>
      </c>
      <c r="B45" s="86" t="s">
        <v>62</v>
      </c>
      <c r="C45" s="87"/>
      <c r="D45" s="88"/>
      <c r="E45" s="89">
        <f>SUMIF(Rozpočet!O14:O65536,512,Rozpočet!I14:I65536)</f>
        <v>0</v>
      </c>
      <c r="F45" s="42"/>
      <c r="G45" s="85">
        <v>21</v>
      </c>
      <c r="H45" s="86" t="s">
        <v>63</v>
      </c>
      <c r="I45" s="88"/>
      <c r="J45" s="90">
        <v>0</v>
      </c>
      <c r="K45" s="91">
        <f>M49</f>
        <v>21</v>
      </c>
      <c r="L45" s="85">
        <v>22</v>
      </c>
      <c r="M45" s="86" t="s">
        <v>64</v>
      </c>
      <c r="N45" s="87"/>
      <c r="O45" s="87"/>
      <c r="P45" s="87"/>
      <c r="Q45" s="88"/>
      <c r="R45" s="89">
        <f>SUMIF(Rozpočet!O14:O65536,"&lt;4",Rozpočet!I14:I65536)+SUMIF(Rozpočet!O14:O65536,"&gt;1024",Rozpočet!I14:I65536)</f>
        <v>0</v>
      </c>
      <c r="S45" s="42"/>
    </row>
    <row r="46" spans="1:19" ht="20.25" customHeight="1">
      <c r="A46" s="92" t="s">
        <v>21</v>
      </c>
      <c r="B46" s="13"/>
      <c r="C46" s="13"/>
      <c r="D46" s="13"/>
      <c r="E46" s="13"/>
      <c r="F46" s="93"/>
      <c r="G46" s="94"/>
      <c r="H46" s="13"/>
      <c r="I46" s="13"/>
      <c r="J46" s="13"/>
      <c r="K46" s="13"/>
      <c r="L46" s="62" t="s">
        <v>65</v>
      </c>
      <c r="M46" s="49"/>
      <c r="N46" s="64" t="s">
        <v>66</v>
      </c>
      <c r="O46" s="48"/>
      <c r="P46" s="48"/>
      <c r="Q46" s="48"/>
      <c r="R46" s="48"/>
      <c r="S46" s="51"/>
    </row>
    <row r="47" spans="1:19" ht="20.25" customHeight="1">
      <c r="A47" s="15"/>
      <c r="B47" s="16"/>
      <c r="C47" s="16"/>
      <c r="D47" s="16"/>
      <c r="E47" s="16"/>
      <c r="F47" s="22"/>
      <c r="G47" s="95"/>
      <c r="H47" s="16"/>
      <c r="I47" s="16"/>
      <c r="J47" s="16"/>
      <c r="K47" s="16"/>
      <c r="L47" s="68">
        <v>23</v>
      </c>
      <c r="M47" s="73" t="s">
        <v>67</v>
      </c>
      <c r="N47" s="37"/>
      <c r="O47" s="37"/>
      <c r="P47" s="37"/>
      <c r="Q47" s="72"/>
      <c r="R47" s="81">
        <f>ROUND(E44+J44+R44+E45+J45+R45,2)</f>
        <v>0</v>
      </c>
      <c r="S47" s="46"/>
    </row>
    <row r="48" spans="1:19" ht="20.25" customHeight="1">
      <c r="A48" s="96" t="s">
        <v>68</v>
      </c>
      <c r="B48" s="26"/>
      <c r="C48" s="26"/>
      <c r="D48" s="26"/>
      <c r="E48" s="26"/>
      <c r="F48" s="27"/>
      <c r="G48" s="97" t="s">
        <v>69</v>
      </c>
      <c r="H48" s="26"/>
      <c r="I48" s="26"/>
      <c r="J48" s="26"/>
      <c r="K48" s="26"/>
      <c r="L48" s="68">
        <v>24</v>
      </c>
      <c r="M48" s="98">
        <v>15</v>
      </c>
      <c r="N48" s="27" t="s">
        <v>48</v>
      </c>
      <c r="O48" s="99">
        <f>R47-O49</f>
        <v>0</v>
      </c>
      <c r="P48" s="37" t="s">
        <v>70</v>
      </c>
      <c r="Q48" s="34"/>
      <c r="R48" s="100">
        <f>ROUNDUP(O48*M48/100,2)</f>
        <v>0</v>
      </c>
      <c r="S48" s="101"/>
    </row>
    <row r="49" spans="1:19" ht="20.25" customHeight="1">
      <c r="A49" s="102" t="s">
        <v>18</v>
      </c>
      <c r="B49" s="17"/>
      <c r="C49" s="17"/>
      <c r="D49" s="17"/>
      <c r="E49" s="17"/>
      <c r="F49" s="18"/>
      <c r="G49" s="103"/>
      <c r="H49" s="17"/>
      <c r="I49" s="17"/>
      <c r="J49" s="17"/>
      <c r="K49" s="17"/>
      <c r="L49" s="68">
        <v>25</v>
      </c>
      <c r="M49" s="104">
        <v>21</v>
      </c>
      <c r="N49" s="34" t="s">
        <v>48</v>
      </c>
      <c r="O49" s="99">
        <f>ROUND(SUMIF(Rozpočet!N14:N65536,M49,Rozpočet!I14:I65536)+SUMIF(P38:P42,M49,R38:R42)+IF(K44=M49,J44,0)+IF(K45=M49,J45,0),2)</f>
        <v>0</v>
      </c>
      <c r="P49" s="37" t="s">
        <v>70</v>
      </c>
      <c r="Q49" s="34"/>
      <c r="R49" s="71">
        <f>ROUNDUP(O49*M49/100,2)</f>
        <v>0</v>
      </c>
      <c r="S49" s="72"/>
    </row>
    <row r="50" spans="1:19" ht="20.25" customHeight="1">
      <c r="A50" s="15"/>
      <c r="B50" s="16"/>
      <c r="C50" s="16"/>
      <c r="D50" s="16"/>
      <c r="E50" s="16"/>
      <c r="F50" s="22"/>
      <c r="G50" s="95"/>
      <c r="H50" s="16"/>
      <c r="I50" s="16"/>
      <c r="J50" s="16"/>
      <c r="K50" s="16"/>
      <c r="L50" s="85">
        <v>26</v>
      </c>
      <c r="M50" s="105" t="s">
        <v>71</v>
      </c>
      <c r="N50" s="87"/>
      <c r="O50" s="87"/>
      <c r="P50" s="87"/>
      <c r="Q50" s="106"/>
      <c r="R50" s="107">
        <f>R47+R48+R49</f>
        <v>0</v>
      </c>
      <c r="S50" s="108"/>
    </row>
    <row r="51" spans="1:19" ht="20.25" customHeight="1">
      <c r="A51" s="96" t="s">
        <v>68</v>
      </c>
      <c r="B51" s="26"/>
      <c r="C51" s="26"/>
      <c r="D51" s="26"/>
      <c r="E51" s="26"/>
      <c r="F51" s="27"/>
      <c r="G51" s="97" t="s">
        <v>69</v>
      </c>
      <c r="H51" s="26"/>
      <c r="I51" s="26"/>
      <c r="J51" s="26"/>
      <c r="K51" s="26"/>
      <c r="L51" s="62" t="s">
        <v>72</v>
      </c>
      <c r="M51" s="49"/>
      <c r="N51" s="64" t="s">
        <v>73</v>
      </c>
      <c r="O51" s="48"/>
      <c r="P51" s="48"/>
      <c r="Q51" s="48"/>
      <c r="R51" s="109"/>
      <c r="S51" s="51"/>
    </row>
    <row r="52" spans="1:19" ht="20.25" customHeight="1">
      <c r="A52" s="102" t="s">
        <v>25</v>
      </c>
      <c r="B52" s="17"/>
      <c r="C52" s="17"/>
      <c r="D52" s="17"/>
      <c r="E52" s="17"/>
      <c r="F52" s="18"/>
      <c r="G52" s="103"/>
      <c r="H52" s="17"/>
      <c r="I52" s="17"/>
      <c r="J52" s="17"/>
      <c r="K52" s="17"/>
      <c r="L52" s="68">
        <v>27</v>
      </c>
      <c r="M52" s="73" t="s">
        <v>74</v>
      </c>
      <c r="N52" s="37"/>
      <c r="O52" s="37"/>
      <c r="P52" s="37"/>
      <c r="Q52" s="34"/>
      <c r="R52" s="71">
        <v>0</v>
      </c>
      <c r="S52" s="72"/>
    </row>
    <row r="53" spans="1:19" ht="20.25" customHeight="1">
      <c r="A53" s="15"/>
      <c r="B53" s="16"/>
      <c r="C53" s="16"/>
      <c r="D53" s="16"/>
      <c r="E53" s="16"/>
      <c r="F53" s="22"/>
      <c r="G53" s="95"/>
      <c r="H53" s="16"/>
      <c r="I53" s="16"/>
      <c r="J53" s="16"/>
      <c r="K53" s="16"/>
      <c r="L53" s="68">
        <v>28</v>
      </c>
      <c r="M53" s="73" t="s">
        <v>75</v>
      </c>
      <c r="N53" s="37"/>
      <c r="O53" s="37"/>
      <c r="P53" s="37"/>
      <c r="Q53" s="34"/>
      <c r="R53" s="71">
        <v>0</v>
      </c>
      <c r="S53" s="72"/>
    </row>
    <row r="54" spans="1:19" ht="20.25" customHeight="1">
      <c r="A54" s="110" t="s">
        <v>68</v>
      </c>
      <c r="B54" s="41"/>
      <c r="C54" s="41"/>
      <c r="D54" s="41"/>
      <c r="E54" s="41"/>
      <c r="F54" s="111"/>
      <c r="G54" s="112" t="s">
        <v>69</v>
      </c>
      <c r="H54" s="41"/>
      <c r="I54" s="41"/>
      <c r="J54" s="41"/>
      <c r="K54" s="41"/>
      <c r="L54" s="85">
        <v>29</v>
      </c>
      <c r="M54" s="86" t="s">
        <v>76</v>
      </c>
      <c r="N54" s="87"/>
      <c r="O54" s="87"/>
      <c r="P54" s="87"/>
      <c r="Q54" s="88"/>
      <c r="R54" s="55">
        <v>0</v>
      </c>
      <c r="S54" s="113"/>
    </row>
  </sheetData>
  <sheetProtection/>
  <mergeCells count="2">
    <mergeCell ref="P28:R28"/>
    <mergeCell ref="E28:J28"/>
  </mergeCells>
  <printOptions horizontalCentered="1"/>
  <pageMargins left="0.6299212598425197" right="0.3937007874015748" top="0.7480314960629921" bottom="0.7480314960629921" header="0.31496062992125984" footer="0.31496062992125984"/>
  <pageSetup blackAndWhite="1" fitToHeight="0" fitToWidth="1" horizontalDpi="300" verticalDpi="300" orientation="portrait" paperSize="9" scale="9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PageLayoutView="0" workbookViewId="0" topLeftCell="A1">
      <pane ySplit="13" topLeftCell="A14" activePane="bottomLeft" state="frozen"/>
      <selection pane="topLeft" activeCell="W22" sqref="W22"/>
      <selection pane="bottomLeft" activeCell="B17" sqref="B17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4" t="s">
        <v>77</v>
      </c>
      <c r="B1" s="115"/>
      <c r="C1" s="115"/>
      <c r="D1" s="115"/>
      <c r="E1" s="115"/>
    </row>
    <row r="2" spans="1:5" ht="12" customHeight="1">
      <c r="A2" s="116" t="s">
        <v>78</v>
      </c>
      <c r="B2" s="117" t="str">
        <f>'Krycí list'!E5</f>
        <v>III/2318 Dobříč - Obora: km 4,130 - 7,730</v>
      </c>
      <c r="C2" s="118"/>
      <c r="D2" s="118"/>
      <c r="E2" s="118"/>
    </row>
    <row r="3" spans="1:5" ht="12" customHeight="1">
      <c r="A3" s="116" t="s">
        <v>79</v>
      </c>
      <c r="B3" s="117" t="str">
        <f>'Krycí list'!E7</f>
        <v>Oprava komunikace</v>
      </c>
      <c r="C3" s="119"/>
      <c r="D3" s="117"/>
      <c r="E3" s="120"/>
    </row>
    <row r="4" spans="1:5" ht="12" customHeight="1">
      <c r="A4" s="116" t="s">
        <v>80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81</v>
      </c>
      <c r="B5" s="117" t="str">
        <f>'Krycí list'!P5</f>
        <v> 822 23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82</v>
      </c>
      <c r="B7" s="117" t="str">
        <f>'Krycí list'!E26</f>
        <v>Správa a údržba silnic Plzeňského kraje, příspěvková organizace</v>
      </c>
      <c r="C7" s="119"/>
      <c r="D7" s="117"/>
      <c r="E7" s="120"/>
    </row>
    <row r="8" spans="1:5" ht="12" customHeight="1">
      <c r="A8" s="117" t="s">
        <v>83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84</v>
      </c>
      <c r="B9" s="117" t="s">
        <v>85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86</v>
      </c>
      <c r="B11" s="122" t="s">
        <v>87</v>
      </c>
      <c r="C11" s="123" t="s">
        <v>88</v>
      </c>
      <c r="D11" s="124" t="s">
        <v>89</v>
      </c>
      <c r="E11" s="123" t="s">
        <v>90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30"/>
      <c r="C13" s="130"/>
      <c r="D13" s="130"/>
      <c r="E13" s="131"/>
    </row>
    <row r="14" spans="1:5" s="132" customFormat="1" ht="12.75" customHeight="1">
      <c r="A14" s="133" t="str">
        <f>Rozpočet!D14</f>
        <v>0</v>
      </c>
      <c r="B14" s="134" t="str">
        <f>Rozpočet!E14</f>
        <v>Všeobecné konstrukce a práce</v>
      </c>
      <c r="C14" s="135">
        <f>Rozpočet!I14</f>
        <v>0</v>
      </c>
      <c r="D14" s="136">
        <f>Rozpočet!K14</f>
        <v>0</v>
      </c>
      <c r="E14" s="136">
        <f>Rozpočet!M14</f>
        <v>0</v>
      </c>
    </row>
    <row r="15" spans="1:5" s="132" customFormat="1" ht="12.75" customHeight="1">
      <c r="A15" s="133" t="str">
        <f>Rozpočet!D18</f>
        <v>1</v>
      </c>
      <c r="B15" s="134" t="str">
        <f>Rozpočet!E18</f>
        <v>Zemní práce</v>
      </c>
      <c r="C15" s="135">
        <f>Rozpočet!I18</f>
        <v>0</v>
      </c>
      <c r="D15" s="136">
        <f>Rozpočet!K18</f>
        <v>0</v>
      </c>
      <c r="E15" s="136">
        <f>Rozpočet!M18</f>
        <v>679.1148</v>
      </c>
    </row>
    <row r="16" spans="1:5" s="132" customFormat="1" ht="12.75" customHeight="1">
      <c r="A16" s="133" t="str">
        <f>Rozpočet!D85</f>
        <v>5</v>
      </c>
      <c r="B16" s="134" t="str">
        <f>Rozpočet!E85</f>
        <v>Komunikace</v>
      </c>
      <c r="C16" s="135">
        <f>Rozpočet!I85</f>
        <v>0</v>
      </c>
      <c r="D16" s="136">
        <f>Rozpočet!K85</f>
        <v>10681.947930420001</v>
      </c>
      <c r="E16" s="136">
        <f>Rozpočet!M85</f>
        <v>0</v>
      </c>
    </row>
    <row r="17" spans="1:5" s="132" customFormat="1" ht="12.75" customHeight="1">
      <c r="A17" s="133" t="str">
        <f>Rozpočet!D160</f>
        <v>9</v>
      </c>
      <c r="B17" s="134" t="str">
        <f>Rozpočet!E160</f>
        <v>Ostatní konstrukce a práce</v>
      </c>
      <c r="C17" s="135">
        <f>Rozpočet!I160</f>
        <v>0</v>
      </c>
      <c r="D17" s="136">
        <f>Rozpočet!K160</f>
        <v>220.33173100000002</v>
      </c>
      <c r="E17" s="136">
        <f>Rozpočet!M160</f>
        <v>1055.7359999999999</v>
      </c>
    </row>
    <row r="18" spans="2:5" s="137" customFormat="1" ht="12.75" customHeight="1">
      <c r="B18" s="138" t="s">
        <v>91</v>
      </c>
      <c r="C18" s="139">
        <f>Rozpočet!I253</f>
        <v>0</v>
      </c>
      <c r="D18" s="140">
        <f>Rozpočet!K253</f>
        <v>10902.279661420002</v>
      </c>
      <c r="E18" s="140">
        <f>Rozpočet!M253</f>
        <v>1734.8507999999997</v>
      </c>
    </row>
  </sheetData>
  <sheetProtection password="CC7D" sheet="1"/>
  <printOptions horizontalCentered="1"/>
  <pageMargins left="0.6299212598425197" right="0.3937007874015748" top="0.7480314960629921" bottom="0.7480314960629921" header="0.31496062992125984" footer="0.31496062992125984"/>
  <pageSetup fitToHeight="0" fitToWidth="1" horizontalDpi="300" verticalDpi="3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"/>
  <sheetViews>
    <sheetView showGridLines="0" tabSelected="1" zoomScalePageLayoutView="0" workbookViewId="0" topLeftCell="A1">
      <pane ySplit="13" topLeftCell="A86" activePane="bottomLeft" state="frozen"/>
      <selection pane="topLeft" activeCell="W35" sqref="W35"/>
      <selection pane="bottomLeft" activeCell="E195" sqref="E195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203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16.57421875" style="1" hidden="1" customWidth="1"/>
    <col min="15" max="15" width="12.421875" style="1" hidden="1" customWidth="1"/>
    <col min="16" max="16" width="9.57421875" style="1" hidden="1" customWidth="1"/>
    <col min="17" max="17" width="4.57421875" style="1" customWidth="1"/>
    <col min="18" max="16384" width="9.140625" style="1" customWidth="1"/>
  </cols>
  <sheetData>
    <row r="1" spans="1:16" ht="18" customHeight="1">
      <c r="A1" s="114" t="s">
        <v>92</v>
      </c>
      <c r="B1" s="141"/>
      <c r="C1" s="141"/>
      <c r="D1" s="141"/>
      <c r="E1" s="141"/>
      <c r="F1" s="141"/>
      <c r="G1" s="198"/>
      <c r="H1" s="141"/>
      <c r="I1" s="141"/>
      <c r="J1" s="141"/>
      <c r="K1" s="141"/>
      <c r="L1" s="141"/>
      <c r="M1" s="141"/>
      <c r="N1" s="141"/>
      <c r="O1" s="142"/>
      <c r="P1" s="142"/>
    </row>
    <row r="2" spans="1:16" ht="11.25" customHeight="1">
      <c r="A2" s="116" t="s">
        <v>78</v>
      </c>
      <c r="B2" s="117"/>
      <c r="C2" s="117" t="str">
        <f>'Krycí list'!E5</f>
        <v>III/2318 Dobříč - Obora: km 4,130 - 7,730</v>
      </c>
      <c r="D2" s="117"/>
      <c r="E2" s="117"/>
      <c r="F2" s="117"/>
      <c r="G2" s="199"/>
      <c r="H2" s="117"/>
      <c r="I2" s="117"/>
      <c r="J2" s="117"/>
      <c r="K2" s="117"/>
      <c r="L2" s="141"/>
      <c r="M2" s="141"/>
      <c r="N2" s="141"/>
      <c r="O2" s="142"/>
      <c r="P2" s="142"/>
    </row>
    <row r="3" spans="1:16" ht="11.25" customHeight="1">
      <c r="A3" s="116" t="s">
        <v>79</v>
      </c>
      <c r="B3" s="117"/>
      <c r="C3" s="117" t="str">
        <f>'Krycí list'!E7</f>
        <v>Oprava komunikace</v>
      </c>
      <c r="D3" s="117"/>
      <c r="E3" s="117"/>
      <c r="F3" s="117"/>
      <c r="G3" s="199"/>
      <c r="H3" s="117"/>
      <c r="I3" s="117"/>
      <c r="J3" s="117"/>
      <c r="K3" s="117"/>
      <c r="L3" s="141"/>
      <c r="M3" s="141"/>
      <c r="N3" s="141"/>
      <c r="O3" s="142"/>
      <c r="P3" s="142"/>
    </row>
    <row r="4" spans="1:16" ht="11.25" customHeight="1">
      <c r="A4" s="116" t="s">
        <v>80</v>
      </c>
      <c r="B4" s="117"/>
      <c r="C4" s="117" t="str">
        <f>'Krycí list'!E9</f>
        <v> </v>
      </c>
      <c r="D4" s="117"/>
      <c r="E4" s="117"/>
      <c r="F4" s="117"/>
      <c r="G4" s="199"/>
      <c r="H4" s="117"/>
      <c r="I4" s="117"/>
      <c r="J4" s="117"/>
      <c r="K4" s="117"/>
      <c r="L4" s="141"/>
      <c r="M4" s="141"/>
      <c r="N4" s="141"/>
      <c r="O4" s="142"/>
      <c r="P4" s="142"/>
    </row>
    <row r="5" spans="1:16" ht="11.25" customHeight="1">
      <c r="A5" s="117" t="s">
        <v>93</v>
      </c>
      <c r="B5" s="117"/>
      <c r="C5" s="117" t="str">
        <f>'Krycí list'!P5</f>
        <v> 822 23</v>
      </c>
      <c r="D5" s="117"/>
      <c r="E5" s="117"/>
      <c r="F5" s="117"/>
      <c r="G5" s="199"/>
      <c r="H5" s="117"/>
      <c r="I5" s="117"/>
      <c r="J5" s="117"/>
      <c r="K5" s="117"/>
      <c r="L5" s="141"/>
      <c r="M5" s="141"/>
      <c r="N5" s="141"/>
      <c r="O5" s="142"/>
      <c r="P5" s="142"/>
    </row>
    <row r="6" spans="1:16" ht="6" customHeight="1">
      <c r="A6" s="117"/>
      <c r="B6" s="117"/>
      <c r="C6" s="117"/>
      <c r="D6" s="117"/>
      <c r="E6" s="117"/>
      <c r="F6" s="117"/>
      <c r="G6" s="199"/>
      <c r="H6" s="117"/>
      <c r="I6" s="117"/>
      <c r="J6" s="117"/>
      <c r="K6" s="117"/>
      <c r="L6" s="141"/>
      <c r="M6" s="141"/>
      <c r="N6" s="141"/>
      <c r="O6" s="142"/>
      <c r="P6" s="142"/>
    </row>
    <row r="7" spans="1:16" ht="11.25" customHeight="1">
      <c r="A7" s="117" t="s">
        <v>82</v>
      </c>
      <c r="B7" s="117"/>
      <c r="C7" s="117" t="str">
        <f>'Krycí list'!E26</f>
        <v>Správa a údržba silnic Plzeňského kraje, příspěvková organizace</v>
      </c>
      <c r="D7" s="117"/>
      <c r="E7" s="117"/>
      <c r="F7" s="117"/>
      <c r="G7" s="199"/>
      <c r="H7" s="117"/>
      <c r="I7" s="117"/>
      <c r="J7" s="117"/>
      <c r="K7" s="117"/>
      <c r="L7" s="141"/>
      <c r="M7" s="141"/>
      <c r="N7" s="141"/>
      <c r="O7" s="142"/>
      <c r="P7" s="142"/>
    </row>
    <row r="8" spans="1:16" ht="11.25" customHeight="1">
      <c r="A8" s="117" t="s">
        <v>83</v>
      </c>
      <c r="B8" s="117"/>
      <c r="C8" s="117" t="str">
        <f>'Krycí list'!E28</f>
        <v> </v>
      </c>
      <c r="D8" s="117"/>
      <c r="E8" s="117"/>
      <c r="F8" s="117"/>
      <c r="G8" s="199"/>
      <c r="H8" s="117"/>
      <c r="I8" s="117"/>
      <c r="J8" s="117"/>
      <c r="K8" s="117"/>
      <c r="L8" s="141"/>
      <c r="M8" s="141"/>
      <c r="N8" s="141"/>
      <c r="O8" s="142"/>
      <c r="P8" s="142"/>
    </row>
    <row r="9" spans="1:16" ht="11.25" customHeight="1">
      <c r="A9" s="117" t="s">
        <v>84</v>
      </c>
      <c r="B9" s="117"/>
      <c r="C9" s="117" t="s">
        <v>85</v>
      </c>
      <c r="D9" s="117"/>
      <c r="E9" s="117"/>
      <c r="F9" s="117"/>
      <c r="G9" s="199"/>
      <c r="H9" s="117"/>
      <c r="I9" s="117"/>
      <c r="J9" s="117"/>
      <c r="K9" s="117"/>
      <c r="L9" s="141"/>
      <c r="M9" s="141"/>
      <c r="N9" s="141"/>
      <c r="O9" s="142"/>
      <c r="P9" s="142"/>
    </row>
    <row r="10" spans="1:16" ht="5.25" customHeight="1">
      <c r="A10" s="141"/>
      <c r="B10" s="141"/>
      <c r="C10" s="141"/>
      <c r="D10" s="141"/>
      <c r="E10" s="141"/>
      <c r="F10" s="141"/>
      <c r="G10" s="198"/>
      <c r="H10" s="141"/>
      <c r="I10" s="141"/>
      <c r="J10" s="141"/>
      <c r="K10" s="141"/>
      <c r="L10" s="141"/>
      <c r="M10" s="141"/>
      <c r="N10" s="141"/>
      <c r="O10" s="142"/>
      <c r="P10" s="142"/>
    </row>
    <row r="11" spans="1:17" ht="21.75" customHeight="1">
      <c r="A11" s="121" t="s">
        <v>94</v>
      </c>
      <c r="B11" s="122" t="s">
        <v>95</v>
      </c>
      <c r="C11" s="122" t="s">
        <v>96</v>
      </c>
      <c r="D11" s="122" t="s">
        <v>97</v>
      </c>
      <c r="E11" s="122" t="s">
        <v>87</v>
      </c>
      <c r="F11" s="122" t="s">
        <v>98</v>
      </c>
      <c r="G11" s="200" t="s">
        <v>99</v>
      </c>
      <c r="H11" s="122" t="s">
        <v>100</v>
      </c>
      <c r="I11" s="122" t="s">
        <v>88</v>
      </c>
      <c r="J11" s="122" t="s">
        <v>101</v>
      </c>
      <c r="K11" s="122" t="s">
        <v>89</v>
      </c>
      <c r="L11" s="122" t="s">
        <v>102</v>
      </c>
      <c r="M11" s="122" t="s">
        <v>103</v>
      </c>
      <c r="N11" s="123" t="s">
        <v>104</v>
      </c>
      <c r="O11" s="143" t="s">
        <v>105</v>
      </c>
      <c r="P11" s="144" t="s">
        <v>106</v>
      </c>
      <c r="Q11" s="209"/>
    </row>
    <row r="12" spans="1:17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201">
        <v>7</v>
      </c>
      <c r="H12" s="126">
        <v>8</v>
      </c>
      <c r="I12" s="126">
        <v>9</v>
      </c>
      <c r="J12" s="126"/>
      <c r="K12" s="126"/>
      <c r="L12" s="126"/>
      <c r="M12" s="126"/>
      <c r="N12" s="127">
        <v>10</v>
      </c>
      <c r="O12" s="145">
        <v>11</v>
      </c>
      <c r="P12" s="146">
        <v>12</v>
      </c>
      <c r="Q12" s="209"/>
    </row>
    <row r="13" spans="1:16" ht="3.75" customHeight="1">
      <c r="A13" s="141"/>
      <c r="B13" s="141"/>
      <c r="C13" s="141"/>
      <c r="D13" s="141"/>
      <c r="E13" s="141"/>
      <c r="F13" s="141"/>
      <c r="G13" s="198"/>
      <c r="H13" s="141"/>
      <c r="I13" s="141"/>
      <c r="J13" s="141"/>
      <c r="K13" s="141"/>
      <c r="L13" s="141"/>
      <c r="M13" s="141"/>
      <c r="N13" s="141"/>
      <c r="O13" s="142"/>
      <c r="P13" s="147"/>
    </row>
    <row r="14" spans="1:16" s="132" customFormat="1" ht="12.75" customHeight="1">
      <c r="A14" s="148"/>
      <c r="B14" s="149" t="s">
        <v>65</v>
      </c>
      <c r="C14" s="148"/>
      <c r="D14" s="148" t="s">
        <v>107</v>
      </c>
      <c r="E14" s="148" t="s">
        <v>108</v>
      </c>
      <c r="F14" s="148"/>
      <c r="G14" s="188"/>
      <c r="H14" s="148"/>
      <c r="I14" s="150">
        <f>I15</f>
        <v>0</v>
      </c>
      <c r="J14" s="148"/>
      <c r="K14" s="151">
        <f>K15</f>
        <v>0</v>
      </c>
      <c r="L14" s="148"/>
      <c r="M14" s="151">
        <f>M15</f>
        <v>0</v>
      </c>
      <c r="N14" s="148"/>
      <c r="P14" s="134" t="s">
        <v>107</v>
      </c>
    </row>
    <row r="15" spans="1:16" s="16" customFormat="1" ht="13.5" customHeight="1">
      <c r="A15" s="171" t="s">
        <v>109</v>
      </c>
      <c r="B15" s="171" t="s">
        <v>110</v>
      </c>
      <c r="C15" s="171" t="s">
        <v>111</v>
      </c>
      <c r="D15" s="172" t="s">
        <v>112</v>
      </c>
      <c r="E15" s="173" t="s">
        <v>113</v>
      </c>
      <c r="F15" s="171" t="s">
        <v>114</v>
      </c>
      <c r="G15" s="202">
        <v>1</v>
      </c>
      <c r="H15" s="210"/>
      <c r="I15" s="174">
        <f>ROUND(G15*H15,2)</f>
        <v>0</v>
      </c>
      <c r="J15" s="156">
        <v>0</v>
      </c>
      <c r="K15" s="154">
        <f>G15*J15</f>
        <v>0</v>
      </c>
      <c r="L15" s="156">
        <v>0</v>
      </c>
      <c r="M15" s="154">
        <f>G15*L15</f>
        <v>0</v>
      </c>
      <c r="N15" s="157">
        <v>21</v>
      </c>
      <c r="O15" s="158">
        <v>1024</v>
      </c>
      <c r="P15" s="16" t="s">
        <v>109</v>
      </c>
    </row>
    <row r="16" spans="1:15" s="16" customFormat="1" ht="24">
      <c r="A16" s="152"/>
      <c r="B16" s="152"/>
      <c r="C16" s="152"/>
      <c r="E16" s="187" t="s">
        <v>249</v>
      </c>
      <c r="F16" s="152"/>
      <c r="G16" s="194"/>
      <c r="H16" s="155"/>
      <c r="I16" s="155"/>
      <c r="J16" s="156"/>
      <c r="K16" s="154"/>
      <c r="L16" s="156"/>
      <c r="M16" s="154"/>
      <c r="N16" s="157"/>
      <c r="O16" s="158"/>
    </row>
    <row r="17" spans="1:15" s="16" customFormat="1" ht="13.5" customHeight="1">
      <c r="A17" s="152"/>
      <c r="B17" s="152"/>
      <c r="C17" s="152"/>
      <c r="E17" s="153"/>
      <c r="F17" s="152"/>
      <c r="G17" s="194"/>
      <c r="H17" s="155"/>
      <c r="I17" s="155"/>
      <c r="J17" s="156"/>
      <c r="K17" s="154"/>
      <c r="L17" s="156"/>
      <c r="M17" s="154"/>
      <c r="N17" s="157"/>
      <c r="O17" s="158"/>
    </row>
    <row r="18" spans="2:16" s="132" customFormat="1" ht="12.75" customHeight="1">
      <c r="B18" s="133" t="s">
        <v>65</v>
      </c>
      <c r="D18" s="134" t="s">
        <v>109</v>
      </c>
      <c r="E18" s="134" t="s">
        <v>115</v>
      </c>
      <c r="G18" s="195"/>
      <c r="I18" s="135">
        <f>SUM(I19:I77)</f>
        <v>0</v>
      </c>
      <c r="K18" s="136">
        <f>SUM(K19:K77)</f>
        <v>0</v>
      </c>
      <c r="M18" s="136">
        <f>SUM(M19:M77)</f>
        <v>679.1148</v>
      </c>
      <c r="P18" s="134" t="s">
        <v>107</v>
      </c>
    </row>
    <row r="19" spans="1:16" s="16" customFormat="1" ht="13.5" customHeight="1">
      <c r="A19" s="171" t="s">
        <v>116</v>
      </c>
      <c r="B19" s="171" t="s">
        <v>110</v>
      </c>
      <c r="C19" s="171" t="s">
        <v>111</v>
      </c>
      <c r="D19" s="172" t="s">
        <v>117</v>
      </c>
      <c r="E19" s="173" t="s">
        <v>118</v>
      </c>
      <c r="F19" s="171" t="s">
        <v>119</v>
      </c>
      <c r="G19" s="202">
        <v>2829.645</v>
      </c>
      <c r="H19" s="210"/>
      <c r="I19" s="174">
        <f>ROUND(G19*H19,2)</f>
        <v>0</v>
      </c>
      <c r="J19" s="156">
        <v>0</v>
      </c>
      <c r="K19" s="154">
        <f>G19*J19</f>
        <v>0</v>
      </c>
      <c r="L19" s="156">
        <v>0.24</v>
      </c>
      <c r="M19" s="154">
        <f>G19*L19</f>
        <v>679.1148</v>
      </c>
      <c r="N19" s="157">
        <v>21</v>
      </c>
      <c r="O19" s="158">
        <v>4</v>
      </c>
      <c r="P19" s="16" t="s">
        <v>109</v>
      </c>
    </row>
    <row r="20" spans="1:15" s="16" customFormat="1" ht="13.5" customHeight="1">
      <c r="A20" s="152"/>
      <c r="B20" s="152"/>
      <c r="C20" s="152"/>
      <c r="E20" s="187"/>
      <c r="F20" s="152"/>
      <c r="G20" s="194"/>
      <c r="H20" s="155"/>
      <c r="I20" s="155"/>
      <c r="J20" s="156"/>
      <c r="K20" s="154"/>
      <c r="L20" s="156"/>
      <c r="M20" s="154"/>
      <c r="N20" s="157"/>
      <c r="O20" s="158"/>
    </row>
    <row r="21" spans="1:15" s="16" customFormat="1" ht="24">
      <c r="A21" s="152"/>
      <c r="B21" s="152"/>
      <c r="C21" s="152"/>
      <c r="E21" s="205" t="s">
        <v>250</v>
      </c>
      <c r="F21" s="168"/>
      <c r="G21" s="204"/>
      <c r="H21" s="155"/>
      <c r="I21" s="155"/>
      <c r="J21" s="156"/>
      <c r="K21" s="154"/>
      <c r="L21" s="156"/>
      <c r="M21" s="154"/>
      <c r="N21" s="157"/>
      <c r="O21" s="158"/>
    </row>
    <row r="22" spans="1:15" s="16" customFormat="1" ht="13.5" customHeight="1">
      <c r="A22" s="152"/>
      <c r="B22" s="152"/>
      <c r="C22" s="152"/>
      <c r="E22" s="170" t="s">
        <v>251</v>
      </c>
      <c r="F22" s="168"/>
      <c r="G22" s="189">
        <v>2829.645</v>
      </c>
      <c r="H22" s="155"/>
      <c r="I22" s="155"/>
      <c r="J22" s="156"/>
      <c r="K22" s="154"/>
      <c r="L22" s="156"/>
      <c r="M22" s="154"/>
      <c r="N22" s="157"/>
      <c r="O22" s="158"/>
    </row>
    <row r="23" spans="1:15" s="16" customFormat="1" ht="13.5" customHeight="1">
      <c r="A23" s="152"/>
      <c r="B23" s="152"/>
      <c r="C23" s="152"/>
      <c r="E23" s="169" t="s">
        <v>252</v>
      </c>
      <c r="F23" s="168"/>
      <c r="G23" s="190">
        <v>2829.645</v>
      </c>
      <c r="H23" s="155"/>
      <c r="I23" s="155"/>
      <c r="J23" s="156"/>
      <c r="K23" s="154"/>
      <c r="L23" s="156"/>
      <c r="M23" s="154"/>
      <c r="N23" s="157"/>
      <c r="O23" s="158"/>
    </row>
    <row r="24" spans="1:15" s="16" customFormat="1" ht="13.5" customHeight="1">
      <c r="A24" s="152"/>
      <c r="B24" s="152"/>
      <c r="C24" s="152"/>
      <c r="E24" s="169"/>
      <c r="F24" s="168"/>
      <c r="G24" s="190"/>
      <c r="H24" s="155"/>
      <c r="I24" s="155"/>
      <c r="J24" s="156"/>
      <c r="K24" s="154"/>
      <c r="L24" s="156"/>
      <c r="M24" s="154"/>
      <c r="N24" s="157"/>
      <c r="O24" s="158"/>
    </row>
    <row r="25" spans="1:16" s="16" customFormat="1" ht="13.5" customHeight="1">
      <c r="A25" s="171" t="s">
        <v>120</v>
      </c>
      <c r="B25" s="171" t="s">
        <v>110</v>
      </c>
      <c r="C25" s="171" t="s">
        <v>111</v>
      </c>
      <c r="D25" s="172" t="s">
        <v>121</v>
      </c>
      <c r="E25" s="173" t="s">
        <v>122</v>
      </c>
      <c r="F25" s="171" t="s">
        <v>123</v>
      </c>
      <c r="G25" s="202">
        <v>256.79</v>
      </c>
      <c r="H25" s="210"/>
      <c r="I25" s="174">
        <f>ROUND(G25*H25,2)</f>
        <v>0</v>
      </c>
      <c r="J25" s="156">
        <v>0</v>
      </c>
      <c r="K25" s="154">
        <f>G25*J25</f>
        <v>0</v>
      </c>
      <c r="L25" s="156">
        <v>0</v>
      </c>
      <c r="M25" s="154">
        <f>G25*L25</f>
        <v>0</v>
      </c>
      <c r="N25" s="157">
        <v>21</v>
      </c>
      <c r="O25" s="158">
        <v>4</v>
      </c>
      <c r="P25" s="16" t="s">
        <v>109</v>
      </c>
    </row>
    <row r="26" spans="1:15" s="16" customFormat="1" ht="13.5" customHeight="1">
      <c r="A26" s="152"/>
      <c r="B26" s="152"/>
      <c r="C26" s="152"/>
      <c r="E26" s="187"/>
      <c r="F26" s="152"/>
      <c r="G26" s="194"/>
      <c r="H26" s="155"/>
      <c r="I26" s="155"/>
      <c r="J26" s="156"/>
      <c r="K26" s="154"/>
      <c r="L26" s="156"/>
      <c r="M26" s="154"/>
      <c r="N26" s="157"/>
      <c r="O26" s="158"/>
    </row>
    <row r="27" spans="1:15" s="16" customFormat="1" ht="13.5" customHeight="1">
      <c r="A27" s="152"/>
      <c r="B27" s="152"/>
      <c r="C27" s="152"/>
      <c r="E27" s="205" t="s">
        <v>254</v>
      </c>
      <c r="F27" s="168"/>
      <c r="G27" s="204"/>
      <c r="H27" s="155"/>
      <c r="I27" s="155"/>
      <c r="J27" s="156"/>
      <c r="K27" s="154"/>
      <c r="L27" s="156"/>
      <c r="M27" s="154"/>
      <c r="N27" s="157"/>
      <c r="O27" s="158"/>
    </row>
    <row r="28" spans="1:15" s="16" customFormat="1" ht="13.5" customHeight="1">
      <c r="A28" s="152"/>
      <c r="B28" s="152"/>
      <c r="C28" s="152"/>
      <c r="E28" s="170" t="s">
        <v>255</v>
      </c>
      <c r="F28" s="168"/>
      <c r="G28" s="189">
        <v>256.79</v>
      </c>
      <c r="H28" s="155"/>
      <c r="I28" s="155"/>
      <c r="J28" s="156"/>
      <c r="K28" s="154"/>
      <c r="L28" s="156"/>
      <c r="M28" s="154"/>
      <c r="N28" s="157"/>
      <c r="O28" s="158"/>
    </row>
    <row r="29" spans="1:15" s="16" customFormat="1" ht="13.5" customHeight="1">
      <c r="A29" s="152"/>
      <c r="B29" s="152"/>
      <c r="C29" s="152"/>
      <c r="E29" s="169" t="s">
        <v>252</v>
      </c>
      <c r="F29" s="168"/>
      <c r="G29" s="190">
        <v>256.79</v>
      </c>
      <c r="H29" s="155"/>
      <c r="I29" s="155"/>
      <c r="J29" s="156"/>
      <c r="K29" s="154"/>
      <c r="L29" s="156"/>
      <c r="M29" s="154"/>
      <c r="N29" s="157"/>
      <c r="O29" s="158"/>
    </row>
    <row r="30" spans="1:15" s="16" customFormat="1" ht="13.5" customHeight="1">
      <c r="A30" s="152"/>
      <c r="B30" s="152"/>
      <c r="C30" s="152"/>
      <c r="E30" s="169"/>
      <c r="F30" s="168"/>
      <c r="G30" s="190"/>
      <c r="H30" s="155"/>
      <c r="I30" s="155"/>
      <c r="J30" s="156"/>
      <c r="K30" s="154"/>
      <c r="L30" s="156"/>
      <c r="M30" s="154"/>
      <c r="N30" s="157"/>
      <c r="O30" s="158"/>
    </row>
    <row r="31" spans="1:16" s="16" customFormat="1" ht="24" customHeight="1">
      <c r="A31" s="171" t="s">
        <v>124</v>
      </c>
      <c r="B31" s="171" t="s">
        <v>110</v>
      </c>
      <c r="C31" s="171" t="s">
        <v>111</v>
      </c>
      <c r="D31" s="172" t="s">
        <v>125</v>
      </c>
      <c r="E31" s="173" t="s">
        <v>126</v>
      </c>
      <c r="F31" s="171" t="s">
        <v>123</v>
      </c>
      <c r="G31" s="202">
        <v>1494.328</v>
      </c>
      <c r="H31" s="210"/>
      <c r="I31" s="174">
        <f>ROUND(G31*H31,2)</f>
        <v>0</v>
      </c>
      <c r="J31" s="156">
        <v>0</v>
      </c>
      <c r="K31" s="154">
        <f>G31*J31</f>
        <v>0</v>
      </c>
      <c r="L31" s="156">
        <v>0</v>
      </c>
      <c r="M31" s="154">
        <f>G31*L31</f>
        <v>0</v>
      </c>
      <c r="N31" s="157">
        <v>21</v>
      </c>
      <c r="O31" s="158">
        <v>4</v>
      </c>
      <c r="P31" s="16" t="s">
        <v>109</v>
      </c>
    </row>
    <row r="32" spans="1:15" s="16" customFormat="1" ht="12">
      <c r="A32" s="152"/>
      <c r="B32" s="152"/>
      <c r="C32" s="152"/>
      <c r="E32" s="187"/>
      <c r="F32" s="152"/>
      <c r="G32" s="194"/>
      <c r="H32" s="155"/>
      <c r="I32" s="155"/>
      <c r="J32" s="156"/>
      <c r="K32" s="154"/>
      <c r="L32" s="156"/>
      <c r="M32" s="154"/>
      <c r="N32" s="157"/>
      <c r="O32" s="158"/>
    </row>
    <row r="33" spans="1:15" s="16" customFormat="1" ht="24">
      <c r="A33" s="152"/>
      <c r="B33" s="152"/>
      <c r="C33" s="152"/>
      <c r="E33" s="205" t="s">
        <v>258</v>
      </c>
      <c r="F33" s="168"/>
      <c r="G33" s="194"/>
      <c r="H33" s="155"/>
      <c r="I33" s="155"/>
      <c r="J33" s="156"/>
      <c r="K33" s="154"/>
      <c r="L33" s="156"/>
      <c r="M33" s="154"/>
      <c r="N33" s="157"/>
      <c r="O33" s="158"/>
    </row>
    <row r="34" spans="1:15" s="16" customFormat="1" ht="13.5" customHeight="1">
      <c r="A34" s="152"/>
      <c r="B34" s="152"/>
      <c r="C34" s="152"/>
      <c r="E34" s="170" t="s">
        <v>259</v>
      </c>
      <c r="F34" s="168"/>
      <c r="G34" s="194">
        <v>1359.57789</v>
      </c>
      <c r="H34" s="155"/>
      <c r="I34" s="155"/>
      <c r="J34" s="156"/>
      <c r="K34" s="154"/>
      <c r="L34" s="156"/>
      <c r="M34" s="154"/>
      <c r="N34" s="157"/>
      <c r="O34" s="158"/>
    </row>
    <row r="35" spans="1:15" s="16" customFormat="1" ht="13.5" customHeight="1">
      <c r="A35" s="152"/>
      <c r="B35" s="152"/>
      <c r="C35" s="152"/>
      <c r="E35" s="205" t="s">
        <v>260</v>
      </c>
      <c r="F35" s="168"/>
      <c r="G35" s="194"/>
      <c r="H35" s="155"/>
      <c r="I35" s="155"/>
      <c r="J35" s="156"/>
      <c r="K35" s="154"/>
      <c r="L35" s="156"/>
      <c r="M35" s="154"/>
      <c r="N35" s="157"/>
      <c r="O35" s="158"/>
    </row>
    <row r="36" spans="1:15" s="16" customFormat="1" ht="13.5" customHeight="1">
      <c r="A36" s="152"/>
      <c r="B36" s="152"/>
      <c r="C36" s="152"/>
      <c r="E36" s="170" t="s">
        <v>261</v>
      </c>
      <c r="F36" s="168"/>
      <c r="G36" s="189">
        <v>134.75</v>
      </c>
      <c r="H36" s="155"/>
      <c r="I36" s="155"/>
      <c r="J36" s="156"/>
      <c r="K36" s="154"/>
      <c r="L36" s="156"/>
      <c r="M36" s="154"/>
      <c r="N36" s="157"/>
      <c r="O36" s="158"/>
    </row>
    <row r="37" spans="1:15" s="16" customFormat="1" ht="13.5" customHeight="1">
      <c r="A37" s="152"/>
      <c r="B37" s="152"/>
      <c r="C37" s="152"/>
      <c r="E37" s="169" t="s">
        <v>252</v>
      </c>
      <c r="F37" s="168"/>
      <c r="G37" s="190">
        <v>1494.32789</v>
      </c>
      <c r="H37" s="155"/>
      <c r="I37" s="155"/>
      <c r="J37" s="156"/>
      <c r="K37" s="154"/>
      <c r="L37" s="156"/>
      <c r="M37" s="154"/>
      <c r="N37" s="157"/>
      <c r="O37" s="158"/>
    </row>
    <row r="38" spans="1:15" s="16" customFormat="1" ht="13.5" customHeight="1">
      <c r="A38" s="152"/>
      <c r="B38" s="152"/>
      <c r="C38" s="152"/>
      <c r="E38" s="169"/>
      <c r="F38" s="168"/>
      <c r="G38" s="190"/>
      <c r="H38" s="155"/>
      <c r="I38" s="155"/>
      <c r="J38" s="156"/>
      <c r="K38" s="154"/>
      <c r="L38" s="156"/>
      <c r="M38" s="154"/>
      <c r="N38" s="157"/>
      <c r="O38" s="158"/>
    </row>
    <row r="39" spans="1:16" s="16" customFormat="1" ht="13.5" customHeight="1">
      <c r="A39" s="171" t="s">
        <v>127</v>
      </c>
      <c r="B39" s="171" t="s">
        <v>110</v>
      </c>
      <c r="C39" s="171" t="s">
        <v>111</v>
      </c>
      <c r="D39" s="172" t="s">
        <v>128</v>
      </c>
      <c r="E39" s="173" t="s">
        <v>129</v>
      </c>
      <c r="F39" s="171" t="s">
        <v>123</v>
      </c>
      <c r="G39" s="202">
        <v>448.299</v>
      </c>
      <c r="H39" s="210"/>
      <c r="I39" s="174">
        <f>ROUND(G39*H39,2)</f>
        <v>0</v>
      </c>
      <c r="J39" s="156">
        <v>0</v>
      </c>
      <c r="K39" s="154">
        <f>G39*J39</f>
        <v>0</v>
      </c>
      <c r="L39" s="156">
        <v>0</v>
      </c>
      <c r="M39" s="154">
        <f>G39*L39</f>
        <v>0</v>
      </c>
      <c r="N39" s="157">
        <v>21</v>
      </c>
      <c r="O39" s="158">
        <v>4</v>
      </c>
      <c r="P39" s="16" t="s">
        <v>109</v>
      </c>
    </row>
    <row r="40" spans="1:15" s="16" customFormat="1" ht="13.5" customHeight="1">
      <c r="A40" s="152"/>
      <c r="B40" s="152"/>
      <c r="C40" s="152"/>
      <c r="E40" s="187"/>
      <c r="F40" s="152"/>
      <c r="G40" s="194"/>
      <c r="H40" s="155"/>
      <c r="I40" s="155"/>
      <c r="J40" s="156"/>
      <c r="K40" s="154"/>
      <c r="L40" s="156"/>
      <c r="M40" s="154"/>
      <c r="N40" s="157"/>
      <c r="O40" s="158"/>
    </row>
    <row r="41" spans="1:15" s="16" customFormat="1" ht="13.5" customHeight="1">
      <c r="A41" s="152"/>
      <c r="B41" s="152"/>
      <c r="C41" s="152"/>
      <c r="E41" s="205" t="s">
        <v>262</v>
      </c>
      <c r="F41" s="168"/>
      <c r="G41" s="194"/>
      <c r="H41" s="155"/>
      <c r="I41" s="155"/>
      <c r="J41" s="156"/>
      <c r="K41" s="154"/>
      <c r="L41" s="156"/>
      <c r="M41" s="154"/>
      <c r="N41" s="157"/>
      <c r="O41" s="158"/>
    </row>
    <row r="42" spans="1:15" s="16" customFormat="1" ht="13.5" customHeight="1">
      <c r="A42" s="152"/>
      <c r="B42" s="152"/>
      <c r="C42" s="152"/>
      <c r="E42" s="170" t="s">
        <v>263</v>
      </c>
      <c r="F42" s="168"/>
      <c r="G42" s="189">
        <v>448.299</v>
      </c>
      <c r="H42" s="155"/>
      <c r="I42" s="155"/>
      <c r="J42" s="156"/>
      <c r="K42" s="154"/>
      <c r="L42" s="156"/>
      <c r="M42" s="154"/>
      <c r="N42" s="157"/>
      <c r="O42" s="158"/>
    </row>
    <row r="43" spans="1:15" s="16" customFormat="1" ht="13.5" customHeight="1">
      <c r="A43" s="152"/>
      <c r="B43" s="152"/>
      <c r="C43" s="152"/>
      <c r="E43" s="169" t="s">
        <v>252</v>
      </c>
      <c r="F43" s="168"/>
      <c r="G43" s="190">
        <v>448.299</v>
      </c>
      <c r="H43" s="155"/>
      <c r="I43" s="155"/>
      <c r="J43" s="156"/>
      <c r="K43" s="154"/>
      <c r="L43" s="156"/>
      <c r="M43" s="154"/>
      <c r="N43" s="157"/>
      <c r="O43" s="158"/>
    </row>
    <row r="44" spans="1:15" s="16" customFormat="1" ht="13.5" customHeight="1">
      <c r="A44" s="152"/>
      <c r="B44" s="152"/>
      <c r="C44" s="152"/>
      <c r="E44" s="169"/>
      <c r="F44" s="168"/>
      <c r="G44" s="190"/>
      <c r="H44" s="155"/>
      <c r="I44" s="155"/>
      <c r="J44" s="156"/>
      <c r="K44" s="154"/>
      <c r="L44" s="156"/>
      <c r="M44" s="154"/>
      <c r="N44" s="157"/>
      <c r="O44" s="158"/>
    </row>
    <row r="45" spans="1:16" s="16" customFormat="1" ht="13.5" customHeight="1">
      <c r="A45" s="171" t="s">
        <v>130</v>
      </c>
      <c r="B45" s="171" t="s">
        <v>110</v>
      </c>
      <c r="C45" s="171" t="s">
        <v>111</v>
      </c>
      <c r="D45" s="172" t="s">
        <v>131</v>
      </c>
      <c r="E45" s="173" t="s">
        <v>132</v>
      </c>
      <c r="F45" s="171" t="s">
        <v>123</v>
      </c>
      <c r="G45" s="202">
        <v>256.79</v>
      </c>
      <c r="H45" s="210"/>
      <c r="I45" s="174">
        <f>ROUND(G45*H45,2)</f>
        <v>0</v>
      </c>
      <c r="J45" s="156">
        <v>0</v>
      </c>
      <c r="K45" s="154">
        <f>G45*J45</f>
        <v>0</v>
      </c>
      <c r="L45" s="156">
        <v>0</v>
      </c>
      <c r="M45" s="154">
        <f>G45*L45</f>
        <v>0</v>
      </c>
      <c r="N45" s="157">
        <v>21</v>
      </c>
      <c r="O45" s="158">
        <v>4</v>
      </c>
      <c r="P45" s="16" t="s">
        <v>109</v>
      </c>
    </row>
    <row r="46" spans="1:15" s="16" customFormat="1" ht="13.5" customHeight="1">
      <c r="A46" s="152"/>
      <c r="B46" s="152"/>
      <c r="C46" s="152"/>
      <c r="E46" s="187"/>
      <c r="F46" s="152"/>
      <c r="G46" s="194"/>
      <c r="H46" s="155"/>
      <c r="I46" s="155"/>
      <c r="J46" s="156"/>
      <c r="K46" s="154"/>
      <c r="L46" s="156"/>
      <c r="M46" s="154"/>
      <c r="N46" s="157"/>
      <c r="O46" s="158"/>
    </row>
    <row r="47" spans="1:15" s="16" customFormat="1" ht="13.5" customHeight="1">
      <c r="A47" s="152"/>
      <c r="B47" s="152"/>
      <c r="C47" s="152"/>
      <c r="E47" s="205" t="s">
        <v>264</v>
      </c>
      <c r="F47" s="168"/>
      <c r="G47" s="194"/>
      <c r="H47" s="155"/>
      <c r="I47" s="155"/>
      <c r="J47" s="156"/>
      <c r="K47" s="154"/>
      <c r="L47" s="156"/>
      <c r="M47" s="154"/>
      <c r="N47" s="157"/>
      <c r="O47" s="158"/>
    </row>
    <row r="48" spans="1:15" s="16" customFormat="1" ht="13.5" customHeight="1">
      <c r="A48" s="152"/>
      <c r="B48" s="152"/>
      <c r="C48" s="152"/>
      <c r="E48" s="170" t="s">
        <v>255</v>
      </c>
      <c r="F48" s="168"/>
      <c r="G48" s="189">
        <v>256.79</v>
      </c>
      <c r="H48" s="155"/>
      <c r="I48" s="155"/>
      <c r="J48" s="156"/>
      <c r="K48" s="154"/>
      <c r="L48" s="156"/>
      <c r="M48" s="154"/>
      <c r="N48" s="157"/>
      <c r="O48" s="158"/>
    </row>
    <row r="49" spans="1:15" s="16" customFormat="1" ht="13.5" customHeight="1">
      <c r="A49" s="152"/>
      <c r="B49" s="152"/>
      <c r="C49" s="152"/>
      <c r="E49" s="169" t="s">
        <v>252</v>
      </c>
      <c r="F49" s="168"/>
      <c r="G49" s="190">
        <v>256.79</v>
      </c>
      <c r="H49" s="155"/>
      <c r="I49" s="155"/>
      <c r="J49" s="156"/>
      <c r="K49" s="154"/>
      <c r="L49" s="156"/>
      <c r="M49" s="154"/>
      <c r="N49" s="157"/>
      <c r="O49" s="158"/>
    </row>
    <row r="50" spans="1:15" s="16" customFormat="1" ht="13.5" customHeight="1">
      <c r="A50" s="152"/>
      <c r="B50" s="152"/>
      <c r="C50" s="152"/>
      <c r="E50" s="169"/>
      <c r="F50" s="168"/>
      <c r="G50" s="190"/>
      <c r="H50" s="155"/>
      <c r="I50" s="155"/>
      <c r="J50" s="156"/>
      <c r="K50" s="154"/>
      <c r="L50" s="156"/>
      <c r="M50" s="154"/>
      <c r="N50" s="157"/>
      <c r="O50" s="158"/>
    </row>
    <row r="51" spans="1:16" s="16" customFormat="1" ht="13.5" customHeight="1">
      <c r="A51" s="171" t="s">
        <v>133</v>
      </c>
      <c r="B51" s="171" t="s">
        <v>110</v>
      </c>
      <c r="C51" s="171" t="s">
        <v>111</v>
      </c>
      <c r="D51" s="172" t="s">
        <v>134</v>
      </c>
      <c r="E51" s="173" t="s">
        <v>135</v>
      </c>
      <c r="F51" s="171" t="s">
        <v>123</v>
      </c>
      <c r="G51" s="202">
        <v>3076.54</v>
      </c>
      <c r="H51" s="210"/>
      <c r="I51" s="174">
        <f>ROUND(G51*H51,2)</f>
        <v>0</v>
      </c>
      <c r="J51" s="156">
        <v>0</v>
      </c>
      <c r="K51" s="154">
        <f>G51*J51</f>
        <v>0</v>
      </c>
      <c r="L51" s="156">
        <v>0</v>
      </c>
      <c r="M51" s="154">
        <f>G51*L51</f>
        <v>0</v>
      </c>
      <c r="N51" s="157">
        <v>21</v>
      </c>
      <c r="O51" s="158">
        <v>4</v>
      </c>
      <c r="P51" s="16" t="s">
        <v>109</v>
      </c>
    </row>
    <row r="52" spans="1:15" s="16" customFormat="1" ht="13.5" customHeight="1">
      <c r="A52" s="152"/>
      <c r="B52" s="152"/>
      <c r="C52" s="152"/>
      <c r="E52" s="187"/>
      <c r="F52" s="152"/>
      <c r="G52" s="194"/>
      <c r="H52" s="155"/>
      <c r="I52" s="155"/>
      <c r="J52" s="156"/>
      <c r="K52" s="154"/>
      <c r="L52" s="156"/>
      <c r="M52" s="154"/>
      <c r="N52" s="157"/>
      <c r="O52" s="158"/>
    </row>
    <row r="53" spans="1:15" s="16" customFormat="1" ht="13.5" customHeight="1">
      <c r="A53" s="152"/>
      <c r="B53" s="152"/>
      <c r="C53" s="152"/>
      <c r="E53" s="205" t="s">
        <v>265</v>
      </c>
      <c r="F53" s="168"/>
      <c r="G53" s="194"/>
      <c r="H53" s="155"/>
      <c r="I53" s="155"/>
      <c r="J53" s="156"/>
      <c r="K53" s="154"/>
      <c r="L53" s="156"/>
      <c r="M53" s="154"/>
      <c r="N53" s="157"/>
      <c r="O53" s="158"/>
    </row>
    <row r="54" spans="1:15" s="16" customFormat="1" ht="13.5" customHeight="1">
      <c r="A54" s="152"/>
      <c r="B54" s="152"/>
      <c r="C54" s="152"/>
      <c r="E54" s="170" t="s">
        <v>266</v>
      </c>
      <c r="F54" s="168"/>
      <c r="G54" s="189">
        <v>3076.54</v>
      </c>
      <c r="H54" s="155"/>
      <c r="I54" s="155"/>
      <c r="J54" s="156"/>
      <c r="K54" s="154"/>
      <c r="L54" s="156"/>
      <c r="M54" s="154"/>
      <c r="N54" s="157"/>
      <c r="O54" s="158"/>
    </row>
    <row r="55" spans="1:15" s="16" customFormat="1" ht="13.5" customHeight="1">
      <c r="A55" s="152"/>
      <c r="B55" s="152"/>
      <c r="C55" s="152"/>
      <c r="E55" s="169" t="s">
        <v>252</v>
      </c>
      <c r="F55" s="168"/>
      <c r="G55" s="190">
        <v>3076.54</v>
      </c>
      <c r="H55" s="155"/>
      <c r="I55" s="155"/>
      <c r="J55" s="156"/>
      <c r="K55" s="154"/>
      <c r="L55" s="156"/>
      <c r="M55" s="154"/>
      <c r="N55" s="157"/>
      <c r="O55" s="158"/>
    </row>
    <row r="56" spans="1:15" s="16" customFormat="1" ht="13.5" customHeight="1">
      <c r="A56" s="152"/>
      <c r="B56" s="152"/>
      <c r="C56" s="152"/>
      <c r="E56" s="169"/>
      <c r="F56" s="168"/>
      <c r="G56" s="190"/>
      <c r="H56" s="155"/>
      <c r="I56" s="155"/>
      <c r="J56" s="156"/>
      <c r="K56" s="154"/>
      <c r="L56" s="156"/>
      <c r="M56" s="154"/>
      <c r="N56" s="157"/>
      <c r="O56" s="158"/>
    </row>
    <row r="57" spans="1:16" s="16" customFormat="1" ht="24" customHeight="1">
      <c r="A57" s="171" t="s">
        <v>136</v>
      </c>
      <c r="B57" s="171" t="s">
        <v>110</v>
      </c>
      <c r="C57" s="171" t="s">
        <v>111</v>
      </c>
      <c r="D57" s="172" t="s">
        <v>137</v>
      </c>
      <c r="E57" s="173" t="s">
        <v>138</v>
      </c>
      <c r="F57" s="171" t="s">
        <v>123</v>
      </c>
      <c r="G57" s="202">
        <v>30765.4</v>
      </c>
      <c r="H57" s="210"/>
      <c r="I57" s="174">
        <f>ROUND(G57*H57,2)</f>
        <v>0</v>
      </c>
      <c r="J57" s="156">
        <v>0</v>
      </c>
      <c r="K57" s="154">
        <f>G57*J57</f>
        <v>0</v>
      </c>
      <c r="L57" s="156">
        <v>0</v>
      </c>
      <c r="M57" s="154">
        <f>G57*L57</f>
        <v>0</v>
      </c>
      <c r="N57" s="157">
        <v>21</v>
      </c>
      <c r="O57" s="158">
        <v>4</v>
      </c>
      <c r="P57" s="16" t="s">
        <v>109</v>
      </c>
    </row>
    <row r="58" spans="1:15" s="16" customFormat="1" ht="13.5" customHeight="1">
      <c r="A58" s="152"/>
      <c r="B58" s="152"/>
      <c r="C58" s="152"/>
      <c r="E58" s="187"/>
      <c r="F58" s="152"/>
      <c r="G58" s="194"/>
      <c r="H58" s="155"/>
      <c r="I58" s="155"/>
      <c r="J58" s="156"/>
      <c r="K58" s="154"/>
      <c r="L58" s="156"/>
      <c r="M58" s="154"/>
      <c r="N58" s="157"/>
      <c r="O58" s="158"/>
    </row>
    <row r="59" spans="1:15" s="16" customFormat="1" ht="13.5" customHeight="1">
      <c r="A59" s="152"/>
      <c r="B59" s="152"/>
      <c r="C59" s="152"/>
      <c r="E59" s="205" t="s">
        <v>265</v>
      </c>
      <c r="F59" s="168"/>
      <c r="G59" s="194"/>
      <c r="H59" s="155"/>
      <c r="I59" s="155"/>
      <c r="J59" s="156"/>
      <c r="K59" s="154"/>
      <c r="L59" s="156"/>
      <c r="M59" s="154"/>
      <c r="N59" s="157"/>
      <c r="O59" s="158"/>
    </row>
    <row r="60" spans="1:15" s="16" customFormat="1" ht="13.5" customHeight="1">
      <c r="A60" s="152"/>
      <c r="B60" s="152"/>
      <c r="C60" s="152"/>
      <c r="E60" s="170" t="s">
        <v>267</v>
      </c>
      <c r="F60" s="168"/>
      <c r="G60" s="189">
        <v>30765.4</v>
      </c>
      <c r="H60" s="155"/>
      <c r="I60" s="155"/>
      <c r="J60" s="156"/>
      <c r="K60" s="154"/>
      <c r="L60" s="156"/>
      <c r="M60" s="154"/>
      <c r="N60" s="157"/>
      <c r="O60" s="158"/>
    </row>
    <row r="61" spans="1:15" s="16" customFormat="1" ht="13.5" customHeight="1">
      <c r="A61" s="152"/>
      <c r="B61" s="152"/>
      <c r="C61" s="152"/>
      <c r="E61" s="169" t="s">
        <v>252</v>
      </c>
      <c r="F61" s="168"/>
      <c r="G61" s="190">
        <v>30765.4</v>
      </c>
      <c r="H61" s="155"/>
      <c r="I61" s="155"/>
      <c r="J61" s="156"/>
      <c r="K61" s="154"/>
      <c r="L61" s="156"/>
      <c r="M61" s="154"/>
      <c r="N61" s="157"/>
      <c r="O61" s="158"/>
    </row>
    <row r="62" spans="1:15" s="16" customFormat="1" ht="13.5" customHeight="1">
      <c r="A62" s="152"/>
      <c r="B62" s="152"/>
      <c r="C62" s="152"/>
      <c r="E62" s="169"/>
      <c r="F62" s="168"/>
      <c r="G62" s="190"/>
      <c r="H62" s="155"/>
      <c r="I62" s="155"/>
      <c r="J62" s="156"/>
      <c r="K62" s="154"/>
      <c r="L62" s="156"/>
      <c r="M62" s="154"/>
      <c r="N62" s="157"/>
      <c r="O62" s="158"/>
    </row>
    <row r="63" spans="1:16" s="16" customFormat="1" ht="13.5" customHeight="1">
      <c r="A63" s="171" t="s">
        <v>139</v>
      </c>
      <c r="B63" s="171" t="s">
        <v>110</v>
      </c>
      <c r="C63" s="171" t="s">
        <v>111</v>
      </c>
      <c r="D63" s="172" t="s">
        <v>140</v>
      </c>
      <c r="E63" s="173" t="s">
        <v>141</v>
      </c>
      <c r="F63" s="171" t="s">
        <v>142</v>
      </c>
      <c r="G63" s="202">
        <v>5537.772</v>
      </c>
      <c r="H63" s="210"/>
      <c r="I63" s="174">
        <f>ROUND(G63*H63,2)</f>
        <v>0</v>
      </c>
      <c r="J63" s="156">
        <v>0</v>
      </c>
      <c r="K63" s="154">
        <f>G63*J63</f>
        <v>0</v>
      </c>
      <c r="L63" s="156">
        <v>0</v>
      </c>
      <c r="M63" s="154">
        <f>G63*L63</f>
        <v>0</v>
      </c>
      <c r="N63" s="157">
        <v>21</v>
      </c>
      <c r="O63" s="158">
        <v>4</v>
      </c>
      <c r="P63" s="16" t="s">
        <v>109</v>
      </c>
    </row>
    <row r="64" spans="1:15" s="16" customFormat="1" ht="13.5" customHeight="1">
      <c r="A64" s="152"/>
      <c r="B64" s="152"/>
      <c r="C64" s="152"/>
      <c r="E64" s="187"/>
      <c r="F64" s="152"/>
      <c r="G64" s="194"/>
      <c r="H64" s="155"/>
      <c r="I64" s="155"/>
      <c r="J64" s="156"/>
      <c r="K64" s="154"/>
      <c r="L64" s="156"/>
      <c r="M64" s="154"/>
      <c r="N64" s="157"/>
      <c r="O64" s="158"/>
    </row>
    <row r="65" spans="1:15" s="16" customFormat="1" ht="13.5" customHeight="1">
      <c r="A65" s="152"/>
      <c r="B65" s="152"/>
      <c r="C65" s="152"/>
      <c r="E65" s="205" t="s">
        <v>265</v>
      </c>
      <c r="F65" s="168"/>
      <c r="G65" s="194"/>
      <c r="H65" s="155"/>
      <c r="I65" s="155"/>
      <c r="J65" s="156"/>
      <c r="K65" s="154"/>
      <c r="L65" s="156"/>
      <c r="M65" s="154"/>
      <c r="N65" s="157"/>
      <c r="O65" s="158"/>
    </row>
    <row r="66" spans="1:15" s="16" customFormat="1" ht="13.5" customHeight="1">
      <c r="A66" s="152"/>
      <c r="B66" s="152"/>
      <c r="C66" s="152"/>
      <c r="E66" s="170" t="s">
        <v>268</v>
      </c>
      <c r="F66" s="168"/>
      <c r="G66" s="189">
        <v>5537.772</v>
      </c>
      <c r="H66" s="155"/>
      <c r="I66" s="155"/>
      <c r="J66" s="156"/>
      <c r="K66" s="154"/>
      <c r="L66" s="156"/>
      <c r="M66" s="154"/>
      <c r="N66" s="157"/>
      <c r="O66" s="158"/>
    </row>
    <row r="67" spans="1:15" s="16" customFormat="1" ht="13.5" customHeight="1">
      <c r="A67" s="152"/>
      <c r="B67" s="152"/>
      <c r="C67" s="152"/>
      <c r="E67" s="169" t="s">
        <v>252</v>
      </c>
      <c r="F67" s="168"/>
      <c r="G67" s="190">
        <v>5537.772</v>
      </c>
      <c r="H67" s="155"/>
      <c r="I67" s="155"/>
      <c r="J67" s="156"/>
      <c r="K67" s="154"/>
      <c r="L67" s="156"/>
      <c r="M67" s="154"/>
      <c r="N67" s="157"/>
      <c r="O67" s="158"/>
    </row>
    <row r="68" spans="1:15" s="16" customFormat="1" ht="13.5" customHeight="1">
      <c r="A68" s="152"/>
      <c r="B68" s="152"/>
      <c r="C68" s="152"/>
      <c r="E68" s="169"/>
      <c r="F68" s="168"/>
      <c r="G68" s="190"/>
      <c r="H68" s="155"/>
      <c r="I68" s="155"/>
      <c r="J68" s="156"/>
      <c r="K68" s="154"/>
      <c r="L68" s="156"/>
      <c r="M68" s="154"/>
      <c r="N68" s="157"/>
      <c r="O68" s="158"/>
    </row>
    <row r="69" spans="1:16" s="16" customFormat="1" ht="13.5" customHeight="1">
      <c r="A69" s="171" t="s">
        <v>143</v>
      </c>
      <c r="B69" s="171" t="s">
        <v>110</v>
      </c>
      <c r="C69" s="171" t="s">
        <v>111</v>
      </c>
      <c r="D69" s="172" t="s">
        <v>144</v>
      </c>
      <c r="E69" s="173" t="s">
        <v>145</v>
      </c>
      <c r="F69" s="171" t="s">
        <v>123</v>
      </c>
      <c r="G69" s="202">
        <v>256.79</v>
      </c>
      <c r="H69" s="210"/>
      <c r="I69" s="174">
        <f>ROUND(G69*H69,2)</f>
        <v>0</v>
      </c>
      <c r="J69" s="156">
        <v>0</v>
      </c>
      <c r="K69" s="154">
        <f>G69*J69</f>
        <v>0</v>
      </c>
      <c r="L69" s="156">
        <v>0</v>
      </c>
      <c r="M69" s="154">
        <f>G69*L69</f>
        <v>0</v>
      </c>
      <c r="N69" s="157">
        <v>21</v>
      </c>
      <c r="O69" s="158">
        <v>4</v>
      </c>
      <c r="P69" s="16" t="s">
        <v>109</v>
      </c>
    </row>
    <row r="70" spans="1:15" s="16" customFormat="1" ht="13.5" customHeight="1">
      <c r="A70" s="175"/>
      <c r="B70" s="175"/>
      <c r="C70" s="175"/>
      <c r="D70" s="176"/>
      <c r="E70" s="187"/>
      <c r="F70" s="152"/>
      <c r="G70" s="194"/>
      <c r="H70" s="178"/>
      <c r="I70" s="178"/>
      <c r="J70" s="156"/>
      <c r="K70" s="154"/>
      <c r="L70" s="156"/>
      <c r="M70" s="154"/>
      <c r="N70" s="157"/>
      <c r="O70" s="158"/>
    </row>
    <row r="71" spans="1:15" s="16" customFormat="1" ht="13.5" customHeight="1">
      <c r="A71" s="152"/>
      <c r="B71" s="152"/>
      <c r="C71" s="152"/>
      <c r="E71" s="205" t="s">
        <v>269</v>
      </c>
      <c r="F71" s="168"/>
      <c r="G71" s="194"/>
      <c r="H71" s="155"/>
      <c r="I71" s="155"/>
      <c r="J71" s="156"/>
      <c r="K71" s="154"/>
      <c r="L71" s="156"/>
      <c r="M71" s="154"/>
      <c r="N71" s="157"/>
      <c r="O71" s="158"/>
    </row>
    <row r="72" spans="1:15" s="16" customFormat="1" ht="13.5" customHeight="1">
      <c r="A72" s="152"/>
      <c r="B72" s="152"/>
      <c r="C72" s="152"/>
      <c r="E72" s="170" t="s">
        <v>270</v>
      </c>
      <c r="F72" s="168"/>
      <c r="G72" s="194">
        <v>150.91524</v>
      </c>
      <c r="H72" s="155"/>
      <c r="I72" s="155"/>
      <c r="J72" s="156"/>
      <c r="K72" s="154"/>
      <c r="L72" s="156"/>
      <c r="M72" s="154"/>
      <c r="N72" s="157"/>
      <c r="O72" s="158"/>
    </row>
    <row r="73" spans="1:15" s="16" customFormat="1" ht="13.5" customHeight="1">
      <c r="A73" s="152"/>
      <c r="B73" s="152"/>
      <c r="C73" s="152"/>
      <c r="E73" s="205" t="s">
        <v>271</v>
      </c>
      <c r="F73" s="168"/>
      <c r="G73" s="194"/>
      <c r="H73" s="155"/>
      <c r="I73" s="155"/>
      <c r="J73" s="156"/>
      <c r="K73" s="154"/>
      <c r="L73" s="156"/>
      <c r="M73" s="154"/>
      <c r="N73" s="157"/>
      <c r="O73" s="158"/>
    </row>
    <row r="74" spans="1:15" s="16" customFormat="1" ht="13.5" customHeight="1">
      <c r="A74" s="152"/>
      <c r="B74" s="152"/>
      <c r="C74" s="152"/>
      <c r="E74" s="170" t="s">
        <v>272</v>
      </c>
      <c r="F74" s="168"/>
      <c r="G74" s="189">
        <v>105.875</v>
      </c>
      <c r="H74" s="155"/>
      <c r="I74" s="155"/>
      <c r="J74" s="156"/>
      <c r="K74" s="154"/>
      <c r="L74" s="156"/>
      <c r="M74" s="154"/>
      <c r="N74" s="157"/>
      <c r="O74" s="158"/>
    </row>
    <row r="75" spans="1:15" s="16" customFormat="1" ht="13.5" customHeight="1">
      <c r="A75" s="152"/>
      <c r="B75" s="152"/>
      <c r="C75" s="152"/>
      <c r="E75" s="169" t="s">
        <v>252</v>
      </c>
      <c r="F75" s="168"/>
      <c r="G75" s="190">
        <v>256.79024</v>
      </c>
      <c r="H75" s="155"/>
      <c r="I75" s="155"/>
      <c r="J75" s="156"/>
      <c r="K75" s="154"/>
      <c r="L75" s="156"/>
      <c r="M75" s="154"/>
      <c r="N75" s="157"/>
      <c r="O75" s="158"/>
    </row>
    <row r="76" spans="1:15" s="16" customFormat="1" ht="13.5" customHeight="1">
      <c r="A76" s="152"/>
      <c r="B76" s="152"/>
      <c r="C76" s="152"/>
      <c r="E76" s="169"/>
      <c r="F76" s="168"/>
      <c r="G76" s="190"/>
      <c r="H76" s="155"/>
      <c r="I76" s="155"/>
      <c r="J76" s="156"/>
      <c r="K76" s="154"/>
      <c r="L76" s="156"/>
      <c r="M76" s="154"/>
      <c r="N76" s="157"/>
      <c r="O76" s="158"/>
    </row>
    <row r="77" spans="1:16" s="16" customFormat="1" ht="13.5" customHeight="1">
      <c r="A77" s="171" t="s">
        <v>146</v>
      </c>
      <c r="B77" s="171" t="s">
        <v>110</v>
      </c>
      <c r="C77" s="171" t="s">
        <v>111</v>
      </c>
      <c r="D77" s="172" t="s">
        <v>147</v>
      </c>
      <c r="E77" s="173" t="s">
        <v>148</v>
      </c>
      <c r="F77" s="171" t="s">
        <v>119</v>
      </c>
      <c r="G77" s="202">
        <v>3696.063</v>
      </c>
      <c r="H77" s="210"/>
      <c r="I77" s="174">
        <f>ROUND(G77*H77,2)</f>
        <v>0</v>
      </c>
      <c r="J77" s="156">
        <v>0</v>
      </c>
      <c r="K77" s="154">
        <f>G77*J77</f>
        <v>0</v>
      </c>
      <c r="L77" s="156">
        <v>0</v>
      </c>
      <c r="M77" s="154">
        <f>G77*L77</f>
        <v>0</v>
      </c>
      <c r="N77" s="157">
        <v>21</v>
      </c>
      <c r="O77" s="158">
        <v>4</v>
      </c>
      <c r="P77" s="16" t="s">
        <v>109</v>
      </c>
    </row>
    <row r="78" spans="1:15" s="16" customFormat="1" ht="13.5" customHeight="1">
      <c r="A78" s="152"/>
      <c r="B78" s="152"/>
      <c r="C78" s="152"/>
      <c r="E78" s="187"/>
      <c r="F78" s="152"/>
      <c r="G78" s="194"/>
      <c r="H78" s="155"/>
      <c r="I78" s="155"/>
      <c r="J78" s="156"/>
      <c r="K78" s="154"/>
      <c r="L78" s="156"/>
      <c r="M78" s="154"/>
      <c r="N78" s="157"/>
      <c r="O78" s="158"/>
    </row>
    <row r="79" spans="1:15" s="16" customFormat="1" ht="13.5" customHeight="1">
      <c r="A79" s="152"/>
      <c r="B79" s="152"/>
      <c r="C79" s="152"/>
      <c r="E79" s="205" t="s">
        <v>273</v>
      </c>
      <c r="F79" s="168"/>
      <c r="G79" s="194"/>
      <c r="H79" s="155"/>
      <c r="I79" s="155"/>
      <c r="J79" s="156"/>
      <c r="K79" s="154"/>
      <c r="L79" s="156"/>
      <c r="M79" s="154"/>
      <c r="N79" s="157"/>
      <c r="O79" s="158"/>
    </row>
    <row r="80" spans="1:15" s="16" customFormat="1" ht="13.5" customHeight="1">
      <c r="A80" s="152"/>
      <c r="B80" s="152"/>
      <c r="C80" s="152"/>
      <c r="E80" s="170" t="s">
        <v>274</v>
      </c>
      <c r="F80" s="168"/>
      <c r="G80" s="194">
        <v>3193.9425</v>
      </c>
      <c r="H80" s="155"/>
      <c r="I80" s="155"/>
      <c r="J80" s="156"/>
      <c r="K80" s="154"/>
      <c r="L80" s="156"/>
      <c r="M80" s="154"/>
      <c r="N80" s="157"/>
      <c r="O80" s="158"/>
    </row>
    <row r="81" spans="1:15" s="16" customFormat="1" ht="13.5" customHeight="1">
      <c r="A81" s="152"/>
      <c r="B81" s="152"/>
      <c r="C81" s="152"/>
      <c r="E81" s="205" t="s">
        <v>275</v>
      </c>
      <c r="F81" s="168"/>
      <c r="G81" s="194"/>
      <c r="H81" s="155"/>
      <c r="I81" s="155"/>
      <c r="J81" s="156"/>
      <c r="K81" s="154"/>
      <c r="L81" s="156"/>
      <c r="M81" s="154"/>
      <c r="N81" s="157"/>
      <c r="O81" s="158"/>
    </row>
    <row r="82" spans="1:15" s="16" customFormat="1" ht="24">
      <c r="A82" s="152"/>
      <c r="B82" s="152"/>
      <c r="C82" s="152"/>
      <c r="E82" s="170" t="s">
        <v>276</v>
      </c>
      <c r="F82" s="168"/>
      <c r="G82" s="189">
        <v>502.12</v>
      </c>
      <c r="H82" s="155"/>
      <c r="I82" s="155"/>
      <c r="J82" s="156"/>
      <c r="K82" s="154"/>
      <c r="L82" s="156"/>
      <c r="M82" s="154"/>
      <c r="N82" s="157"/>
      <c r="O82" s="158"/>
    </row>
    <row r="83" spans="1:15" s="16" customFormat="1" ht="13.5" customHeight="1">
      <c r="A83" s="152"/>
      <c r="B83" s="152"/>
      <c r="C83" s="152"/>
      <c r="E83" s="169" t="s">
        <v>252</v>
      </c>
      <c r="F83" s="168"/>
      <c r="G83" s="190">
        <v>3696.0625</v>
      </c>
      <c r="H83" s="155"/>
      <c r="I83" s="155"/>
      <c r="J83" s="156"/>
      <c r="K83" s="154"/>
      <c r="L83" s="156"/>
      <c r="M83" s="154"/>
      <c r="N83" s="157"/>
      <c r="O83" s="158"/>
    </row>
    <row r="84" spans="1:15" s="16" customFormat="1" ht="13.5" customHeight="1">
      <c r="A84" s="152"/>
      <c r="B84" s="152"/>
      <c r="C84" s="152"/>
      <c r="E84" s="169"/>
      <c r="F84" s="168"/>
      <c r="G84" s="190"/>
      <c r="H84" s="155"/>
      <c r="I84" s="155"/>
      <c r="J84" s="156"/>
      <c r="K84" s="154"/>
      <c r="L84" s="156"/>
      <c r="M84" s="154"/>
      <c r="N84" s="157"/>
      <c r="O84" s="158"/>
    </row>
    <row r="85" spans="2:16" s="132" customFormat="1" ht="12.75" customHeight="1">
      <c r="B85" s="133" t="s">
        <v>65</v>
      </c>
      <c r="D85" s="134" t="s">
        <v>127</v>
      </c>
      <c r="E85" s="134" t="s">
        <v>149</v>
      </c>
      <c r="G85" s="195"/>
      <c r="I85" s="135">
        <f>SUM(I86:I154)</f>
        <v>0</v>
      </c>
      <c r="K85" s="136">
        <f>SUM(K86:K154)</f>
        <v>10681.947930420001</v>
      </c>
      <c r="M85" s="136">
        <f>SUM(M86:M154)</f>
        <v>0</v>
      </c>
      <c r="P85" s="134" t="s">
        <v>107</v>
      </c>
    </row>
    <row r="86" spans="1:16" s="16" customFormat="1" ht="13.5" customHeight="1">
      <c r="A86" s="171" t="s">
        <v>150</v>
      </c>
      <c r="B86" s="171" t="s">
        <v>110</v>
      </c>
      <c r="C86" s="171" t="s">
        <v>111</v>
      </c>
      <c r="D86" s="172" t="s">
        <v>151</v>
      </c>
      <c r="E86" s="173" t="s">
        <v>152</v>
      </c>
      <c r="F86" s="171" t="s">
        <v>119</v>
      </c>
      <c r="G86" s="202">
        <v>6890.005</v>
      </c>
      <c r="H86" s="210"/>
      <c r="I86" s="174">
        <f>ROUND(G86*H86,2)</f>
        <v>0</v>
      </c>
      <c r="J86" s="156">
        <v>0.27994</v>
      </c>
      <c r="K86" s="154">
        <f>G86*J86</f>
        <v>1928.7879997000002</v>
      </c>
      <c r="L86" s="156">
        <v>0</v>
      </c>
      <c r="M86" s="154">
        <f>G86*L86</f>
        <v>0</v>
      </c>
      <c r="N86" s="157">
        <v>21</v>
      </c>
      <c r="O86" s="158">
        <v>4</v>
      </c>
      <c r="P86" s="16" t="s">
        <v>109</v>
      </c>
    </row>
    <row r="87" spans="1:15" s="16" customFormat="1" ht="13.5" customHeight="1">
      <c r="A87" s="152"/>
      <c r="B87" s="152"/>
      <c r="C87" s="152"/>
      <c r="E87" s="187" t="s">
        <v>277</v>
      </c>
      <c r="F87" s="152"/>
      <c r="G87" s="194"/>
      <c r="H87" s="155"/>
      <c r="I87" s="155"/>
      <c r="J87" s="156"/>
      <c r="K87" s="154"/>
      <c r="L87" s="156"/>
      <c r="M87" s="154"/>
      <c r="N87" s="157"/>
      <c r="O87" s="158"/>
    </row>
    <row r="88" spans="1:15" s="16" customFormat="1" ht="13.5" customHeight="1">
      <c r="A88" s="152"/>
      <c r="B88" s="152"/>
      <c r="C88" s="152"/>
      <c r="E88" s="205" t="s">
        <v>278</v>
      </c>
      <c r="F88" s="168"/>
      <c r="G88" s="194"/>
      <c r="H88" s="155"/>
      <c r="I88" s="155"/>
      <c r="J88" s="156"/>
      <c r="K88" s="154"/>
      <c r="L88" s="156"/>
      <c r="M88" s="154"/>
      <c r="N88" s="157"/>
      <c r="O88" s="158"/>
    </row>
    <row r="89" spans="1:15" s="16" customFormat="1" ht="13.5" customHeight="1">
      <c r="A89" s="152"/>
      <c r="B89" s="152"/>
      <c r="C89" s="152"/>
      <c r="E89" s="170" t="s">
        <v>279</v>
      </c>
      <c r="F89" s="168"/>
      <c r="G89" s="194">
        <v>6387.885</v>
      </c>
      <c r="H89" s="155"/>
      <c r="I89" s="155"/>
      <c r="J89" s="156"/>
      <c r="K89" s="154"/>
      <c r="L89" s="156"/>
      <c r="M89" s="154"/>
      <c r="N89" s="157"/>
      <c r="O89" s="158"/>
    </row>
    <row r="90" spans="1:15" s="16" customFormat="1" ht="13.5" customHeight="1">
      <c r="A90" s="152"/>
      <c r="B90" s="152"/>
      <c r="C90" s="152"/>
      <c r="E90" s="205" t="s">
        <v>280</v>
      </c>
      <c r="F90" s="168"/>
      <c r="G90" s="194"/>
      <c r="H90" s="155"/>
      <c r="I90" s="155"/>
      <c r="J90" s="156"/>
      <c r="K90" s="154"/>
      <c r="L90" s="156"/>
      <c r="M90" s="154"/>
      <c r="N90" s="157"/>
      <c r="O90" s="158"/>
    </row>
    <row r="91" spans="1:15" s="16" customFormat="1" ht="24">
      <c r="A91" s="152"/>
      <c r="B91" s="152"/>
      <c r="C91" s="152"/>
      <c r="E91" s="170" t="s">
        <v>276</v>
      </c>
      <c r="F91" s="168"/>
      <c r="G91" s="189">
        <v>502.12</v>
      </c>
      <c r="H91" s="155"/>
      <c r="I91" s="155"/>
      <c r="J91" s="156"/>
      <c r="K91" s="154"/>
      <c r="L91" s="156"/>
      <c r="M91" s="154"/>
      <c r="N91" s="157"/>
      <c r="O91" s="158"/>
    </row>
    <row r="92" spans="1:15" s="16" customFormat="1" ht="13.5" customHeight="1">
      <c r="A92" s="152"/>
      <c r="B92" s="152"/>
      <c r="C92" s="152"/>
      <c r="E92" s="169" t="s">
        <v>252</v>
      </c>
      <c r="F92" s="168"/>
      <c r="G92" s="190">
        <v>6890.005</v>
      </c>
      <c r="H92" s="155"/>
      <c r="I92" s="155"/>
      <c r="J92" s="156"/>
      <c r="K92" s="154"/>
      <c r="L92" s="156"/>
      <c r="M92" s="154"/>
      <c r="N92" s="157"/>
      <c r="O92" s="158"/>
    </row>
    <row r="93" spans="1:15" s="16" customFormat="1" ht="13.5" customHeight="1">
      <c r="A93" s="152"/>
      <c r="B93" s="152"/>
      <c r="C93" s="152"/>
      <c r="E93" s="169"/>
      <c r="F93" s="168"/>
      <c r="G93" s="190"/>
      <c r="H93" s="155"/>
      <c r="I93" s="155"/>
      <c r="J93" s="156"/>
      <c r="K93" s="154"/>
      <c r="L93" s="156"/>
      <c r="M93" s="154"/>
      <c r="N93" s="157"/>
      <c r="O93" s="158"/>
    </row>
    <row r="94" spans="1:16" s="16" customFormat="1" ht="24" customHeight="1">
      <c r="A94" s="171" t="s">
        <v>153</v>
      </c>
      <c r="B94" s="171" t="s">
        <v>110</v>
      </c>
      <c r="C94" s="171" t="s">
        <v>111</v>
      </c>
      <c r="D94" s="172" t="s">
        <v>154</v>
      </c>
      <c r="E94" s="173" t="s">
        <v>155</v>
      </c>
      <c r="F94" s="171" t="s">
        <v>119</v>
      </c>
      <c r="G94" s="202">
        <v>2897.018</v>
      </c>
      <c r="H94" s="210"/>
      <c r="I94" s="174">
        <f>ROUND(G94*H94,2)</f>
        <v>0</v>
      </c>
      <c r="J94" s="156">
        <v>0.18463</v>
      </c>
      <c r="K94" s="154">
        <f>G94*J94</f>
        <v>534.87643334</v>
      </c>
      <c r="L94" s="156">
        <v>0</v>
      </c>
      <c r="M94" s="154">
        <f>G94*L94</f>
        <v>0</v>
      </c>
      <c r="N94" s="157">
        <v>21</v>
      </c>
      <c r="O94" s="158">
        <v>4</v>
      </c>
      <c r="P94" s="16" t="s">
        <v>109</v>
      </c>
    </row>
    <row r="95" spans="1:15" s="16" customFormat="1" ht="13.5" customHeight="1">
      <c r="A95" s="152"/>
      <c r="B95" s="152"/>
      <c r="C95" s="152"/>
      <c r="E95" s="187" t="s">
        <v>281</v>
      </c>
      <c r="F95" s="152"/>
      <c r="G95" s="194"/>
      <c r="H95" s="155"/>
      <c r="I95" s="155"/>
      <c r="J95" s="156"/>
      <c r="K95" s="154"/>
      <c r="L95" s="156"/>
      <c r="M95" s="154"/>
      <c r="N95" s="157"/>
      <c r="O95" s="158"/>
    </row>
    <row r="96" spans="1:15" s="16" customFormat="1" ht="24">
      <c r="A96" s="152"/>
      <c r="B96" s="152"/>
      <c r="C96" s="152"/>
      <c r="E96" s="205" t="s">
        <v>282</v>
      </c>
      <c r="F96" s="168"/>
      <c r="G96" s="194"/>
      <c r="H96" s="155"/>
      <c r="I96" s="155"/>
      <c r="J96" s="156"/>
      <c r="K96" s="154"/>
      <c r="L96" s="156"/>
      <c r="M96" s="154"/>
      <c r="N96" s="157"/>
      <c r="O96" s="158"/>
    </row>
    <row r="97" spans="1:15" s="16" customFormat="1" ht="13.5" customHeight="1">
      <c r="A97" s="152"/>
      <c r="B97" s="152"/>
      <c r="C97" s="152"/>
      <c r="E97" s="170" t="s">
        <v>283</v>
      </c>
      <c r="F97" s="168"/>
      <c r="G97" s="189">
        <v>2897.0175</v>
      </c>
      <c r="H97" s="155"/>
      <c r="I97" s="155"/>
      <c r="J97" s="156"/>
      <c r="K97" s="154"/>
      <c r="L97" s="156"/>
      <c r="M97" s="154"/>
      <c r="N97" s="157"/>
      <c r="O97" s="158"/>
    </row>
    <row r="98" spans="1:15" s="16" customFormat="1" ht="13.5" customHeight="1">
      <c r="A98" s="152"/>
      <c r="B98" s="152"/>
      <c r="C98" s="152"/>
      <c r="E98" s="169" t="s">
        <v>252</v>
      </c>
      <c r="F98" s="168"/>
      <c r="G98" s="190">
        <v>2897.0175</v>
      </c>
      <c r="H98" s="155"/>
      <c r="I98" s="155"/>
      <c r="J98" s="156"/>
      <c r="K98" s="154"/>
      <c r="L98" s="156"/>
      <c r="M98" s="154"/>
      <c r="N98" s="157"/>
      <c r="O98" s="158"/>
    </row>
    <row r="99" spans="1:15" s="16" customFormat="1" ht="13.5" customHeight="1">
      <c r="A99" s="152"/>
      <c r="B99" s="152"/>
      <c r="C99" s="152"/>
      <c r="E99" s="169"/>
      <c r="F99" s="168"/>
      <c r="G99" s="190"/>
      <c r="H99" s="155"/>
      <c r="I99" s="155"/>
      <c r="J99" s="156"/>
      <c r="K99" s="154"/>
      <c r="L99" s="156"/>
      <c r="M99" s="154"/>
      <c r="N99" s="157"/>
      <c r="O99" s="158"/>
    </row>
    <row r="100" spans="1:16" s="16" customFormat="1" ht="13.5" customHeight="1">
      <c r="A100" s="171" t="s">
        <v>156</v>
      </c>
      <c r="B100" s="171" t="s">
        <v>110</v>
      </c>
      <c r="C100" s="171" t="s">
        <v>111</v>
      </c>
      <c r="D100" s="172" t="s">
        <v>157</v>
      </c>
      <c r="E100" s="173" t="s">
        <v>158</v>
      </c>
      <c r="F100" s="171" t="s">
        <v>119</v>
      </c>
      <c r="G100" s="202">
        <v>3041.85</v>
      </c>
      <c r="H100" s="210"/>
      <c r="I100" s="174">
        <f>ROUND(G100*H100,2)</f>
        <v>0</v>
      </c>
      <c r="J100" s="156">
        <v>0.30542</v>
      </c>
      <c r="K100" s="154">
        <f>G100*J100</f>
        <v>929.041827</v>
      </c>
      <c r="L100" s="156">
        <v>0</v>
      </c>
      <c r="M100" s="154">
        <f>G100*L100</f>
        <v>0</v>
      </c>
      <c r="N100" s="157">
        <v>21</v>
      </c>
      <c r="O100" s="158">
        <v>4</v>
      </c>
      <c r="P100" s="16" t="s">
        <v>109</v>
      </c>
    </row>
    <row r="101" spans="1:15" s="16" customFormat="1" ht="13.5" customHeight="1">
      <c r="A101" s="152"/>
      <c r="B101" s="152"/>
      <c r="C101" s="152"/>
      <c r="E101" s="187"/>
      <c r="F101" s="152"/>
      <c r="G101" s="194"/>
      <c r="H101" s="155"/>
      <c r="I101" s="155"/>
      <c r="J101" s="156"/>
      <c r="K101" s="154"/>
      <c r="L101" s="156"/>
      <c r="M101" s="154"/>
      <c r="N101" s="157"/>
      <c r="O101" s="158"/>
    </row>
    <row r="102" spans="1:15" s="16" customFormat="1" ht="13.5" customHeight="1">
      <c r="A102" s="152"/>
      <c r="B102" s="152"/>
      <c r="C102" s="152"/>
      <c r="E102" s="205" t="s">
        <v>284</v>
      </c>
      <c r="F102" s="168"/>
      <c r="G102" s="194"/>
      <c r="H102" s="155"/>
      <c r="I102" s="155"/>
      <c r="J102" s="156"/>
      <c r="K102" s="154"/>
      <c r="L102" s="156"/>
      <c r="M102" s="154"/>
      <c r="N102" s="157"/>
      <c r="O102" s="158"/>
    </row>
    <row r="103" spans="1:15" s="16" customFormat="1" ht="13.5" customHeight="1">
      <c r="A103" s="152"/>
      <c r="B103" s="152"/>
      <c r="C103" s="152"/>
      <c r="E103" s="170" t="s">
        <v>285</v>
      </c>
      <c r="F103" s="168"/>
      <c r="G103" s="189">
        <v>3041.85</v>
      </c>
      <c r="H103" s="155"/>
      <c r="I103" s="155"/>
      <c r="J103" s="156"/>
      <c r="K103" s="154"/>
      <c r="L103" s="156"/>
      <c r="M103" s="154"/>
      <c r="N103" s="157"/>
      <c r="O103" s="158"/>
    </row>
    <row r="104" spans="1:15" s="16" customFormat="1" ht="13.5" customHeight="1">
      <c r="A104" s="152"/>
      <c r="B104" s="152"/>
      <c r="C104" s="152"/>
      <c r="E104" s="169" t="s">
        <v>252</v>
      </c>
      <c r="F104" s="168"/>
      <c r="G104" s="190">
        <v>3041.85</v>
      </c>
      <c r="H104" s="155"/>
      <c r="I104" s="155"/>
      <c r="J104" s="156"/>
      <c r="K104" s="154"/>
      <c r="L104" s="156"/>
      <c r="M104" s="154"/>
      <c r="N104" s="157"/>
      <c r="O104" s="158"/>
    </row>
    <row r="105" spans="1:15" s="16" customFormat="1" ht="13.5" customHeight="1">
      <c r="A105" s="152"/>
      <c r="B105" s="152"/>
      <c r="C105" s="152"/>
      <c r="E105" s="169"/>
      <c r="F105" s="168"/>
      <c r="G105" s="190"/>
      <c r="H105" s="155"/>
      <c r="I105" s="155"/>
      <c r="J105" s="156"/>
      <c r="K105" s="154"/>
      <c r="L105" s="156"/>
      <c r="M105" s="154"/>
      <c r="N105" s="157"/>
      <c r="O105" s="158"/>
    </row>
    <row r="106" spans="1:16" s="16" customFormat="1" ht="13.5" customHeight="1">
      <c r="A106" s="171" t="s">
        <v>159</v>
      </c>
      <c r="B106" s="171" t="s">
        <v>110</v>
      </c>
      <c r="C106" s="171" t="s">
        <v>111</v>
      </c>
      <c r="D106" s="172" t="s">
        <v>160</v>
      </c>
      <c r="E106" s="173" t="s">
        <v>161</v>
      </c>
      <c r="F106" s="171" t="s">
        <v>119</v>
      </c>
      <c r="G106" s="202">
        <v>3952</v>
      </c>
      <c r="H106" s="210"/>
      <c r="I106" s="174">
        <f>ROUND(G106*H106,2)</f>
        <v>0</v>
      </c>
      <c r="J106" s="156">
        <v>0.132</v>
      </c>
      <c r="K106" s="154">
        <f>G106*J106</f>
        <v>521.664</v>
      </c>
      <c r="L106" s="156">
        <v>0</v>
      </c>
      <c r="M106" s="154">
        <f>G106*L106</f>
        <v>0</v>
      </c>
      <c r="N106" s="157">
        <v>21</v>
      </c>
      <c r="O106" s="158">
        <v>4</v>
      </c>
      <c r="P106" s="16" t="s">
        <v>109</v>
      </c>
    </row>
    <row r="107" spans="1:15" s="16" customFormat="1" ht="13.5" customHeight="1">
      <c r="A107" s="152"/>
      <c r="B107" s="152"/>
      <c r="C107" s="152"/>
      <c r="E107" s="187" t="s">
        <v>286</v>
      </c>
      <c r="F107" s="152"/>
      <c r="G107" s="194"/>
      <c r="H107" s="155"/>
      <c r="I107" s="155"/>
      <c r="J107" s="156"/>
      <c r="K107" s="154"/>
      <c r="L107" s="156"/>
      <c r="M107" s="154"/>
      <c r="N107" s="157"/>
      <c r="O107" s="158"/>
    </row>
    <row r="108" spans="1:15" s="16" customFormat="1" ht="13.5" customHeight="1">
      <c r="A108" s="152"/>
      <c r="B108" s="152"/>
      <c r="C108" s="152"/>
      <c r="E108" s="205" t="s">
        <v>287</v>
      </c>
      <c r="F108" s="168"/>
      <c r="G108" s="194"/>
      <c r="H108" s="155"/>
      <c r="I108" s="155"/>
      <c r="J108" s="156"/>
      <c r="K108" s="154"/>
      <c r="L108" s="156"/>
      <c r="M108" s="154"/>
      <c r="N108" s="157"/>
      <c r="O108" s="158"/>
    </row>
    <row r="109" spans="1:15" s="16" customFormat="1" ht="13.5" customHeight="1">
      <c r="A109" s="152"/>
      <c r="B109" s="152"/>
      <c r="C109" s="152"/>
      <c r="E109" s="170" t="s">
        <v>288</v>
      </c>
      <c r="F109" s="168"/>
      <c r="G109" s="189">
        <v>3952</v>
      </c>
      <c r="H109" s="155"/>
      <c r="I109" s="155"/>
      <c r="J109" s="156"/>
      <c r="K109" s="154"/>
      <c r="L109" s="156"/>
      <c r="M109" s="154"/>
      <c r="N109" s="157"/>
      <c r="O109" s="158"/>
    </row>
    <row r="110" spans="1:15" s="16" customFormat="1" ht="13.5" customHeight="1">
      <c r="A110" s="152"/>
      <c r="B110" s="152"/>
      <c r="C110" s="152"/>
      <c r="E110" s="169" t="s">
        <v>252</v>
      </c>
      <c r="F110" s="168"/>
      <c r="G110" s="190">
        <v>3952</v>
      </c>
      <c r="H110" s="155"/>
      <c r="I110" s="155"/>
      <c r="J110" s="156"/>
      <c r="K110" s="154"/>
      <c r="L110" s="156"/>
      <c r="M110" s="154"/>
      <c r="N110" s="157"/>
      <c r="O110" s="158"/>
    </row>
    <row r="111" spans="1:15" s="16" customFormat="1" ht="13.5" customHeight="1">
      <c r="A111" s="152"/>
      <c r="B111" s="152"/>
      <c r="C111" s="152"/>
      <c r="E111" s="169"/>
      <c r="F111" s="168"/>
      <c r="G111" s="190"/>
      <c r="H111" s="155"/>
      <c r="I111" s="155"/>
      <c r="J111" s="156"/>
      <c r="K111" s="154"/>
      <c r="L111" s="156"/>
      <c r="M111" s="154"/>
      <c r="N111" s="157"/>
      <c r="O111" s="158"/>
    </row>
    <row r="112" spans="1:16" s="16" customFormat="1" ht="13.5" customHeight="1">
      <c r="A112" s="171" t="s">
        <v>162</v>
      </c>
      <c r="B112" s="171" t="s">
        <v>110</v>
      </c>
      <c r="C112" s="171" t="s">
        <v>111</v>
      </c>
      <c r="D112" s="172" t="s">
        <v>163</v>
      </c>
      <c r="E112" s="173" t="s">
        <v>164</v>
      </c>
      <c r="F112" s="171" t="s">
        <v>165</v>
      </c>
      <c r="G112" s="202">
        <v>1700</v>
      </c>
      <c r="H112" s="210"/>
      <c r="I112" s="174">
        <f>ROUND(G112*H112,2)</f>
        <v>0</v>
      </c>
      <c r="J112" s="156">
        <v>0</v>
      </c>
      <c r="K112" s="154">
        <f>G112*J112</f>
        <v>0</v>
      </c>
      <c r="L112" s="156">
        <v>0</v>
      </c>
      <c r="M112" s="154">
        <f>G112*L112</f>
        <v>0</v>
      </c>
      <c r="N112" s="157">
        <v>21</v>
      </c>
      <c r="O112" s="158">
        <v>4</v>
      </c>
      <c r="P112" s="16" t="s">
        <v>109</v>
      </c>
    </row>
    <row r="113" spans="1:15" s="16" customFormat="1" ht="13.5" customHeight="1">
      <c r="A113" s="152"/>
      <c r="B113" s="152"/>
      <c r="C113" s="152"/>
      <c r="E113" s="187"/>
      <c r="F113" s="152"/>
      <c r="G113" s="194"/>
      <c r="H113" s="155"/>
      <c r="I113" s="155"/>
      <c r="J113" s="156"/>
      <c r="K113" s="154"/>
      <c r="L113" s="156"/>
      <c r="M113" s="154"/>
      <c r="N113" s="157"/>
      <c r="O113" s="158"/>
    </row>
    <row r="114" spans="1:15" s="16" customFormat="1" ht="13.5" customHeight="1">
      <c r="A114" s="152"/>
      <c r="B114" s="152"/>
      <c r="C114" s="152"/>
      <c r="E114" s="205" t="s">
        <v>289</v>
      </c>
      <c r="F114" s="168"/>
      <c r="G114" s="194"/>
      <c r="H114" s="155"/>
      <c r="I114" s="155"/>
      <c r="J114" s="156"/>
      <c r="K114" s="154"/>
      <c r="L114" s="156"/>
      <c r="M114" s="154"/>
      <c r="N114" s="157"/>
      <c r="O114" s="158"/>
    </row>
    <row r="115" spans="1:15" s="16" customFormat="1" ht="13.5" customHeight="1">
      <c r="A115" s="152"/>
      <c r="B115" s="152"/>
      <c r="C115" s="152"/>
      <c r="E115" s="170" t="s">
        <v>290</v>
      </c>
      <c r="F115" s="168"/>
      <c r="G115" s="189">
        <v>1700</v>
      </c>
      <c r="H115" s="155"/>
      <c r="I115" s="155"/>
      <c r="J115" s="156"/>
      <c r="K115" s="154"/>
      <c r="L115" s="156"/>
      <c r="M115" s="154"/>
      <c r="N115" s="157"/>
      <c r="O115" s="158"/>
    </row>
    <row r="116" spans="1:15" s="16" customFormat="1" ht="13.5" customHeight="1">
      <c r="A116" s="152"/>
      <c r="B116" s="152"/>
      <c r="C116" s="152"/>
      <c r="E116" s="169" t="s">
        <v>252</v>
      </c>
      <c r="F116" s="168"/>
      <c r="G116" s="190">
        <v>1700</v>
      </c>
      <c r="H116" s="155"/>
      <c r="I116" s="155"/>
      <c r="J116" s="156"/>
      <c r="K116" s="154"/>
      <c r="L116" s="156"/>
      <c r="M116" s="154"/>
      <c r="N116" s="157"/>
      <c r="O116" s="158"/>
    </row>
    <row r="117" spans="1:15" s="16" customFormat="1" ht="13.5" customHeight="1">
      <c r="A117" s="152"/>
      <c r="B117" s="152"/>
      <c r="C117" s="152"/>
      <c r="E117" s="169"/>
      <c r="F117" s="168"/>
      <c r="G117" s="190"/>
      <c r="H117" s="155"/>
      <c r="I117" s="155"/>
      <c r="J117" s="156"/>
      <c r="K117" s="154"/>
      <c r="L117" s="156"/>
      <c r="M117" s="154"/>
      <c r="N117" s="157"/>
      <c r="O117" s="158"/>
    </row>
    <row r="118" spans="1:16" s="16" customFormat="1" ht="24" customHeight="1">
      <c r="A118" s="171" t="s">
        <v>166</v>
      </c>
      <c r="B118" s="171" t="s">
        <v>110</v>
      </c>
      <c r="C118" s="171" t="s">
        <v>111</v>
      </c>
      <c r="D118" s="172" t="s">
        <v>167</v>
      </c>
      <c r="E118" s="173" t="s">
        <v>168</v>
      </c>
      <c r="F118" s="171" t="s">
        <v>142</v>
      </c>
      <c r="G118" s="202">
        <v>300</v>
      </c>
      <c r="H118" s="210"/>
      <c r="I118" s="174">
        <f>ROUND(G118*H118,2)</f>
        <v>0</v>
      </c>
      <c r="J118" s="156">
        <v>1.0145</v>
      </c>
      <c r="K118" s="154">
        <f>G118*J118</f>
        <v>304.34999999999997</v>
      </c>
      <c r="L118" s="156">
        <v>0</v>
      </c>
      <c r="M118" s="154">
        <f>G118*L118</f>
        <v>0</v>
      </c>
      <c r="N118" s="157">
        <v>21</v>
      </c>
      <c r="O118" s="158">
        <v>4</v>
      </c>
      <c r="P118" s="16" t="s">
        <v>109</v>
      </c>
    </row>
    <row r="119" spans="1:15" s="16" customFormat="1" ht="13.5" customHeight="1">
      <c r="A119" s="152"/>
      <c r="B119" s="152"/>
      <c r="C119" s="152"/>
      <c r="E119" s="187"/>
      <c r="F119" s="152"/>
      <c r="G119" s="194"/>
      <c r="H119" s="155"/>
      <c r="I119" s="155"/>
      <c r="J119" s="156"/>
      <c r="K119" s="154"/>
      <c r="L119" s="156"/>
      <c r="M119" s="154"/>
      <c r="N119" s="157"/>
      <c r="O119" s="158"/>
    </row>
    <row r="120" spans="1:15" s="16" customFormat="1" ht="13.5" customHeight="1">
      <c r="A120" s="152"/>
      <c r="B120" s="152"/>
      <c r="C120" s="152"/>
      <c r="E120" s="205" t="s">
        <v>291</v>
      </c>
      <c r="F120" s="168"/>
      <c r="G120" s="194"/>
      <c r="H120" s="155"/>
      <c r="I120" s="155"/>
      <c r="J120" s="156"/>
      <c r="K120" s="154"/>
      <c r="L120" s="156"/>
      <c r="M120" s="154"/>
      <c r="N120" s="157"/>
      <c r="O120" s="158"/>
    </row>
    <row r="121" spans="1:15" s="16" customFormat="1" ht="13.5" customHeight="1">
      <c r="A121" s="152"/>
      <c r="B121" s="152"/>
      <c r="C121" s="152"/>
      <c r="E121" s="170" t="s">
        <v>292</v>
      </c>
      <c r="F121" s="168"/>
      <c r="G121" s="189">
        <v>300</v>
      </c>
      <c r="H121" s="155"/>
      <c r="I121" s="155"/>
      <c r="J121" s="156"/>
      <c r="K121" s="154"/>
      <c r="L121" s="156"/>
      <c r="M121" s="154"/>
      <c r="N121" s="157"/>
      <c r="O121" s="158"/>
    </row>
    <row r="122" spans="1:15" s="16" customFormat="1" ht="13.5" customHeight="1">
      <c r="A122" s="152"/>
      <c r="B122" s="152"/>
      <c r="C122" s="152"/>
      <c r="E122" s="169" t="s">
        <v>252</v>
      </c>
      <c r="F122" s="168"/>
      <c r="G122" s="190">
        <v>300</v>
      </c>
      <c r="H122" s="155"/>
      <c r="I122" s="155"/>
      <c r="J122" s="156"/>
      <c r="K122" s="154"/>
      <c r="L122" s="156"/>
      <c r="M122" s="154"/>
      <c r="N122" s="157"/>
      <c r="O122" s="158"/>
    </row>
    <row r="123" spans="1:15" s="16" customFormat="1" ht="13.5" customHeight="1">
      <c r="A123" s="152"/>
      <c r="B123" s="152"/>
      <c r="C123" s="152"/>
      <c r="E123" s="169"/>
      <c r="F123" s="168"/>
      <c r="G123" s="190"/>
      <c r="H123" s="155"/>
      <c r="I123" s="155"/>
      <c r="J123" s="156"/>
      <c r="K123" s="154"/>
      <c r="L123" s="156"/>
      <c r="M123" s="154"/>
      <c r="N123" s="157"/>
      <c r="O123" s="158"/>
    </row>
    <row r="124" spans="1:16" s="16" customFormat="1" ht="24" customHeight="1">
      <c r="A124" s="171" t="s">
        <v>169</v>
      </c>
      <c r="B124" s="171" t="s">
        <v>110</v>
      </c>
      <c r="C124" s="171" t="s">
        <v>111</v>
      </c>
      <c r="D124" s="172" t="s">
        <v>170</v>
      </c>
      <c r="E124" s="173" t="s">
        <v>335</v>
      </c>
      <c r="F124" s="171" t="s">
        <v>142</v>
      </c>
      <c r="G124" s="202">
        <v>588.806</v>
      </c>
      <c r="H124" s="210"/>
      <c r="I124" s="174">
        <f>ROUND(G124*H124,2)</f>
        <v>0</v>
      </c>
      <c r="J124" s="156">
        <v>1.0145</v>
      </c>
      <c r="K124" s="154">
        <f>G124*J124</f>
        <v>597.343687</v>
      </c>
      <c r="L124" s="156">
        <v>0</v>
      </c>
      <c r="M124" s="154">
        <f>G124*L124</f>
        <v>0</v>
      </c>
      <c r="N124" s="157">
        <v>21</v>
      </c>
      <c r="O124" s="158">
        <v>4</v>
      </c>
      <c r="P124" s="16" t="s">
        <v>109</v>
      </c>
    </row>
    <row r="125" spans="1:15" s="16" customFormat="1" ht="13.5" customHeight="1">
      <c r="A125" s="175"/>
      <c r="B125" s="175"/>
      <c r="C125" s="175"/>
      <c r="D125" s="176"/>
      <c r="E125" s="187" t="s">
        <v>281</v>
      </c>
      <c r="F125" s="152"/>
      <c r="G125" s="194"/>
      <c r="H125" s="178"/>
      <c r="I125" s="178"/>
      <c r="J125" s="156"/>
      <c r="K125" s="154"/>
      <c r="L125" s="156"/>
      <c r="M125" s="154"/>
      <c r="N125" s="157"/>
      <c r="O125" s="158"/>
    </row>
    <row r="126" spans="1:15" s="16" customFormat="1" ht="24">
      <c r="A126" s="152"/>
      <c r="B126" s="152"/>
      <c r="C126" s="152"/>
      <c r="E126" s="205" t="s">
        <v>293</v>
      </c>
      <c r="F126" s="168"/>
      <c r="G126" s="194"/>
      <c r="H126" s="155"/>
      <c r="I126" s="155"/>
      <c r="J126" s="156"/>
      <c r="K126" s="154"/>
      <c r="L126" s="156"/>
      <c r="M126" s="154"/>
      <c r="N126" s="157"/>
      <c r="O126" s="158"/>
    </row>
    <row r="127" spans="1:15" s="16" customFormat="1" ht="13.5" customHeight="1">
      <c r="A127" s="152"/>
      <c r="B127" s="152"/>
      <c r="C127" s="152"/>
      <c r="E127" s="170" t="s">
        <v>294</v>
      </c>
      <c r="F127" s="168"/>
      <c r="G127" s="189">
        <v>588.8064</v>
      </c>
      <c r="H127" s="155"/>
      <c r="I127" s="155"/>
      <c r="J127" s="156"/>
      <c r="K127" s="154"/>
      <c r="L127" s="156"/>
      <c r="M127" s="154"/>
      <c r="N127" s="157"/>
      <c r="O127" s="158"/>
    </row>
    <row r="128" spans="1:15" s="16" customFormat="1" ht="13.5" customHeight="1">
      <c r="A128" s="152"/>
      <c r="B128" s="152"/>
      <c r="C128" s="152"/>
      <c r="E128" s="169" t="s">
        <v>252</v>
      </c>
      <c r="F128" s="168"/>
      <c r="G128" s="190">
        <v>588.8064</v>
      </c>
      <c r="H128" s="155"/>
      <c r="I128" s="155"/>
      <c r="J128" s="156"/>
      <c r="K128" s="154"/>
      <c r="L128" s="156"/>
      <c r="M128" s="154"/>
      <c r="N128" s="157"/>
      <c r="O128" s="158"/>
    </row>
    <row r="129" spans="1:15" s="16" customFormat="1" ht="13.5" customHeight="1">
      <c r="A129" s="152"/>
      <c r="B129" s="152"/>
      <c r="C129" s="152"/>
      <c r="E129" s="169"/>
      <c r="F129" s="168"/>
      <c r="G129" s="190"/>
      <c r="H129" s="155"/>
      <c r="I129" s="155"/>
      <c r="J129" s="156"/>
      <c r="K129" s="154"/>
      <c r="L129" s="156"/>
      <c r="M129" s="154"/>
      <c r="N129" s="157"/>
      <c r="O129" s="158"/>
    </row>
    <row r="130" spans="1:16" s="16" customFormat="1" ht="13.5" customHeight="1">
      <c r="A130" s="171" t="s">
        <v>171</v>
      </c>
      <c r="B130" s="171" t="s">
        <v>110</v>
      </c>
      <c r="C130" s="171" t="s">
        <v>111</v>
      </c>
      <c r="D130" s="172" t="s">
        <v>172</v>
      </c>
      <c r="E130" s="173" t="s">
        <v>173</v>
      </c>
      <c r="F130" s="171" t="s">
        <v>119</v>
      </c>
      <c r="G130" s="202">
        <v>20755.35</v>
      </c>
      <c r="H130" s="210"/>
      <c r="I130" s="174">
        <f>ROUND(G130*H130,2)</f>
        <v>0</v>
      </c>
      <c r="J130" s="156">
        <v>0.00031</v>
      </c>
      <c r="K130" s="154">
        <f>G130*J130</f>
        <v>6.4341585</v>
      </c>
      <c r="L130" s="156">
        <v>0</v>
      </c>
      <c r="M130" s="154">
        <f>G130*L130</f>
        <v>0</v>
      </c>
      <c r="N130" s="157">
        <v>21</v>
      </c>
      <c r="O130" s="158">
        <v>4</v>
      </c>
      <c r="P130" s="16" t="s">
        <v>109</v>
      </c>
    </row>
    <row r="131" spans="1:15" s="16" customFormat="1" ht="13.5" customHeight="1">
      <c r="A131" s="152"/>
      <c r="B131" s="152"/>
      <c r="C131" s="152"/>
      <c r="E131" s="187" t="s">
        <v>295</v>
      </c>
      <c r="F131" s="152"/>
      <c r="G131" s="194"/>
      <c r="H131" s="155"/>
      <c r="I131" s="155"/>
      <c r="J131" s="156"/>
      <c r="K131" s="154"/>
      <c r="L131" s="156"/>
      <c r="M131" s="154"/>
      <c r="N131" s="157"/>
      <c r="O131" s="158"/>
    </row>
    <row r="132" spans="1:15" s="16" customFormat="1" ht="13.5" customHeight="1">
      <c r="A132" s="152"/>
      <c r="B132" s="152"/>
      <c r="C132" s="152"/>
      <c r="E132" s="205" t="s">
        <v>296</v>
      </c>
      <c r="F132" s="168"/>
      <c r="G132" s="194"/>
      <c r="H132" s="155"/>
      <c r="I132" s="155"/>
      <c r="J132" s="156"/>
      <c r="K132" s="154"/>
      <c r="L132" s="156"/>
      <c r="M132" s="154"/>
      <c r="N132" s="157"/>
      <c r="O132" s="158"/>
    </row>
    <row r="133" spans="1:15" s="16" customFormat="1" ht="13.5" customHeight="1">
      <c r="A133" s="152"/>
      <c r="B133" s="152"/>
      <c r="C133" s="152"/>
      <c r="E133" s="170" t="s">
        <v>297</v>
      </c>
      <c r="F133" s="168"/>
      <c r="G133" s="189">
        <v>20755.35</v>
      </c>
      <c r="H133" s="155"/>
      <c r="I133" s="155"/>
      <c r="J133" s="156"/>
      <c r="K133" s="154"/>
      <c r="L133" s="156"/>
      <c r="M133" s="154"/>
      <c r="N133" s="157"/>
      <c r="O133" s="158"/>
    </row>
    <row r="134" spans="1:15" s="16" customFormat="1" ht="13.5" customHeight="1">
      <c r="A134" s="152"/>
      <c r="B134" s="152"/>
      <c r="C134" s="152"/>
      <c r="E134" s="169" t="s">
        <v>252</v>
      </c>
      <c r="F134" s="168"/>
      <c r="G134" s="190">
        <v>20755.35</v>
      </c>
      <c r="H134" s="155"/>
      <c r="I134" s="155"/>
      <c r="J134" s="156"/>
      <c r="K134" s="154"/>
      <c r="L134" s="156"/>
      <c r="M134" s="154"/>
      <c r="N134" s="157"/>
      <c r="O134" s="158"/>
    </row>
    <row r="135" spans="1:15" s="16" customFormat="1" ht="13.5" customHeight="1">
      <c r="A135" s="152"/>
      <c r="B135" s="152"/>
      <c r="C135" s="152"/>
      <c r="E135" s="169"/>
      <c r="F135" s="168"/>
      <c r="G135" s="190"/>
      <c r="H135" s="155"/>
      <c r="I135" s="155"/>
      <c r="J135" s="156"/>
      <c r="K135" s="154"/>
      <c r="L135" s="156"/>
      <c r="M135" s="154"/>
      <c r="N135" s="157"/>
      <c r="O135" s="158"/>
    </row>
    <row r="136" spans="1:16" s="16" customFormat="1" ht="13.5" customHeight="1">
      <c r="A136" s="171" t="s">
        <v>174</v>
      </c>
      <c r="B136" s="171" t="s">
        <v>110</v>
      </c>
      <c r="C136" s="171" t="s">
        <v>111</v>
      </c>
      <c r="D136" s="172" t="s">
        <v>175</v>
      </c>
      <c r="E136" s="173" t="s">
        <v>176</v>
      </c>
      <c r="F136" s="171" t="s">
        <v>119</v>
      </c>
      <c r="G136" s="202">
        <v>21793.118</v>
      </c>
      <c r="H136" s="210"/>
      <c r="I136" s="174">
        <f>ROUND(G136*H136,2)</f>
        <v>0</v>
      </c>
      <c r="J136" s="156">
        <v>0.00041</v>
      </c>
      <c r="K136" s="154">
        <f>G136*J136</f>
        <v>8.93517838</v>
      </c>
      <c r="L136" s="156">
        <v>0</v>
      </c>
      <c r="M136" s="154">
        <f>G136*L136</f>
        <v>0</v>
      </c>
      <c r="N136" s="157">
        <v>21</v>
      </c>
      <c r="O136" s="158">
        <v>4</v>
      </c>
      <c r="P136" s="16" t="s">
        <v>109</v>
      </c>
    </row>
    <row r="137" spans="1:15" s="16" customFormat="1" ht="13.5" customHeight="1">
      <c r="A137" s="152"/>
      <c r="B137" s="152"/>
      <c r="C137" s="152"/>
      <c r="E137" s="187" t="s">
        <v>295</v>
      </c>
      <c r="F137" s="152"/>
      <c r="G137" s="194"/>
      <c r="H137" s="155"/>
      <c r="I137" s="155"/>
      <c r="J137" s="156"/>
      <c r="K137" s="154"/>
      <c r="L137" s="156"/>
      <c r="M137" s="154"/>
      <c r="N137" s="157"/>
      <c r="O137" s="158"/>
    </row>
    <row r="138" spans="1:15" s="16" customFormat="1" ht="13.5" customHeight="1">
      <c r="A138" s="152"/>
      <c r="B138" s="152"/>
      <c r="C138" s="152"/>
      <c r="E138" s="205" t="s">
        <v>298</v>
      </c>
      <c r="F138" s="168"/>
      <c r="G138" s="194"/>
      <c r="H138" s="155"/>
      <c r="I138" s="155"/>
      <c r="J138" s="156"/>
      <c r="K138" s="154"/>
      <c r="L138" s="156"/>
      <c r="M138" s="154"/>
      <c r="N138" s="157"/>
      <c r="O138" s="158"/>
    </row>
    <row r="139" spans="1:15" s="16" customFormat="1" ht="13.5" customHeight="1">
      <c r="A139" s="152"/>
      <c r="B139" s="152"/>
      <c r="C139" s="152"/>
      <c r="E139" s="170" t="s">
        <v>299</v>
      </c>
      <c r="F139" s="168"/>
      <c r="G139" s="189">
        <v>21793.1175</v>
      </c>
      <c r="H139" s="155"/>
      <c r="I139" s="155"/>
      <c r="J139" s="156"/>
      <c r="K139" s="154"/>
      <c r="L139" s="156"/>
      <c r="M139" s="154"/>
      <c r="N139" s="157"/>
      <c r="O139" s="158"/>
    </row>
    <row r="140" spans="1:15" s="16" customFormat="1" ht="13.5" customHeight="1">
      <c r="A140" s="152"/>
      <c r="B140" s="152"/>
      <c r="C140" s="152"/>
      <c r="E140" s="169" t="s">
        <v>252</v>
      </c>
      <c r="F140" s="168"/>
      <c r="G140" s="190">
        <v>21793.1175</v>
      </c>
      <c r="H140" s="155"/>
      <c r="I140" s="155"/>
      <c r="J140" s="156"/>
      <c r="K140" s="154"/>
      <c r="L140" s="156"/>
      <c r="M140" s="154"/>
      <c r="N140" s="157"/>
      <c r="O140" s="158"/>
    </row>
    <row r="141" spans="1:15" s="16" customFormat="1" ht="13.5" customHeight="1">
      <c r="A141" s="152"/>
      <c r="B141" s="152"/>
      <c r="C141" s="152"/>
      <c r="E141" s="169"/>
      <c r="F141" s="168"/>
      <c r="G141" s="190"/>
      <c r="H141" s="155"/>
      <c r="I141" s="155"/>
      <c r="J141" s="156"/>
      <c r="K141" s="154"/>
      <c r="L141" s="156"/>
      <c r="M141" s="154"/>
      <c r="N141" s="157"/>
      <c r="O141" s="158"/>
    </row>
    <row r="142" spans="1:16" s="16" customFormat="1" ht="24" customHeight="1">
      <c r="A142" s="171" t="s">
        <v>177</v>
      </c>
      <c r="B142" s="171" t="s">
        <v>110</v>
      </c>
      <c r="C142" s="171" t="s">
        <v>111</v>
      </c>
      <c r="D142" s="172" t="s">
        <v>178</v>
      </c>
      <c r="E142" s="173" t="s">
        <v>179</v>
      </c>
      <c r="F142" s="171" t="s">
        <v>119</v>
      </c>
      <c r="G142" s="202">
        <v>19767</v>
      </c>
      <c r="H142" s="210"/>
      <c r="I142" s="174">
        <f>ROUND(G142*H142,2)</f>
        <v>0</v>
      </c>
      <c r="J142" s="156">
        <v>0.12966</v>
      </c>
      <c r="K142" s="154">
        <f>G142*J142</f>
        <v>2562.98922</v>
      </c>
      <c r="L142" s="156">
        <v>0</v>
      </c>
      <c r="M142" s="154">
        <f>G142*L142</f>
        <v>0</v>
      </c>
      <c r="N142" s="157">
        <v>21</v>
      </c>
      <c r="O142" s="158">
        <v>4</v>
      </c>
      <c r="P142" s="16" t="s">
        <v>109</v>
      </c>
    </row>
    <row r="143" spans="1:15" s="16" customFormat="1" ht="13.5" customHeight="1">
      <c r="A143" s="152"/>
      <c r="B143" s="152"/>
      <c r="C143" s="152"/>
      <c r="E143" s="187" t="s">
        <v>300</v>
      </c>
      <c r="F143" s="152"/>
      <c r="G143" s="194"/>
      <c r="H143" s="155"/>
      <c r="I143" s="155"/>
      <c r="J143" s="156"/>
      <c r="K143" s="154"/>
      <c r="L143" s="156"/>
      <c r="M143" s="154"/>
      <c r="N143" s="157"/>
      <c r="O143" s="158"/>
    </row>
    <row r="144" spans="1:15" s="16" customFormat="1" ht="13.5" customHeight="1">
      <c r="A144" s="152"/>
      <c r="B144" s="152"/>
      <c r="C144" s="152"/>
      <c r="E144" s="205" t="s">
        <v>301</v>
      </c>
      <c r="F144" s="168"/>
      <c r="G144" s="194"/>
      <c r="H144" s="155"/>
      <c r="I144" s="155"/>
      <c r="J144" s="156"/>
      <c r="K144" s="154"/>
      <c r="L144" s="156"/>
      <c r="M144" s="154"/>
      <c r="N144" s="157"/>
      <c r="O144" s="158"/>
    </row>
    <row r="145" spans="1:15" s="16" customFormat="1" ht="13.5" customHeight="1">
      <c r="A145" s="152"/>
      <c r="B145" s="152"/>
      <c r="C145" s="152"/>
      <c r="E145" s="170" t="s">
        <v>302</v>
      </c>
      <c r="F145" s="168"/>
      <c r="G145" s="189">
        <v>19767</v>
      </c>
      <c r="H145" s="155"/>
      <c r="I145" s="155"/>
      <c r="J145" s="156"/>
      <c r="K145" s="154"/>
      <c r="L145" s="156"/>
      <c r="M145" s="154"/>
      <c r="N145" s="157"/>
      <c r="O145" s="158"/>
    </row>
    <row r="146" spans="1:15" s="16" customFormat="1" ht="13.5" customHeight="1">
      <c r="A146" s="152"/>
      <c r="B146" s="152"/>
      <c r="C146" s="152"/>
      <c r="E146" s="169" t="s">
        <v>252</v>
      </c>
      <c r="F146" s="168"/>
      <c r="G146" s="190">
        <v>19767</v>
      </c>
      <c r="H146" s="155"/>
      <c r="I146" s="155"/>
      <c r="J146" s="156"/>
      <c r="K146" s="154"/>
      <c r="L146" s="156"/>
      <c r="M146" s="154"/>
      <c r="N146" s="157"/>
      <c r="O146" s="158"/>
    </row>
    <row r="147" spans="1:15" s="16" customFormat="1" ht="13.5" customHeight="1">
      <c r="A147" s="152"/>
      <c r="B147" s="152"/>
      <c r="C147" s="152"/>
      <c r="E147" s="169"/>
      <c r="F147" s="168"/>
      <c r="G147" s="190"/>
      <c r="H147" s="155"/>
      <c r="I147" s="155"/>
      <c r="J147" s="156"/>
      <c r="K147" s="154"/>
      <c r="L147" s="156"/>
      <c r="M147" s="154"/>
      <c r="N147" s="157"/>
      <c r="O147" s="158"/>
    </row>
    <row r="148" spans="1:16" s="16" customFormat="1" ht="24" customHeight="1">
      <c r="A148" s="171" t="s">
        <v>180</v>
      </c>
      <c r="B148" s="171" t="s">
        <v>110</v>
      </c>
      <c r="C148" s="171" t="s">
        <v>111</v>
      </c>
      <c r="D148" s="172" t="s">
        <v>181</v>
      </c>
      <c r="E148" s="173" t="s">
        <v>334</v>
      </c>
      <c r="F148" s="171" t="s">
        <v>119</v>
      </c>
      <c r="G148" s="202">
        <v>20755.35</v>
      </c>
      <c r="H148" s="210"/>
      <c r="I148" s="174">
        <f>ROUND(G148*H148,2)</f>
        <v>0</v>
      </c>
      <c r="J148" s="156">
        <v>0.15559</v>
      </c>
      <c r="K148" s="154">
        <f>G148*J148</f>
        <v>3229.3249065</v>
      </c>
      <c r="L148" s="156">
        <v>0</v>
      </c>
      <c r="M148" s="154">
        <f>G148*L148</f>
        <v>0</v>
      </c>
      <c r="N148" s="157">
        <v>21</v>
      </c>
      <c r="O148" s="158">
        <v>4</v>
      </c>
      <c r="P148" s="16" t="s">
        <v>109</v>
      </c>
    </row>
    <row r="149" spans="1:15" s="16" customFormat="1" ht="13.5" customHeight="1">
      <c r="A149" s="175"/>
      <c r="B149" s="175"/>
      <c r="C149" s="175"/>
      <c r="D149" s="176"/>
      <c r="E149" s="187" t="s">
        <v>303</v>
      </c>
      <c r="F149" s="152"/>
      <c r="G149" s="194"/>
      <c r="H149" s="178"/>
      <c r="I149" s="178"/>
      <c r="J149" s="156"/>
      <c r="K149" s="154"/>
      <c r="L149" s="156"/>
      <c r="M149" s="154"/>
      <c r="N149" s="157"/>
      <c r="O149" s="158"/>
    </row>
    <row r="150" spans="1:15" s="16" customFormat="1" ht="13.5" customHeight="1">
      <c r="A150" s="152"/>
      <c r="B150" s="152"/>
      <c r="C150" s="152"/>
      <c r="E150" s="205" t="s">
        <v>304</v>
      </c>
      <c r="F150" s="168"/>
      <c r="G150" s="194"/>
      <c r="H150" s="155"/>
      <c r="I150" s="155"/>
      <c r="J150" s="156"/>
      <c r="K150" s="154"/>
      <c r="L150" s="156"/>
      <c r="M150" s="154"/>
      <c r="N150" s="157"/>
      <c r="O150" s="158"/>
    </row>
    <row r="151" spans="1:15" s="16" customFormat="1" ht="13.5" customHeight="1">
      <c r="A151" s="152"/>
      <c r="B151" s="152"/>
      <c r="C151" s="152"/>
      <c r="E151" s="170" t="s">
        <v>297</v>
      </c>
      <c r="F151" s="168"/>
      <c r="G151" s="189">
        <v>20755.35</v>
      </c>
      <c r="H151" s="155"/>
      <c r="I151" s="155"/>
      <c r="J151" s="156"/>
      <c r="K151" s="154"/>
      <c r="L151" s="156"/>
      <c r="M151" s="154"/>
      <c r="N151" s="157"/>
      <c r="O151" s="158"/>
    </row>
    <row r="152" spans="1:15" s="16" customFormat="1" ht="13.5" customHeight="1">
      <c r="A152" s="152"/>
      <c r="B152" s="152"/>
      <c r="C152" s="152"/>
      <c r="E152" s="169" t="s">
        <v>252</v>
      </c>
      <c r="F152" s="168"/>
      <c r="G152" s="190">
        <v>20755.35</v>
      </c>
      <c r="H152" s="155"/>
      <c r="I152" s="155"/>
      <c r="J152" s="156"/>
      <c r="K152" s="154"/>
      <c r="L152" s="156"/>
      <c r="M152" s="154"/>
      <c r="N152" s="157"/>
      <c r="O152" s="158"/>
    </row>
    <row r="153" spans="1:15" s="16" customFormat="1" ht="13.5" customHeight="1">
      <c r="A153" s="152"/>
      <c r="B153" s="152"/>
      <c r="C153" s="152"/>
      <c r="E153" s="169"/>
      <c r="F153" s="168"/>
      <c r="G153" s="190"/>
      <c r="H153" s="155"/>
      <c r="I153" s="155"/>
      <c r="J153" s="156"/>
      <c r="K153" s="154"/>
      <c r="L153" s="156"/>
      <c r="M153" s="154"/>
      <c r="N153" s="157"/>
      <c r="O153" s="158"/>
    </row>
    <row r="154" spans="1:16" s="16" customFormat="1" ht="13.5" customHeight="1">
      <c r="A154" s="171" t="s">
        <v>182</v>
      </c>
      <c r="B154" s="171" t="s">
        <v>110</v>
      </c>
      <c r="C154" s="171" t="s">
        <v>111</v>
      </c>
      <c r="D154" s="172" t="s">
        <v>183</v>
      </c>
      <c r="E154" s="173" t="s">
        <v>184</v>
      </c>
      <c r="F154" s="171" t="s">
        <v>119</v>
      </c>
      <c r="G154" s="202">
        <v>68</v>
      </c>
      <c r="H154" s="210"/>
      <c r="I154" s="174">
        <f>ROUND(G154*H154,2)</f>
        <v>0</v>
      </c>
      <c r="J154" s="156">
        <v>0.85589</v>
      </c>
      <c r="K154" s="154">
        <f>G154*J154</f>
        <v>58.200520000000004</v>
      </c>
      <c r="L154" s="156">
        <v>0</v>
      </c>
      <c r="M154" s="154">
        <f>G154*L154</f>
        <v>0</v>
      </c>
      <c r="N154" s="157">
        <v>21</v>
      </c>
      <c r="O154" s="158">
        <v>4</v>
      </c>
      <c r="P154" s="16" t="s">
        <v>109</v>
      </c>
    </row>
    <row r="155" spans="1:15" s="16" customFormat="1" ht="13.5" customHeight="1">
      <c r="A155" s="152"/>
      <c r="B155" s="152"/>
      <c r="C155" s="152"/>
      <c r="E155" s="187"/>
      <c r="F155" s="152"/>
      <c r="G155" s="194"/>
      <c r="H155" s="155"/>
      <c r="I155" s="155"/>
      <c r="J155" s="156"/>
      <c r="K155" s="154"/>
      <c r="L155" s="156"/>
      <c r="M155" s="154"/>
      <c r="N155" s="157"/>
      <c r="O155" s="158"/>
    </row>
    <row r="156" spans="1:15" s="16" customFormat="1" ht="24">
      <c r="A156" s="152"/>
      <c r="B156" s="152"/>
      <c r="C156" s="152"/>
      <c r="E156" s="205" t="s">
        <v>305</v>
      </c>
      <c r="F156" s="168"/>
      <c r="G156" s="194"/>
      <c r="H156" s="155"/>
      <c r="I156" s="155"/>
      <c r="J156" s="156"/>
      <c r="K156" s="154"/>
      <c r="L156" s="156"/>
      <c r="M156" s="154"/>
      <c r="N156" s="157"/>
      <c r="O156" s="158"/>
    </row>
    <row r="157" spans="1:15" s="16" customFormat="1" ht="13.5" customHeight="1">
      <c r="A157" s="152"/>
      <c r="B157" s="152"/>
      <c r="C157" s="152"/>
      <c r="E157" s="170" t="s">
        <v>306</v>
      </c>
      <c r="F157" s="168"/>
      <c r="G157" s="189">
        <v>68</v>
      </c>
      <c r="H157" s="155"/>
      <c r="I157" s="155"/>
      <c r="J157" s="156"/>
      <c r="K157" s="154"/>
      <c r="L157" s="156"/>
      <c r="M157" s="154"/>
      <c r="N157" s="157"/>
      <c r="O157" s="158"/>
    </row>
    <row r="158" spans="1:15" s="16" customFormat="1" ht="13.5" customHeight="1">
      <c r="A158" s="152"/>
      <c r="B158" s="152"/>
      <c r="C158" s="152"/>
      <c r="E158" s="169" t="s">
        <v>252</v>
      </c>
      <c r="F158" s="168"/>
      <c r="G158" s="190">
        <v>68</v>
      </c>
      <c r="H158" s="155"/>
      <c r="I158" s="155"/>
      <c r="J158" s="156"/>
      <c r="K158" s="154"/>
      <c r="L158" s="156"/>
      <c r="M158" s="154"/>
      <c r="N158" s="157"/>
      <c r="O158" s="158"/>
    </row>
    <row r="159" spans="1:15" s="16" customFormat="1" ht="13.5" customHeight="1">
      <c r="A159" s="152"/>
      <c r="B159" s="152"/>
      <c r="C159" s="152"/>
      <c r="E159" s="169"/>
      <c r="F159" s="168"/>
      <c r="G159" s="190"/>
      <c r="H159" s="155"/>
      <c r="I159" s="155"/>
      <c r="J159" s="156"/>
      <c r="K159" s="154"/>
      <c r="L159" s="156"/>
      <c r="M159" s="154"/>
      <c r="N159" s="157"/>
      <c r="O159" s="158"/>
    </row>
    <row r="160" spans="2:16" s="132" customFormat="1" ht="12.75" customHeight="1">
      <c r="B160" s="133" t="s">
        <v>65</v>
      </c>
      <c r="D160" s="134" t="s">
        <v>139</v>
      </c>
      <c r="E160" s="134" t="s">
        <v>185</v>
      </c>
      <c r="G160" s="195"/>
      <c r="I160" s="135">
        <f>SUM(I161:I250)</f>
        <v>0</v>
      </c>
      <c r="K160" s="136">
        <f>SUM(K161:K250)</f>
        <v>220.33173100000002</v>
      </c>
      <c r="M160" s="136">
        <f>SUM(M161:M250)</f>
        <v>1055.7359999999999</v>
      </c>
      <c r="P160" s="134" t="s">
        <v>107</v>
      </c>
    </row>
    <row r="161" spans="1:16" s="16" customFormat="1" ht="24" customHeight="1">
      <c r="A161" s="171" t="s">
        <v>186</v>
      </c>
      <c r="B161" s="171" t="s">
        <v>110</v>
      </c>
      <c r="C161" s="171" t="s">
        <v>111</v>
      </c>
      <c r="D161" s="172" t="s">
        <v>187</v>
      </c>
      <c r="E161" s="173" t="s">
        <v>188</v>
      </c>
      <c r="F161" s="171" t="s">
        <v>189</v>
      </c>
      <c r="G161" s="202">
        <v>144</v>
      </c>
      <c r="H161" s="210"/>
      <c r="I161" s="174">
        <f>ROUND(G161*H161,2)</f>
        <v>0</v>
      </c>
      <c r="J161" s="156">
        <v>0</v>
      </c>
      <c r="K161" s="154">
        <f>G161*J161</f>
        <v>0</v>
      </c>
      <c r="L161" s="156">
        <v>0</v>
      </c>
      <c r="M161" s="154">
        <f>G161*L161</f>
        <v>0</v>
      </c>
      <c r="N161" s="157">
        <v>21</v>
      </c>
      <c r="O161" s="158">
        <v>4</v>
      </c>
      <c r="P161" s="16" t="s">
        <v>109</v>
      </c>
    </row>
    <row r="162" spans="1:15" s="16" customFormat="1" ht="13.5" customHeight="1">
      <c r="A162" s="152"/>
      <c r="B162" s="152"/>
      <c r="C162" s="152"/>
      <c r="E162" s="187"/>
      <c r="F162" s="152"/>
      <c r="G162" s="194"/>
      <c r="H162" s="155"/>
      <c r="I162" s="155"/>
      <c r="J162" s="156"/>
      <c r="K162" s="154"/>
      <c r="L162" s="156"/>
      <c r="M162" s="154"/>
      <c r="N162" s="157"/>
      <c r="O162" s="158"/>
    </row>
    <row r="163" spans="1:16" s="16" customFormat="1" ht="13.5" customHeight="1">
      <c r="A163" s="182" t="s">
        <v>190</v>
      </c>
      <c r="B163" s="182" t="s">
        <v>165</v>
      </c>
      <c r="C163" s="182" t="s">
        <v>191</v>
      </c>
      <c r="D163" s="183" t="s">
        <v>192</v>
      </c>
      <c r="E163" s="184" t="s">
        <v>193</v>
      </c>
      <c r="F163" s="182" t="s">
        <v>194</v>
      </c>
      <c r="G163" s="191">
        <v>144</v>
      </c>
      <c r="H163" s="211"/>
      <c r="I163" s="185">
        <f>ROUND(G163*H163,2)</f>
        <v>0</v>
      </c>
      <c r="J163" s="164">
        <v>0.0021</v>
      </c>
      <c r="K163" s="162">
        <f>G163*J163</f>
        <v>0.3024</v>
      </c>
      <c r="L163" s="164">
        <v>0</v>
      </c>
      <c r="M163" s="162">
        <f>G163*L163</f>
        <v>0</v>
      </c>
      <c r="N163" s="165">
        <v>21</v>
      </c>
      <c r="O163" s="166">
        <v>8</v>
      </c>
      <c r="P163" s="160" t="s">
        <v>109</v>
      </c>
    </row>
    <row r="164" spans="1:16" s="16" customFormat="1" ht="13.5" customHeight="1">
      <c r="A164" s="159"/>
      <c r="B164" s="159"/>
      <c r="C164" s="159"/>
      <c r="D164" s="160"/>
      <c r="E164" s="187" t="s">
        <v>307</v>
      </c>
      <c r="F164" s="152"/>
      <c r="G164" s="194"/>
      <c r="H164" s="163"/>
      <c r="I164" s="163"/>
      <c r="J164" s="164"/>
      <c r="K164" s="162"/>
      <c r="L164" s="164"/>
      <c r="M164" s="162"/>
      <c r="N164" s="165"/>
      <c r="O164" s="166"/>
      <c r="P164" s="160"/>
    </row>
    <row r="165" spans="1:16" s="16" customFormat="1" ht="13.5" customHeight="1">
      <c r="A165" s="159"/>
      <c r="B165" s="159"/>
      <c r="C165" s="159"/>
      <c r="D165" s="160"/>
      <c r="E165" s="205" t="s">
        <v>309</v>
      </c>
      <c r="F165" s="168"/>
      <c r="G165" s="194"/>
      <c r="H165" s="163"/>
      <c r="I165" s="163"/>
      <c r="J165" s="164"/>
      <c r="K165" s="162"/>
      <c r="L165" s="164"/>
      <c r="M165" s="162"/>
      <c r="N165" s="165"/>
      <c r="O165" s="166"/>
      <c r="P165" s="160"/>
    </row>
    <row r="166" spans="1:16" s="16" customFormat="1" ht="13.5" customHeight="1">
      <c r="A166" s="159"/>
      <c r="B166" s="159"/>
      <c r="C166" s="159"/>
      <c r="D166" s="160"/>
      <c r="E166" s="170" t="s">
        <v>308</v>
      </c>
      <c r="F166" s="168"/>
      <c r="G166" s="189">
        <v>144</v>
      </c>
      <c r="H166" s="163"/>
      <c r="I166" s="163"/>
      <c r="J166" s="164"/>
      <c r="K166" s="162"/>
      <c r="L166" s="164"/>
      <c r="M166" s="162"/>
      <c r="N166" s="165"/>
      <c r="O166" s="166"/>
      <c r="P166" s="160"/>
    </row>
    <row r="167" spans="1:16" s="16" customFormat="1" ht="13.5" customHeight="1">
      <c r="A167" s="159"/>
      <c r="B167" s="159"/>
      <c r="C167" s="159"/>
      <c r="D167" s="160"/>
      <c r="E167" s="169" t="s">
        <v>252</v>
      </c>
      <c r="F167" s="168"/>
      <c r="G167" s="190">
        <v>144</v>
      </c>
      <c r="H167" s="163"/>
      <c r="I167" s="163"/>
      <c r="J167" s="164"/>
      <c r="K167" s="162"/>
      <c r="L167" s="164"/>
      <c r="M167" s="162"/>
      <c r="N167" s="165"/>
      <c r="O167" s="166"/>
      <c r="P167" s="160"/>
    </row>
    <row r="168" spans="1:16" s="16" customFormat="1" ht="13.5" customHeight="1">
      <c r="A168" s="159"/>
      <c r="B168" s="159"/>
      <c r="C168" s="159"/>
      <c r="D168" s="160"/>
      <c r="E168" s="169"/>
      <c r="F168" s="168"/>
      <c r="G168" s="190"/>
      <c r="H168" s="163"/>
      <c r="I168" s="163"/>
      <c r="J168" s="164"/>
      <c r="K168" s="162"/>
      <c r="L168" s="164"/>
      <c r="M168" s="162"/>
      <c r="N168" s="165"/>
      <c r="O168" s="166"/>
      <c r="P168" s="160"/>
    </row>
    <row r="169" spans="1:16" s="16" customFormat="1" ht="24" customHeight="1">
      <c r="A169" s="171" t="s">
        <v>195</v>
      </c>
      <c r="B169" s="171" t="s">
        <v>110</v>
      </c>
      <c r="C169" s="171" t="s">
        <v>196</v>
      </c>
      <c r="D169" s="172" t="s">
        <v>197</v>
      </c>
      <c r="E169" s="173" t="s">
        <v>198</v>
      </c>
      <c r="F169" s="171" t="s">
        <v>194</v>
      </c>
      <c r="G169" s="202">
        <v>11</v>
      </c>
      <c r="H169" s="210"/>
      <c r="I169" s="174">
        <f>ROUND(G169*H169,2)</f>
        <v>0</v>
      </c>
      <c r="J169" s="156">
        <v>0.0007</v>
      </c>
      <c r="K169" s="154">
        <f>G169*J169</f>
        <v>0.0077</v>
      </c>
      <c r="L169" s="156">
        <v>0</v>
      </c>
      <c r="M169" s="154">
        <f>G169*L169</f>
        <v>0</v>
      </c>
      <c r="N169" s="157">
        <v>21</v>
      </c>
      <c r="O169" s="158">
        <v>4</v>
      </c>
      <c r="P169" s="16" t="s">
        <v>109</v>
      </c>
    </row>
    <row r="170" spans="1:15" s="16" customFormat="1" ht="13.5" customHeight="1">
      <c r="A170" s="152"/>
      <c r="B170" s="152"/>
      <c r="C170" s="152"/>
      <c r="E170" s="187"/>
      <c r="F170" s="152"/>
      <c r="G170" s="194"/>
      <c r="H170" s="155"/>
      <c r="I170" s="155"/>
      <c r="J170" s="156"/>
      <c r="K170" s="154"/>
      <c r="L170" s="156"/>
      <c r="M170" s="154"/>
      <c r="N170" s="157"/>
      <c r="O170" s="158"/>
    </row>
    <row r="171" spans="1:16" s="16" customFormat="1" ht="13.5" customHeight="1">
      <c r="A171" s="182" t="s">
        <v>199</v>
      </c>
      <c r="B171" s="182" t="s">
        <v>165</v>
      </c>
      <c r="C171" s="182" t="s">
        <v>191</v>
      </c>
      <c r="D171" s="183" t="s">
        <v>200</v>
      </c>
      <c r="E171" s="184" t="s">
        <v>201</v>
      </c>
      <c r="F171" s="182" t="s">
        <v>194</v>
      </c>
      <c r="G171" s="191">
        <v>11</v>
      </c>
      <c r="H171" s="211"/>
      <c r="I171" s="185">
        <f>ROUND(G171*H171,2)</f>
        <v>0</v>
      </c>
      <c r="J171" s="164">
        <v>0.004</v>
      </c>
      <c r="K171" s="162">
        <f>G171*J171</f>
        <v>0.044</v>
      </c>
      <c r="L171" s="164">
        <v>0</v>
      </c>
      <c r="M171" s="162">
        <f>G171*L171</f>
        <v>0</v>
      </c>
      <c r="N171" s="165">
        <v>21</v>
      </c>
      <c r="O171" s="166">
        <v>8</v>
      </c>
      <c r="P171" s="160" t="s">
        <v>109</v>
      </c>
    </row>
    <row r="172" spans="1:16" s="16" customFormat="1" ht="13.5" customHeight="1">
      <c r="A172" s="159"/>
      <c r="B172" s="159"/>
      <c r="C172" s="159"/>
      <c r="D172" s="160"/>
      <c r="E172" s="187"/>
      <c r="F172" s="152"/>
      <c r="G172" s="194"/>
      <c r="H172" s="163"/>
      <c r="I172" s="163"/>
      <c r="J172" s="164"/>
      <c r="K172" s="162"/>
      <c r="L172" s="164"/>
      <c r="M172" s="162"/>
      <c r="N172" s="165"/>
      <c r="O172" s="166"/>
      <c r="P172" s="160"/>
    </row>
    <row r="173" spans="1:16" s="16" customFormat="1" ht="13.5" customHeight="1">
      <c r="A173" s="159"/>
      <c r="B173" s="159"/>
      <c r="C173" s="159"/>
      <c r="D173" s="160"/>
      <c r="E173" s="205" t="s">
        <v>310</v>
      </c>
      <c r="F173" s="168"/>
      <c r="G173" s="194"/>
      <c r="H173" s="163"/>
      <c r="I173" s="163"/>
      <c r="J173" s="164"/>
      <c r="K173" s="162"/>
      <c r="L173" s="164"/>
      <c r="M173" s="162"/>
      <c r="N173" s="165"/>
      <c r="O173" s="166"/>
      <c r="P173" s="160"/>
    </row>
    <row r="174" spans="1:16" s="16" customFormat="1" ht="13.5" customHeight="1">
      <c r="A174" s="159"/>
      <c r="B174" s="159"/>
      <c r="C174" s="159"/>
      <c r="D174" s="160"/>
      <c r="E174" s="170" t="s">
        <v>146</v>
      </c>
      <c r="F174" s="168"/>
      <c r="G174" s="189">
        <v>11</v>
      </c>
      <c r="H174" s="163"/>
      <c r="I174" s="163"/>
      <c r="J174" s="164"/>
      <c r="K174" s="162"/>
      <c r="L174" s="164"/>
      <c r="M174" s="162"/>
      <c r="N174" s="165"/>
      <c r="O174" s="166"/>
      <c r="P174" s="160"/>
    </row>
    <row r="175" spans="1:16" s="16" customFormat="1" ht="13.5" customHeight="1">
      <c r="A175" s="159"/>
      <c r="B175" s="159"/>
      <c r="C175" s="159"/>
      <c r="D175" s="160"/>
      <c r="E175" s="169" t="s">
        <v>252</v>
      </c>
      <c r="F175" s="168"/>
      <c r="G175" s="190">
        <v>11</v>
      </c>
      <c r="H175" s="163"/>
      <c r="I175" s="163"/>
      <c r="J175" s="164"/>
      <c r="K175" s="162"/>
      <c r="L175" s="164"/>
      <c r="M175" s="162"/>
      <c r="N175" s="165"/>
      <c r="O175" s="166"/>
      <c r="P175" s="160"/>
    </row>
    <row r="176" spans="1:16" s="16" customFormat="1" ht="13.5" customHeight="1">
      <c r="A176" s="159"/>
      <c r="B176" s="159"/>
      <c r="C176" s="159"/>
      <c r="D176" s="160"/>
      <c r="E176" s="161"/>
      <c r="F176" s="159"/>
      <c r="G176" s="196"/>
      <c r="H176" s="163"/>
      <c r="I176" s="163"/>
      <c r="J176" s="164"/>
      <c r="K176" s="162"/>
      <c r="L176" s="164"/>
      <c r="M176" s="162"/>
      <c r="N176" s="165"/>
      <c r="O176" s="166"/>
      <c r="P176" s="160"/>
    </row>
    <row r="177" spans="1:16" s="16" customFormat="1" ht="24" customHeight="1">
      <c r="A177" s="171" t="s">
        <v>202</v>
      </c>
      <c r="B177" s="171" t="s">
        <v>110</v>
      </c>
      <c r="C177" s="171" t="s">
        <v>196</v>
      </c>
      <c r="D177" s="172" t="s">
        <v>203</v>
      </c>
      <c r="E177" s="173" t="s">
        <v>204</v>
      </c>
      <c r="F177" s="171" t="s">
        <v>194</v>
      </c>
      <c r="G177" s="202">
        <v>11</v>
      </c>
      <c r="H177" s="210"/>
      <c r="I177" s="174">
        <f>ROUND(G177*H177,2)</f>
        <v>0</v>
      </c>
      <c r="J177" s="156">
        <v>0.11241</v>
      </c>
      <c r="K177" s="154">
        <f>G177*J177</f>
        <v>1.23651</v>
      </c>
      <c r="L177" s="156">
        <v>0</v>
      </c>
      <c r="M177" s="154">
        <f>G177*L177</f>
        <v>0</v>
      </c>
      <c r="N177" s="157">
        <v>21</v>
      </c>
      <c r="O177" s="158">
        <v>4</v>
      </c>
      <c r="P177" s="16" t="s">
        <v>109</v>
      </c>
    </row>
    <row r="178" spans="1:15" s="16" customFormat="1" ht="13.5" customHeight="1">
      <c r="A178" s="152"/>
      <c r="B178" s="152"/>
      <c r="C178" s="152"/>
      <c r="E178" s="187"/>
      <c r="F178" s="152"/>
      <c r="G178" s="194"/>
      <c r="H178" s="155"/>
      <c r="I178" s="155"/>
      <c r="J178" s="156"/>
      <c r="K178" s="154"/>
      <c r="L178" s="156"/>
      <c r="M178" s="154"/>
      <c r="N178" s="157"/>
      <c r="O178" s="158"/>
    </row>
    <row r="179" spans="1:16" s="16" customFormat="1" ht="13.5" customHeight="1">
      <c r="A179" s="182" t="s">
        <v>205</v>
      </c>
      <c r="B179" s="182" t="s">
        <v>165</v>
      </c>
      <c r="C179" s="182" t="s">
        <v>191</v>
      </c>
      <c r="D179" s="183" t="s">
        <v>206</v>
      </c>
      <c r="E179" s="184" t="s">
        <v>207</v>
      </c>
      <c r="F179" s="182" t="s">
        <v>194</v>
      </c>
      <c r="G179" s="191">
        <v>11</v>
      </c>
      <c r="H179" s="211"/>
      <c r="I179" s="185">
        <f>ROUND(G179*H179,2)</f>
        <v>0</v>
      </c>
      <c r="J179" s="164">
        <v>0.0061</v>
      </c>
      <c r="K179" s="162">
        <f>G179*J179</f>
        <v>0.0671</v>
      </c>
      <c r="L179" s="164">
        <v>0</v>
      </c>
      <c r="M179" s="162">
        <f>G179*L179</f>
        <v>0</v>
      </c>
      <c r="N179" s="165">
        <v>21</v>
      </c>
      <c r="O179" s="166">
        <v>8</v>
      </c>
      <c r="P179" s="160" t="s">
        <v>109</v>
      </c>
    </row>
    <row r="180" spans="1:16" s="16" customFormat="1" ht="13.5" customHeight="1">
      <c r="A180" s="179"/>
      <c r="B180" s="179"/>
      <c r="C180" s="179"/>
      <c r="D180" s="180"/>
      <c r="E180" s="187"/>
      <c r="F180" s="152"/>
      <c r="G180" s="194"/>
      <c r="H180" s="181"/>
      <c r="I180" s="181"/>
      <c r="J180" s="164"/>
      <c r="K180" s="162"/>
      <c r="L180" s="164"/>
      <c r="M180" s="162"/>
      <c r="N180" s="165"/>
      <c r="O180" s="166"/>
      <c r="P180" s="160"/>
    </row>
    <row r="181" spans="1:16" s="16" customFormat="1" ht="24" customHeight="1">
      <c r="A181" s="171" t="s">
        <v>208</v>
      </c>
      <c r="B181" s="171" t="s">
        <v>110</v>
      </c>
      <c r="C181" s="171" t="s">
        <v>111</v>
      </c>
      <c r="D181" s="172" t="s">
        <v>209</v>
      </c>
      <c r="E181" s="173" t="s">
        <v>210</v>
      </c>
      <c r="F181" s="171" t="s">
        <v>165</v>
      </c>
      <c r="G181" s="202">
        <v>7287</v>
      </c>
      <c r="H181" s="210"/>
      <c r="I181" s="174">
        <f>ROUND(G181*H181,2)</f>
        <v>0</v>
      </c>
      <c r="J181" s="156">
        <v>0.00033</v>
      </c>
      <c r="K181" s="154">
        <f>G181*J181</f>
        <v>2.40471</v>
      </c>
      <c r="L181" s="156">
        <v>0</v>
      </c>
      <c r="M181" s="154">
        <f>G181*L181</f>
        <v>0</v>
      </c>
      <c r="N181" s="157">
        <v>21</v>
      </c>
      <c r="O181" s="158">
        <v>4</v>
      </c>
      <c r="P181" s="16" t="s">
        <v>109</v>
      </c>
    </row>
    <row r="182" spans="1:15" s="16" customFormat="1" ht="13.5" customHeight="1">
      <c r="A182" s="152"/>
      <c r="B182" s="152"/>
      <c r="C182" s="152"/>
      <c r="E182" s="187"/>
      <c r="F182" s="152"/>
      <c r="G182" s="194"/>
      <c r="H182" s="155"/>
      <c r="I182" s="155"/>
      <c r="J182" s="156"/>
      <c r="K182" s="154"/>
      <c r="L182" s="156"/>
      <c r="M182" s="154"/>
      <c r="N182" s="157"/>
      <c r="O182" s="158"/>
    </row>
    <row r="183" spans="1:15" s="16" customFormat="1" ht="13.5" customHeight="1">
      <c r="A183" s="152"/>
      <c r="B183" s="152"/>
      <c r="C183" s="152"/>
      <c r="E183" s="205" t="s">
        <v>311</v>
      </c>
      <c r="F183" s="168"/>
      <c r="G183" s="206"/>
      <c r="H183" s="155"/>
      <c r="I183" s="155"/>
      <c r="J183" s="156"/>
      <c r="K183" s="154"/>
      <c r="L183" s="156"/>
      <c r="M183" s="154"/>
      <c r="N183" s="157"/>
      <c r="O183" s="158"/>
    </row>
    <row r="184" spans="1:15" s="16" customFormat="1" ht="13.5" customHeight="1">
      <c r="A184" s="152"/>
      <c r="B184" s="152"/>
      <c r="C184" s="152"/>
      <c r="E184" s="170" t="s">
        <v>312</v>
      </c>
      <c r="F184" s="168"/>
      <c r="G184" s="206">
        <v>7187</v>
      </c>
      <c r="H184" s="155"/>
      <c r="I184" s="155"/>
      <c r="J184" s="156"/>
      <c r="K184" s="154"/>
      <c r="L184" s="156"/>
      <c r="M184" s="154"/>
      <c r="N184" s="157"/>
      <c r="O184" s="158"/>
    </row>
    <row r="185" spans="1:15" s="16" customFormat="1" ht="13.5" customHeight="1">
      <c r="A185" s="152"/>
      <c r="B185" s="152"/>
      <c r="C185" s="152"/>
      <c r="E185" s="205" t="s">
        <v>313</v>
      </c>
      <c r="F185" s="168"/>
      <c r="G185" s="206"/>
      <c r="H185" s="155"/>
      <c r="I185" s="155"/>
      <c r="J185" s="156"/>
      <c r="K185" s="154"/>
      <c r="L185" s="156"/>
      <c r="M185" s="154"/>
      <c r="N185" s="157"/>
      <c r="O185" s="158"/>
    </row>
    <row r="186" spans="1:15" s="16" customFormat="1" ht="13.5" customHeight="1">
      <c r="A186" s="152"/>
      <c r="B186" s="152"/>
      <c r="C186" s="152"/>
      <c r="E186" s="170" t="s">
        <v>314</v>
      </c>
      <c r="F186" s="168"/>
      <c r="G186" s="207">
        <v>100</v>
      </c>
      <c r="H186" s="155"/>
      <c r="I186" s="155"/>
      <c r="J186" s="156"/>
      <c r="K186" s="154"/>
      <c r="L186" s="156"/>
      <c r="M186" s="154"/>
      <c r="N186" s="157"/>
      <c r="O186" s="158"/>
    </row>
    <row r="187" spans="1:15" s="16" customFormat="1" ht="13.5" customHeight="1">
      <c r="A187" s="152"/>
      <c r="B187" s="152"/>
      <c r="C187" s="152"/>
      <c r="E187" s="169" t="s">
        <v>252</v>
      </c>
      <c r="F187" s="168"/>
      <c r="G187" s="208">
        <v>7287</v>
      </c>
      <c r="H187" s="155"/>
      <c r="I187" s="155"/>
      <c r="J187" s="156"/>
      <c r="K187" s="154"/>
      <c r="L187" s="156"/>
      <c r="M187" s="154"/>
      <c r="N187" s="157"/>
      <c r="O187" s="158"/>
    </row>
    <row r="188" spans="1:15" s="16" customFormat="1" ht="13.5" customHeight="1">
      <c r="A188" s="152"/>
      <c r="B188" s="152"/>
      <c r="C188" s="152"/>
      <c r="E188" s="169"/>
      <c r="F188" s="168"/>
      <c r="G188" s="190"/>
      <c r="H188" s="155"/>
      <c r="I188" s="155"/>
      <c r="J188" s="156"/>
      <c r="K188" s="154"/>
      <c r="L188" s="156"/>
      <c r="M188" s="154"/>
      <c r="N188" s="157"/>
      <c r="O188" s="158"/>
    </row>
    <row r="189" spans="1:16" s="16" customFormat="1" ht="13.5" customHeight="1">
      <c r="A189" s="171" t="s">
        <v>211</v>
      </c>
      <c r="B189" s="171" t="s">
        <v>110</v>
      </c>
      <c r="C189" s="171" t="s">
        <v>111</v>
      </c>
      <c r="D189" s="172" t="s">
        <v>212</v>
      </c>
      <c r="E189" s="173" t="s">
        <v>213</v>
      </c>
      <c r="F189" s="171" t="s">
        <v>165</v>
      </c>
      <c r="G189" s="202">
        <v>7287</v>
      </c>
      <c r="H189" s="210"/>
      <c r="I189" s="174">
        <f>ROUND(G189*H189,2)</f>
        <v>0</v>
      </c>
      <c r="J189" s="156">
        <v>0</v>
      </c>
      <c r="K189" s="154">
        <f>G189*J189</f>
        <v>0</v>
      </c>
      <c r="L189" s="156">
        <v>0</v>
      </c>
      <c r="M189" s="154">
        <f>G189*L189</f>
        <v>0</v>
      </c>
      <c r="N189" s="157">
        <v>21</v>
      </c>
      <c r="O189" s="158">
        <v>4</v>
      </c>
      <c r="P189" s="16" t="s">
        <v>109</v>
      </c>
    </row>
    <row r="190" spans="1:15" s="16" customFormat="1" ht="13.5" customHeight="1">
      <c r="A190" s="152"/>
      <c r="B190" s="152"/>
      <c r="C190" s="152"/>
      <c r="E190" s="187"/>
      <c r="F190" s="152"/>
      <c r="G190" s="194"/>
      <c r="H190" s="155"/>
      <c r="I190" s="155"/>
      <c r="J190" s="156"/>
      <c r="K190" s="154"/>
      <c r="L190" s="156"/>
      <c r="M190" s="154"/>
      <c r="N190" s="157"/>
      <c r="O190" s="158"/>
    </row>
    <row r="191" spans="1:16" s="16" customFormat="1" ht="13.5" customHeight="1">
      <c r="A191" s="171" t="s">
        <v>214</v>
      </c>
      <c r="B191" s="171" t="s">
        <v>110</v>
      </c>
      <c r="C191" s="171" t="s">
        <v>111</v>
      </c>
      <c r="D191" s="172" t="s">
        <v>215</v>
      </c>
      <c r="E191" s="173" t="s">
        <v>216</v>
      </c>
      <c r="F191" s="171" t="s">
        <v>189</v>
      </c>
      <c r="G191" s="202">
        <v>20</v>
      </c>
      <c r="H191" s="210"/>
      <c r="I191" s="174">
        <f>ROUND(G191*H191,2)</f>
        <v>0</v>
      </c>
      <c r="J191" s="156">
        <v>5.80039</v>
      </c>
      <c r="K191" s="154">
        <f>G191*J191</f>
        <v>116.0078</v>
      </c>
      <c r="L191" s="156">
        <v>0</v>
      </c>
      <c r="M191" s="154">
        <f>G191*L191</f>
        <v>0</v>
      </c>
      <c r="N191" s="157">
        <v>21</v>
      </c>
      <c r="O191" s="158">
        <v>4</v>
      </c>
      <c r="P191" s="16" t="s">
        <v>109</v>
      </c>
    </row>
    <row r="192" spans="1:15" s="16" customFormat="1" ht="13.5" customHeight="1">
      <c r="A192" s="152"/>
      <c r="B192" s="152"/>
      <c r="C192" s="152"/>
      <c r="E192" s="187"/>
      <c r="F192" s="152"/>
      <c r="G192" s="194"/>
      <c r="H192" s="155"/>
      <c r="I192" s="155"/>
      <c r="J192" s="156"/>
      <c r="K192" s="154"/>
      <c r="L192" s="156"/>
      <c r="M192" s="154"/>
      <c r="N192" s="157"/>
      <c r="O192" s="158"/>
    </row>
    <row r="193" spans="1:15" s="16" customFormat="1" ht="13.5" customHeight="1">
      <c r="A193" s="152"/>
      <c r="B193" s="152"/>
      <c r="C193" s="152"/>
      <c r="E193" s="205" t="s">
        <v>315</v>
      </c>
      <c r="F193" s="168"/>
      <c r="G193" s="194"/>
      <c r="H193" s="155"/>
      <c r="I193" s="155"/>
      <c r="J193" s="156"/>
      <c r="K193" s="154"/>
      <c r="L193" s="156"/>
      <c r="M193" s="154"/>
      <c r="N193" s="157"/>
      <c r="O193" s="158"/>
    </row>
    <row r="194" spans="1:15" s="16" customFormat="1" ht="13.5" customHeight="1">
      <c r="A194" s="152"/>
      <c r="B194" s="152"/>
      <c r="C194" s="152"/>
      <c r="E194" s="170" t="s">
        <v>316</v>
      </c>
      <c r="F194" s="168"/>
      <c r="G194" s="189">
        <v>20</v>
      </c>
      <c r="H194" s="155"/>
      <c r="I194" s="155"/>
      <c r="J194" s="156"/>
      <c r="K194" s="154"/>
      <c r="L194" s="156"/>
      <c r="M194" s="154"/>
      <c r="N194" s="157"/>
      <c r="O194" s="158"/>
    </row>
    <row r="195" spans="1:15" s="16" customFormat="1" ht="13.5" customHeight="1">
      <c r="A195" s="152"/>
      <c r="B195" s="152"/>
      <c r="C195" s="152"/>
      <c r="E195" s="169" t="s">
        <v>252</v>
      </c>
      <c r="F195" s="168"/>
      <c r="G195" s="190">
        <v>20</v>
      </c>
      <c r="H195" s="155"/>
      <c r="I195" s="155"/>
      <c r="J195" s="156"/>
      <c r="K195" s="154"/>
      <c r="L195" s="156"/>
      <c r="M195" s="154"/>
      <c r="N195" s="157"/>
      <c r="O195" s="158"/>
    </row>
    <row r="196" spans="1:15" s="16" customFormat="1" ht="13.5" customHeight="1">
      <c r="A196" s="152"/>
      <c r="B196" s="152"/>
      <c r="C196" s="152"/>
      <c r="E196" s="169"/>
      <c r="F196" s="168"/>
      <c r="G196" s="190"/>
      <c r="H196" s="155"/>
      <c r="I196" s="155"/>
      <c r="J196" s="156"/>
      <c r="K196" s="154"/>
      <c r="L196" s="156"/>
      <c r="M196" s="154"/>
      <c r="N196" s="157"/>
      <c r="O196" s="158"/>
    </row>
    <row r="197" spans="1:16" s="16" customFormat="1" ht="13.5" customHeight="1">
      <c r="A197" s="171" t="s">
        <v>217</v>
      </c>
      <c r="B197" s="171" t="s">
        <v>110</v>
      </c>
      <c r="C197" s="171" t="s">
        <v>111</v>
      </c>
      <c r="D197" s="172" t="s">
        <v>218</v>
      </c>
      <c r="E197" s="173" t="s">
        <v>336</v>
      </c>
      <c r="F197" s="171" t="s">
        <v>165</v>
      </c>
      <c r="G197" s="202">
        <v>96.25</v>
      </c>
      <c r="H197" s="210"/>
      <c r="I197" s="174">
        <f>ROUND(G197*H197,2)</f>
        <v>0</v>
      </c>
      <c r="J197" s="156">
        <v>1.04116</v>
      </c>
      <c r="K197" s="154">
        <f>G197*J197</f>
        <v>100.21165</v>
      </c>
      <c r="L197" s="156">
        <v>0</v>
      </c>
      <c r="M197" s="154">
        <f>G197*L197</f>
        <v>0</v>
      </c>
      <c r="N197" s="157">
        <v>21</v>
      </c>
      <c r="O197" s="158">
        <v>4</v>
      </c>
      <c r="P197" s="16" t="s">
        <v>109</v>
      </c>
    </row>
    <row r="198" spans="1:15" s="16" customFormat="1" ht="13.5" customHeight="1">
      <c r="A198" s="152"/>
      <c r="B198" s="152"/>
      <c r="C198" s="152"/>
      <c r="E198" s="187" t="s">
        <v>337</v>
      </c>
      <c r="F198" s="152"/>
      <c r="G198" s="206"/>
      <c r="H198" s="155"/>
      <c r="I198" s="155"/>
      <c r="J198" s="156"/>
      <c r="K198" s="154"/>
      <c r="L198" s="156"/>
      <c r="M198" s="154"/>
      <c r="N198" s="157"/>
      <c r="O198" s="158"/>
    </row>
    <row r="199" spans="1:15" s="16" customFormat="1" ht="13.5" customHeight="1">
      <c r="A199" s="152"/>
      <c r="B199" s="152"/>
      <c r="C199" s="152"/>
      <c r="E199" s="205" t="s">
        <v>317</v>
      </c>
      <c r="F199" s="168"/>
      <c r="G199" s="206"/>
      <c r="H199" s="155"/>
      <c r="I199" s="155"/>
      <c r="J199" s="156"/>
      <c r="K199" s="154"/>
      <c r="L199" s="156"/>
      <c r="M199" s="154"/>
      <c r="N199" s="157"/>
      <c r="O199" s="158"/>
    </row>
    <row r="200" spans="1:15" s="16" customFormat="1" ht="13.5" customHeight="1">
      <c r="A200" s="152"/>
      <c r="B200" s="152"/>
      <c r="C200" s="152"/>
      <c r="E200" s="170" t="s">
        <v>318</v>
      </c>
      <c r="F200" s="168"/>
      <c r="G200" s="207">
        <v>96.25</v>
      </c>
      <c r="H200" s="155"/>
      <c r="I200" s="155"/>
      <c r="J200" s="156"/>
      <c r="K200" s="154"/>
      <c r="L200" s="156"/>
      <c r="M200" s="154"/>
      <c r="N200" s="157"/>
      <c r="O200" s="158"/>
    </row>
    <row r="201" spans="1:15" s="16" customFormat="1" ht="13.5" customHeight="1">
      <c r="A201" s="152"/>
      <c r="B201" s="152"/>
      <c r="C201" s="152"/>
      <c r="E201" s="169" t="s">
        <v>252</v>
      </c>
      <c r="F201" s="168"/>
      <c r="G201" s="208">
        <v>96.25</v>
      </c>
      <c r="H201" s="155"/>
      <c r="I201" s="155"/>
      <c r="J201" s="156"/>
      <c r="K201" s="154"/>
      <c r="L201" s="156"/>
      <c r="M201" s="154"/>
      <c r="N201" s="157"/>
      <c r="O201" s="158"/>
    </row>
    <row r="202" spans="1:15" s="16" customFormat="1" ht="13.5" customHeight="1">
      <c r="A202" s="152"/>
      <c r="B202" s="152"/>
      <c r="C202" s="152"/>
      <c r="E202" s="169"/>
      <c r="F202" s="168"/>
      <c r="G202" s="190"/>
      <c r="H202" s="155"/>
      <c r="I202" s="155"/>
      <c r="J202" s="156"/>
      <c r="K202" s="154"/>
      <c r="L202" s="156"/>
      <c r="M202" s="154"/>
      <c r="N202" s="157"/>
      <c r="O202" s="158"/>
    </row>
    <row r="203" spans="1:16" s="16" customFormat="1" ht="13.5" customHeight="1">
      <c r="A203" s="171" t="s">
        <v>219</v>
      </c>
      <c r="B203" s="171" t="s">
        <v>110</v>
      </c>
      <c r="C203" s="171" t="s">
        <v>111</v>
      </c>
      <c r="D203" s="172" t="s">
        <v>220</v>
      </c>
      <c r="E203" s="173" t="s">
        <v>221</v>
      </c>
      <c r="F203" s="171" t="s">
        <v>165</v>
      </c>
      <c r="G203" s="202">
        <v>74.5</v>
      </c>
      <c r="H203" s="210"/>
      <c r="I203" s="174">
        <f>ROUND(G203*H203,2)</f>
        <v>0</v>
      </c>
      <c r="J203" s="156">
        <v>0</v>
      </c>
      <c r="K203" s="154">
        <f>G203*J203</f>
        <v>0</v>
      </c>
      <c r="L203" s="156">
        <v>0</v>
      </c>
      <c r="M203" s="154">
        <f>G203*L203</f>
        <v>0</v>
      </c>
      <c r="N203" s="157">
        <v>21</v>
      </c>
      <c r="O203" s="158">
        <v>4</v>
      </c>
      <c r="P203" s="16" t="s">
        <v>109</v>
      </c>
    </row>
    <row r="204" spans="1:15" s="16" customFormat="1" ht="13.5" customHeight="1">
      <c r="A204" s="152"/>
      <c r="B204" s="152"/>
      <c r="C204" s="152"/>
      <c r="E204" s="187"/>
      <c r="F204" s="152"/>
      <c r="G204" s="194"/>
      <c r="H204" s="155"/>
      <c r="I204" s="155"/>
      <c r="J204" s="156"/>
      <c r="K204" s="154"/>
      <c r="L204" s="156"/>
      <c r="M204" s="154"/>
      <c r="N204" s="157"/>
      <c r="O204" s="158"/>
    </row>
    <row r="205" spans="1:15" s="16" customFormat="1" ht="13.5" customHeight="1">
      <c r="A205" s="152"/>
      <c r="B205" s="152"/>
      <c r="C205" s="152"/>
      <c r="E205" s="205" t="s">
        <v>315</v>
      </c>
      <c r="F205" s="168"/>
      <c r="G205" s="206"/>
      <c r="H205" s="155"/>
      <c r="I205" s="155"/>
      <c r="J205" s="156"/>
      <c r="K205" s="154"/>
      <c r="L205" s="156"/>
      <c r="M205" s="154"/>
      <c r="N205" s="157"/>
      <c r="O205" s="158"/>
    </row>
    <row r="206" spans="1:15" s="16" customFormat="1" ht="13.5" customHeight="1">
      <c r="A206" s="152"/>
      <c r="B206" s="152"/>
      <c r="C206" s="152"/>
      <c r="E206" s="205" t="s">
        <v>319</v>
      </c>
      <c r="F206" s="168"/>
      <c r="G206" s="206"/>
      <c r="H206" s="155"/>
      <c r="I206" s="155"/>
      <c r="J206" s="156"/>
      <c r="K206" s="154"/>
      <c r="L206" s="156"/>
      <c r="M206" s="154"/>
      <c r="N206" s="157"/>
      <c r="O206" s="158"/>
    </row>
    <row r="207" spans="1:15" s="16" customFormat="1" ht="13.5" customHeight="1">
      <c r="A207" s="152"/>
      <c r="B207" s="152"/>
      <c r="C207" s="152"/>
      <c r="E207" s="170" t="s">
        <v>320</v>
      </c>
      <c r="F207" s="168"/>
      <c r="G207" s="206">
        <v>11.5</v>
      </c>
      <c r="H207" s="155"/>
      <c r="I207" s="155"/>
      <c r="J207" s="156"/>
      <c r="K207" s="154"/>
      <c r="L207" s="156"/>
      <c r="M207" s="154"/>
      <c r="N207" s="157"/>
      <c r="O207" s="158"/>
    </row>
    <row r="208" spans="1:15" s="16" customFormat="1" ht="13.5" customHeight="1">
      <c r="A208" s="152"/>
      <c r="B208" s="152"/>
      <c r="C208" s="152"/>
      <c r="E208" s="205" t="s">
        <v>321</v>
      </c>
      <c r="F208" s="168"/>
      <c r="G208" s="206"/>
      <c r="H208" s="155"/>
      <c r="I208" s="155"/>
      <c r="J208" s="156"/>
      <c r="K208" s="154"/>
      <c r="L208" s="156"/>
      <c r="M208" s="154"/>
      <c r="N208" s="157"/>
      <c r="O208" s="158"/>
    </row>
    <row r="209" spans="1:15" s="16" customFormat="1" ht="13.5" customHeight="1">
      <c r="A209" s="152"/>
      <c r="B209" s="152"/>
      <c r="C209" s="152"/>
      <c r="E209" s="170" t="s">
        <v>322</v>
      </c>
      <c r="F209" s="168"/>
      <c r="G209" s="207">
        <v>63</v>
      </c>
      <c r="H209" s="155"/>
      <c r="I209" s="155"/>
      <c r="J209" s="156"/>
      <c r="K209" s="154"/>
      <c r="L209" s="156"/>
      <c r="M209" s="154"/>
      <c r="N209" s="157"/>
      <c r="O209" s="158"/>
    </row>
    <row r="210" spans="1:15" s="16" customFormat="1" ht="13.5" customHeight="1">
      <c r="A210" s="152"/>
      <c r="B210" s="152"/>
      <c r="C210" s="152"/>
      <c r="E210" s="169" t="s">
        <v>252</v>
      </c>
      <c r="F210" s="168"/>
      <c r="G210" s="208">
        <v>74.5</v>
      </c>
      <c r="H210" s="155"/>
      <c r="I210" s="155"/>
      <c r="J210" s="156"/>
      <c r="K210" s="154"/>
      <c r="L210" s="156"/>
      <c r="M210" s="154"/>
      <c r="N210" s="157"/>
      <c r="O210" s="158"/>
    </row>
    <row r="211" spans="1:15" s="16" customFormat="1" ht="13.5" customHeight="1">
      <c r="A211" s="152"/>
      <c r="B211" s="152"/>
      <c r="C211" s="152"/>
      <c r="E211" s="169"/>
      <c r="F211" s="168"/>
      <c r="G211" s="190"/>
      <c r="H211" s="155"/>
      <c r="I211" s="155"/>
      <c r="J211" s="156"/>
      <c r="K211" s="154"/>
      <c r="L211" s="156"/>
      <c r="M211" s="154"/>
      <c r="N211" s="157"/>
      <c r="O211" s="158"/>
    </row>
    <row r="212" spans="1:16" s="16" customFormat="1" ht="24" customHeight="1">
      <c r="A212" s="171" t="s">
        <v>222</v>
      </c>
      <c r="B212" s="171" t="s">
        <v>110</v>
      </c>
      <c r="C212" s="171" t="s">
        <v>111</v>
      </c>
      <c r="D212" s="172" t="s">
        <v>223</v>
      </c>
      <c r="E212" s="173" t="s">
        <v>224</v>
      </c>
      <c r="F212" s="171" t="s">
        <v>165</v>
      </c>
      <c r="G212" s="202">
        <v>74.5</v>
      </c>
      <c r="H212" s="210"/>
      <c r="I212" s="174">
        <f>ROUND(G212*H212,2)</f>
        <v>0</v>
      </c>
      <c r="J212" s="156">
        <v>0.00061</v>
      </c>
      <c r="K212" s="154">
        <f>G212*J212</f>
        <v>0.045445</v>
      </c>
      <c r="L212" s="156">
        <v>0</v>
      </c>
      <c r="M212" s="154">
        <f>G212*L212</f>
        <v>0</v>
      </c>
      <c r="N212" s="157">
        <v>21</v>
      </c>
      <c r="O212" s="158">
        <v>4</v>
      </c>
      <c r="P212" s="16" t="s">
        <v>109</v>
      </c>
    </row>
    <row r="213" spans="1:15" s="16" customFormat="1" ht="13.5" customHeight="1">
      <c r="A213" s="152"/>
      <c r="B213" s="152"/>
      <c r="C213" s="152"/>
      <c r="E213" s="153"/>
      <c r="F213" s="152"/>
      <c r="G213" s="194"/>
      <c r="H213" s="155"/>
      <c r="I213" s="155"/>
      <c r="J213" s="156"/>
      <c r="K213" s="154"/>
      <c r="L213" s="156"/>
      <c r="M213" s="154"/>
      <c r="N213" s="157"/>
      <c r="O213" s="158"/>
    </row>
    <row r="214" spans="1:16" s="16" customFormat="1" ht="13.5" customHeight="1">
      <c r="A214" s="171" t="s">
        <v>225</v>
      </c>
      <c r="B214" s="171" t="s">
        <v>110</v>
      </c>
      <c r="C214" s="171" t="s">
        <v>111</v>
      </c>
      <c r="D214" s="172" t="s">
        <v>226</v>
      </c>
      <c r="E214" s="173" t="s">
        <v>227</v>
      </c>
      <c r="F214" s="171" t="s">
        <v>165</v>
      </c>
      <c r="G214" s="202">
        <v>6130</v>
      </c>
      <c r="H214" s="210"/>
      <c r="I214" s="174">
        <f>ROUND(G214*H214,2)</f>
        <v>0</v>
      </c>
      <c r="J214" s="156">
        <v>0</v>
      </c>
      <c r="K214" s="154">
        <f>G214*J214</f>
        <v>0</v>
      </c>
      <c r="L214" s="156">
        <v>0.172</v>
      </c>
      <c r="M214" s="154">
        <f>G214*L214</f>
        <v>1054.36</v>
      </c>
      <c r="N214" s="157">
        <v>21</v>
      </c>
      <c r="O214" s="158">
        <v>4</v>
      </c>
      <c r="P214" s="16" t="s">
        <v>109</v>
      </c>
    </row>
    <row r="215" spans="1:15" s="16" customFormat="1" ht="13.5" customHeight="1">
      <c r="A215" s="152"/>
      <c r="B215" s="152"/>
      <c r="C215" s="152"/>
      <c r="E215" s="187"/>
      <c r="F215" s="152"/>
      <c r="G215" s="194"/>
      <c r="H215" s="155"/>
      <c r="I215" s="155"/>
      <c r="J215" s="156"/>
      <c r="K215" s="154"/>
      <c r="L215" s="156"/>
      <c r="M215" s="154"/>
      <c r="N215" s="157"/>
      <c r="O215" s="158"/>
    </row>
    <row r="216" spans="1:15" s="16" customFormat="1" ht="13.5" customHeight="1">
      <c r="A216" s="152"/>
      <c r="B216" s="152"/>
      <c r="C216" s="152"/>
      <c r="E216" s="205" t="s">
        <v>323</v>
      </c>
      <c r="F216" s="168"/>
      <c r="G216" s="194"/>
      <c r="H216" s="155"/>
      <c r="I216" s="155"/>
      <c r="J216" s="156"/>
      <c r="K216" s="154"/>
      <c r="L216" s="156"/>
      <c r="M216" s="154"/>
      <c r="N216" s="157"/>
      <c r="O216" s="158"/>
    </row>
    <row r="217" spans="1:15" s="16" customFormat="1" ht="13.5" customHeight="1">
      <c r="A217" s="152"/>
      <c r="B217" s="152"/>
      <c r="C217" s="152"/>
      <c r="E217" s="170" t="s">
        <v>324</v>
      </c>
      <c r="F217" s="168"/>
      <c r="G217" s="189">
        <v>6130</v>
      </c>
      <c r="H217" s="155"/>
      <c r="I217" s="155"/>
      <c r="J217" s="156"/>
      <c r="K217" s="154"/>
      <c r="L217" s="156"/>
      <c r="M217" s="154"/>
      <c r="N217" s="157"/>
      <c r="O217" s="158"/>
    </row>
    <row r="218" spans="1:15" s="16" customFormat="1" ht="13.5" customHeight="1">
      <c r="A218" s="152"/>
      <c r="B218" s="152"/>
      <c r="C218" s="152"/>
      <c r="E218" s="169" t="s">
        <v>252</v>
      </c>
      <c r="F218" s="168"/>
      <c r="G218" s="190">
        <v>6130</v>
      </c>
      <c r="H218" s="155"/>
      <c r="I218" s="155"/>
      <c r="J218" s="156"/>
      <c r="K218" s="154"/>
      <c r="L218" s="156"/>
      <c r="M218" s="154"/>
      <c r="N218" s="157"/>
      <c r="O218" s="158"/>
    </row>
    <row r="219" spans="1:15" s="16" customFormat="1" ht="13.5" customHeight="1">
      <c r="A219" s="152"/>
      <c r="B219" s="152"/>
      <c r="C219" s="152"/>
      <c r="E219" s="169"/>
      <c r="F219" s="168"/>
      <c r="G219" s="190"/>
      <c r="H219" s="155"/>
      <c r="I219" s="155"/>
      <c r="J219" s="156"/>
      <c r="K219" s="154"/>
      <c r="L219" s="156"/>
      <c r="M219" s="154"/>
      <c r="N219" s="157"/>
      <c r="O219" s="158"/>
    </row>
    <row r="220" spans="1:16" s="16" customFormat="1" ht="13.5" customHeight="1">
      <c r="A220" s="171" t="s">
        <v>228</v>
      </c>
      <c r="B220" s="171" t="s">
        <v>110</v>
      </c>
      <c r="C220" s="171" t="s">
        <v>111</v>
      </c>
      <c r="D220" s="172" t="s">
        <v>229</v>
      </c>
      <c r="E220" s="173" t="s">
        <v>230</v>
      </c>
      <c r="F220" s="171" t="s">
        <v>165</v>
      </c>
      <c r="G220" s="202">
        <v>16</v>
      </c>
      <c r="H220" s="210"/>
      <c r="I220" s="174">
        <f>ROUND(G220*H220,2)</f>
        <v>0</v>
      </c>
      <c r="J220" s="156">
        <v>0</v>
      </c>
      <c r="K220" s="154">
        <f>G220*J220</f>
        <v>0</v>
      </c>
      <c r="L220" s="156">
        <v>0.086</v>
      </c>
      <c r="M220" s="154">
        <f>G220*L220</f>
        <v>1.376</v>
      </c>
      <c r="N220" s="157">
        <v>21</v>
      </c>
      <c r="O220" s="158">
        <v>4</v>
      </c>
      <c r="P220" s="16" t="s">
        <v>109</v>
      </c>
    </row>
    <row r="221" spans="1:15" s="16" customFormat="1" ht="13.5" customHeight="1">
      <c r="A221" s="152"/>
      <c r="B221" s="152"/>
      <c r="C221" s="152"/>
      <c r="E221" s="187"/>
      <c r="F221" s="152"/>
      <c r="G221" s="194"/>
      <c r="H221" s="155"/>
      <c r="I221" s="155"/>
      <c r="J221" s="156"/>
      <c r="K221" s="154"/>
      <c r="L221" s="156"/>
      <c r="M221" s="154"/>
      <c r="N221" s="157"/>
      <c r="O221" s="158"/>
    </row>
    <row r="222" spans="1:15" s="16" customFormat="1" ht="13.5" customHeight="1">
      <c r="A222" s="152"/>
      <c r="B222" s="152"/>
      <c r="C222" s="152"/>
      <c r="E222" s="205" t="s">
        <v>325</v>
      </c>
      <c r="F222" s="168"/>
      <c r="G222" s="194"/>
      <c r="H222" s="155"/>
      <c r="I222" s="155"/>
      <c r="J222" s="156"/>
      <c r="K222" s="154"/>
      <c r="L222" s="156"/>
      <c r="M222" s="154"/>
      <c r="N222" s="157"/>
      <c r="O222" s="158"/>
    </row>
    <row r="223" spans="1:15" s="16" customFormat="1" ht="13.5" customHeight="1">
      <c r="A223" s="152"/>
      <c r="B223" s="152"/>
      <c r="C223" s="152"/>
      <c r="E223" s="170" t="s">
        <v>326</v>
      </c>
      <c r="F223" s="168"/>
      <c r="G223" s="189">
        <v>16</v>
      </c>
      <c r="H223" s="155"/>
      <c r="I223" s="155"/>
      <c r="J223" s="156"/>
      <c r="K223" s="154"/>
      <c r="L223" s="156"/>
      <c r="M223" s="154"/>
      <c r="N223" s="157"/>
      <c r="O223" s="158"/>
    </row>
    <row r="224" spans="1:15" s="16" customFormat="1" ht="13.5" customHeight="1">
      <c r="A224" s="152"/>
      <c r="B224" s="152"/>
      <c r="C224" s="152"/>
      <c r="E224" s="169" t="s">
        <v>252</v>
      </c>
      <c r="F224" s="168"/>
      <c r="G224" s="190">
        <v>16</v>
      </c>
      <c r="H224" s="155"/>
      <c r="I224" s="155"/>
      <c r="J224" s="156"/>
      <c r="K224" s="154"/>
      <c r="L224" s="156"/>
      <c r="M224" s="154"/>
      <c r="N224" s="157"/>
      <c r="O224" s="158"/>
    </row>
    <row r="225" spans="1:15" s="16" customFormat="1" ht="13.5" customHeight="1">
      <c r="A225" s="152"/>
      <c r="B225" s="152"/>
      <c r="C225" s="152"/>
      <c r="E225" s="169"/>
      <c r="F225" s="168"/>
      <c r="G225" s="190"/>
      <c r="H225" s="155"/>
      <c r="I225" s="155"/>
      <c r="J225" s="156"/>
      <c r="K225" s="154"/>
      <c r="L225" s="156"/>
      <c r="M225" s="154"/>
      <c r="N225" s="157"/>
      <c r="O225" s="158"/>
    </row>
    <row r="226" spans="1:16" s="16" customFormat="1" ht="24" customHeight="1">
      <c r="A226" s="171" t="s">
        <v>231</v>
      </c>
      <c r="B226" s="171" t="s">
        <v>110</v>
      </c>
      <c r="C226" s="171" t="s">
        <v>111</v>
      </c>
      <c r="D226" s="172" t="s">
        <v>232</v>
      </c>
      <c r="E226" s="173" t="s">
        <v>233</v>
      </c>
      <c r="F226" s="171" t="s">
        <v>119</v>
      </c>
      <c r="G226" s="202">
        <v>17073.1</v>
      </c>
      <c r="H226" s="210"/>
      <c r="I226" s="174">
        <f>ROUND(G226*H226,2)</f>
        <v>0</v>
      </c>
      <c r="J226" s="156">
        <v>0</v>
      </c>
      <c r="K226" s="154">
        <f>G226*J226</f>
        <v>0</v>
      </c>
      <c r="L226" s="156">
        <v>0</v>
      </c>
      <c r="M226" s="154">
        <f>G226*L226</f>
        <v>0</v>
      </c>
      <c r="N226" s="157">
        <v>21</v>
      </c>
      <c r="O226" s="158">
        <v>4</v>
      </c>
      <c r="P226" s="16" t="s">
        <v>109</v>
      </c>
    </row>
    <row r="227" spans="1:15" s="16" customFormat="1" ht="13.5" customHeight="1">
      <c r="A227" s="152"/>
      <c r="B227" s="152"/>
      <c r="C227" s="152"/>
      <c r="E227" s="187"/>
      <c r="F227" s="152"/>
      <c r="G227" s="194"/>
      <c r="H227" s="155"/>
      <c r="I227" s="155"/>
      <c r="J227" s="156"/>
      <c r="K227" s="154"/>
      <c r="L227" s="156"/>
      <c r="M227" s="154"/>
      <c r="N227" s="157"/>
      <c r="O227" s="158"/>
    </row>
    <row r="228" spans="1:15" s="16" customFormat="1" ht="24">
      <c r="A228" s="152"/>
      <c r="B228" s="152"/>
      <c r="C228" s="152"/>
      <c r="E228" s="205" t="s">
        <v>327</v>
      </c>
      <c r="F228" s="168"/>
      <c r="G228" s="194"/>
      <c r="H228" s="155"/>
      <c r="I228" s="155"/>
      <c r="J228" s="156"/>
      <c r="K228" s="154"/>
      <c r="L228" s="156"/>
      <c r="M228" s="154"/>
      <c r="N228" s="157"/>
      <c r="O228" s="158"/>
    </row>
    <row r="229" spans="1:15" s="16" customFormat="1" ht="13.5" customHeight="1">
      <c r="A229" s="152"/>
      <c r="B229" s="152"/>
      <c r="C229" s="152"/>
      <c r="E229" s="170" t="s">
        <v>328</v>
      </c>
      <c r="F229" s="168"/>
      <c r="G229" s="189">
        <v>17073.1</v>
      </c>
      <c r="H229" s="155"/>
      <c r="I229" s="155"/>
      <c r="J229" s="156"/>
      <c r="K229" s="154"/>
      <c r="L229" s="156"/>
      <c r="M229" s="154"/>
      <c r="N229" s="157"/>
      <c r="O229" s="158"/>
    </row>
    <row r="230" spans="1:15" s="16" customFormat="1" ht="13.5" customHeight="1">
      <c r="A230" s="152"/>
      <c r="B230" s="152"/>
      <c r="C230" s="152"/>
      <c r="E230" s="169" t="s">
        <v>252</v>
      </c>
      <c r="F230" s="168"/>
      <c r="G230" s="190">
        <v>17073.1</v>
      </c>
      <c r="H230" s="155"/>
      <c r="I230" s="155"/>
      <c r="J230" s="156"/>
      <c r="K230" s="154"/>
      <c r="L230" s="156"/>
      <c r="M230" s="154"/>
      <c r="N230" s="157"/>
      <c r="O230" s="158"/>
    </row>
    <row r="231" spans="1:15" s="16" customFormat="1" ht="13.5" customHeight="1">
      <c r="A231" s="152"/>
      <c r="B231" s="152"/>
      <c r="C231" s="152"/>
      <c r="E231" s="169"/>
      <c r="F231" s="168"/>
      <c r="G231" s="190"/>
      <c r="H231" s="155"/>
      <c r="I231" s="155"/>
      <c r="J231" s="156"/>
      <c r="K231" s="154"/>
      <c r="L231" s="156"/>
      <c r="M231" s="154"/>
      <c r="N231" s="157"/>
      <c r="O231" s="158"/>
    </row>
    <row r="232" spans="1:16" s="16" customFormat="1" ht="13.5" customHeight="1">
      <c r="A232" s="171" t="s">
        <v>234</v>
      </c>
      <c r="B232" s="171" t="s">
        <v>110</v>
      </c>
      <c r="C232" s="171" t="s">
        <v>111</v>
      </c>
      <c r="D232" s="172" t="s">
        <v>235</v>
      </c>
      <c r="E232" s="173" t="s">
        <v>236</v>
      </c>
      <c r="F232" s="171" t="s">
        <v>142</v>
      </c>
      <c r="G232" s="202">
        <v>679.115</v>
      </c>
      <c r="H232" s="210"/>
      <c r="I232" s="174">
        <f>ROUND(G232*H232,2)</f>
        <v>0</v>
      </c>
      <c r="J232" s="156">
        <v>0</v>
      </c>
      <c r="K232" s="154">
        <f>G232*J232</f>
        <v>0</v>
      </c>
      <c r="L232" s="156">
        <v>0</v>
      </c>
      <c r="M232" s="154">
        <f>G232*L232</f>
        <v>0</v>
      </c>
      <c r="N232" s="157">
        <v>21</v>
      </c>
      <c r="O232" s="158">
        <v>4</v>
      </c>
      <c r="P232" s="16" t="s">
        <v>109</v>
      </c>
    </row>
    <row r="233" spans="1:15" s="16" customFormat="1" ht="13.5" customHeight="1">
      <c r="A233" s="152"/>
      <c r="B233" s="152"/>
      <c r="C233" s="152"/>
      <c r="E233" s="187"/>
      <c r="F233" s="152"/>
      <c r="G233" s="194"/>
      <c r="H233" s="155"/>
      <c r="I233" s="155"/>
      <c r="J233" s="156"/>
      <c r="K233" s="154"/>
      <c r="L233" s="156"/>
      <c r="M233" s="154"/>
      <c r="N233" s="157"/>
      <c r="O233" s="158"/>
    </row>
    <row r="234" spans="1:16" s="16" customFormat="1" ht="13.5" customHeight="1">
      <c r="A234" s="171" t="s">
        <v>237</v>
      </c>
      <c r="B234" s="171" t="s">
        <v>110</v>
      </c>
      <c r="C234" s="171" t="s">
        <v>111</v>
      </c>
      <c r="D234" s="172" t="s">
        <v>238</v>
      </c>
      <c r="E234" s="173" t="s">
        <v>239</v>
      </c>
      <c r="F234" s="171" t="s">
        <v>142</v>
      </c>
      <c r="G234" s="202">
        <v>2716.46</v>
      </c>
      <c r="H234" s="210"/>
      <c r="I234" s="174">
        <f>ROUND(G234*H234,2)</f>
        <v>0</v>
      </c>
      <c r="J234" s="156">
        <v>0</v>
      </c>
      <c r="K234" s="154">
        <f>G234*J234</f>
        <v>0</v>
      </c>
      <c r="L234" s="156">
        <v>0</v>
      </c>
      <c r="M234" s="154">
        <f>G234*L234</f>
        <v>0</v>
      </c>
      <c r="N234" s="157">
        <v>21</v>
      </c>
      <c r="O234" s="158">
        <v>4</v>
      </c>
      <c r="P234" s="16" t="s">
        <v>109</v>
      </c>
    </row>
    <row r="235" spans="1:15" s="16" customFormat="1" ht="13.5" customHeight="1">
      <c r="A235" s="152"/>
      <c r="B235" s="152"/>
      <c r="C235" s="152"/>
      <c r="E235" s="187"/>
      <c r="F235" s="152"/>
      <c r="G235" s="194"/>
      <c r="H235" s="155"/>
      <c r="I235" s="155"/>
      <c r="J235" s="156"/>
      <c r="K235" s="154"/>
      <c r="L235" s="156"/>
      <c r="M235" s="154"/>
      <c r="N235" s="157"/>
      <c r="O235" s="158"/>
    </row>
    <row r="236" spans="1:15" s="16" customFormat="1" ht="13.5" customHeight="1">
      <c r="A236" s="152"/>
      <c r="B236" s="152"/>
      <c r="C236" s="152"/>
      <c r="E236" s="170" t="s">
        <v>329</v>
      </c>
      <c r="F236" s="168"/>
      <c r="G236" s="194">
        <v>2716.46</v>
      </c>
      <c r="H236" s="155"/>
      <c r="I236" s="155"/>
      <c r="J236" s="156"/>
      <c r="K236" s="154"/>
      <c r="L236" s="156"/>
      <c r="M236" s="154"/>
      <c r="N236" s="157"/>
      <c r="O236" s="158"/>
    </row>
    <row r="237" spans="1:15" s="16" customFormat="1" ht="13.5" customHeight="1">
      <c r="A237" s="152"/>
      <c r="B237" s="152"/>
      <c r="C237" s="152"/>
      <c r="E237" s="169" t="s">
        <v>252</v>
      </c>
      <c r="F237" s="168"/>
      <c r="G237" s="190">
        <v>2716.46</v>
      </c>
      <c r="H237" s="155"/>
      <c r="I237" s="155"/>
      <c r="J237" s="156"/>
      <c r="K237" s="154"/>
      <c r="L237" s="156"/>
      <c r="M237" s="154"/>
      <c r="N237" s="157"/>
      <c r="O237" s="158"/>
    </row>
    <row r="238" spans="1:15" s="16" customFormat="1" ht="13.5" customHeight="1">
      <c r="A238" s="152"/>
      <c r="B238" s="152"/>
      <c r="C238" s="152"/>
      <c r="E238" s="169"/>
      <c r="F238" s="168"/>
      <c r="G238" s="190"/>
      <c r="H238" s="155"/>
      <c r="I238" s="155"/>
      <c r="J238" s="156"/>
      <c r="K238" s="154"/>
      <c r="L238" s="156"/>
      <c r="M238" s="154"/>
      <c r="N238" s="157"/>
      <c r="O238" s="158"/>
    </row>
    <row r="239" spans="1:16" s="16" customFormat="1" ht="13.5" customHeight="1">
      <c r="A239" s="171" t="s">
        <v>240</v>
      </c>
      <c r="B239" s="171" t="s">
        <v>110</v>
      </c>
      <c r="C239" s="171" t="s">
        <v>111</v>
      </c>
      <c r="D239" s="172" t="s">
        <v>241</v>
      </c>
      <c r="E239" s="173" t="s">
        <v>242</v>
      </c>
      <c r="F239" s="171" t="s">
        <v>142</v>
      </c>
      <c r="G239" s="202">
        <v>679.115</v>
      </c>
      <c r="H239" s="210"/>
      <c r="I239" s="174">
        <f>ROUND(G239*H239,2)</f>
        <v>0</v>
      </c>
      <c r="J239" s="156">
        <v>0</v>
      </c>
      <c r="K239" s="154">
        <f>G239*J239</f>
        <v>0</v>
      </c>
      <c r="L239" s="156">
        <v>0</v>
      </c>
      <c r="M239" s="154">
        <f>G239*L239</f>
        <v>0</v>
      </c>
      <c r="N239" s="157">
        <v>21</v>
      </c>
      <c r="O239" s="158">
        <v>4</v>
      </c>
      <c r="P239" s="16" t="s">
        <v>109</v>
      </c>
    </row>
    <row r="240" spans="1:15" s="16" customFormat="1" ht="13.5" customHeight="1">
      <c r="A240" s="152"/>
      <c r="B240" s="152"/>
      <c r="C240" s="152"/>
      <c r="E240" s="187"/>
      <c r="F240" s="152"/>
      <c r="G240" s="194"/>
      <c r="H240" s="155"/>
      <c r="I240" s="155"/>
      <c r="J240" s="156"/>
      <c r="K240" s="154"/>
      <c r="L240" s="156"/>
      <c r="M240" s="154"/>
      <c r="N240" s="157"/>
      <c r="O240" s="158"/>
    </row>
    <row r="241" spans="1:15" s="16" customFormat="1" ht="13.5" customHeight="1">
      <c r="A241" s="152"/>
      <c r="B241" s="152"/>
      <c r="C241" s="152"/>
      <c r="E241" s="170" t="s">
        <v>330</v>
      </c>
      <c r="F241" s="168"/>
      <c r="G241" s="194">
        <v>679.115</v>
      </c>
      <c r="H241" s="155"/>
      <c r="I241" s="155"/>
      <c r="J241" s="156"/>
      <c r="K241" s="154"/>
      <c r="L241" s="156"/>
      <c r="M241" s="154"/>
      <c r="N241" s="157"/>
      <c r="O241" s="158"/>
    </row>
    <row r="242" spans="1:15" s="16" customFormat="1" ht="13.5" customHeight="1">
      <c r="A242" s="152"/>
      <c r="B242" s="152"/>
      <c r="C242" s="152"/>
      <c r="E242" s="169" t="s">
        <v>252</v>
      </c>
      <c r="F242" s="168"/>
      <c r="G242" s="190">
        <v>679.115</v>
      </c>
      <c r="H242" s="155"/>
      <c r="I242" s="155"/>
      <c r="J242" s="156"/>
      <c r="K242" s="154"/>
      <c r="L242" s="156"/>
      <c r="M242" s="154"/>
      <c r="N242" s="157"/>
      <c r="O242" s="158"/>
    </row>
    <row r="243" spans="1:15" s="16" customFormat="1" ht="13.5" customHeight="1">
      <c r="A243" s="152"/>
      <c r="B243" s="152"/>
      <c r="C243" s="152"/>
      <c r="E243" s="169"/>
      <c r="F243" s="168"/>
      <c r="G243" s="190"/>
      <c r="H243" s="155"/>
      <c r="I243" s="155"/>
      <c r="J243" s="156"/>
      <c r="K243" s="154"/>
      <c r="L243" s="156"/>
      <c r="M243" s="154"/>
      <c r="N243" s="157"/>
      <c r="O243" s="158"/>
    </row>
    <row r="244" spans="1:16" s="16" customFormat="1" ht="13.5" customHeight="1">
      <c r="A244" s="171" t="s">
        <v>243</v>
      </c>
      <c r="B244" s="171" t="s">
        <v>110</v>
      </c>
      <c r="C244" s="171" t="s">
        <v>111</v>
      </c>
      <c r="D244" s="172" t="s">
        <v>244</v>
      </c>
      <c r="E244" s="173" t="s">
        <v>245</v>
      </c>
      <c r="F244" s="171" t="s">
        <v>119</v>
      </c>
      <c r="G244" s="202">
        <v>1.6</v>
      </c>
      <c r="H244" s="210"/>
      <c r="I244" s="174">
        <f>ROUND(G244*H244,2)</f>
        <v>0</v>
      </c>
      <c r="J244" s="156">
        <v>0.00276</v>
      </c>
      <c r="K244" s="154">
        <f>G244*J244</f>
        <v>0.004416</v>
      </c>
      <c r="L244" s="156">
        <v>0</v>
      </c>
      <c r="M244" s="154">
        <f>G244*L244</f>
        <v>0</v>
      </c>
      <c r="N244" s="157">
        <v>21</v>
      </c>
      <c r="O244" s="158">
        <v>4</v>
      </c>
      <c r="P244" s="16" t="s">
        <v>109</v>
      </c>
    </row>
    <row r="245" spans="1:15" s="16" customFormat="1" ht="13.5" customHeight="1">
      <c r="A245" s="152"/>
      <c r="B245" s="152"/>
      <c r="C245" s="152"/>
      <c r="E245" s="187"/>
      <c r="F245" s="152"/>
      <c r="G245" s="194"/>
      <c r="H245" s="155"/>
      <c r="I245" s="155"/>
      <c r="J245" s="156"/>
      <c r="K245" s="154"/>
      <c r="L245" s="156"/>
      <c r="M245" s="154"/>
      <c r="N245" s="157"/>
      <c r="O245" s="158"/>
    </row>
    <row r="246" spans="1:15" s="16" customFormat="1" ht="13.5" customHeight="1">
      <c r="A246" s="152"/>
      <c r="B246" s="152"/>
      <c r="C246" s="152"/>
      <c r="E246" s="205" t="s">
        <v>331</v>
      </c>
      <c r="F246" s="168"/>
      <c r="G246" s="194"/>
      <c r="H246" s="155"/>
      <c r="I246" s="155"/>
      <c r="J246" s="156"/>
      <c r="K246" s="154"/>
      <c r="L246" s="156"/>
      <c r="M246" s="154"/>
      <c r="N246" s="157"/>
      <c r="O246" s="158"/>
    </row>
    <row r="247" spans="1:15" s="16" customFormat="1" ht="13.5" customHeight="1">
      <c r="A247" s="152"/>
      <c r="B247" s="152"/>
      <c r="C247" s="152"/>
      <c r="E247" s="170" t="s">
        <v>332</v>
      </c>
      <c r="F247" s="168"/>
      <c r="G247" s="189">
        <v>1.6</v>
      </c>
      <c r="H247" s="155"/>
      <c r="I247" s="155"/>
      <c r="J247" s="156"/>
      <c r="K247" s="154"/>
      <c r="L247" s="156"/>
      <c r="M247" s="154"/>
      <c r="N247" s="157"/>
      <c r="O247" s="158"/>
    </row>
    <row r="248" spans="1:15" s="16" customFormat="1" ht="13.5" customHeight="1">
      <c r="A248" s="152"/>
      <c r="B248" s="152"/>
      <c r="C248" s="152"/>
      <c r="E248" s="169" t="s">
        <v>252</v>
      </c>
      <c r="F248" s="168"/>
      <c r="G248" s="190">
        <v>1.6</v>
      </c>
      <c r="H248" s="155"/>
      <c r="I248" s="155"/>
      <c r="J248" s="156"/>
      <c r="K248" s="154"/>
      <c r="L248" s="156"/>
      <c r="M248" s="154"/>
      <c r="N248" s="157"/>
      <c r="O248" s="158"/>
    </row>
    <row r="249" spans="1:15" s="16" customFormat="1" ht="13.5" customHeight="1">
      <c r="A249" s="152"/>
      <c r="B249" s="152"/>
      <c r="C249" s="152"/>
      <c r="E249" s="169"/>
      <c r="F249" s="168"/>
      <c r="G249" s="190"/>
      <c r="H249" s="155"/>
      <c r="I249" s="155"/>
      <c r="J249" s="156"/>
      <c r="K249" s="154"/>
      <c r="L249" s="156"/>
      <c r="M249" s="154"/>
      <c r="N249" s="157"/>
      <c r="O249" s="158"/>
    </row>
    <row r="250" spans="1:16" s="16" customFormat="1" ht="24" customHeight="1">
      <c r="A250" s="171" t="s">
        <v>246</v>
      </c>
      <c r="B250" s="171" t="s">
        <v>110</v>
      </c>
      <c r="C250" s="171" t="s">
        <v>111</v>
      </c>
      <c r="D250" s="172" t="s">
        <v>247</v>
      </c>
      <c r="E250" s="173" t="s">
        <v>248</v>
      </c>
      <c r="F250" s="171" t="s">
        <v>142</v>
      </c>
      <c r="G250" s="202">
        <v>220.332</v>
      </c>
      <c r="H250" s="210"/>
      <c r="I250" s="174">
        <f>ROUND(G250*H250,2)</f>
        <v>0</v>
      </c>
      <c r="J250" s="156">
        <v>0</v>
      </c>
      <c r="K250" s="154">
        <f>G250*J250</f>
        <v>0</v>
      </c>
      <c r="L250" s="156">
        <v>0</v>
      </c>
      <c r="M250" s="154">
        <f>G250*L250</f>
        <v>0</v>
      </c>
      <c r="N250" s="157">
        <v>21</v>
      </c>
      <c r="O250" s="158">
        <v>4</v>
      </c>
      <c r="P250" s="16" t="s">
        <v>109</v>
      </c>
    </row>
    <row r="251" spans="1:15" s="16" customFormat="1" ht="13.5" customHeight="1">
      <c r="A251" s="175"/>
      <c r="B251" s="175"/>
      <c r="C251" s="175"/>
      <c r="D251" s="176"/>
      <c r="E251" s="177"/>
      <c r="F251" s="175"/>
      <c r="G251" s="197"/>
      <c r="H251" s="178"/>
      <c r="I251" s="178"/>
      <c r="J251" s="156"/>
      <c r="K251" s="154"/>
      <c r="L251" s="156"/>
      <c r="M251" s="154"/>
      <c r="N251" s="157"/>
      <c r="O251" s="158"/>
    </row>
    <row r="252" spans="1:15" s="16" customFormat="1" ht="13.5" customHeight="1">
      <c r="A252" s="175"/>
      <c r="B252" s="175"/>
      <c r="C252" s="175"/>
      <c r="D252" s="176"/>
      <c r="E252" s="177"/>
      <c r="F252" s="175"/>
      <c r="G252" s="197"/>
      <c r="H252" s="178"/>
      <c r="I252" s="178"/>
      <c r="J252" s="156"/>
      <c r="K252" s="154"/>
      <c r="L252" s="156"/>
      <c r="M252" s="154"/>
      <c r="N252" s="157"/>
      <c r="O252" s="158"/>
    </row>
    <row r="253" spans="5:13" s="137" customFormat="1" ht="12.75" customHeight="1">
      <c r="E253" s="138" t="s">
        <v>91</v>
      </c>
      <c r="G253" s="192"/>
      <c r="I253" s="139">
        <f>I14+I18+I85+I160</f>
        <v>0</v>
      </c>
      <c r="K253" s="140">
        <f>K14+K18+K85+K160</f>
        <v>10902.279661420002</v>
      </c>
      <c r="M253" s="140">
        <f>M14+M18+M85+M160</f>
        <v>1734.8507999999997</v>
      </c>
    </row>
  </sheetData>
  <sheetProtection autoFilter="0"/>
  <autoFilter ref="A12:I253"/>
  <printOptions horizontalCentered="1"/>
  <pageMargins left="0.6299212598425197" right="0.3937007874015748" top="0.7480314960629921" bottom="0.7480314960629921" header="0.31496062992125984" footer="0.31496062992125984"/>
  <pageSetup fitToHeight="0" fitToWidth="1" horizontalDpi="300" verticalDpi="300" orientation="portrait" paperSize="9" scale="7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il.amer</dc:creator>
  <cp:keywords/>
  <dc:description/>
  <cp:lastModifiedBy>PK dopravní</cp:lastModifiedBy>
  <cp:lastPrinted>2019-02-23T21:39:36Z</cp:lastPrinted>
  <dcterms:created xsi:type="dcterms:W3CDTF">2019-02-23T19:13:30Z</dcterms:created>
  <dcterms:modified xsi:type="dcterms:W3CDTF">2019-08-20T07:24:55Z</dcterms:modified>
  <cp:category/>
  <cp:version/>
  <cp:contentType/>
  <cp:contentStatus/>
</cp:coreProperties>
</file>