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client\X\_SUSPK\_Technický útvar\interní TÚ\Oddělení přípravy a realizace\2019\SFDI 2019\15. II-201 Chodová Planá-Kyjov\02-Rozpočet a VV - zadávací\"/>
    </mc:Choice>
  </mc:AlternateContent>
  <bookViews>
    <workbookView xWindow="0" yWindow="0" windowWidth="19200" windowHeight="11460"/>
  </bookViews>
  <sheets>
    <sheet name="Rekapitulace stavby" sheetId="1" r:id="rId1"/>
    <sheet name="SK9401 - SO 101  II-201 C..." sheetId="2" r:id="rId2"/>
    <sheet name="SK9402 - SO 102  II-201 C..." sheetId="3" r:id="rId3"/>
    <sheet name="SK9403 - SO 103  II-201 C..." sheetId="4" r:id="rId4"/>
    <sheet name="SK9404 - VON" sheetId="5" r:id="rId5"/>
    <sheet name="Pokyny pro vyplnění" sheetId="6" r:id="rId6"/>
  </sheets>
  <definedNames>
    <definedName name="_xlnm._FilterDatabase" localSheetId="1" hidden="1">'SK9401 - SO 101  II-201 C...'!$C$84:$K$234</definedName>
    <definedName name="_xlnm._FilterDatabase" localSheetId="2" hidden="1">'SK9402 - SO 102  II-201 C...'!$C$84:$K$240</definedName>
    <definedName name="_xlnm._FilterDatabase" localSheetId="3" hidden="1">'SK9403 - SO 103  II-201 C...'!$C$84:$K$257</definedName>
    <definedName name="_xlnm._FilterDatabase" localSheetId="4" hidden="1">'SK9404 - VON'!$C$81:$K$89</definedName>
    <definedName name="_xlnm.Print_Titles" localSheetId="0">'Rekapitulace stavby'!$52:$52</definedName>
    <definedName name="_xlnm.Print_Titles" localSheetId="1">'SK9401 - SO 101  II-201 C...'!$84:$84</definedName>
    <definedName name="_xlnm.Print_Titles" localSheetId="2">'SK9402 - SO 102  II-201 C...'!$84:$84</definedName>
    <definedName name="_xlnm.Print_Titles" localSheetId="3">'SK9403 - SO 103  II-201 C...'!$84:$84</definedName>
    <definedName name="_xlnm.Print_Titles" localSheetId="4">'SK9404 - VON'!$81:$81</definedName>
    <definedName name="_xlnm.Print_Area" localSheetId="5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Area" localSheetId="1">'SK9401 - SO 101  II-201 C...'!$C$4:$J$39,'SK9401 - SO 101  II-201 C...'!$C$45:$J$66,'SK9401 - SO 101  II-201 C...'!$C$72:$K$234</definedName>
    <definedName name="_xlnm.Print_Area" localSheetId="2">'SK9402 - SO 102  II-201 C...'!$C$4:$J$39,'SK9402 - SO 102  II-201 C...'!$C$45:$J$66,'SK9402 - SO 102  II-201 C...'!$C$72:$K$240</definedName>
    <definedName name="_xlnm.Print_Area" localSheetId="3">'SK9403 - SO 103  II-201 C...'!$C$4:$J$39,'SK9403 - SO 103  II-201 C...'!$C$45:$J$66,'SK9403 - SO 103  II-201 C...'!$C$72:$K$257</definedName>
    <definedName name="_xlnm.Print_Area" localSheetId="4">'SK9404 - VON'!$C$4:$J$39,'SK9404 - VON'!$C$45:$J$63,'SK9404 - VON'!$C$69:$K$89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58" i="1"/>
  <c r="J35" i="5"/>
  <c r="AX58" i="1"/>
  <c r="BI89" i="5"/>
  <c r="BH89" i="5"/>
  <c r="BG89" i="5"/>
  <c r="BF89" i="5"/>
  <c r="T89" i="5"/>
  <c r="T88" i="5"/>
  <c r="T83" i="5" s="1"/>
  <c r="T82" i="5" s="1"/>
  <c r="R89" i="5"/>
  <c r="R88" i="5" s="1"/>
  <c r="P89" i="5"/>
  <c r="P88" i="5"/>
  <c r="BK89" i="5"/>
  <c r="BK88" i="5"/>
  <c r="J88" i="5" s="1"/>
  <c r="J62" i="5" s="1"/>
  <c r="J89" i="5"/>
  <c r="BE89" i="5" s="1"/>
  <c r="BI87" i="5"/>
  <c r="F37" i="5" s="1"/>
  <c r="BD58" i="1" s="1"/>
  <c r="BH87" i="5"/>
  <c r="F36" i="5" s="1"/>
  <c r="BC58" i="1" s="1"/>
  <c r="BG87" i="5"/>
  <c r="BF87" i="5"/>
  <c r="T87" i="5"/>
  <c r="R87" i="5"/>
  <c r="R84" i="5" s="1"/>
  <c r="R83" i="5" s="1"/>
  <c r="R82" i="5" s="1"/>
  <c r="P87" i="5"/>
  <c r="BK87" i="5"/>
  <c r="BK84" i="5" s="1"/>
  <c r="BK83" i="5" s="1"/>
  <c r="J87" i="5"/>
  <c r="BE87" i="5"/>
  <c r="BI86" i="5"/>
  <c r="BH86" i="5"/>
  <c r="BG86" i="5"/>
  <c r="F35" i="5" s="1"/>
  <c r="BB58" i="1" s="1"/>
  <c r="BF86" i="5"/>
  <c r="J34" i="5" s="1"/>
  <c r="AW58" i="1" s="1"/>
  <c r="T86" i="5"/>
  <c r="R86" i="5"/>
  <c r="P86" i="5"/>
  <c r="BK86" i="5"/>
  <c r="J86" i="5"/>
  <c r="BE86" i="5"/>
  <c r="BI85" i="5"/>
  <c r="BH85" i="5"/>
  <c r="BG85" i="5"/>
  <c r="BF85" i="5"/>
  <c r="F34" i="5" s="1"/>
  <c r="BA58" i="1" s="1"/>
  <c r="T85" i="5"/>
  <c r="T84" i="5"/>
  <c r="R85" i="5"/>
  <c r="P85" i="5"/>
  <c r="P84" i="5"/>
  <c r="P83" i="5" s="1"/>
  <c r="P82" i="5" s="1"/>
  <c r="AU58" i="1" s="1"/>
  <c r="BK85" i="5"/>
  <c r="J84" i="5"/>
  <c r="J61" i="5" s="1"/>
  <c r="J85" i="5"/>
  <c r="BE85" i="5"/>
  <c r="F33" i="5"/>
  <c r="AZ58" i="1" s="1"/>
  <c r="J79" i="5"/>
  <c r="J78" i="5"/>
  <c r="F78" i="5"/>
  <c r="F76" i="5"/>
  <c r="E74" i="5"/>
  <c r="J55" i="5"/>
  <c r="J54" i="5"/>
  <c r="F54" i="5"/>
  <c r="F52" i="5"/>
  <c r="E50" i="5"/>
  <c r="J18" i="5"/>
  <c r="E18" i="5"/>
  <c r="F79" i="5"/>
  <c r="F55" i="5"/>
  <c r="J17" i="5"/>
  <c r="J12" i="5"/>
  <c r="J76" i="5"/>
  <c r="J52" i="5"/>
  <c r="E7" i="5"/>
  <c r="E48" i="5" s="1"/>
  <c r="E72" i="5"/>
  <c r="J37" i="4"/>
  <c r="J36" i="4"/>
  <c r="AY57" i="1"/>
  <c r="J35" i="4"/>
  <c r="AX57" i="1"/>
  <c r="BI256" i="4"/>
  <c r="BH256" i="4"/>
  <c r="BG256" i="4"/>
  <c r="BF256" i="4"/>
  <c r="T256" i="4"/>
  <c r="T255" i="4"/>
  <c r="R256" i="4"/>
  <c r="R255" i="4" s="1"/>
  <c r="P256" i="4"/>
  <c r="P255" i="4"/>
  <c r="BK256" i="4"/>
  <c r="BK255" i="4"/>
  <c r="J255" i="4" s="1"/>
  <c r="J65" i="4" s="1"/>
  <c r="J256" i="4"/>
  <c r="BE256" i="4"/>
  <c r="BI251" i="4"/>
  <c r="BH251" i="4"/>
  <c r="BG251" i="4"/>
  <c r="BF251" i="4"/>
  <c r="T251" i="4"/>
  <c r="R251" i="4"/>
  <c r="R238" i="4" s="1"/>
  <c r="P251" i="4"/>
  <c r="P238" i="4" s="1"/>
  <c r="BK251" i="4"/>
  <c r="J251" i="4"/>
  <c r="BE251" i="4"/>
  <c r="BI246" i="4"/>
  <c r="BH246" i="4"/>
  <c r="BG246" i="4"/>
  <c r="BF246" i="4"/>
  <c r="T246" i="4"/>
  <c r="R246" i="4"/>
  <c r="P246" i="4"/>
  <c r="BK246" i="4"/>
  <c r="J246" i="4"/>
  <c r="BE246" i="4"/>
  <c r="BI239" i="4"/>
  <c r="BH239" i="4"/>
  <c r="BG239" i="4"/>
  <c r="BF239" i="4"/>
  <c r="T239" i="4"/>
  <c r="T238" i="4"/>
  <c r="R239" i="4"/>
  <c r="P239" i="4"/>
  <c r="BK239" i="4"/>
  <c r="BK238" i="4"/>
  <c r="J238" i="4" s="1"/>
  <c r="J64" i="4" s="1"/>
  <c r="J239" i="4"/>
  <c r="BE239" i="4"/>
  <c r="BI233" i="4"/>
  <c r="BH233" i="4"/>
  <c r="BG233" i="4"/>
  <c r="BF233" i="4"/>
  <c r="T233" i="4"/>
  <c r="R233" i="4"/>
  <c r="P233" i="4"/>
  <c r="BK233" i="4"/>
  <c r="J233" i="4"/>
  <c r="BE233" i="4"/>
  <c r="BI228" i="4"/>
  <c r="BH228" i="4"/>
  <c r="BG228" i="4"/>
  <c r="BF228" i="4"/>
  <c r="T228" i="4"/>
  <c r="R228" i="4"/>
  <c r="P228" i="4"/>
  <c r="BK228" i="4"/>
  <c r="J228" i="4"/>
  <c r="BE228" i="4"/>
  <c r="BI221" i="4"/>
  <c r="BH221" i="4"/>
  <c r="BG221" i="4"/>
  <c r="BF221" i="4"/>
  <c r="T221" i="4"/>
  <c r="R221" i="4"/>
  <c r="P221" i="4"/>
  <c r="BK221" i="4"/>
  <c r="J221" i="4"/>
  <c r="BE221" i="4"/>
  <c r="BI216" i="4"/>
  <c r="BH216" i="4"/>
  <c r="BG216" i="4"/>
  <c r="BF216" i="4"/>
  <c r="T216" i="4"/>
  <c r="R216" i="4"/>
  <c r="P216" i="4"/>
  <c r="BK216" i="4"/>
  <c r="J216" i="4"/>
  <c r="BE216" i="4"/>
  <c r="BI211" i="4"/>
  <c r="BH211" i="4"/>
  <c r="BG211" i="4"/>
  <c r="BF211" i="4"/>
  <c r="T211" i="4"/>
  <c r="R211" i="4"/>
  <c r="P211" i="4"/>
  <c r="BK211" i="4"/>
  <c r="J211" i="4"/>
  <c r="BE211" i="4"/>
  <c r="BI206" i="4"/>
  <c r="BH206" i="4"/>
  <c r="BG206" i="4"/>
  <c r="BF206" i="4"/>
  <c r="T206" i="4"/>
  <c r="R206" i="4"/>
  <c r="P206" i="4"/>
  <c r="BK206" i="4"/>
  <c r="J206" i="4"/>
  <c r="BE206" i="4"/>
  <c r="BI201" i="4"/>
  <c r="BH201" i="4"/>
  <c r="BG201" i="4"/>
  <c r="BF201" i="4"/>
  <c r="T201" i="4"/>
  <c r="R201" i="4"/>
  <c r="P201" i="4"/>
  <c r="BK201" i="4"/>
  <c r="J201" i="4"/>
  <c r="BE201" i="4"/>
  <c r="BI196" i="4"/>
  <c r="BH196" i="4"/>
  <c r="BG196" i="4"/>
  <c r="BF196" i="4"/>
  <c r="T196" i="4"/>
  <c r="R196" i="4"/>
  <c r="P196" i="4"/>
  <c r="BK196" i="4"/>
  <c r="J196" i="4"/>
  <c r="BE196" i="4"/>
  <c r="J33" i="4" s="1"/>
  <c r="AV57" i="1" s="1"/>
  <c r="BI191" i="4"/>
  <c r="BH191" i="4"/>
  <c r="BG191" i="4"/>
  <c r="BF191" i="4"/>
  <c r="T191" i="4"/>
  <c r="R191" i="4"/>
  <c r="R179" i="4" s="1"/>
  <c r="P191" i="4"/>
  <c r="BK191" i="4"/>
  <c r="J191" i="4"/>
  <c r="BE191" i="4"/>
  <c r="BI186" i="4"/>
  <c r="BH186" i="4"/>
  <c r="BG186" i="4"/>
  <c r="BF186" i="4"/>
  <c r="T186" i="4"/>
  <c r="T179" i="4" s="1"/>
  <c r="R186" i="4"/>
  <c r="P186" i="4"/>
  <c r="BK186" i="4"/>
  <c r="BK179" i="4" s="1"/>
  <c r="J179" i="4" s="1"/>
  <c r="J63" i="4" s="1"/>
  <c r="J186" i="4"/>
  <c r="BE186" i="4"/>
  <c r="BI180" i="4"/>
  <c r="BH180" i="4"/>
  <c r="BG180" i="4"/>
  <c r="BF180" i="4"/>
  <c r="T180" i="4"/>
  <c r="R180" i="4"/>
  <c r="P180" i="4"/>
  <c r="P179" i="4"/>
  <c r="BK180" i="4"/>
  <c r="J180" i="4"/>
  <c r="BE180" i="4"/>
  <c r="BI172" i="4"/>
  <c r="BH172" i="4"/>
  <c r="BG172" i="4"/>
  <c r="BF172" i="4"/>
  <c r="T172" i="4"/>
  <c r="R172" i="4"/>
  <c r="P172" i="4"/>
  <c r="BK172" i="4"/>
  <c r="J172" i="4"/>
  <c r="BE172" i="4"/>
  <c r="BI165" i="4"/>
  <c r="BH165" i="4"/>
  <c r="BG165" i="4"/>
  <c r="BF165" i="4"/>
  <c r="T165" i="4"/>
  <c r="R165" i="4"/>
  <c r="P165" i="4"/>
  <c r="BK165" i="4"/>
  <c r="J165" i="4"/>
  <c r="BE165" i="4"/>
  <c r="BI159" i="4"/>
  <c r="BH159" i="4"/>
  <c r="BG159" i="4"/>
  <c r="BF159" i="4"/>
  <c r="T159" i="4"/>
  <c r="R159" i="4"/>
  <c r="P159" i="4"/>
  <c r="BK159" i="4"/>
  <c r="J159" i="4"/>
  <c r="BE159" i="4"/>
  <c r="BI154" i="4"/>
  <c r="BH154" i="4"/>
  <c r="BG154" i="4"/>
  <c r="BF154" i="4"/>
  <c r="T154" i="4"/>
  <c r="R154" i="4"/>
  <c r="R143" i="4" s="1"/>
  <c r="P154" i="4"/>
  <c r="BK154" i="4"/>
  <c r="J154" i="4"/>
  <c r="BE154" i="4"/>
  <c r="BI149" i="4"/>
  <c r="BH149" i="4"/>
  <c r="BG149" i="4"/>
  <c r="BF149" i="4"/>
  <c r="T149" i="4"/>
  <c r="T143" i="4" s="1"/>
  <c r="R149" i="4"/>
  <c r="P149" i="4"/>
  <c r="BK149" i="4"/>
  <c r="BK143" i="4" s="1"/>
  <c r="J143" i="4" s="1"/>
  <c r="J62" i="4" s="1"/>
  <c r="J149" i="4"/>
  <c r="BE149" i="4"/>
  <c r="BI144" i="4"/>
  <c r="BH144" i="4"/>
  <c r="BG144" i="4"/>
  <c r="BF144" i="4"/>
  <c r="T144" i="4"/>
  <c r="R144" i="4"/>
  <c r="P144" i="4"/>
  <c r="P143" i="4"/>
  <c r="BK144" i="4"/>
  <c r="J144" i="4"/>
  <c r="BE144" i="4"/>
  <c r="BI138" i="4"/>
  <c r="BH138" i="4"/>
  <c r="BG138" i="4"/>
  <c r="BF138" i="4"/>
  <c r="T138" i="4"/>
  <c r="R138" i="4"/>
  <c r="P138" i="4"/>
  <c r="BK138" i="4"/>
  <c r="J138" i="4"/>
  <c r="BE138" i="4"/>
  <c r="BI133" i="4"/>
  <c r="BH133" i="4"/>
  <c r="BG133" i="4"/>
  <c r="BF133" i="4"/>
  <c r="T133" i="4"/>
  <c r="R133" i="4"/>
  <c r="P133" i="4"/>
  <c r="BK133" i="4"/>
  <c r="J133" i="4"/>
  <c r="BE133" i="4"/>
  <c r="BI128" i="4"/>
  <c r="BH128" i="4"/>
  <c r="BG128" i="4"/>
  <c r="BF128" i="4"/>
  <c r="T128" i="4"/>
  <c r="R128" i="4"/>
  <c r="P128" i="4"/>
  <c r="BK128" i="4"/>
  <c r="J128" i="4"/>
  <c r="BE128" i="4"/>
  <c r="BI124" i="4"/>
  <c r="BH124" i="4"/>
  <c r="BG124" i="4"/>
  <c r="BF124" i="4"/>
  <c r="T124" i="4"/>
  <c r="R124" i="4"/>
  <c r="P124" i="4"/>
  <c r="BK124" i="4"/>
  <c r="J124" i="4"/>
  <c r="BE124" i="4"/>
  <c r="BI114" i="4"/>
  <c r="BH114" i="4"/>
  <c r="BG114" i="4"/>
  <c r="BF114" i="4"/>
  <c r="T114" i="4"/>
  <c r="R114" i="4"/>
  <c r="P114" i="4"/>
  <c r="BK114" i="4"/>
  <c r="J114" i="4"/>
  <c r="BE114" i="4"/>
  <c r="BI106" i="4"/>
  <c r="BH106" i="4"/>
  <c r="BG106" i="4"/>
  <c r="F35" i="4" s="1"/>
  <c r="BB57" i="1" s="1"/>
  <c r="BF106" i="4"/>
  <c r="T106" i="4"/>
  <c r="R106" i="4"/>
  <c r="P106" i="4"/>
  <c r="BK106" i="4"/>
  <c r="J106" i="4"/>
  <c r="BE106" i="4"/>
  <c r="BI98" i="4"/>
  <c r="BH98" i="4"/>
  <c r="BG98" i="4"/>
  <c r="BF98" i="4"/>
  <c r="T98" i="4"/>
  <c r="R98" i="4"/>
  <c r="R87" i="4" s="1"/>
  <c r="P98" i="4"/>
  <c r="BK98" i="4"/>
  <c r="J98" i="4"/>
  <c r="BE98" i="4"/>
  <c r="BI93" i="4"/>
  <c r="F37" i="4" s="1"/>
  <c r="BD57" i="1" s="1"/>
  <c r="BH93" i="4"/>
  <c r="BG93" i="4"/>
  <c r="BF93" i="4"/>
  <c r="T93" i="4"/>
  <c r="R93" i="4"/>
  <c r="P93" i="4"/>
  <c r="P87" i="4" s="1"/>
  <c r="BK93" i="4"/>
  <c r="J93" i="4"/>
  <c r="BE93" i="4"/>
  <c r="BI88" i="4"/>
  <c r="BH88" i="4"/>
  <c r="BG88" i="4"/>
  <c r="BF88" i="4"/>
  <c r="T88" i="4"/>
  <c r="T87" i="4"/>
  <c r="T86" i="4" s="1"/>
  <c r="T85" i="4" s="1"/>
  <c r="R88" i="4"/>
  <c r="P88" i="4"/>
  <c r="BK88" i="4"/>
  <c r="BK87" i="4" s="1"/>
  <c r="J88" i="4"/>
  <c r="BE88" i="4"/>
  <c r="J82" i="4"/>
  <c r="J81" i="4"/>
  <c r="F81" i="4"/>
  <c r="F79" i="4"/>
  <c r="E77" i="4"/>
  <c r="J55" i="4"/>
  <c r="J54" i="4"/>
  <c r="F54" i="4"/>
  <c r="F52" i="4"/>
  <c r="E50" i="4"/>
  <c r="J18" i="4"/>
  <c r="E18" i="4"/>
  <c r="J17" i="4"/>
  <c r="J12" i="4"/>
  <c r="J79" i="4"/>
  <c r="J52" i="4"/>
  <c r="E7" i="4"/>
  <c r="E75" i="4"/>
  <c r="E48" i="4"/>
  <c r="J37" i="3"/>
  <c r="J36" i="3"/>
  <c r="AY56" i="1"/>
  <c r="J35" i="3"/>
  <c r="AX56" i="1"/>
  <c r="BI239" i="3"/>
  <c r="BH239" i="3"/>
  <c r="BG239" i="3"/>
  <c r="BF239" i="3"/>
  <c r="T239" i="3"/>
  <c r="T238" i="3"/>
  <c r="R239" i="3"/>
  <c r="R238" i="3"/>
  <c r="P239" i="3"/>
  <c r="P238" i="3"/>
  <c r="BK239" i="3"/>
  <c r="BK238" i="3"/>
  <c r="J238" i="3"/>
  <c r="J239" i="3"/>
  <c r="BE239" i="3"/>
  <c r="J65" i="3"/>
  <c r="BI234" i="3"/>
  <c r="BH234" i="3"/>
  <c r="BG234" i="3"/>
  <c r="BF234" i="3"/>
  <c r="T234" i="3"/>
  <c r="R234" i="3"/>
  <c r="R221" i="3" s="1"/>
  <c r="P234" i="3"/>
  <c r="BK234" i="3"/>
  <c r="J234" i="3"/>
  <c r="BE234" i="3"/>
  <c r="BI229" i="3"/>
  <c r="BH229" i="3"/>
  <c r="BG229" i="3"/>
  <c r="BF229" i="3"/>
  <c r="T229" i="3"/>
  <c r="T221" i="3" s="1"/>
  <c r="R229" i="3"/>
  <c r="P229" i="3"/>
  <c r="BK229" i="3"/>
  <c r="BK221" i="3" s="1"/>
  <c r="J221" i="3" s="1"/>
  <c r="J64" i="3" s="1"/>
  <c r="J229" i="3"/>
  <c r="BE229" i="3"/>
  <c r="BI222" i="3"/>
  <c r="BH222" i="3"/>
  <c r="BG222" i="3"/>
  <c r="BF222" i="3"/>
  <c r="T222" i="3"/>
  <c r="R222" i="3"/>
  <c r="P222" i="3"/>
  <c r="P221" i="3"/>
  <c r="BK222" i="3"/>
  <c r="J222" i="3"/>
  <c r="BE222" i="3"/>
  <c r="BI216" i="3"/>
  <c r="BH216" i="3"/>
  <c r="BG216" i="3"/>
  <c r="BF216" i="3"/>
  <c r="T216" i="3"/>
  <c r="R216" i="3"/>
  <c r="P216" i="3"/>
  <c r="BK216" i="3"/>
  <c r="J216" i="3"/>
  <c r="BE216" i="3"/>
  <c r="BI211" i="3"/>
  <c r="BH211" i="3"/>
  <c r="BG211" i="3"/>
  <c r="BF211" i="3"/>
  <c r="T211" i="3"/>
  <c r="R211" i="3"/>
  <c r="P211" i="3"/>
  <c r="BK211" i="3"/>
  <c r="J211" i="3"/>
  <c r="BE211" i="3"/>
  <c r="BI204" i="3"/>
  <c r="BH204" i="3"/>
  <c r="BG204" i="3"/>
  <c r="BF204" i="3"/>
  <c r="T204" i="3"/>
  <c r="R204" i="3"/>
  <c r="P204" i="3"/>
  <c r="BK204" i="3"/>
  <c r="J204" i="3"/>
  <c r="BE204" i="3"/>
  <c r="BI199" i="3"/>
  <c r="BH199" i="3"/>
  <c r="BG199" i="3"/>
  <c r="BF199" i="3"/>
  <c r="T199" i="3"/>
  <c r="R199" i="3"/>
  <c r="P199" i="3"/>
  <c r="BK199" i="3"/>
  <c r="J199" i="3"/>
  <c r="BE199" i="3"/>
  <c r="BI194" i="3"/>
  <c r="BH194" i="3"/>
  <c r="BG194" i="3"/>
  <c r="BF194" i="3"/>
  <c r="T194" i="3"/>
  <c r="R194" i="3"/>
  <c r="P194" i="3"/>
  <c r="BK194" i="3"/>
  <c r="J194" i="3"/>
  <c r="BE194" i="3"/>
  <c r="BI189" i="3"/>
  <c r="BH189" i="3"/>
  <c r="BG189" i="3"/>
  <c r="BF189" i="3"/>
  <c r="T189" i="3"/>
  <c r="R189" i="3"/>
  <c r="P189" i="3"/>
  <c r="BK189" i="3"/>
  <c r="J189" i="3"/>
  <c r="BE189" i="3"/>
  <c r="BI184" i="3"/>
  <c r="BH184" i="3"/>
  <c r="BG184" i="3"/>
  <c r="BF184" i="3"/>
  <c r="T184" i="3"/>
  <c r="R184" i="3"/>
  <c r="R172" i="3" s="1"/>
  <c r="P184" i="3"/>
  <c r="BK184" i="3"/>
  <c r="J184" i="3"/>
  <c r="BE184" i="3"/>
  <c r="BI179" i="3"/>
  <c r="BH179" i="3"/>
  <c r="BG179" i="3"/>
  <c r="BF179" i="3"/>
  <c r="T179" i="3"/>
  <c r="T172" i="3" s="1"/>
  <c r="R179" i="3"/>
  <c r="P179" i="3"/>
  <c r="BK179" i="3"/>
  <c r="BK172" i="3" s="1"/>
  <c r="J172" i="3" s="1"/>
  <c r="J63" i="3" s="1"/>
  <c r="J179" i="3"/>
  <c r="BE179" i="3"/>
  <c r="BI173" i="3"/>
  <c r="BH173" i="3"/>
  <c r="BG173" i="3"/>
  <c r="BF173" i="3"/>
  <c r="T173" i="3"/>
  <c r="R173" i="3"/>
  <c r="P173" i="3"/>
  <c r="P172" i="3"/>
  <c r="BK173" i="3"/>
  <c r="J173" i="3"/>
  <c r="BE173" i="3"/>
  <c r="BI165" i="3"/>
  <c r="BH165" i="3"/>
  <c r="BG165" i="3"/>
  <c r="BF165" i="3"/>
  <c r="T165" i="3"/>
  <c r="R165" i="3"/>
  <c r="P165" i="3"/>
  <c r="BK165" i="3"/>
  <c r="J165" i="3"/>
  <c r="BE165" i="3"/>
  <c r="BI158" i="3"/>
  <c r="BH158" i="3"/>
  <c r="BG158" i="3"/>
  <c r="BF158" i="3"/>
  <c r="T158" i="3"/>
  <c r="R158" i="3"/>
  <c r="P158" i="3"/>
  <c r="BK158" i="3"/>
  <c r="J158" i="3"/>
  <c r="BE158" i="3"/>
  <c r="BI152" i="3"/>
  <c r="BH152" i="3"/>
  <c r="BG152" i="3"/>
  <c r="BF152" i="3"/>
  <c r="T152" i="3"/>
  <c r="R152" i="3"/>
  <c r="P152" i="3"/>
  <c r="BK152" i="3"/>
  <c r="J152" i="3"/>
  <c r="BE152" i="3"/>
  <c r="BI147" i="3"/>
  <c r="BH147" i="3"/>
  <c r="BG147" i="3"/>
  <c r="BF147" i="3"/>
  <c r="T147" i="3"/>
  <c r="R147" i="3"/>
  <c r="P147" i="3"/>
  <c r="BK147" i="3"/>
  <c r="J147" i="3"/>
  <c r="BE147" i="3"/>
  <c r="BI142" i="3"/>
  <c r="BH142" i="3"/>
  <c r="BG142" i="3"/>
  <c r="BF142" i="3"/>
  <c r="T142" i="3"/>
  <c r="R142" i="3"/>
  <c r="R132" i="3" s="1"/>
  <c r="P142" i="3"/>
  <c r="P132" i="3" s="1"/>
  <c r="BK142" i="3"/>
  <c r="J142" i="3"/>
  <c r="BE142" i="3"/>
  <c r="BI137" i="3"/>
  <c r="BH137" i="3"/>
  <c r="BG137" i="3"/>
  <c r="BF137" i="3"/>
  <c r="T137" i="3"/>
  <c r="R137" i="3"/>
  <c r="P137" i="3"/>
  <c r="BK137" i="3"/>
  <c r="J137" i="3"/>
  <c r="BE137" i="3"/>
  <c r="BI133" i="3"/>
  <c r="BH133" i="3"/>
  <c r="BG133" i="3"/>
  <c r="BF133" i="3"/>
  <c r="T133" i="3"/>
  <c r="T132" i="3"/>
  <c r="R133" i="3"/>
  <c r="P133" i="3"/>
  <c r="BK133" i="3"/>
  <c r="BK132" i="3"/>
  <c r="J132" i="3" s="1"/>
  <c r="J62" i="3" s="1"/>
  <c r="J133" i="3"/>
  <c r="BE133" i="3"/>
  <c r="BI127" i="3"/>
  <c r="BH127" i="3"/>
  <c r="BG127" i="3"/>
  <c r="BF127" i="3"/>
  <c r="T127" i="3"/>
  <c r="R127" i="3"/>
  <c r="P127" i="3"/>
  <c r="BK127" i="3"/>
  <c r="J127" i="3"/>
  <c r="BE127" i="3"/>
  <c r="BI122" i="3"/>
  <c r="BH122" i="3"/>
  <c r="BG122" i="3"/>
  <c r="BF122" i="3"/>
  <c r="T122" i="3"/>
  <c r="R122" i="3"/>
  <c r="P122" i="3"/>
  <c r="BK122" i="3"/>
  <c r="J122" i="3"/>
  <c r="BE122" i="3"/>
  <c r="BI118" i="3"/>
  <c r="BH118" i="3"/>
  <c r="BG118" i="3"/>
  <c r="BF118" i="3"/>
  <c r="T118" i="3"/>
  <c r="R118" i="3"/>
  <c r="P118" i="3"/>
  <c r="BK118" i="3"/>
  <c r="J118" i="3"/>
  <c r="BE118" i="3"/>
  <c r="BI114" i="3"/>
  <c r="BH114" i="3"/>
  <c r="BG114" i="3"/>
  <c r="BF114" i="3"/>
  <c r="T114" i="3"/>
  <c r="R114" i="3"/>
  <c r="P114" i="3"/>
  <c r="BK114" i="3"/>
  <c r="J114" i="3"/>
  <c r="BE114" i="3"/>
  <c r="BI106" i="3"/>
  <c r="BH106" i="3"/>
  <c r="BG106" i="3"/>
  <c r="F35" i="3" s="1"/>
  <c r="BB56" i="1" s="1"/>
  <c r="BF106" i="3"/>
  <c r="T106" i="3"/>
  <c r="R106" i="3"/>
  <c r="P106" i="3"/>
  <c r="BK106" i="3"/>
  <c r="J106" i="3"/>
  <c r="BE106" i="3"/>
  <c r="J33" i="3" s="1"/>
  <c r="AV56" i="1" s="1"/>
  <c r="BI98" i="3"/>
  <c r="BH98" i="3"/>
  <c r="BG98" i="3"/>
  <c r="BF98" i="3"/>
  <c r="T98" i="3"/>
  <c r="R98" i="3"/>
  <c r="R87" i="3" s="1"/>
  <c r="R86" i="3" s="1"/>
  <c r="R85" i="3" s="1"/>
  <c r="P98" i="3"/>
  <c r="BK98" i="3"/>
  <c r="J98" i="3"/>
  <c r="BE98" i="3"/>
  <c r="BI93" i="3"/>
  <c r="F37" i="3" s="1"/>
  <c r="BD56" i="1" s="1"/>
  <c r="BH93" i="3"/>
  <c r="BG93" i="3"/>
  <c r="BF93" i="3"/>
  <c r="T93" i="3"/>
  <c r="R93" i="3"/>
  <c r="P93" i="3"/>
  <c r="P87" i="3" s="1"/>
  <c r="BK93" i="3"/>
  <c r="J93" i="3"/>
  <c r="BE93" i="3"/>
  <c r="BI88" i="3"/>
  <c r="BH88" i="3"/>
  <c r="BG88" i="3"/>
  <c r="BF88" i="3"/>
  <c r="T88" i="3"/>
  <c r="T87" i="3"/>
  <c r="R88" i="3"/>
  <c r="P88" i="3"/>
  <c r="BK88" i="3"/>
  <c r="BK87" i="3" s="1"/>
  <c r="J88" i="3"/>
  <c r="BE88" i="3"/>
  <c r="J82" i="3"/>
  <c r="J81" i="3"/>
  <c r="F81" i="3"/>
  <c r="F79" i="3"/>
  <c r="E77" i="3"/>
  <c r="J55" i="3"/>
  <c r="J54" i="3"/>
  <c r="F54" i="3"/>
  <c r="F52" i="3"/>
  <c r="E50" i="3"/>
  <c r="J18" i="3"/>
  <c r="E18" i="3"/>
  <c r="J17" i="3"/>
  <c r="J12" i="3"/>
  <c r="J79" i="3"/>
  <c r="J52" i="3"/>
  <c r="E7" i="3"/>
  <c r="E75" i="3"/>
  <c r="E48" i="3"/>
  <c r="J37" i="2"/>
  <c r="J36" i="2"/>
  <c r="AY55" i="1"/>
  <c r="J35" i="2"/>
  <c r="AX55" i="1"/>
  <c r="BI233" i="2"/>
  <c r="BH233" i="2"/>
  <c r="BG233" i="2"/>
  <c r="BF233" i="2"/>
  <c r="T233" i="2"/>
  <c r="T232" i="2"/>
  <c r="R233" i="2"/>
  <c r="R232" i="2"/>
  <c r="P233" i="2"/>
  <c r="P232" i="2"/>
  <c r="BK233" i="2"/>
  <c r="BK232" i="2"/>
  <c r="J232" i="2"/>
  <c r="J233" i="2"/>
  <c r="BE233" i="2"/>
  <c r="J65" i="2"/>
  <c r="BI228" i="2"/>
  <c r="BH228" i="2"/>
  <c r="BG228" i="2"/>
  <c r="BF228" i="2"/>
  <c r="T228" i="2"/>
  <c r="R228" i="2"/>
  <c r="R215" i="2" s="1"/>
  <c r="P228" i="2"/>
  <c r="BK228" i="2"/>
  <c r="J228" i="2"/>
  <c r="BE228" i="2"/>
  <c r="BI223" i="2"/>
  <c r="BH223" i="2"/>
  <c r="BG223" i="2"/>
  <c r="BF223" i="2"/>
  <c r="T223" i="2"/>
  <c r="T215" i="2" s="1"/>
  <c r="R223" i="2"/>
  <c r="P223" i="2"/>
  <c r="BK223" i="2"/>
  <c r="BK215" i="2" s="1"/>
  <c r="J215" i="2" s="1"/>
  <c r="J64" i="2" s="1"/>
  <c r="J223" i="2"/>
  <c r="BE223" i="2"/>
  <c r="BI216" i="2"/>
  <c r="BH216" i="2"/>
  <c r="BG216" i="2"/>
  <c r="BF216" i="2"/>
  <c r="T216" i="2"/>
  <c r="R216" i="2"/>
  <c r="P216" i="2"/>
  <c r="P215" i="2"/>
  <c r="BK216" i="2"/>
  <c r="J216" i="2"/>
  <c r="BE216" i="2"/>
  <c r="BI210" i="2"/>
  <c r="BH210" i="2"/>
  <c r="BG210" i="2"/>
  <c r="BF210" i="2"/>
  <c r="T210" i="2"/>
  <c r="R210" i="2"/>
  <c r="P210" i="2"/>
  <c r="BK210" i="2"/>
  <c r="J210" i="2"/>
  <c r="BE210" i="2"/>
  <c r="BI205" i="2"/>
  <c r="BH205" i="2"/>
  <c r="BG205" i="2"/>
  <c r="BF205" i="2"/>
  <c r="T205" i="2"/>
  <c r="R205" i="2"/>
  <c r="P205" i="2"/>
  <c r="BK205" i="2"/>
  <c r="J205" i="2"/>
  <c r="BE205" i="2"/>
  <c r="BI198" i="2"/>
  <c r="BH198" i="2"/>
  <c r="BG198" i="2"/>
  <c r="BF198" i="2"/>
  <c r="T198" i="2"/>
  <c r="R198" i="2"/>
  <c r="P198" i="2"/>
  <c r="BK198" i="2"/>
  <c r="J198" i="2"/>
  <c r="BE198" i="2"/>
  <c r="BI193" i="2"/>
  <c r="BH193" i="2"/>
  <c r="BG193" i="2"/>
  <c r="BF193" i="2"/>
  <c r="T193" i="2"/>
  <c r="R193" i="2"/>
  <c r="P193" i="2"/>
  <c r="BK193" i="2"/>
  <c r="J193" i="2"/>
  <c r="BE193" i="2"/>
  <c r="BI188" i="2"/>
  <c r="BH188" i="2"/>
  <c r="BG188" i="2"/>
  <c r="BF188" i="2"/>
  <c r="T188" i="2"/>
  <c r="R188" i="2"/>
  <c r="P188" i="2"/>
  <c r="BK188" i="2"/>
  <c r="J188" i="2"/>
  <c r="BE188" i="2"/>
  <c r="BI183" i="2"/>
  <c r="BH183" i="2"/>
  <c r="BG183" i="2"/>
  <c r="BF183" i="2"/>
  <c r="T183" i="2"/>
  <c r="R183" i="2"/>
  <c r="P183" i="2"/>
  <c r="BK183" i="2"/>
  <c r="J183" i="2"/>
  <c r="BE183" i="2"/>
  <c r="BI178" i="2"/>
  <c r="BH178" i="2"/>
  <c r="BG178" i="2"/>
  <c r="BF178" i="2"/>
  <c r="T178" i="2"/>
  <c r="R178" i="2"/>
  <c r="R166" i="2" s="1"/>
  <c r="P178" i="2"/>
  <c r="BK178" i="2"/>
  <c r="J178" i="2"/>
  <c r="BE178" i="2"/>
  <c r="BI173" i="2"/>
  <c r="BH173" i="2"/>
  <c r="BG173" i="2"/>
  <c r="BF173" i="2"/>
  <c r="T173" i="2"/>
  <c r="T166" i="2" s="1"/>
  <c r="R173" i="2"/>
  <c r="P173" i="2"/>
  <c r="BK173" i="2"/>
  <c r="BK166" i="2" s="1"/>
  <c r="J166" i="2" s="1"/>
  <c r="J173" i="2"/>
  <c r="BE173" i="2"/>
  <c r="BI167" i="2"/>
  <c r="BH167" i="2"/>
  <c r="BG167" i="2"/>
  <c r="BF167" i="2"/>
  <c r="T167" i="2"/>
  <c r="R167" i="2"/>
  <c r="P167" i="2"/>
  <c r="P166" i="2"/>
  <c r="BK167" i="2"/>
  <c r="J167" i="2"/>
  <c r="BE167" i="2"/>
  <c r="J63" i="2"/>
  <c r="BI159" i="2"/>
  <c r="BH159" i="2"/>
  <c r="BG159" i="2"/>
  <c r="BF159" i="2"/>
  <c r="T159" i="2"/>
  <c r="R159" i="2"/>
  <c r="P159" i="2"/>
  <c r="BK159" i="2"/>
  <c r="J159" i="2"/>
  <c r="BE159" i="2"/>
  <c r="BI152" i="2"/>
  <c r="BH152" i="2"/>
  <c r="BG152" i="2"/>
  <c r="BF152" i="2"/>
  <c r="T152" i="2"/>
  <c r="R152" i="2"/>
  <c r="P152" i="2"/>
  <c r="BK152" i="2"/>
  <c r="J152" i="2"/>
  <c r="BE152" i="2"/>
  <c r="BI146" i="2"/>
  <c r="BH146" i="2"/>
  <c r="BG146" i="2"/>
  <c r="BF146" i="2"/>
  <c r="T146" i="2"/>
  <c r="R146" i="2"/>
  <c r="P146" i="2"/>
  <c r="BK146" i="2"/>
  <c r="J146" i="2"/>
  <c r="BE146" i="2"/>
  <c r="BI141" i="2"/>
  <c r="BH141" i="2"/>
  <c r="BG141" i="2"/>
  <c r="BF141" i="2"/>
  <c r="T141" i="2"/>
  <c r="R141" i="2"/>
  <c r="R130" i="2" s="1"/>
  <c r="P141" i="2"/>
  <c r="BK141" i="2"/>
  <c r="J141" i="2"/>
  <c r="BE141" i="2"/>
  <c r="BI136" i="2"/>
  <c r="BH136" i="2"/>
  <c r="BG136" i="2"/>
  <c r="BF136" i="2"/>
  <c r="T136" i="2"/>
  <c r="T130" i="2" s="1"/>
  <c r="R136" i="2"/>
  <c r="P136" i="2"/>
  <c r="BK136" i="2"/>
  <c r="BK130" i="2" s="1"/>
  <c r="J130" i="2" s="1"/>
  <c r="J62" i="2" s="1"/>
  <c r="J136" i="2"/>
  <c r="BE136" i="2"/>
  <c r="BI131" i="2"/>
  <c r="BH131" i="2"/>
  <c r="BG131" i="2"/>
  <c r="BF131" i="2"/>
  <c r="T131" i="2"/>
  <c r="R131" i="2"/>
  <c r="P131" i="2"/>
  <c r="P130" i="2"/>
  <c r="BK131" i="2"/>
  <c r="J131" i="2"/>
  <c r="BE131" i="2"/>
  <c r="BI125" i="2"/>
  <c r="BH125" i="2"/>
  <c r="BG125" i="2"/>
  <c r="BF125" i="2"/>
  <c r="T125" i="2"/>
  <c r="R125" i="2"/>
  <c r="P125" i="2"/>
  <c r="BK125" i="2"/>
  <c r="J125" i="2"/>
  <c r="BE125" i="2"/>
  <c r="BI120" i="2"/>
  <c r="BH120" i="2"/>
  <c r="BG120" i="2"/>
  <c r="BF120" i="2"/>
  <c r="T120" i="2"/>
  <c r="R120" i="2"/>
  <c r="P120" i="2"/>
  <c r="BK120" i="2"/>
  <c r="J120" i="2"/>
  <c r="BE120" i="2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/>
  <c r="BI106" i="2"/>
  <c r="BH106" i="2"/>
  <c r="BG106" i="2"/>
  <c r="BF106" i="2"/>
  <c r="T106" i="2"/>
  <c r="R106" i="2"/>
  <c r="P106" i="2"/>
  <c r="P87" i="2" s="1"/>
  <c r="BK106" i="2"/>
  <c r="J106" i="2"/>
  <c r="BE106" i="2"/>
  <c r="BI98" i="2"/>
  <c r="BH98" i="2"/>
  <c r="F36" i="2" s="1"/>
  <c r="BC55" i="1" s="1"/>
  <c r="BG98" i="2"/>
  <c r="BF98" i="2"/>
  <c r="T98" i="2"/>
  <c r="R98" i="2"/>
  <c r="P98" i="2"/>
  <c r="BK98" i="2"/>
  <c r="BK87" i="2" s="1"/>
  <c r="J98" i="2"/>
  <c r="BE98" i="2"/>
  <c r="BI93" i="2"/>
  <c r="BH93" i="2"/>
  <c r="BG93" i="2"/>
  <c r="BF93" i="2"/>
  <c r="J34" i="2" s="1"/>
  <c r="AW55" i="1" s="1"/>
  <c r="T93" i="2"/>
  <c r="T87" i="2" s="1"/>
  <c r="T86" i="2" s="1"/>
  <c r="T85" i="2" s="1"/>
  <c r="R93" i="2"/>
  <c r="R87" i="2" s="1"/>
  <c r="R86" i="2" s="1"/>
  <c r="R85" i="2" s="1"/>
  <c r="P93" i="2"/>
  <c r="BK93" i="2"/>
  <c r="J93" i="2"/>
  <c r="BE93" i="2"/>
  <c r="BI88" i="2"/>
  <c r="F37" i="2"/>
  <c r="BD55" i="1" s="1"/>
  <c r="BH88" i="2"/>
  <c r="BG88" i="2"/>
  <c r="F35" i="2"/>
  <c r="BB55" i="1" s="1"/>
  <c r="BB54" i="1" s="1"/>
  <c r="BF88" i="2"/>
  <c r="T88" i="2"/>
  <c r="R88" i="2"/>
  <c r="P88" i="2"/>
  <c r="BK88" i="2"/>
  <c r="J88" i="2"/>
  <c r="BE88" i="2" s="1"/>
  <c r="J82" i="2"/>
  <c r="J81" i="2"/>
  <c r="F81" i="2"/>
  <c r="F79" i="2"/>
  <c r="E77" i="2"/>
  <c r="J55" i="2"/>
  <c r="J54" i="2"/>
  <c r="F54" i="2"/>
  <c r="F52" i="2"/>
  <c r="E50" i="2"/>
  <c r="J18" i="2"/>
  <c r="E18" i="2"/>
  <c r="F82" i="2"/>
  <c r="F55" i="2"/>
  <c r="J17" i="2"/>
  <c r="J12" i="2"/>
  <c r="E7" i="2"/>
  <c r="E75" i="2"/>
  <c r="E48" i="2"/>
  <c r="BD54" i="1"/>
  <c r="W33" i="1" s="1"/>
  <c r="AS54" i="1"/>
  <c r="L50" i="1"/>
  <c r="AM50" i="1"/>
  <c r="AM49" i="1"/>
  <c r="L49" i="1"/>
  <c r="AM47" i="1"/>
  <c r="L47" i="1"/>
  <c r="L45" i="1"/>
  <c r="L44" i="1"/>
  <c r="AT56" i="1" l="1"/>
  <c r="P86" i="3"/>
  <c r="P85" i="3" s="1"/>
  <c r="AU56" i="1" s="1"/>
  <c r="F34" i="2"/>
  <c r="BA55" i="1" s="1"/>
  <c r="T86" i="3"/>
  <c r="T85" i="3" s="1"/>
  <c r="F55" i="4"/>
  <c r="F82" i="4"/>
  <c r="F36" i="4"/>
  <c r="BC57" i="1" s="1"/>
  <c r="P86" i="2"/>
  <c r="P85" i="2" s="1"/>
  <c r="AU55" i="1" s="1"/>
  <c r="AU54" i="1" s="1"/>
  <c r="F33" i="4"/>
  <c r="AZ57" i="1" s="1"/>
  <c r="F34" i="3"/>
  <c r="BA56" i="1" s="1"/>
  <c r="J34" i="3"/>
  <c r="AW56" i="1" s="1"/>
  <c r="W31" i="1"/>
  <c r="AX54" i="1"/>
  <c r="F55" i="3"/>
  <c r="F82" i="3"/>
  <c r="F36" i="3"/>
  <c r="BC56" i="1" s="1"/>
  <c r="BC54" i="1" s="1"/>
  <c r="J87" i="4"/>
  <c r="J61" i="4" s="1"/>
  <c r="BK86" i="4"/>
  <c r="F34" i="4"/>
  <c r="BA57" i="1" s="1"/>
  <c r="J34" i="4"/>
  <c r="AW57" i="1" s="1"/>
  <c r="AT57" i="1" s="1"/>
  <c r="R86" i="4"/>
  <c r="R85" i="4" s="1"/>
  <c r="J87" i="2"/>
  <c r="J61" i="2" s="1"/>
  <c r="BK86" i="2"/>
  <c r="J87" i="3"/>
  <c r="J61" i="3" s="1"/>
  <c r="BK86" i="3"/>
  <c r="J79" i="2"/>
  <c r="J52" i="2"/>
  <c r="F33" i="2"/>
  <c r="AZ55" i="1" s="1"/>
  <c r="AZ54" i="1" s="1"/>
  <c r="J33" i="2"/>
  <c r="AV55" i="1" s="1"/>
  <c r="AT55" i="1" s="1"/>
  <c r="F33" i="3"/>
  <c r="AZ56" i="1" s="1"/>
  <c r="P86" i="4"/>
  <c r="P85" i="4" s="1"/>
  <c r="AU57" i="1" s="1"/>
  <c r="J33" i="5"/>
  <c r="AV58" i="1" s="1"/>
  <c r="AT58" i="1" s="1"/>
  <c r="J83" i="5"/>
  <c r="J60" i="5" s="1"/>
  <c r="BK82" i="5"/>
  <c r="J82" i="5" s="1"/>
  <c r="W32" i="1" l="1"/>
  <c r="AY54" i="1"/>
  <c r="AV54" i="1"/>
  <c r="W29" i="1"/>
  <c r="J86" i="3"/>
  <c r="J60" i="3" s="1"/>
  <c r="BK85" i="3"/>
  <c r="J85" i="3" s="1"/>
  <c r="J59" i="5"/>
  <c r="J30" i="5"/>
  <c r="BA54" i="1"/>
  <c r="J86" i="4"/>
  <c r="J60" i="4" s="1"/>
  <c r="BK85" i="4"/>
  <c r="J85" i="4" s="1"/>
  <c r="BK85" i="2"/>
  <c r="J85" i="2" s="1"/>
  <c r="J86" i="2"/>
  <c r="J60" i="2" s="1"/>
  <c r="J30" i="3" l="1"/>
  <c r="J59" i="3"/>
  <c r="W30" i="1"/>
  <c r="AW54" i="1"/>
  <c r="AK30" i="1" s="1"/>
  <c r="J59" i="2"/>
  <c r="J30" i="2"/>
  <c r="J30" i="4"/>
  <c r="J59" i="4"/>
  <c r="AK29" i="1"/>
  <c r="J39" i="5"/>
  <c r="AG58" i="1"/>
  <c r="AN58" i="1" s="1"/>
  <c r="AG55" i="1" l="1"/>
  <c r="J39" i="2"/>
  <c r="AT54" i="1"/>
  <c r="J39" i="4"/>
  <c r="AG57" i="1"/>
  <c r="AN57" i="1" s="1"/>
  <c r="J39" i="3"/>
  <c r="AG56" i="1"/>
  <c r="AN56" i="1" s="1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<sst xmlns="http://schemas.openxmlformats.org/spreadsheetml/2006/main" count="5599" uniqueCount="615">
  <si>
    <t>Export Komplet</t>
  </si>
  <si>
    <t>VZ</t>
  </si>
  <si>
    <t>2.0</t>
  </si>
  <si>
    <t>ZAMOK</t>
  </si>
  <si>
    <t>False</t>
  </si>
  <si>
    <t>{d88c2c42-7164-4450-bfa6-db50d52ff352}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</si>
  <si>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</si>
  <si>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</si>
  <si>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</si>
  <si>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</si>
  <si>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</si>
  <si>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</si>
  <si>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</si>
  <si>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SK94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</si>
  <si>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</si>
  <si>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</si>
  <si>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II/201  Chodová planá - Kyjov</t>
  </si>
  <si>
    <t>KSO:</t>
  </si>
  <si>
    <t>8227</t>
  </si>
  <si>
    <t>CC-CZ:</t>
  </si>
  <si>
    <t>211112</t>
  </si>
  <si>
    <t>Místo:</t>
  </si>
  <si>
    <t xml:space="preserve"> </t>
  </si>
  <si>
    <t>Datum:</t>
  </si>
  <si>
    <t>21. 5. 2019</t>
  </si>
  <si>
    <t>Zadavatel:</t>
  </si>
  <si>
    <t>IČ:</t>
  </si>
  <si>
    <t/>
  </si>
  <si>
    <t>SUS PK příspěvková organizace</t>
  </si>
  <si>
    <t>DIČ:</t>
  </si>
  <si>
    <t>Uchazeč:</t>
  </si>
  <si>
    <t>Vyplň údaj</t>
  </si>
  <si>
    <t>Projektant:</t>
  </si>
  <si>
    <t>IČ138090450</t>
  </si>
  <si>
    <t xml:space="preserve">Projekční kancelář Ing.Škubalová 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</si>
  <si>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</si>
  <si>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</si>
  <si>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</si>
  <si>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</si>
  <si>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</si>
  <si>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</si>
  <si>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</si>
  <si>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</si>
  <si>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</si>
  <si>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</si>
  <si>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</si>
  <si>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</si>
  <si>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</si>
  <si>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</si>
  <si>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</si>
  <si>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</si>
  <si>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</si>
  <si>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</si>
  <si>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</si>
  <si>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</si>
  <si>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</si>
  <si>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</si>
  <si>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</si>
  <si>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</si>
  <si>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</si>
  <si>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</si>
  <si>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</si>
  <si>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</si>
  <si>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</si>
  <si>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</si>
  <si>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</si>
  <si>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</si>
  <si>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</si>
  <si>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</si>
  <si>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</si>
  <si>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</si>
  <si>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</si>
  <si>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</si>
  <si>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</si>
  <si>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</si>
  <si>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</si>
  <si>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</si>
  <si>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</si>
  <si>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</si>
  <si>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</si>
  <si>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</si>
  <si>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</si>
  <si>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SK9401</t>
  </si>
  <si>
    <t>SO 101  II/201 Ch.Planá - Kyjov</t>
  </si>
  <si>
    <t>STA</t>
  </si>
  <si>
    <t>1</t>
  </si>
  <si>
    <t>{a7c53c26-b983-43a6-81eb-8a142eebdada}</t>
  </si>
  <si>
    <t>2</t>
  </si>
  <si>
    <t>SK9402</t>
  </si>
  <si>
    <t>SO 102  II/201 Ch.Planá - Kyjov</t>
  </si>
  <si>
    <t>{f1d40ba0-f758-41da-b6bb-be9b1cfabee3}</t>
  </si>
  <si>
    <t>SK9403</t>
  </si>
  <si>
    <t>SO 103  II/201 Ch.Planá - Kyjov</t>
  </si>
  <si>
    <t>{e15570a3-89df-469c-8758-e3e5af588759}</t>
  </si>
  <si>
    <t>SK9404</t>
  </si>
  <si>
    <t>VON</t>
  </si>
  <si>
    <t>{0ffd6e71-fe43-4b6e-8537-cf4f09384387}</t>
  </si>
  <si>
    <t>KRYCÍ LIST SOUPISU PRACÍ</t>
  </si>
  <si>
    <t>Objekt:</t>
  </si>
  <si>
    <t>SK9401 - SO 101  II/201 Ch.Planá - Kyjov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</si>
  <si>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</si>
  <si>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</si>
  <si>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</si>
  <si>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</si>
  <si>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</si>
  <si>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</si>
  <si>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</si>
  <si>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</si>
  <si>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</si>
  <si>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</si>
  <si>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</si>
  <si>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</si>
  <si>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</si>
  <si>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</si>
  <si>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</si>
  <si>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</si>
  <si>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</si>
  <si>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</si>
  <si>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</si>
  <si>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</si>
  <si>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</si>
  <si>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</si>
  <si>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</si>
  <si>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</si>
  <si>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</si>
  <si>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</si>
  <si>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</si>
  <si>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</si>
  <si>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</si>
  <si>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70 mm</t>
  </si>
  <si>
    <t>m2</t>
  </si>
  <si>
    <t>CS ÚRS 2019 01</t>
  </si>
  <si>
    <t>4</t>
  </si>
  <si>
    <t>550430243</t>
  </si>
  <si>
    <t>PSC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</si>
  <si>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</si>
  <si>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VV</t>
  </si>
  <si>
    <t>275,79</t>
  </si>
  <si>
    <t>tl. 70 mm ,rozjezdy, dle výpisu hl.výměr</t>
  </si>
  <si>
    <t>Součet</t>
  </si>
  <si>
    <t>113154233</t>
  </si>
  <si>
    <t>Frézování živičného podkladu nebo krytu s naložením na dopravní prostředek plochy přes 500 do 1 000 m2 bez překážek v trase pruhu šířky přes 1 m do 2 m, tloušťky vrstvy 50 mm</t>
  </si>
  <si>
    <t>-308266461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</si>
  <si>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</si>
  <si>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rozjezdy,dle výpisu hl.výměr</t>
  </si>
  <si>
    <t>3</t>
  </si>
  <si>
    <t>113154234</t>
  </si>
  <si>
    <t>Frézování živičného podkladu nebo krytu s naložením na dopravní prostředek plochy přes 500 do 1 000 m2 bez překážek v trase pruhu šířky přes 1 m do 2 m, tloušťky vrstvy 100 mm</t>
  </si>
  <si>
    <t>126020888</t>
  </si>
  <si>
    <t>hloubk.úprava  70 mm</t>
  </si>
  <si>
    <t>450</t>
  </si>
  <si>
    <t>frézování  100 mm</t>
  </si>
  <si>
    <t>4171,72+600,3</t>
  </si>
  <si>
    <t>dle výpisu hl.výměr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</si>
  <si>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</si>
  <si>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</si>
  <si>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m3</t>
  </si>
  <si>
    <t>-640719751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</si>
  <si>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</si>
  <si>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nános z krajnic</t>
  </si>
  <si>
    <t>290*0,15</t>
  </si>
  <si>
    <t>úprava příkopů</t>
  </si>
  <si>
    <t>430*(1,2+1,2)*0,1</t>
  </si>
  <si>
    <t>5</t>
  </si>
  <si>
    <t>167101102</t>
  </si>
  <si>
    <t>Nakládání, skládání a překládání neulehlého výkopku nebo sypaniny nakládání, množství přes 100 m3, z hornin tř. 1 až 4</t>
  </si>
  <si>
    <t>-362940407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</si>
  <si>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</si>
  <si>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>6</t>
  </si>
  <si>
    <t>171151101</t>
  </si>
  <si>
    <t>Hutnění boků násypů z hornin soudržných a sypkých pro jakýkoliv sklon, délku a míru zhutnění svahu</t>
  </si>
  <si>
    <t>-836525082</t>
  </si>
  <si>
    <t>430*(1,2+1,2)</t>
  </si>
  <si>
    <t>úprava příkopů,dle výpisu hl.výměr</t>
  </si>
  <si>
    <t>7</t>
  </si>
  <si>
    <t>182101101</t>
  </si>
  <si>
    <t>Svahování trvalých svahů do projektovaných profilů s potřebným přemístěním výkopku při svahování v zářezech v hornině tř. 1 až 4</t>
  </si>
  <si>
    <t>-2005600958</t>
  </si>
  <si>
    <t xml:space="preserve">Poznámka k souboru cen:_x000D_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vodotečí._x000D_
2. Ceny nelze použít pro urovnání stěn příkopů při čištění; toto urovnání se oceňuje cenami souboru cen 938 90-2 . čištění příkopů komunikací v suchu nebo ve vodě A02 Zemní práce pro objekty oborů 821 až 828._x000D_
3. Úprava ploch vodorovných nebo ve sklonu do 1 : 5 s výjimkou ustanovení v poznámce č. 1 se oceňuje cenami souboru cen 181 *0-11 Úprava pláně vyrovnáním výškových rozdílů._x000D_
</t>
  </si>
  <si>
    <t>430*1,2</t>
  </si>
  <si>
    <t>8</t>
  </si>
  <si>
    <t>182201101</t>
  </si>
  <si>
    <t>Svahování trvalých svahů do projektovaných profilů s potřebným přemístěním výkopku při svahování násypů v jakékoliv hornině</t>
  </si>
  <si>
    <t>-1115377106</t>
  </si>
  <si>
    <t>Komunikace pozemní</t>
  </si>
  <si>
    <t>9</t>
  </si>
  <si>
    <t>565155121</t>
  </si>
  <si>
    <t>Asfaltový beton vrstva podkladní ACP 16 + (obalované kamenivo střednězrnné - OKS) s rozprostřením a zhutněním v pruhu šířky přes 3 m, po zhutnění tl. 70 mm</t>
  </si>
  <si>
    <t>378145916</t>
  </si>
  <si>
    <t xml:space="preserve">Poznámka k souboru cen:_x000D_
1. ČSN EN 13108-1 připouští pro ACP 16 pouze tl. 50 až 80 mm._x000D_
</t>
  </si>
  <si>
    <t>10</t>
  </si>
  <si>
    <t>569931132</t>
  </si>
  <si>
    <t>Zpevnění krajnic nebo komunikací pro pěší s rozprostřením a zhutněním, po zhutnění asfaltovým recyklátem tl. 100 mm</t>
  </si>
  <si>
    <t>-1269604601</t>
  </si>
  <si>
    <t xml:space="preserve">Poznámka k souboru cen:_x000D_
1. V cenách 51-11 až 55-11 jsou započteny i náklady na prohození zeminy._x000D_
2. V cenách 51-11 až 55-11 nejsou započteny náklady na:_x000D_
a) opatření zeminy a její přemístění k místu zabudování, které se oceňují podle čl. 3111 Všeobecných podmínek části A 01 tohoto katalogu,_x000D_
b) odklizení odpadu po prohození zeminy, které se oceňuje cenami části A 01 katalogu 800-1 Zemní práce._x000D_
</t>
  </si>
  <si>
    <t>298</t>
  </si>
  <si>
    <t>11</t>
  </si>
  <si>
    <t>573191111</t>
  </si>
  <si>
    <t>Postřik infiltrační kationaktivní emulzí v množství 1,00 kg/m2</t>
  </si>
  <si>
    <t>1188593600</t>
  </si>
  <si>
    <t xml:space="preserve">Poznámka k souboru cen:_x000D_
1. V ceně nejsou započteny náklady na popř. projektem předepsané očištění vozovky, které se oceňuje cenou 938 90-8411 Očištění povrchu saponátovým roztokem části C 01 tohoto katalogu._x000D_
</t>
  </si>
  <si>
    <t>12</t>
  </si>
  <si>
    <t>573231111</t>
  </si>
  <si>
    <t>Postřik spojovací PS bez posypu kamenivem ze silniční emulze, v množství 0,70 kg/m2</t>
  </si>
  <si>
    <t>1974088244</t>
  </si>
  <si>
    <t>dle tab.kubatur a ploch</t>
  </si>
  <si>
    <t>4171,72*2</t>
  </si>
  <si>
    <t>rozjezdy</t>
  </si>
  <si>
    <t>275,79*2</t>
  </si>
  <si>
    <t>13</t>
  </si>
  <si>
    <t>577144141</t>
  </si>
  <si>
    <t>Asfaltový beton vrstva obrusná ACO 11 S (ABS) s rozprostřením a se zhutněním z modifikovaného asfaltu v pruhu šířky přes 3 m tl. 50 mm</t>
  </si>
  <si>
    <t>1510107436</t>
  </si>
  <si>
    <t xml:space="preserve">Poznámka k souboru cen:_x000D_
1. ČSN EN 13108-1 připouští pro ACO 11 pouze tl. 35 až 50 mm._x000D_
</t>
  </si>
  <si>
    <t>4171,72</t>
  </si>
  <si>
    <t>dle tab.ploch</t>
  </si>
  <si>
    <t>14</t>
  </si>
  <si>
    <t>577166141</t>
  </si>
  <si>
    <t>Asfaltový beton vrstva ložní ACL 22 (ABVH) s rozprostřením a zhutněním z modifikovaného asfaltu, po zhutnění v pruhu šířky přes 3 m, po zhutnění tl. 70 mm</t>
  </si>
  <si>
    <t>634262553</t>
  </si>
  <si>
    <t xml:space="preserve">Poznámka k souboru cen:_x000D_
1. ČSN EN 13108-1 připouští pro ACL 22 pouze tl. 60 až 90 mm._x000D_
</t>
  </si>
  <si>
    <t>tab.ploch</t>
  </si>
  <si>
    <t>Ostatní konstrukce a práce, bourání</t>
  </si>
  <si>
    <t>915111112</t>
  </si>
  <si>
    <t>Vodorovné dopravní značení stříkané barvou dělící čára šířky 125 mm souvislá bílá retroreflexní</t>
  </si>
  <si>
    <t>m</t>
  </si>
  <si>
    <t>1439789159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</si>
  <si>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</si>
  <si>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>V4 , š 0,125</t>
  </si>
  <si>
    <t>1020</t>
  </si>
  <si>
    <t>dle výpisu  hl.výměr</t>
  </si>
  <si>
    <t>16</t>
  </si>
  <si>
    <t>915211112</t>
  </si>
  <si>
    <t>Vodorovné dopravní značení stříkaným plastem dělící čára šířky 125 mm souvislá bílá retroreflexní</t>
  </si>
  <si>
    <t>-124370526</t>
  </si>
  <si>
    <t xml:space="preserve">Poznámka k souboru cen:_x000D_
1. Ceny jsou určeny pro dělicí čáry souvislé č. V 1a bílé, přerušované č. V 2a bílé, vodící č. V 4 bílé, souvislá č. V12b žlutá, přerušovaná č. V12c žlutá._x000D_
2.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3. Množství měrných jednotek se určuje:_x000D_
a) u cen 912 21 a 915 22 v m délky dělící nebo vodící čáry (včetně mezer),_x000D_
b) u ceny 915 23 v m2 stříkané plochy bez mezer._x000D_
</t>
  </si>
  <si>
    <t>17</t>
  </si>
  <si>
    <t>915211122</t>
  </si>
  <si>
    <t>Vodorovné dopravní značení stříkaným plastem dělící čára šířky 125 mm přerušovaná bílá retroreflexní</t>
  </si>
  <si>
    <t>-1276786827</t>
  </si>
  <si>
    <t>61,82</t>
  </si>
  <si>
    <t>V2b přeruš. ,dle výpisu hl.výměr</t>
  </si>
  <si>
    <t>18</t>
  </si>
  <si>
    <t>915221122</t>
  </si>
  <si>
    <t>Vodorovné dopravní značení stříkaným plastem vodící čára bílá šířky 250 mm přerušovaná retroreflexní</t>
  </si>
  <si>
    <t>-321657268</t>
  </si>
  <si>
    <t>V2b  přeruš ,dle výpisu hl.výměr</t>
  </si>
  <si>
    <t>19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</si>
  <si>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</si>
  <si>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</si>
  <si>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-603277850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</si>
  <si>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</si>
  <si>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190,25</t>
  </si>
  <si>
    <t>20</t>
  </si>
  <si>
    <t>919721291</t>
  </si>
  <si>
    <t>Vyztužení stávajícího asfaltového povrchu geomříží ze skelných vláken</t>
  </si>
  <si>
    <t>969277858</t>
  </si>
  <si>
    <t xml:space="preserve">Poznámka k souboru cen:_x000D_
1. V cenách jsou započteny i náklady na položení a dodání geomříže včetně přesahů, na ošetření podkladu živičnou emulzí a spojení přesahů živičným postřikem._x000D_
2. V cenách -1281 a -1291 jsou započteny i náklady na ochrannou vrstvu z podrceného štěrku a uchycení geomříže k podkladu hřeby._x000D_
3. V cenách nejsou započteny náklady na:_x000D_
a) případné odstranění části stávajícího asfaltového krytu,_x000D_
b) broušení povrchu asfaltového krytu před položením geomříže,_x000D_
c) zaplnění trhlin a spár těsnicím materiálem,_x000D_
d) očištění povrchu stávající vozovky._x000D_
</t>
  </si>
  <si>
    <t>450 *1,1</t>
  </si>
  <si>
    <t>919735111</t>
  </si>
  <si>
    <t>Řezání stávajícího živičného krytu nebo podkladu hloubky do 50 mm</t>
  </si>
  <si>
    <t>1770997147</t>
  </si>
  <si>
    <t xml:space="preserve">Poznámka k souboru cen:_x000D_
1. V cenách jsou započteny i náklady na spotřebu vody._x000D_
</t>
  </si>
  <si>
    <t>ZÚ,KÚ,u rozj.</t>
  </si>
  <si>
    <t>135,25</t>
  </si>
  <si>
    <t xml:space="preserve">oprava trhlin </t>
  </si>
  <si>
    <t>55</t>
  </si>
  <si>
    <t>22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</si>
  <si>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</si>
  <si>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</si>
  <si>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185231878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</si>
  <si>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</si>
  <si>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4447,51</t>
  </si>
  <si>
    <t>23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</si>
  <si>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</si>
  <si>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</si>
  <si>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-1636774340</t>
  </si>
  <si>
    <t xml:space="preserve">Poznámka k souboru cen:_x000D_
1. V cenách nejsou započteny náklady na vodorovnou dopravu odstraněného materiálu, která se oceňuje cenami souboru cen 997 22-15 Vodorovná doprava suti._x000D_
</t>
  </si>
  <si>
    <t>997</t>
  </si>
  <si>
    <t>Přesun sutě</t>
  </si>
  <si>
    <t>24</t>
  </si>
  <si>
    <t>997221551</t>
  </si>
  <si>
    <t>Vodorovná doprava suti bez naložení, ale se složením a s hrubým urovnáním ze sypkých materiálů, na vzdálenost do 1 km</t>
  </si>
  <si>
    <t>t</t>
  </si>
  <si>
    <t>470339742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</si>
  <si>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</si>
  <si>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275,79*0,13</t>
  </si>
  <si>
    <t>kamenivo do 1 km</t>
  </si>
  <si>
    <t>275,79*0,128+450*0,256</t>
  </si>
  <si>
    <t>živice skladka SUS 5 km</t>
  </si>
  <si>
    <t>25</t>
  </si>
  <si>
    <t>997221559</t>
  </si>
  <si>
    <t>Vodorovná doprava suti bez naložení, ale se složením a s hrubým urovnáním Příplatek k ceně za každý další i započatý 1 km přes 1 km</t>
  </si>
  <si>
    <t>-1266312095</t>
  </si>
  <si>
    <t>150,5*4</t>
  </si>
  <si>
    <t>skládka SUS celk. 5 km</t>
  </si>
  <si>
    <t>26</t>
  </si>
  <si>
    <t>997221611</t>
  </si>
  <si>
    <t>Nakládání na dopravní prostředky pro vodorovnou dopravu suti</t>
  </si>
  <si>
    <t>-1549995950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</si>
  <si>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</si>
  <si>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186,35</t>
  </si>
  <si>
    <t>998</t>
  </si>
  <si>
    <t>Přesun hmot</t>
  </si>
  <si>
    <t>27</t>
  </si>
  <si>
    <t>998225111</t>
  </si>
  <si>
    <t>Přesun hmot pro komunikace s krytem z kameniva, monolitickým betonovým nebo živičným dopravní vzdálenost do 200 m jakékoliv délky objektu</t>
  </si>
  <si>
    <t>-966113830</t>
  </si>
  <si>
    <t xml:space="preserve">Poznámka k souboru cen:_x000D_
1. Ceny lze použít i pro plochy letišť s krytem monolitickým betonovým nebo živičným._x000D_
</t>
  </si>
  <si>
    <t>SK9402 - SO 102  II/201 Ch.Planá - Kyjov</t>
  </si>
  <si>
    <t>443,7</t>
  </si>
  <si>
    <t>1500</t>
  </si>
  <si>
    <t>21378,77</t>
  </si>
  <si>
    <t>3661*0,15</t>
  </si>
  <si>
    <t>5100*(1,2+1,2)*0,1</t>
  </si>
  <si>
    <t>1773,15</t>
  </si>
  <si>
    <t>5100*(1,2+1,2)</t>
  </si>
  <si>
    <t>5100*1,2</t>
  </si>
  <si>
    <t>564861111</t>
  </si>
  <si>
    <t>Podklad ze štěrkodrti ŠD s rozprostřením a zhutněním, po zhutnění tl. 200 mm</t>
  </si>
  <si>
    <t>904526676</t>
  </si>
  <si>
    <t>2*150*2</t>
  </si>
  <si>
    <t>sanace krajnic , 2x ŠD 200 mm,dle výpisu hl.výměr</t>
  </si>
  <si>
    <t>1500+150*2</t>
  </si>
  <si>
    <t>hloubk.oprava,sanace krajnic , dle výpisu hl.výměr</t>
  </si>
  <si>
    <t>3661</t>
  </si>
  <si>
    <t>hloubk.oprava , dle výpisu hl.výměr</t>
  </si>
  <si>
    <t>21378,77*2</t>
  </si>
  <si>
    <t>rozjezdy + sanace krajnic</t>
  </si>
  <si>
    <t>443,7*2+150*2</t>
  </si>
  <si>
    <t>6650</t>
  </si>
  <si>
    <t>915121122</t>
  </si>
  <si>
    <t>Vodorovné dopravní značení stříkané barvou vodící čára bílá šířky 250 mm přerušovaná retroreflexní</t>
  </si>
  <si>
    <t>-549484146</t>
  </si>
  <si>
    <t>40</t>
  </si>
  <si>
    <t>V2b,dle výpisu hl.výměr</t>
  </si>
  <si>
    <t>1596323743</t>
  </si>
  <si>
    <t>V4  0,125 ,dle výpisu hl.výměr</t>
  </si>
  <si>
    <t>511,86</t>
  </si>
  <si>
    <t>1500 *1,1</t>
  </si>
  <si>
    <t>hloubk.úprava , dle výpisu hl.výměr</t>
  </si>
  <si>
    <t>181,86</t>
  </si>
  <si>
    <t>330</t>
  </si>
  <si>
    <t>21882,47</t>
  </si>
  <si>
    <t>-1230260722</t>
  </si>
  <si>
    <t>22878,77*0,256+443,7*0,128</t>
  </si>
  <si>
    <t xml:space="preserve">živice skládka SUS </t>
  </si>
  <si>
    <t>443,7*0,13</t>
  </si>
  <si>
    <t>-1425873209</t>
  </si>
  <si>
    <t>5913,76*4</t>
  </si>
  <si>
    <t xml:space="preserve">skládka SUS celkem 5 km </t>
  </si>
  <si>
    <t>-327623733</t>
  </si>
  <si>
    <t>5971,44</t>
  </si>
  <si>
    <t>28</t>
  </si>
  <si>
    <t>SK9403 - SO 103  II/201 Ch.Planá - Kyjov</t>
  </si>
  <si>
    <t>206,6</t>
  </si>
  <si>
    <t>hloubk.úprava  70 mm + zastávka BUS v rozjetdu 120 mm</t>
  </si>
  <si>
    <t>250+83</t>
  </si>
  <si>
    <t>frézování  100 mm,tab.ploch</t>
  </si>
  <si>
    <t>3893,707</t>
  </si>
  <si>
    <t>634*0,15</t>
  </si>
  <si>
    <t>930*(1,2+1,2)*0,1+930*(1*2)*0,1</t>
  </si>
  <si>
    <t>-1527671599</t>
  </si>
  <si>
    <t>čištění příkopů</t>
  </si>
  <si>
    <t>930*0,3</t>
  </si>
  <si>
    <t>úprava příkopu</t>
  </si>
  <si>
    <t>930*(1,2+1,2)*0,1</t>
  </si>
  <si>
    <t>930*(1,2+1,2)</t>
  </si>
  <si>
    <t>181951102</t>
  </si>
  <si>
    <t>Úprava pláně vyrovnáním výškových rozdílů v hornině tř. 1 až 4 se zhutněním</t>
  </si>
  <si>
    <t>-1230897918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</si>
  <si>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(berem) šířky do 3 m přerušujících svahy, pro urovnání dna silničních a železničních příkopů pro jakoukoliv šířku dna; toto urovnání se oceňuje cenami souboru cen 182 .0-1 Svahování._x000D_
3. Urovnání ploch ve sklonu přes 1 : 5 se oceňuje cenami souboru cen 182 . 0-11 Svahování trvalých svahů do projektovaných profilů._x000D_
4. Náklady na urovnání dna a stěn při čištění příkopů pozemních komunikací jsou započteny v cenách souborů cen 938 90-2 . Čištění příkopů komunikací v suchu nebo ve vodě části A02 Zemní práce pro objekty oborů 821 až 828._x000D_
5. Míru zhutnění určuje projekt. Ceny se zhutněním jsou určeny pro jakoukoliv míru zhutnění._x000D_
</t>
  </si>
  <si>
    <t>930*1,2</t>
  </si>
  <si>
    <t>250</t>
  </si>
  <si>
    <t>hloubk.oprava, dle výpisu hl.výměr</t>
  </si>
  <si>
    <t>634</t>
  </si>
  <si>
    <t xml:space="preserve">dle tab.kubatur a ploch+rozjezdy </t>
  </si>
  <si>
    <t>3893,71*2+206,6</t>
  </si>
  <si>
    <t>rozjezdy + zastávka BUS</t>
  </si>
  <si>
    <t>289,6+83</t>
  </si>
  <si>
    <t>3893,71</t>
  </si>
  <si>
    <t>206,6+83</t>
  </si>
  <si>
    <t>rozjezdy+ zastávka BUS</t>
  </si>
  <si>
    <t>rozjezdy+ zast.BUS</t>
  </si>
  <si>
    <t>1128</t>
  </si>
  <si>
    <t>71</t>
  </si>
  <si>
    <t>V2b,přeruš. , dle výpisu hl.výměr</t>
  </si>
  <si>
    <t>915131116</t>
  </si>
  <si>
    <t>Vodorovné dopravní značení stříkané barvou přechody pro chodce, šipky, symboly žluté retroreflexní</t>
  </si>
  <si>
    <t>984135646</t>
  </si>
  <si>
    <t>bus,dle výpisu hl.výměr</t>
  </si>
  <si>
    <t>915231116</t>
  </si>
  <si>
    <t>Vodorovné dopravní značení stříkaným plastem přechody pro chodce, šipky, symboly nápisy žluté retroreflexní</t>
  </si>
  <si>
    <t>-2098031635</t>
  </si>
  <si>
    <t>bus ,dle výpisu hl.výměr</t>
  </si>
  <si>
    <t>238,11</t>
  </si>
  <si>
    <t>250 *1,1</t>
  </si>
  <si>
    <t>178,11</t>
  </si>
  <si>
    <t>60</t>
  </si>
  <si>
    <t>4183,307</t>
  </si>
  <si>
    <t>4226,71*0,256+206,6*0,128</t>
  </si>
  <si>
    <t>206,6*0,13</t>
  </si>
  <si>
    <t>1108,48*4</t>
  </si>
  <si>
    <t>29</t>
  </si>
  <si>
    <t>1108,48+26,86</t>
  </si>
  <si>
    <t>30</t>
  </si>
  <si>
    <t>SK9404 - VON</t>
  </si>
  <si>
    <t>VRN - Vedlejší rozpočtové náklady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</si>
  <si>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</si>
  <si>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</si>
  <si>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</si>
  <si>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</si>
  <si>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VRN3</t>
  </si>
  <si>
    <t>Zařízení staveniště</t>
  </si>
  <si>
    <t>030001000</t>
  </si>
  <si>
    <t xml:space="preserve">Zařízení staveniště - zřízení,odstranění ,zabezpečení ,oplocení , náklady na mobil.stav.buňky,mobil.WC, energie pro ZS </t>
  </si>
  <si>
    <t>kus</t>
  </si>
  <si>
    <t>1024</t>
  </si>
  <si>
    <t>1039046626</t>
  </si>
  <si>
    <t>034403001</t>
  </si>
  <si>
    <t xml:space="preserve">Dopravně inženýrská opatření ( DIO ) </t>
  </si>
  <si>
    <t>-804739130</t>
  </si>
  <si>
    <t>034503000</t>
  </si>
  <si>
    <t>Informační tabule na staveništi</t>
  </si>
  <si>
    <t>2115738434</t>
  </si>
  <si>
    <t>VRN4</t>
  </si>
  <si>
    <t>Inženýrská činnost</t>
  </si>
  <si>
    <t>043103000</t>
  </si>
  <si>
    <t>Zkoušení materiálů nezávislou zkušebnou nad rámec KZP dle požadavku investora</t>
  </si>
  <si>
    <t>-859038393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</si>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</sst>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5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8" fillId="0" borderId="13" xfId="0" applyNumberFormat="1" applyFont="1" applyBorder="1" applyAlignment="1" applyProtection="1"/>
    <xf numFmtId="166" fontId="28" fillId="0" borderId="14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4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4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49" fontId="34" fillId="0" borderId="1" xfId="0" applyNumberFormat="1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1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27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center" vertical="top"/>
    </xf>
    <xf numFmtId="0" fontId="34" fillId="0" borderId="3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3" fillId="0" borderId="29" xfId="0" applyFont="1" applyBorder="1" applyAlignment="1">
      <alignment horizontal="left"/>
    </xf>
    <xf numFmtId="0" fontId="36" fillId="0" borderId="29" xfId="0" applyFont="1" applyBorder="1" applyAlignment="1"/>
    <xf numFmtId="0" fontId="31" fillId="0" borderId="27" xfId="0" applyFont="1" applyBorder="1" applyAlignment="1">
      <alignment vertical="top"/>
    </xf>
    <xf numFmtId="0" fontId="31" fillId="0" borderId="28" xfId="0" applyFont="1" applyBorder="1" applyAlignment="1">
      <alignment vertical="top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top"/>
    </xf>
    <xf numFmtId="0" fontId="31" fillId="0" borderId="30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31" xfId="0" applyFont="1" applyBorder="1" applyAlignment="1">
      <alignment vertical="top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center"/>
    </xf>
    <xf numFmtId="0" fontId="33" fillId="0" borderId="29" xfId="0" applyFont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3" fillId="0" borderId="29" xfId="0" applyFont="1" applyBorder="1" applyAlignment="1">
      <alignment horizontal="left" wrapText="1"/>
    </xf>
    <xf numFmtId="49" fontId="34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6</v>
      </c>
    </row>
    <row r="5" spans="1:74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326" t="s">
        <v>13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1"/>
      <c r="AQ5" s="21"/>
      <c r="AR5" s="19"/>
      <c r="BE5" s="306" t="s">
        <v>14</v>
      </c>
      <c r="BS5" s="16" t="s">
        <v>6</v>
      </c>
    </row>
    <row r="6" spans="1:74" ht="36.950000000000003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328" t="s">
        <v>16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1"/>
      <c r="AQ6" s="21"/>
      <c r="AR6" s="19"/>
      <c r="BE6" s="307"/>
      <c r="BS6" s="16" t="s">
        <v>6</v>
      </c>
    </row>
    <row r="7" spans="1:74" ht="12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20</v>
      </c>
      <c r="AO7" s="21"/>
      <c r="AP7" s="21"/>
      <c r="AQ7" s="21"/>
      <c r="AR7" s="19"/>
      <c r="BE7" s="307"/>
      <c r="BS7" s="16" t="s">
        <v>6</v>
      </c>
    </row>
    <row r="8" spans="1:74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07"/>
      <c r="BS8" s="16" t="s">
        <v>6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7"/>
      <c r="BS9" s="16" t="s">
        <v>6</v>
      </c>
    </row>
    <row r="10" spans="1:74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7"/>
      <c r="BS10" s="16" t="s">
        <v>6</v>
      </c>
    </row>
    <row r="11" spans="1:74" ht="18.399999999999999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29</v>
      </c>
      <c r="AL11" s="21"/>
      <c r="AM11" s="21"/>
      <c r="AN11" s="26" t="s">
        <v>27</v>
      </c>
      <c r="AO11" s="21"/>
      <c r="AP11" s="21"/>
      <c r="AQ11" s="21"/>
      <c r="AR11" s="19"/>
      <c r="BE11" s="307"/>
      <c r="BS11" s="16" t="s">
        <v>6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7"/>
      <c r="BS12" s="16" t="s">
        <v>6</v>
      </c>
    </row>
    <row r="13" spans="1:74" ht="12" customHeight="1">
      <c r="B13" s="20"/>
      <c r="C13" s="21"/>
      <c r="D13" s="28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31</v>
      </c>
      <c r="AO13" s="21"/>
      <c r="AP13" s="21"/>
      <c r="AQ13" s="21"/>
      <c r="AR13" s="19"/>
      <c r="BE13" s="307"/>
      <c r="BS13" s="16" t="s">
        <v>6</v>
      </c>
    </row>
    <row r="14" spans="1:74" ht="11.25">
      <c r="B14" s="20"/>
      <c r="C14" s="21"/>
      <c r="D14" s="21"/>
      <c r="E14" s="329" t="s">
        <v>31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28" t="s">
        <v>29</v>
      </c>
      <c r="AL14" s="21"/>
      <c r="AM14" s="21"/>
      <c r="AN14" s="30" t="s">
        <v>31</v>
      </c>
      <c r="AO14" s="21"/>
      <c r="AP14" s="21"/>
      <c r="AQ14" s="21"/>
      <c r="AR14" s="19"/>
      <c r="BE14" s="307"/>
      <c r="BS14" s="16" t="s">
        <v>6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7"/>
      <c r="BS15" s="16" t="s">
        <v>4</v>
      </c>
    </row>
    <row r="16" spans="1:74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33</v>
      </c>
      <c r="AO16" s="21"/>
      <c r="AP16" s="21"/>
      <c r="AQ16" s="21"/>
      <c r="AR16" s="19"/>
      <c r="BE16" s="307"/>
      <c r="BS16" s="16" t="s">
        <v>4</v>
      </c>
    </row>
    <row r="17" spans="2:71" ht="18.399999999999999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29</v>
      </c>
      <c r="AL17" s="21"/>
      <c r="AM17" s="21"/>
      <c r="AN17" s="26" t="s">
        <v>35</v>
      </c>
      <c r="AO17" s="21"/>
      <c r="AP17" s="21"/>
      <c r="AQ17" s="21"/>
      <c r="AR17" s="19"/>
      <c r="BE17" s="307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7"/>
      <c r="BS18" s="16" t="s">
        <v>6</v>
      </c>
    </row>
    <row r="19" spans="2:71" ht="12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38</v>
      </c>
      <c r="AO19" s="21"/>
      <c r="AP19" s="21"/>
      <c r="AQ19" s="21"/>
      <c r="AR19" s="19"/>
      <c r="BE19" s="307"/>
      <c r="BS19" s="16" t="s">
        <v>6</v>
      </c>
    </row>
    <row r="20" spans="2:71" ht="18.399999999999999" customHeight="1">
      <c r="B20" s="20"/>
      <c r="C20" s="21"/>
      <c r="D20" s="21"/>
      <c r="E20" s="26" t="s">
        <v>39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29</v>
      </c>
      <c r="AL20" s="21"/>
      <c r="AM20" s="21"/>
      <c r="AN20" s="26" t="s">
        <v>40</v>
      </c>
      <c r="AO20" s="21"/>
      <c r="AP20" s="21"/>
      <c r="AQ20" s="21"/>
      <c r="AR20" s="19"/>
      <c r="BE20" s="307"/>
      <c r="BS20" s="16" t="s">
        <v>4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7"/>
    </row>
    <row r="22" spans="2:71" ht="12" customHeight="1">
      <c r="B22" s="20"/>
      <c r="C22" s="21"/>
      <c r="D22" s="28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7"/>
    </row>
    <row r="23" spans="2:71" ht="45" customHeight="1">
      <c r="B23" s="20"/>
      <c r="C23" s="21"/>
      <c r="D23" s="21"/>
      <c r="E23" s="331" t="s">
        <v>42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1"/>
      <c r="AP23" s="21"/>
      <c r="AQ23" s="21"/>
      <c r="AR23" s="19"/>
      <c r="BE23" s="307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7"/>
    </row>
    <row r="25" spans="2:7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7"/>
    </row>
    <row r="26" spans="2:71" s="1" customFormat="1" ht="25.9" customHeight="1">
      <c r="B26" s="33"/>
      <c r="C26" s="34"/>
      <c r="D26" s="35" t="s">
        <v>43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8">
        <f>ROUND(AG54,2)</f>
        <v>0</v>
      </c>
      <c r="AL26" s="309"/>
      <c r="AM26" s="309"/>
      <c r="AN26" s="309"/>
      <c r="AO26" s="309"/>
      <c r="AP26" s="34"/>
      <c r="AQ26" s="34"/>
      <c r="AR26" s="37"/>
      <c r="BE26" s="307"/>
    </row>
    <row r="27" spans="2:71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07"/>
    </row>
    <row r="28" spans="2:71" s="1" customFormat="1" ht="11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32" t="s">
        <v>44</v>
      </c>
      <c r="M28" s="332"/>
      <c r="N28" s="332"/>
      <c r="O28" s="332"/>
      <c r="P28" s="332"/>
      <c r="Q28" s="34"/>
      <c r="R28" s="34"/>
      <c r="S28" s="34"/>
      <c r="T28" s="34"/>
      <c r="U28" s="34"/>
      <c r="V28" s="34"/>
      <c r="W28" s="332" t="s">
        <v>45</v>
      </c>
      <c r="X28" s="332"/>
      <c r="Y28" s="332"/>
      <c r="Z28" s="332"/>
      <c r="AA28" s="332"/>
      <c r="AB28" s="332"/>
      <c r="AC28" s="332"/>
      <c r="AD28" s="332"/>
      <c r="AE28" s="332"/>
      <c r="AF28" s="34"/>
      <c r="AG28" s="34"/>
      <c r="AH28" s="34"/>
      <c r="AI28" s="34"/>
      <c r="AJ28" s="34"/>
      <c r="AK28" s="332" t="s">
        <v>46</v>
      </c>
      <c r="AL28" s="332"/>
      <c r="AM28" s="332"/>
      <c r="AN28" s="332"/>
      <c r="AO28" s="332"/>
      <c r="AP28" s="34"/>
      <c r="AQ28" s="34"/>
      <c r="AR28" s="37"/>
      <c r="BE28" s="307"/>
    </row>
    <row r="29" spans="2:71" s="2" customFormat="1" ht="14.45" customHeight="1">
      <c r="B29" s="38"/>
      <c r="C29" s="39"/>
      <c r="D29" s="28" t="s">
        <v>47</v>
      </c>
      <c r="E29" s="39"/>
      <c r="F29" s="28" t="s">
        <v>48</v>
      </c>
      <c r="G29" s="39"/>
      <c r="H29" s="39"/>
      <c r="I29" s="39"/>
      <c r="J29" s="39"/>
      <c r="K29" s="39"/>
      <c r="L29" s="333">
        <v>0.21</v>
      </c>
      <c r="M29" s="305"/>
      <c r="N29" s="305"/>
      <c r="O29" s="305"/>
      <c r="P29" s="305"/>
      <c r="Q29" s="39"/>
      <c r="R29" s="39"/>
      <c r="S29" s="39"/>
      <c r="T29" s="39"/>
      <c r="U29" s="39"/>
      <c r="V29" s="39"/>
      <c r="W29" s="304">
        <f>ROUND(AZ54, 2)</f>
        <v>0</v>
      </c>
      <c r="X29" s="305"/>
      <c r="Y29" s="305"/>
      <c r="Z29" s="305"/>
      <c r="AA29" s="305"/>
      <c r="AB29" s="305"/>
      <c r="AC29" s="305"/>
      <c r="AD29" s="305"/>
      <c r="AE29" s="305"/>
      <c r="AF29" s="39"/>
      <c r="AG29" s="39"/>
      <c r="AH29" s="39"/>
      <c r="AI29" s="39"/>
      <c r="AJ29" s="39"/>
      <c r="AK29" s="304">
        <f>ROUND(AV54, 2)</f>
        <v>0</v>
      </c>
      <c r="AL29" s="305"/>
      <c r="AM29" s="305"/>
      <c r="AN29" s="305"/>
      <c r="AO29" s="305"/>
      <c r="AP29" s="39"/>
      <c r="AQ29" s="39"/>
      <c r="AR29" s="40"/>
      <c r="BE29" s="307"/>
    </row>
    <row r="30" spans="2:71" s="2" customFormat="1" ht="14.45" customHeight="1">
      <c r="B30" s="38"/>
      <c r="C30" s="39"/>
      <c r="D30" s="39"/>
      <c r="E30" s="39"/>
      <c r="F30" s="28" t="s">
        <v>49</v>
      </c>
      <c r="G30" s="39"/>
      <c r="H30" s="39"/>
      <c r="I30" s="39"/>
      <c r="J30" s="39"/>
      <c r="K30" s="39"/>
      <c r="L30" s="333">
        <v>0.15</v>
      </c>
      <c r="M30" s="305"/>
      <c r="N30" s="305"/>
      <c r="O30" s="305"/>
      <c r="P30" s="305"/>
      <c r="Q30" s="39"/>
      <c r="R30" s="39"/>
      <c r="S30" s="39"/>
      <c r="T30" s="39"/>
      <c r="U30" s="39"/>
      <c r="V30" s="39"/>
      <c r="W30" s="304">
        <f>ROUND(BA54, 2)</f>
        <v>0</v>
      </c>
      <c r="X30" s="305"/>
      <c r="Y30" s="305"/>
      <c r="Z30" s="305"/>
      <c r="AA30" s="305"/>
      <c r="AB30" s="305"/>
      <c r="AC30" s="305"/>
      <c r="AD30" s="305"/>
      <c r="AE30" s="305"/>
      <c r="AF30" s="39"/>
      <c r="AG30" s="39"/>
      <c r="AH30" s="39"/>
      <c r="AI30" s="39"/>
      <c r="AJ30" s="39"/>
      <c r="AK30" s="304">
        <f>ROUND(AW54, 2)</f>
        <v>0</v>
      </c>
      <c r="AL30" s="305"/>
      <c r="AM30" s="305"/>
      <c r="AN30" s="305"/>
      <c r="AO30" s="305"/>
      <c r="AP30" s="39"/>
      <c r="AQ30" s="39"/>
      <c r="AR30" s="40"/>
      <c r="BE30" s="307"/>
    </row>
    <row r="31" spans="2:71" s="2" customFormat="1" ht="14.45" hidden="1" customHeight="1">
      <c r="B31" s="38"/>
      <c r="C31" s="39"/>
      <c r="D31" s="39"/>
      <c r="E31" s="39"/>
      <c r="F31" s="28" t="s">
        <v>50</v>
      </c>
      <c r="G31" s="39"/>
      <c r="H31" s="39"/>
      <c r="I31" s="39"/>
      <c r="J31" s="39"/>
      <c r="K31" s="39"/>
      <c r="L31" s="333">
        <v>0.21</v>
      </c>
      <c r="M31" s="305"/>
      <c r="N31" s="305"/>
      <c r="O31" s="305"/>
      <c r="P31" s="305"/>
      <c r="Q31" s="39"/>
      <c r="R31" s="39"/>
      <c r="S31" s="39"/>
      <c r="T31" s="39"/>
      <c r="U31" s="39"/>
      <c r="V31" s="39"/>
      <c r="W31" s="304">
        <f>ROUND(BB54, 2)</f>
        <v>0</v>
      </c>
      <c r="X31" s="305"/>
      <c r="Y31" s="305"/>
      <c r="Z31" s="305"/>
      <c r="AA31" s="305"/>
      <c r="AB31" s="305"/>
      <c r="AC31" s="305"/>
      <c r="AD31" s="305"/>
      <c r="AE31" s="305"/>
      <c r="AF31" s="39"/>
      <c r="AG31" s="39"/>
      <c r="AH31" s="39"/>
      <c r="AI31" s="39"/>
      <c r="AJ31" s="39"/>
      <c r="AK31" s="304">
        <v>0</v>
      </c>
      <c r="AL31" s="305"/>
      <c r="AM31" s="305"/>
      <c r="AN31" s="305"/>
      <c r="AO31" s="305"/>
      <c r="AP31" s="39"/>
      <c r="AQ31" s="39"/>
      <c r="AR31" s="40"/>
      <c r="BE31" s="307"/>
    </row>
    <row r="32" spans="2:71" s="2" customFormat="1" ht="14.45" hidden="1" customHeight="1">
      <c r="B32" s="38"/>
      <c r="C32" s="39"/>
      <c r="D32" s="39"/>
      <c r="E32" s="39"/>
      <c r="F32" s="28" t="s">
        <v>51</v>
      </c>
      <c r="G32" s="39"/>
      <c r="H32" s="39"/>
      <c r="I32" s="39"/>
      <c r="J32" s="39"/>
      <c r="K32" s="39"/>
      <c r="L32" s="333">
        <v>0.15</v>
      </c>
      <c r="M32" s="305"/>
      <c r="N32" s="305"/>
      <c r="O32" s="305"/>
      <c r="P32" s="305"/>
      <c r="Q32" s="39"/>
      <c r="R32" s="39"/>
      <c r="S32" s="39"/>
      <c r="T32" s="39"/>
      <c r="U32" s="39"/>
      <c r="V32" s="39"/>
      <c r="W32" s="304">
        <f>ROUND(BC54, 2)</f>
        <v>0</v>
      </c>
      <c r="X32" s="305"/>
      <c r="Y32" s="305"/>
      <c r="Z32" s="305"/>
      <c r="AA32" s="305"/>
      <c r="AB32" s="305"/>
      <c r="AC32" s="305"/>
      <c r="AD32" s="305"/>
      <c r="AE32" s="305"/>
      <c r="AF32" s="39"/>
      <c r="AG32" s="39"/>
      <c r="AH32" s="39"/>
      <c r="AI32" s="39"/>
      <c r="AJ32" s="39"/>
      <c r="AK32" s="304">
        <v>0</v>
      </c>
      <c r="AL32" s="305"/>
      <c r="AM32" s="305"/>
      <c r="AN32" s="305"/>
      <c r="AO32" s="305"/>
      <c r="AP32" s="39"/>
      <c r="AQ32" s="39"/>
      <c r="AR32" s="40"/>
      <c r="BE32" s="307"/>
    </row>
    <row r="33" spans="2:44" s="2" customFormat="1" ht="14.45" hidden="1" customHeight="1">
      <c r="B33" s="38"/>
      <c r="C33" s="39"/>
      <c r="D33" s="39"/>
      <c r="E33" s="39"/>
      <c r="F33" s="28" t="s">
        <v>52</v>
      </c>
      <c r="G33" s="39"/>
      <c r="H33" s="39"/>
      <c r="I33" s="39"/>
      <c r="J33" s="39"/>
      <c r="K33" s="39"/>
      <c r="L33" s="333">
        <v>0</v>
      </c>
      <c r="M33" s="305"/>
      <c r="N33" s="305"/>
      <c r="O33" s="305"/>
      <c r="P33" s="305"/>
      <c r="Q33" s="39"/>
      <c r="R33" s="39"/>
      <c r="S33" s="39"/>
      <c r="T33" s="39"/>
      <c r="U33" s="39"/>
      <c r="V33" s="39"/>
      <c r="W33" s="304">
        <f>ROUND(BD54, 2)</f>
        <v>0</v>
      </c>
      <c r="X33" s="305"/>
      <c r="Y33" s="305"/>
      <c r="Z33" s="305"/>
      <c r="AA33" s="305"/>
      <c r="AB33" s="305"/>
      <c r="AC33" s="305"/>
      <c r="AD33" s="305"/>
      <c r="AE33" s="305"/>
      <c r="AF33" s="39"/>
      <c r="AG33" s="39"/>
      <c r="AH33" s="39"/>
      <c r="AI33" s="39"/>
      <c r="AJ33" s="39"/>
      <c r="AK33" s="304">
        <v>0</v>
      </c>
      <c r="AL33" s="305"/>
      <c r="AM33" s="305"/>
      <c r="AN33" s="305"/>
      <c r="AO33" s="305"/>
      <c r="AP33" s="39"/>
      <c r="AQ33" s="39"/>
      <c r="AR33" s="40"/>
    </row>
    <row r="34" spans="2:44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</row>
    <row r="35" spans="2:44" s="1" customFormat="1" ht="25.9" customHeight="1">
      <c r="B35" s="33"/>
      <c r="C35" s="41"/>
      <c r="D35" s="42" t="s">
        <v>53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54</v>
      </c>
      <c r="U35" s="43"/>
      <c r="V35" s="43"/>
      <c r="W35" s="43"/>
      <c r="X35" s="310" t="s">
        <v>55</v>
      </c>
      <c r="Y35" s="311"/>
      <c r="Z35" s="311"/>
      <c r="AA35" s="311"/>
      <c r="AB35" s="311"/>
      <c r="AC35" s="43"/>
      <c r="AD35" s="43"/>
      <c r="AE35" s="43"/>
      <c r="AF35" s="43"/>
      <c r="AG35" s="43"/>
      <c r="AH35" s="43"/>
      <c r="AI35" s="43"/>
      <c r="AJ35" s="43"/>
      <c r="AK35" s="312">
        <f>SUM(AK26:AK33)</f>
        <v>0</v>
      </c>
      <c r="AL35" s="311"/>
      <c r="AM35" s="311"/>
      <c r="AN35" s="311"/>
      <c r="AO35" s="313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56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12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SK94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0000000000003" customHeight="1">
      <c r="B45" s="49"/>
      <c r="C45" s="50" t="s">
        <v>15</v>
      </c>
      <c r="D45" s="51"/>
      <c r="E45" s="51"/>
      <c r="F45" s="51"/>
      <c r="G45" s="51"/>
      <c r="H45" s="51"/>
      <c r="I45" s="51"/>
      <c r="J45" s="51"/>
      <c r="K45" s="51"/>
      <c r="L45" s="323" t="str">
        <f>K6</f>
        <v>II/201  Chodová planá - Kyjov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21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23</v>
      </c>
      <c r="AJ47" s="34"/>
      <c r="AK47" s="34"/>
      <c r="AL47" s="34"/>
      <c r="AM47" s="325" t="str">
        <f>IF(AN8= "","",AN8)</f>
        <v>21. 5. 2019</v>
      </c>
      <c r="AN47" s="325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1:91" s="1" customFormat="1" ht="13.7" customHeight="1">
      <c r="B49" s="33"/>
      <c r="C49" s="28" t="s">
        <v>25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SUS PK příspěvková organizace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32</v>
      </c>
      <c r="AJ49" s="34"/>
      <c r="AK49" s="34"/>
      <c r="AL49" s="34"/>
      <c r="AM49" s="321" t="str">
        <f>IF(E17="","",E17)</f>
        <v xml:space="preserve">Projekční kancelář Ing.Škubalová </v>
      </c>
      <c r="AN49" s="322"/>
      <c r="AO49" s="322"/>
      <c r="AP49" s="322"/>
      <c r="AQ49" s="34"/>
      <c r="AR49" s="37"/>
      <c r="AS49" s="315" t="s">
        <v>57</v>
      </c>
      <c r="AT49" s="316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1:91" s="1" customFormat="1" ht="13.7" customHeight="1">
      <c r="B50" s="33"/>
      <c r="C50" s="28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37</v>
      </c>
      <c r="AJ50" s="34"/>
      <c r="AK50" s="34"/>
      <c r="AL50" s="34"/>
      <c r="AM50" s="321" t="str">
        <f>IF(E20="","",E20)</f>
        <v>Straka</v>
      </c>
      <c r="AN50" s="322"/>
      <c r="AO50" s="322"/>
      <c r="AP50" s="322"/>
      <c r="AQ50" s="34"/>
      <c r="AR50" s="37"/>
      <c r="AS50" s="317"/>
      <c r="AT50" s="318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1:91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19"/>
      <c r="AT51" s="320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1:91" s="1" customFormat="1" ht="29.25" customHeight="1">
      <c r="B52" s="33"/>
      <c r="C52" s="341" t="s">
        <v>58</v>
      </c>
      <c r="D52" s="335"/>
      <c r="E52" s="335"/>
      <c r="F52" s="335"/>
      <c r="G52" s="335"/>
      <c r="H52" s="61"/>
      <c r="I52" s="334" t="s">
        <v>59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6" t="s">
        <v>60</v>
      </c>
      <c r="AH52" s="335"/>
      <c r="AI52" s="335"/>
      <c r="AJ52" s="335"/>
      <c r="AK52" s="335"/>
      <c r="AL52" s="335"/>
      <c r="AM52" s="335"/>
      <c r="AN52" s="334" t="s">
        <v>61</v>
      </c>
      <c r="AO52" s="335"/>
      <c r="AP52" s="335"/>
      <c r="AQ52" s="62" t="s">
        <v>62</v>
      </c>
      <c r="AR52" s="37"/>
      <c r="AS52" s="63" t="s">
        <v>63</v>
      </c>
      <c r="AT52" s="64" t="s">
        <v>64</v>
      </c>
      <c r="AU52" s="64" t="s">
        <v>65</v>
      </c>
      <c r="AV52" s="64" t="s">
        <v>66</v>
      </c>
      <c r="AW52" s="64" t="s">
        <v>67</v>
      </c>
      <c r="AX52" s="64" t="s">
        <v>68</v>
      </c>
      <c r="AY52" s="64" t="s">
        <v>69</v>
      </c>
      <c r="AZ52" s="64" t="s">
        <v>70</v>
      </c>
      <c r="BA52" s="64" t="s">
        <v>71</v>
      </c>
      <c r="BB52" s="64" t="s">
        <v>72</v>
      </c>
      <c r="BC52" s="64" t="s">
        <v>73</v>
      </c>
      <c r="BD52" s="65" t="s">
        <v>74</v>
      </c>
    </row>
    <row r="53" spans="1:91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1:91" s="4" customFormat="1" ht="32.450000000000003" customHeight="1">
      <c r="B54" s="69"/>
      <c r="C54" s="70" t="s">
        <v>75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339">
        <f>ROUND(SUM(AG55:AG58),2)</f>
        <v>0</v>
      </c>
      <c r="AH54" s="339"/>
      <c r="AI54" s="339"/>
      <c r="AJ54" s="339"/>
      <c r="AK54" s="339"/>
      <c r="AL54" s="339"/>
      <c r="AM54" s="339"/>
      <c r="AN54" s="340">
        <f>SUM(AG54,AT54)</f>
        <v>0</v>
      </c>
      <c r="AO54" s="340"/>
      <c r="AP54" s="340"/>
      <c r="AQ54" s="73" t="s">
        <v>27</v>
      </c>
      <c r="AR54" s="74"/>
      <c r="AS54" s="75">
        <f>ROUND(SUM(AS55:AS58),2)</f>
        <v>0</v>
      </c>
      <c r="AT54" s="76">
        <f>ROUND(SUM(AV54:AW54),2)</f>
        <v>0</v>
      </c>
      <c r="AU54" s="77">
        <f>ROUND(SUM(AU55:AU58),5)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ROUND(SUM(AZ55:AZ58),2)</f>
        <v>0</v>
      </c>
      <c r="BA54" s="76">
        <f>ROUND(SUM(BA55:BA58),2)</f>
        <v>0</v>
      </c>
      <c r="BB54" s="76">
        <f>ROUND(SUM(BB55:BB58),2)</f>
        <v>0</v>
      </c>
      <c r="BC54" s="76">
        <f>ROUND(SUM(BC55:BC58),2)</f>
        <v>0</v>
      </c>
      <c r="BD54" s="78">
        <f>ROUND(SUM(BD55:BD58),2)</f>
        <v>0</v>
      </c>
      <c r="BS54" s="79" t="s">
        <v>76</v>
      </c>
      <c r="BT54" s="79" t="s">
        <v>77</v>
      </c>
      <c r="BU54" s="80" t="s">
        <v>78</v>
      </c>
      <c r="BV54" s="79" t="s">
        <v>79</v>
      </c>
      <c r="BW54" s="79" t="s">
        <v>5</v>
      </c>
      <c r="BX54" s="79" t="s">
        <v>80</v>
      </c>
      <c r="CL54" s="79" t="s">
        <v>18</v>
      </c>
    </row>
    <row r="55" spans="1:91" s="5" customFormat="1" ht="16.5" customHeight="1">
      <c r="A55" s="81" t="s">
        <v>81</v>
      </c>
      <c r="B55" s="82"/>
      <c r="C55" s="83"/>
      <c r="D55" s="342" t="s">
        <v>82</v>
      </c>
      <c r="E55" s="342"/>
      <c r="F55" s="342"/>
      <c r="G55" s="342"/>
      <c r="H55" s="342"/>
      <c r="I55" s="84"/>
      <c r="J55" s="342" t="s">
        <v>83</v>
      </c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37">
        <f>'SK9401 - SO 101  II-201 C...'!J30</f>
        <v>0</v>
      </c>
      <c r="AH55" s="338"/>
      <c r="AI55" s="338"/>
      <c r="AJ55" s="338"/>
      <c r="AK55" s="338"/>
      <c r="AL55" s="338"/>
      <c r="AM55" s="338"/>
      <c r="AN55" s="337">
        <f>SUM(AG55,AT55)</f>
        <v>0</v>
      </c>
      <c r="AO55" s="338"/>
      <c r="AP55" s="338"/>
      <c r="AQ55" s="85" t="s">
        <v>84</v>
      </c>
      <c r="AR55" s="86"/>
      <c r="AS55" s="87">
        <v>0</v>
      </c>
      <c r="AT55" s="88">
        <f>ROUND(SUM(AV55:AW55),2)</f>
        <v>0</v>
      </c>
      <c r="AU55" s="89">
        <f>'SK9401 - SO 101  II-201 C...'!P85</f>
        <v>0</v>
      </c>
      <c r="AV55" s="88">
        <f>'SK9401 - SO 101  II-201 C...'!J33</f>
        <v>0</v>
      </c>
      <c r="AW55" s="88">
        <f>'SK9401 - SO 101  II-201 C...'!J34</f>
        <v>0</v>
      </c>
      <c r="AX55" s="88">
        <f>'SK9401 - SO 101  II-201 C...'!J35</f>
        <v>0</v>
      </c>
      <c r="AY55" s="88">
        <f>'SK9401 - SO 101  II-201 C...'!J36</f>
        <v>0</v>
      </c>
      <c r="AZ55" s="88">
        <f>'SK9401 - SO 101  II-201 C...'!F33</f>
        <v>0</v>
      </c>
      <c r="BA55" s="88">
        <f>'SK9401 - SO 101  II-201 C...'!F34</f>
        <v>0</v>
      </c>
      <c r="BB55" s="88">
        <f>'SK9401 - SO 101  II-201 C...'!F35</f>
        <v>0</v>
      </c>
      <c r="BC55" s="88">
        <f>'SK9401 - SO 101  II-201 C...'!F36</f>
        <v>0</v>
      </c>
      <c r="BD55" s="90">
        <f>'SK9401 - SO 101  II-201 C...'!F37</f>
        <v>0</v>
      </c>
      <c r="BT55" s="91" t="s">
        <v>85</v>
      </c>
      <c r="BV55" s="91" t="s">
        <v>79</v>
      </c>
      <c r="BW55" s="91" t="s">
        <v>86</v>
      </c>
      <c r="BX55" s="91" t="s">
        <v>5</v>
      </c>
      <c r="CL55" s="91" t="s">
        <v>18</v>
      </c>
      <c r="CM55" s="91" t="s">
        <v>87</v>
      </c>
    </row>
    <row r="56" spans="1:91" s="5" customFormat="1" ht="16.5" customHeight="1">
      <c r="A56" s="81" t="s">
        <v>81</v>
      </c>
      <c r="B56" s="82"/>
      <c r="C56" s="83"/>
      <c r="D56" s="342" t="s">
        <v>88</v>
      </c>
      <c r="E56" s="342"/>
      <c r="F56" s="342"/>
      <c r="G56" s="342"/>
      <c r="H56" s="342"/>
      <c r="I56" s="84"/>
      <c r="J56" s="342" t="s">
        <v>89</v>
      </c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37">
        <f>'SK9402 - SO 102  II-201 C...'!J30</f>
        <v>0</v>
      </c>
      <c r="AH56" s="338"/>
      <c r="AI56" s="338"/>
      <c r="AJ56" s="338"/>
      <c r="AK56" s="338"/>
      <c r="AL56" s="338"/>
      <c r="AM56" s="338"/>
      <c r="AN56" s="337">
        <f>SUM(AG56,AT56)</f>
        <v>0</v>
      </c>
      <c r="AO56" s="338"/>
      <c r="AP56" s="338"/>
      <c r="AQ56" s="85" t="s">
        <v>84</v>
      </c>
      <c r="AR56" s="86"/>
      <c r="AS56" s="87">
        <v>0</v>
      </c>
      <c r="AT56" s="88">
        <f>ROUND(SUM(AV56:AW56),2)</f>
        <v>0</v>
      </c>
      <c r="AU56" s="89">
        <f>'SK9402 - SO 102  II-201 C...'!P85</f>
        <v>0</v>
      </c>
      <c r="AV56" s="88">
        <f>'SK9402 - SO 102  II-201 C...'!J33</f>
        <v>0</v>
      </c>
      <c r="AW56" s="88">
        <f>'SK9402 - SO 102  II-201 C...'!J34</f>
        <v>0</v>
      </c>
      <c r="AX56" s="88">
        <f>'SK9402 - SO 102  II-201 C...'!J35</f>
        <v>0</v>
      </c>
      <c r="AY56" s="88">
        <f>'SK9402 - SO 102  II-201 C...'!J36</f>
        <v>0</v>
      </c>
      <c r="AZ56" s="88">
        <f>'SK9402 - SO 102  II-201 C...'!F33</f>
        <v>0</v>
      </c>
      <c r="BA56" s="88">
        <f>'SK9402 - SO 102  II-201 C...'!F34</f>
        <v>0</v>
      </c>
      <c r="BB56" s="88">
        <f>'SK9402 - SO 102  II-201 C...'!F35</f>
        <v>0</v>
      </c>
      <c r="BC56" s="88">
        <f>'SK9402 - SO 102  II-201 C...'!F36</f>
        <v>0</v>
      </c>
      <c r="BD56" s="90">
        <f>'SK9402 - SO 102  II-201 C...'!F37</f>
        <v>0</v>
      </c>
      <c r="BT56" s="91" t="s">
        <v>85</v>
      </c>
      <c r="BV56" s="91" t="s">
        <v>79</v>
      </c>
      <c r="BW56" s="91" t="s">
        <v>90</v>
      </c>
      <c r="BX56" s="91" t="s">
        <v>5</v>
      </c>
      <c r="CL56" s="91" t="s">
        <v>18</v>
      </c>
      <c r="CM56" s="91" t="s">
        <v>87</v>
      </c>
    </row>
    <row r="57" spans="1:91" s="5" customFormat="1" ht="16.5" customHeight="1">
      <c r="A57" s="81" t="s">
        <v>81</v>
      </c>
      <c r="B57" s="82"/>
      <c r="C57" s="83"/>
      <c r="D57" s="342" t="s">
        <v>91</v>
      </c>
      <c r="E57" s="342"/>
      <c r="F57" s="342"/>
      <c r="G57" s="342"/>
      <c r="H57" s="342"/>
      <c r="I57" s="84"/>
      <c r="J57" s="342" t="s">
        <v>92</v>
      </c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37">
        <f>'SK9403 - SO 103  II-201 C...'!J30</f>
        <v>0</v>
      </c>
      <c r="AH57" s="338"/>
      <c r="AI57" s="338"/>
      <c r="AJ57" s="338"/>
      <c r="AK57" s="338"/>
      <c r="AL57" s="338"/>
      <c r="AM57" s="338"/>
      <c r="AN57" s="337">
        <f>SUM(AG57,AT57)</f>
        <v>0</v>
      </c>
      <c r="AO57" s="338"/>
      <c r="AP57" s="338"/>
      <c r="AQ57" s="85" t="s">
        <v>84</v>
      </c>
      <c r="AR57" s="86"/>
      <c r="AS57" s="87">
        <v>0</v>
      </c>
      <c r="AT57" s="88">
        <f>ROUND(SUM(AV57:AW57),2)</f>
        <v>0</v>
      </c>
      <c r="AU57" s="89">
        <f>'SK9403 - SO 103  II-201 C...'!P85</f>
        <v>0</v>
      </c>
      <c r="AV57" s="88">
        <f>'SK9403 - SO 103  II-201 C...'!J33</f>
        <v>0</v>
      </c>
      <c r="AW57" s="88">
        <f>'SK9403 - SO 103  II-201 C...'!J34</f>
        <v>0</v>
      </c>
      <c r="AX57" s="88">
        <f>'SK9403 - SO 103  II-201 C...'!J35</f>
        <v>0</v>
      </c>
      <c r="AY57" s="88">
        <f>'SK9403 - SO 103  II-201 C...'!J36</f>
        <v>0</v>
      </c>
      <c r="AZ57" s="88">
        <f>'SK9403 - SO 103  II-201 C...'!F33</f>
        <v>0</v>
      </c>
      <c r="BA57" s="88">
        <f>'SK9403 - SO 103  II-201 C...'!F34</f>
        <v>0</v>
      </c>
      <c r="BB57" s="88">
        <f>'SK9403 - SO 103  II-201 C...'!F35</f>
        <v>0</v>
      </c>
      <c r="BC57" s="88">
        <f>'SK9403 - SO 103  II-201 C...'!F36</f>
        <v>0</v>
      </c>
      <c r="BD57" s="90">
        <f>'SK9403 - SO 103  II-201 C...'!F37</f>
        <v>0</v>
      </c>
      <c r="BT57" s="91" t="s">
        <v>85</v>
      </c>
      <c r="BV57" s="91" t="s">
        <v>79</v>
      </c>
      <c r="BW57" s="91" t="s">
        <v>93</v>
      </c>
      <c r="BX57" s="91" t="s">
        <v>5</v>
      </c>
      <c r="CL57" s="91" t="s">
        <v>18</v>
      </c>
      <c r="CM57" s="91" t="s">
        <v>87</v>
      </c>
    </row>
    <row r="58" spans="1:91" s="5" customFormat="1" ht="16.5" customHeight="1">
      <c r="A58" s="81" t="s">
        <v>81</v>
      </c>
      <c r="B58" s="82"/>
      <c r="C58" s="83"/>
      <c r="D58" s="342" t="s">
        <v>94</v>
      </c>
      <c r="E58" s="342"/>
      <c r="F58" s="342"/>
      <c r="G58" s="342"/>
      <c r="H58" s="342"/>
      <c r="I58" s="84"/>
      <c r="J58" s="342" t="s">
        <v>95</v>
      </c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37">
        <f>'SK9404 - VON'!J30</f>
        <v>0</v>
      </c>
      <c r="AH58" s="338"/>
      <c r="AI58" s="338"/>
      <c r="AJ58" s="338"/>
      <c r="AK58" s="338"/>
      <c r="AL58" s="338"/>
      <c r="AM58" s="338"/>
      <c r="AN58" s="337">
        <f>SUM(AG58,AT58)</f>
        <v>0</v>
      </c>
      <c r="AO58" s="338"/>
      <c r="AP58" s="338"/>
      <c r="AQ58" s="85" t="s">
        <v>84</v>
      </c>
      <c r="AR58" s="86"/>
      <c r="AS58" s="92">
        <v>0</v>
      </c>
      <c r="AT58" s="93">
        <f>ROUND(SUM(AV58:AW58),2)</f>
        <v>0</v>
      </c>
      <c r="AU58" s="94">
        <f>'SK9404 - VON'!P82</f>
        <v>0</v>
      </c>
      <c r="AV58" s="93">
        <f>'SK9404 - VON'!J33</f>
        <v>0</v>
      </c>
      <c r="AW58" s="93">
        <f>'SK9404 - VON'!J34</f>
        <v>0</v>
      </c>
      <c r="AX58" s="93">
        <f>'SK9404 - VON'!J35</f>
        <v>0</v>
      </c>
      <c r="AY58" s="93">
        <f>'SK9404 - VON'!J36</f>
        <v>0</v>
      </c>
      <c r="AZ58" s="93">
        <f>'SK9404 - VON'!F33</f>
        <v>0</v>
      </c>
      <c r="BA58" s="93">
        <f>'SK9404 - VON'!F34</f>
        <v>0</v>
      </c>
      <c r="BB58" s="93">
        <f>'SK9404 - VON'!F35</f>
        <v>0</v>
      </c>
      <c r="BC58" s="93">
        <f>'SK9404 - VON'!F36</f>
        <v>0</v>
      </c>
      <c r="BD58" s="95">
        <f>'SK9404 - VON'!F37</f>
        <v>0</v>
      </c>
      <c r="BT58" s="91" t="s">
        <v>85</v>
      </c>
      <c r="BV58" s="91" t="s">
        <v>79</v>
      </c>
      <c r="BW58" s="91" t="s">
        <v>96</v>
      </c>
      <c r="BX58" s="91" t="s">
        <v>5</v>
      </c>
      <c r="CL58" s="91" t="s">
        <v>18</v>
      </c>
      <c r="CM58" s="91" t="s">
        <v>87</v>
      </c>
    </row>
    <row r="59" spans="1:91" s="1" customFormat="1" ht="30" customHeigh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7"/>
    </row>
    <row r="60" spans="1:91" s="1" customFormat="1" ht="6.95" customHeight="1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37"/>
    </row>
  </sheetData>
  <sheetProtection algorithmName="SHA-512" hashValue="90xJC/sfh3YvJGg48OE+nXJjpdt7lHMx1Er1zPa9nurYthXKN1JSDTkzqQtpb90mGtmOno0/3ohIM70hUN3vjQ==" saltValue="Z3o/cMGDQOPU6SWSxFh8pxUyueQ5DA+xEEfMePS8+ErxR1v6UvuuVYBP1HmmIsnv8PLwljpu9x/U9UBPm3t1Rg==" spinCount="100000" sheet="1" objects="1" scenarios="1" formatColumns="0" formatRows="0"/>
  <mergeCells count="54">
    <mergeCell ref="D57:H57"/>
    <mergeCell ref="J57:AF57"/>
    <mergeCell ref="D58:H58"/>
    <mergeCell ref="J58:AF58"/>
    <mergeCell ref="C52:G52"/>
    <mergeCell ref="I52:AF52"/>
    <mergeCell ref="D55:H55"/>
    <mergeCell ref="J55:AF55"/>
    <mergeCell ref="D56:H56"/>
    <mergeCell ref="J56:AF56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AG54:AM54"/>
    <mergeCell ref="AN54:AP54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SK9401 - SO 101  II-201 C...'!C2" display="/"/>
    <hyperlink ref="A56" location="'SK9402 - SO 102  II-201 C...'!C2" display="/"/>
    <hyperlink ref="A57" location="'SK9403 - SO 103  II-201 C...'!C2" display="/"/>
    <hyperlink ref="A58" location="'SK9404 - VON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86</v>
      </c>
    </row>
    <row r="3" spans="2:4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9"/>
      <c r="AT3" s="16" t="s">
        <v>87</v>
      </c>
    </row>
    <row r="4" spans="2:46" ht="24.95" customHeight="1">
      <c r="B4" s="19"/>
      <c r="D4" s="100" t="s">
        <v>97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1" t="s">
        <v>15</v>
      </c>
      <c r="L6" s="19"/>
    </row>
    <row r="7" spans="2:46" ht="16.5" customHeight="1">
      <c r="B7" s="19"/>
      <c r="E7" s="343" t="str">
        <f>'Rekapitulace stavby'!K6</f>
        <v>II/201  Chodová planá - Kyjov</v>
      </c>
      <c r="F7" s="344"/>
      <c r="G7" s="344"/>
      <c r="H7" s="344"/>
      <c r="L7" s="19"/>
    </row>
    <row r="8" spans="2:46" s="1" customFormat="1" ht="12" customHeight="1">
      <c r="B8" s="37"/>
      <c r="D8" s="101" t="s">
        <v>98</v>
      </c>
      <c r="I8" s="102"/>
      <c r="L8" s="37"/>
    </row>
    <row r="9" spans="2:46" s="1" customFormat="1" ht="36.950000000000003" customHeight="1">
      <c r="B9" s="37"/>
      <c r="E9" s="345" t="s">
        <v>99</v>
      </c>
      <c r="F9" s="346"/>
      <c r="G9" s="346"/>
      <c r="H9" s="346"/>
      <c r="I9" s="102"/>
      <c r="L9" s="37"/>
    </row>
    <row r="10" spans="2:46" s="1" customFormat="1" ht="11.25">
      <c r="B10" s="37"/>
      <c r="I10" s="102"/>
      <c r="L10" s="37"/>
    </row>
    <row r="11" spans="2:46" s="1" customFormat="1" ht="12" customHeight="1">
      <c r="B11" s="37"/>
      <c r="D11" s="101" t="s">
        <v>17</v>
      </c>
      <c r="F11" s="16" t="s">
        <v>18</v>
      </c>
      <c r="I11" s="103" t="s">
        <v>19</v>
      </c>
      <c r="J11" s="16" t="s">
        <v>20</v>
      </c>
      <c r="L11" s="37"/>
    </row>
    <row r="12" spans="2:46" s="1" customFormat="1" ht="12" customHeight="1">
      <c r="B12" s="37"/>
      <c r="D12" s="101" t="s">
        <v>21</v>
      </c>
      <c r="F12" s="16" t="s">
        <v>22</v>
      </c>
      <c r="I12" s="103" t="s">
        <v>23</v>
      </c>
      <c r="J12" s="104" t="str">
        <f>'Rekapitulace stavby'!AN8</f>
        <v>21. 5. 2019</v>
      </c>
      <c r="L12" s="37"/>
    </row>
    <row r="13" spans="2:46" s="1" customFormat="1" ht="10.9" customHeight="1">
      <c r="B13" s="37"/>
      <c r="I13" s="102"/>
      <c r="L13" s="37"/>
    </row>
    <row r="14" spans="2:46" s="1" customFormat="1" ht="12" customHeight="1">
      <c r="B14" s="37"/>
      <c r="D14" s="101" t="s">
        <v>25</v>
      </c>
      <c r="I14" s="103" t="s">
        <v>26</v>
      </c>
      <c r="J14" s="16" t="s">
        <v>27</v>
      </c>
      <c r="L14" s="37"/>
    </row>
    <row r="15" spans="2:46" s="1" customFormat="1" ht="18" customHeight="1">
      <c r="B15" s="37"/>
      <c r="E15" s="16" t="s">
        <v>28</v>
      </c>
      <c r="I15" s="103" t="s">
        <v>29</v>
      </c>
      <c r="J15" s="16" t="s">
        <v>27</v>
      </c>
      <c r="L15" s="37"/>
    </row>
    <row r="16" spans="2:46" s="1" customFormat="1" ht="6.95" customHeight="1">
      <c r="B16" s="37"/>
      <c r="I16" s="102"/>
      <c r="L16" s="37"/>
    </row>
    <row r="17" spans="2:12" s="1" customFormat="1" ht="12" customHeight="1">
      <c r="B17" s="37"/>
      <c r="D17" s="101" t="s">
        <v>30</v>
      </c>
      <c r="I17" s="103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47" t="str">
        <f>'Rekapitulace stavby'!E14</f>
        <v>Vyplň údaj</v>
      </c>
      <c r="F18" s="348"/>
      <c r="G18" s="348"/>
      <c r="H18" s="348"/>
      <c r="I18" s="103" t="s">
        <v>29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2"/>
      <c r="L19" s="37"/>
    </row>
    <row r="20" spans="2:12" s="1" customFormat="1" ht="12" customHeight="1">
      <c r="B20" s="37"/>
      <c r="D20" s="101" t="s">
        <v>32</v>
      </c>
      <c r="I20" s="103" t="s">
        <v>26</v>
      </c>
      <c r="J20" s="16" t="s">
        <v>33</v>
      </c>
      <c r="L20" s="37"/>
    </row>
    <row r="21" spans="2:12" s="1" customFormat="1" ht="18" customHeight="1">
      <c r="B21" s="37"/>
      <c r="E21" s="16" t="s">
        <v>34</v>
      </c>
      <c r="I21" s="103" t="s">
        <v>29</v>
      </c>
      <c r="J21" s="16" t="s">
        <v>35</v>
      </c>
      <c r="L21" s="37"/>
    </row>
    <row r="22" spans="2:12" s="1" customFormat="1" ht="6.95" customHeight="1">
      <c r="B22" s="37"/>
      <c r="I22" s="102"/>
      <c r="L22" s="37"/>
    </row>
    <row r="23" spans="2:12" s="1" customFormat="1" ht="12" customHeight="1">
      <c r="B23" s="37"/>
      <c r="D23" s="101" t="s">
        <v>37</v>
      </c>
      <c r="I23" s="103" t="s">
        <v>26</v>
      </c>
      <c r="J23" s="16" t="s">
        <v>38</v>
      </c>
      <c r="L23" s="37"/>
    </row>
    <row r="24" spans="2:12" s="1" customFormat="1" ht="18" customHeight="1">
      <c r="B24" s="37"/>
      <c r="E24" s="16" t="s">
        <v>39</v>
      </c>
      <c r="I24" s="103" t="s">
        <v>29</v>
      </c>
      <c r="J24" s="16" t="s">
        <v>40</v>
      </c>
      <c r="L24" s="37"/>
    </row>
    <row r="25" spans="2:12" s="1" customFormat="1" ht="6.95" customHeight="1">
      <c r="B25" s="37"/>
      <c r="I25" s="102"/>
      <c r="L25" s="37"/>
    </row>
    <row r="26" spans="2:12" s="1" customFormat="1" ht="12" customHeight="1">
      <c r="B26" s="37"/>
      <c r="D26" s="101" t="s">
        <v>41</v>
      </c>
      <c r="I26" s="102"/>
      <c r="L26" s="37"/>
    </row>
    <row r="27" spans="2:12" s="6" customFormat="1" ht="16.5" customHeight="1">
      <c r="B27" s="105"/>
      <c r="E27" s="349" t="s">
        <v>27</v>
      </c>
      <c r="F27" s="349"/>
      <c r="G27" s="349"/>
      <c r="H27" s="349"/>
      <c r="I27" s="106"/>
      <c r="L27" s="105"/>
    </row>
    <row r="28" spans="2:12" s="1" customFormat="1" ht="6.95" customHeight="1">
      <c r="B28" s="37"/>
      <c r="I28" s="102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7"/>
      <c r="J29" s="55"/>
      <c r="K29" s="55"/>
      <c r="L29" s="37"/>
    </row>
    <row r="30" spans="2:12" s="1" customFormat="1" ht="25.35" customHeight="1">
      <c r="B30" s="37"/>
      <c r="D30" s="108" t="s">
        <v>43</v>
      </c>
      <c r="I30" s="102"/>
      <c r="J30" s="109">
        <f>ROUND(J85, 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7"/>
      <c r="J31" s="55"/>
      <c r="K31" s="55"/>
      <c r="L31" s="37"/>
    </row>
    <row r="32" spans="2:12" s="1" customFormat="1" ht="14.45" customHeight="1">
      <c r="B32" s="37"/>
      <c r="F32" s="110" t="s">
        <v>45</v>
      </c>
      <c r="I32" s="111" t="s">
        <v>44</v>
      </c>
      <c r="J32" s="110" t="s">
        <v>46</v>
      </c>
      <c r="L32" s="37"/>
    </row>
    <row r="33" spans="2:12" s="1" customFormat="1" ht="14.45" customHeight="1">
      <c r="B33" s="37"/>
      <c r="D33" s="101" t="s">
        <v>47</v>
      </c>
      <c r="E33" s="101" t="s">
        <v>48</v>
      </c>
      <c r="F33" s="112">
        <f>ROUND((SUM(BE85:BE234)),  2)</f>
        <v>0</v>
      </c>
      <c r="I33" s="113">
        <v>0.21</v>
      </c>
      <c r="J33" s="112">
        <f>ROUND(((SUM(BE85:BE234))*I33),  2)</f>
        <v>0</v>
      </c>
      <c r="L33" s="37"/>
    </row>
    <row r="34" spans="2:12" s="1" customFormat="1" ht="14.45" customHeight="1">
      <c r="B34" s="37"/>
      <c r="E34" s="101" t="s">
        <v>49</v>
      </c>
      <c r="F34" s="112">
        <f>ROUND((SUM(BF85:BF234)),  2)</f>
        <v>0</v>
      </c>
      <c r="I34" s="113">
        <v>0.15</v>
      </c>
      <c r="J34" s="112">
        <f>ROUND(((SUM(BF85:BF234))*I34),  2)</f>
        <v>0</v>
      </c>
      <c r="L34" s="37"/>
    </row>
    <row r="35" spans="2:12" s="1" customFormat="1" ht="14.45" hidden="1" customHeight="1">
      <c r="B35" s="37"/>
      <c r="E35" s="101" t="s">
        <v>50</v>
      </c>
      <c r="F35" s="112">
        <f>ROUND((SUM(BG85:BG234)),  2)</f>
        <v>0</v>
      </c>
      <c r="I35" s="113">
        <v>0.21</v>
      </c>
      <c r="J35" s="112">
        <f>0</f>
        <v>0</v>
      </c>
      <c r="L35" s="37"/>
    </row>
    <row r="36" spans="2:12" s="1" customFormat="1" ht="14.45" hidden="1" customHeight="1">
      <c r="B36" s="37"/>
      <c r="E36" s="101" t="s">
        <v>51</v>
      </c>
      <c r="F36" s="112">
        <f>ROUND((SUM(BH85:BH234)),  2)</f>
        <v>0</v>
      </c>
      <c r="I36" s="113">
        <v>0.15</v>
      </c>
      <c r="J36" s="112">
        <f>0</f>
        <v>0</v>
      </c>
      <c r="L36" s="37"/>
    </row>
    <row r="37" spans="2:12" s="1" customFormat="1" ht="14.45" hidden="1" customHeight="1">
      <c r="B37" s="37"/>
      <c r="E37" s="101" t="s">
        <v>52</v>
      </c>
      <c r="F37" s="112">
        <f>ROUND((SUM(BI85:BI234)),  2)</f>
        <v>0</v>
      </c>
      <c r="I37" s="113">
        <v>0</v>
      </c>
      <c r="J37" s="112">
        <f>0</f>
        <v>0</v>
      </c>
      <c r="L37" s="37"/>
    </row>
    <row r="38" spans="2:12" s="1" customFormat="1" ht="6.95" customHeight="1">
      <c r="B38" s="37"/>
      <c r="I38" s="102"/>
      <c r="L38" s="37"/>
    </row>
    <row r="39" spans="2:12" s="1" customFormat="1" ht="25.35" customHeight="1">
      <c r="B39" s="37"/>
      <c r="C39" s="114"/>
      <c r="D39" s="115" t="s">
        <v>53</v>
      </c>
      <c r="E39" s="116"/>
      <c r="F39" s="116"/>
      <c r="G39" s="117" t="s">
        <v>54</v>
      </c>
      <c r="H39" s="118" t="s">
        <v>55</v>
      </c>
      <c r="I39" s="119"/>
      <c r="J39" s="120">
        <f>SUM(J30:J37)</f>
        <v>0</v>
      </c>
      <c r="K39" s="121"/>
      <c r="L39" s="37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7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7"/>
    </row>
    <row r="45" spans="2:12" s="1" customFormat="1" ht="24.95" customHeight="1">
      <c r="B45" s="33"/>
      <c r="C45" s="22" t="s">
        <v>100</v>
      </c>
      <c r="D45" s="34"/>
      <c r="E45" s="34"/>
      <c r="F45" s="34"/>
      <c r="G45" s="34"/>
      <c r="H45" s="34"/>
      <c r="I45" s="102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2"/>
      <c r="J46" s="34"/>
      <c r="K46" s="34"/>
      <c r="L46" s="37"/>
    </row>
    <row r="47" spans="2:12" s="1" customFormat="1" ht="12" customHeight="1">
      <c r="B47" s="33"/>
      <c r="C47" s="28" t="s">
        <v>15</v>
      </c>
      <c r="D47" s="34"/>
      <c r="E47" s="34"/>
      <c r="F47" s="34"/>
      <c r="G47" s="34"/>
      <c r="H47" s="34"/>
      <c r="I47" s="102"/>
      <c r="J47" s="34"/>
      <c r="K47" s="34"/>
      <c r="L47" s="37"/>
    </row>
    <row r="48" spans="2:12" s="1" customFormat="1" ht="16.5" customHeight="1">
      <c r="B48" s="33"/>
      <c r="C48" s="34"/>
      <c r="D48" s="34"/>
      <c r="E48" s="350" t="str">
        <f>E7</f>
        <v>II/201  Chodová planá - Kyjov</v>
      </c>
      <c r="F48" s="351"/>
      <c r="G48" s="351"/>
      <c r="H48" s="351"/>
      <c r="I48" s="102"/>
      <c r="J48" s="34"/>
      <c r="K48" s="34"/>
      <c r="L48" s="37"/>
    </row>
    <row r="49" spans="2:47" s="1" customFormat="1" ht="12" customHeight="1">
      <c r="B49" s="33"/>
      <c r="C49" s="28" t="s">
        <v>98</v>
      </c>
      <c r="D49" s="34"/>
      <c r="E49" s="34"/>
      <c r="F49" s="34"/>
      <c r="G49" s="34"/>
      <c r="H49" s="34"/>
      <c r="I49" s="102"/>
      <c r="J49" s="34"/>
      <c r="K49" s="34"/>
      <c r="L49" s="37"/>
    </row>
    <row r="50" spans="2:47" s="1" customFormat="1" ht="16.5" customHeight="1">
      <c r="B50" s="33"/>
      <c r="C50" s="34"/>
      <c r="D50" s="34"/>
      <c r="E50" s="323" t="str">
        <f>E9</f>
        <v>SK9401 - SO 101  II/201 Ch.Planá - Kyjov</v>
      </c>
      <c r="F50" s="322"/>
      <c r="G50" s="322"/>
      <c r="H50" s="322"/>
      <c r="I50" s="102"/>
      <c r="J50" s="34"/>
      <c r="K50" s="34"/>
      <c r="L50" s="37"/>
    </row>
    <row r="51" spans="2:47" s="1" customFormat="1" ht="6.95" customHeight="1">
      <c r="B51" s="33"/>
      <c r="C51" s="34"/>
      <c r="D51" s="34"/>
      <c r="E51" s="34"/>
      <c r="F51" s="34"/>
      <c r="G51" s="34"/>
      <c r="H51" s="34"/>
      <c r="I51" s="102"/>
      <c r="J51" s="34"/>
      <c r="K51" s="34"/>
      <c r="L51" s="37"/>
    </row>
    <row r="52" spans="2:47" s="1" customFormat="1" ht="12" customHeight="1">
      <c r="B52" s="33"/>
      <c r="C52" s="28" t="s">
        <v>21</v>
      </c>
      <c r="D52" s="34"/>
      <c r="E52" s="34"/>
      <c r="F52" s="26" t="str">
        <f>F12</f>
        <v xml:space="preserve"> </v>
      </c>
      <c r="G52" s="34"/>
      <c r="H52" s="34"/>
      <c r="I52" s="103" t="s">
        <v>23</v>
      </c>
      <c r="J52" s="54" t="str">
        <f>IF(J12="","",J12)</f>
        <v>21. 5. 2019</v>
      </c>
      <c r="K52" s="34"/>
      <c r="L52" s="37"/>
    </row>
    <row r="53" spans="2:47" s="1" customFormat="1" ht="6.95" customHeight="1">
      <c r="B53" s="33"/>
      <c r="C53" s="34"/>
      <c r="D53" s="34"/>
      <c r="E53" s="34"/>
      <c r="F53" s="34"/>
      <c r="G53" s="34"/>
      <c r="H53" s="34"/>
      <c r="I53" s="102"/>
      <c r="J53" s="34"/>
      <c r="K53" s="34"/>
      <c r="L53" s="37"/>
    </row>
    <row r="54" spans="2:47" s="1" customFormat="1" ht="24.95" customHeight="1">
      <c r="B54" s="33"/>
      <c r="C54" s="28" t="s">
        <v>25</v>
      </c>
      <c r="D54" s="34"/>
      <c r="E54" s="34"/>
      <c r="F54" s="26" t="str">
        <f>E15</f>
        <v>SUS PK příspěvková organizace</v>
      </c>
      <c r="G54" s="34"/>
      <c r="H54" s="34"/>
      <c r="I54" s="103" t="s">
        <v>32</v>
      </c>
      <c r="J54" s="31" t="str">
        <f>E21</f>
        <v xml:space="preserve">Projekční kancelář Ing.Škubalová </v>
      </c>
      <c r="K54" s="34"/>
      <c r="L54" s="37"/>
    </row>
    <row r="55" spans="2:47" s="1" customFormat="1" ht="13.7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03" t="s">
        <v>37</v>
      </c>
      <c r="J55" s="31" t="str">
        <f>E24</f>
        <v>Straka</v>
      </c>
      <c r="K55" s="34"/>
      <c r="L55" s="37"/>
    </row>
    <row r="56" spans="2:47" s="1" customFormat="1" ht="10.35" customHeight="1">
      <c r="B56" s="33"/>
      <c r="C56" s="34"/>
      <c r="D56" s="34"/>
      <c r="E56" s="34"/>
      <c r="F56" s="34"/>
      <c r="G56" s="34"/>
      <c r="H56" s="34"/>
      <c r="I56" s="102"/>
      <c r="J56" s="34"/>
      <c r="K56" s="34"/>
      <c r="L56" s="37"/>
    </row>
    <row r="57" spans="2:47" s="1" customFormat="1" ht="29.25" customHeight="1">
      <c r="B57" s="33"/>
      <c r="C57" s="128" t="s">
        <v>101</v>
      </c>
      <c r="D57" s="129"/>
      <c r="E57" s="129"/>
      <c r="F57" s="129"/>
      <c r="G57" s="129"/>
      <c r="H57" s="129"/>
      <c r="I57" s="130"/>
      <c r="J57" s="131" t="s">
        <v>102</v>
      </c>
      <c r="K57" s="129"/>
      <c r="L57" s="37"/>
    </row>
    <row r="58" spans="2:47" s="1" customFormat="1" ht="10.35" customHeight="1">
      <c r="B58" s="33"/>
      <c r="C58" s="34"/>
      <c r="D58" s="34"/>
      <c r="E58" s="34"/>
      <c r="F58" s="34"/>
      <c r="G58" s="34"/>
      <c r="H58" s="34"/>
      <c r="I58" s="102"/>
      <c r="J58" s="34"/>
      <c r="K58" s="34"/>
      <c r="L58" s="37"/>
    </row>
    <row r="59" spans="2:47" s="1" customFormat="1" ht="22.9" customHeight="1">
      <c r="B59" s="33"/>
      <c r="C59" s="132" t="s">
        <v>75</v>
      </c>
      <c r="D59" s="34"/>
      <c r="E59" s="34"/>
      <c r="F59" s="34"/>
      <c r="G59" s="34"/>
      <c r="H59" s="34"/>
      <c r="I59" s="102"/>
      <c r="J59" s="72">
        <f>J85</f>
        <v>0</v>
      </c>
      <c r="K59" s="34"/>
      <c r="L59" s="37"/>
      <c r="AU59" s="16" t="s">
        <v>103</v>
      </c>
    </row>
    <row r="60" spans="2:47" s="7" customFormat="1" ht="24.95" customHeight="1">
      <c r="B60" s="133"/>
      <c r="C60" s="134"/>
      <c r="D60" s="135" t="s">
        <v>104</v>
      </c>
      <c r="E60" s="136"/>
      <c r="F60" s="136"/>
      <c r="G60" s="136"/>
      <c r="H60" s="136"/>
      <c r="I60" s="137"/>
      <c r="J60" s="138">
        <f>J86</f>
        <v>0</v>
      </c>
      <c r="K60" s="134"/>
      <c r="L60" s="139"/>
    </row>
    <row r="61" spans="2:47" s="8" customFormat="1" ht="19.899999999999999" customHeight="1">
      <c r="B61" s="140"/>
      <c r="C61" s="141"/>
      <c r="D61" s="142" t="s">
        <v>105</v>
      </c>
      <c r="E61" s="143"/>
      <c r="F61" s="143"/>
      <c r="G61" s="143"/>
      <c r="H61" s="143"/>
      <c r="I61" s="144"/>
      <c r="J61" s="145">
        <f>J87</f>
        <v>0</v>
      </c>
      <c r="K61" s="141"/>
      <c r="L61" s="146"/>
    </row>
    <row r="62" spans="2:47" s="8" customFormat="1" ht="19.899999999999999" customHeight="1">
      <c r="B62" s="140"/>
      <c r="C62" s="141"/>
      <c r="D62" s="142" t="s">
        <v>106</v>
      </c>
      <c r="E62" s="143"/>
      <c r="F62" s="143"/>
      <c r="G62" s="143"/>
      <c r="H62" s="143"/>
      <c r="I62" s="144"/>
      <c r="J62" s="145">
        <f>J130</f>
        <v>0</v>
      </c>
      <c r="K62" s="141"/>
      <c r="L62" s="146"/>
    </row>
    <row r="63" spans="2:47" s="8" customFormat="1" ht="19.899999999999999" customHeight="1">
      <c r="B63" s="140"/>
      <c r="C63" s="141"/>
      <c r="D63" s="142" t="s">
        <v>107</v>
      </c>
      <c r="E63" s="143"/>
      <c r="F63" s="143"/>
      <c r="G63" s="143"/>
      <c r="H63" s="143"/>
      <c r="I63" s="144"/>
      <c r="J63" s="145">
        <f>J166</f>
        <v>0</v>
      </c>
      <c r="K63" s="141"/>
      <c r="L63" s="146"/>
    </row>
    <row r="64" spans="2:47" s="8" customFormat="1" ht="19.899999999999999" customHeight="1">
      <c r="B64" s="140"/>
      <c r="C64" s="141"/>
      <c r="D64" s="142" t="s">
        <v>108</v>
      </c>
      <c r="E64" s="143"/>
      <c r="F64" s="143"/>
      <c r="G64" s="143"/>
      <c r="H64" s="143"/>
      <c r="I64" s="144"/>
      <c r="J64" s="145">
        <f>J215</f>
        <v>0</v>
      </c>
      <c r="K64" s="141"/>
      <c r="L64" s="146"/>
    </row>
    <row r="65" spans="2:12" s="8" customFormat="1" ht="19.899999999999999" customHeight="1">
      <c r="B65" s="140"/>
      <c r="C65" s="141"/>
      <c r="D65" s="142" t="s">
        <v>109</v>
      </c>
      <c r="E65" s="143"/>
      <c r="F65" s="143"/>
      <c r="G65" s="143"/>
      <c r="H65" s="143"/>
      <c r="I65" s="144"/>
      <c r="J65" s="145">
        <f>J232</f>
        <v>0</v>
      </c>
      <c r="K65" s="141"/>
      <c r="L65" s="146"/>
    </row>
    <row r="66" spans="2:12" s="1" customFormat="1" ht="21.75" customHeight="1">
      <c r="B66" s="33"/>
      <c r="C66" s="34"/>
      <c r="D66" s="34"/>
      <c r="E66" s="34"/>
      <c r="F66" s="34"/>
      <c r="G66" s="34"/>
      <c r="H66" s="34"/>
      <c r="I66" s="102"/>
      <c r="J66" s="34"/>
      <c r="K66" s="34"/>
      <c r="L66" s="37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124"/>
      <c r="J67" s="46"/>
      <c r="K67" s="46"/>
      <c r="L67" s="37"/>
    </row>
    <row r="71" spans="2:12" s="1" customFormat="1" ht="6.95" customHeight="1">
      <c r="B71" s="47"/>
      <c r="C71" s="48"/>
      <c r="D71" s="48"/>
      <c r="E71" s="48"/>
      <c r="F71" s="48"/>
      <c r="G71" s="48"/>
      <c r="H71" s="48"/>
      <c r="I71" s="127"/>
      <c r="J71" s="48"/>
      <c r="K71" s="48"/>
      <c r="L71" s="37"/>
    </row>
    <row r="72" spans="2:12" s="1" customFormat="1" ht="24.95" customHeight="1">
      <c r="B72" s="33"/>
      <c r="C72" s="22" t="s">
        <v>110</v>
      </c>
      <c r="D72" s="34"/>
      <c r="E72" s="34"/>
      <c r="F72" s="34"/>
      <c r="G72" s="34"/>
      <c r="H72" s="34"/>
      <c r="I72" s="102"/>
      <c r="J72" s="34"/>
      <c r="K72" s="34"/>
      <c r="L72" s="37"/>
    </row>
    <row r="73" spans="2:12" s="1" customFormat="1" ht="6.95" customHeight="1">
      <c r="B73" s="33"/>
      <c r="C73" s="34"/>
      <c r="D73" s="34"/>
      <c r="E73" s="34"/>
      <c r="F73" s="34"/>
      <c r="G73" s="34"/>
      <c r="H73" s="34"/>
      <c r="I73" s="102"/>
      <c r="J73" s="34"/>
      <c r="K73" s="34"/>
      <c r="L73" s="37"/>
    </row>
    <row r="74" spans="2:12" s="1" customFormat="1" ht="12" customHeight="1">
      <c r="B74" s="33"/>
      <c r="C74" s="28" t="s">
        <v>15</v>
      </c>
      <c r="D74" s="34"/>
      <c r="E74" s="34"/>
      <c r="F74" s="34"/>
      <c r="G74" s="34"/>
      <c r="H74" s="34"/>
      <c r="I74" s="102"/>
      <c r="J74" s="34"/>
      <c r="K74" s="34"/>
      <c r="L74" s="37"/>
    </row>
    <row r="75" spans="2:12" s="1" customFormat="1" ht="16.5" customHeight="1">
      <c r="B75" s="33"/>
      <c r="C75" s="34"/>
      <c r="D75" s="34"/>
      <c r="E75" s="350" t="str">
        <f>E7</f>
        <v>II/201  Chodová planá - Kyjov</v>
      </c>
      <c r="F75" s="351"/>
      <c r="G75" s="351"/>
      <c r="H75" s="351"/>
      <c r="I75" s="102"/>
      <c r="J75" s="34"/>
      <c r="K75" s="34"/>
      <c r="L75" s="37"/>
    </row>
    <row r="76" spans="2:12" s="1" customFormat="1" ht="12" customHeight="1">
      <c r="B76" s="33"/>
      <c r="C76" s="28" t="s">
        <v>98</v>
      </c>
      <c r="D76" s="34"/>
      <c r="E76" s="34"/>
      <c r="F76" s="34"/>
      <c r="G76" s="34"/>
      <c r="H76" s="34"/>
      <c r="I76" s="102"/>
      <c r="J76" s="34"/>
      <c r="K76" s="34"/>
      <c r="L76" s="37"/>
    </row>
    <row r="77" spans="2:12" s="1" customFormat="1" ht="16.5" customHeight="1">
      <c r="B77" s="33"/>
      <c r="C77" s="34"/>
      <c r="D77" s="34"/>
      <c r="E77" s="323" t="str">
        <f>E9</f>
        <v>SK9401 - SO 101  II/201 Ch.Planá - Kyjov</v>
      </c>
      <c r="F77" s="322"/>
      <c r="G77" s="322"/>
      <c r="H77" s="322"/>
      <c r="I77" s="102"/>
      <c r="J77" s="34"/>
      <c r="K77" s="34"/>
      <c r="L77" s="37"/>
    </row>
    <row r="78" spans="2:12" s="1" customFormat="1" ht="6.95" customHeight="1">
      <c r="B78" s="33"/>
      <c r="C78" s="34"/>
      <c r="D78" s="34"/>
      <c r="E78" s="34"/>
      <c r="F78" s="34"/>
      <c r="G78" s="34"/>
      <c r="H78" s="34"/>
      <c r="I78" s="102"/>
      <c r="J78" s="34"/>
      <c r="K78" s="34"/>
      <c r="L78" s="37"/>
    </row>
    <row r="79" spans="2:12" s="1" customFormat="1" ht="12" customHeight="1">
      <c r="B79" s="33"/>
      <c r="C79" s="28" t="s">
        <v>21</v>
      </c>
      <c r="D79" s="34"/>
      <c r="E79" s="34"/>
      <c r="F79" s="26" t="str">
        <f>F12</f>
        <v xml:space="preserve"> </v>
      </c>
      <c r="G79" s="34"/>
      <c r="H79" s="34"/>
      <c r="I79" s="103" t="s">
        <v>23</v>
      </c>
      <c r="J79" s="54" t="str">
        <f>IF(J12="","",J12)</f>
        <v>21. 5. 2019</v>
      </c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02"/>
      <c r="J80" s="34"/>
      <c r="K80" s="34"/>
      <c r="L80" s="37"/>
    </row>
    <row r="81" spans="2:65" s="1" customFormat="1" ht="24.95" customHeight="1">
      <c r="B81" s="33"/>
      <c r="C81" s="28" t="s">
        <v>25</v>
      </c>
      <c r="D81" s="34"/>
      <c r="E81" s="34"/>
      <c r="F81" s="26" t="str">
        <f>E15</f>
        <v>SUS PK příspěvková organizace</v>
      </c>
      <c r="G81" s="34"/>
      <c r="H81" s="34"/>
      <c r="I81" s="103" t="s">
        <v>32</v>
      </c>
      <c r="J81" s="31" t="str">
        <f>E21</f>
        <v xml:space="preserve">Projekční kancelář Ing.Škubalová </v>
      </c>
      <c r="K81" s="34"/>
      <c r="L81" s="37"/>
    </row>
    <row r="82" spans="2:65" s="1" customFormat="1" ht="13.7" customHeight="1">
      <c r="B82" s="33"/>
      <c r="C82" s="28" t="s">
        <v>30</v>
      </c>
      <c r="D82" s="34"/>
      <c r="E82" s="34"/>
      <c r="F82" s="26" t="str">
        <f>IF(E18="","",E18)</f>
        <v>Vyplň údaj</v>
      </c>
      <c r="G82" s="34"/>
      <c r="H82" s="34"/>
      <c r="I82" s="103" t="s">
        <v>37</v>
      </c>
      <c r="J82" s="31" t="str">
        <f>E24</f>
        <v>Straka</v>
      </c>
      <c r="K82" s="34"/>
      <c r="L82" s="37"/>
    </row>
    <row r="83" spans="2:65" s="1" customFormat="1" ht="10.35" customHeight="1">
      <c r="B83" s="33"/>
      <c r="C83" s="34"/>
      <c r="D83" s="34"/>
      <c r="E83" s="34"/>
      <c r="F83" s="34"/>
      <c r="G83" s="34"/>
      <c r="H83" s="34"/>
      <c r="I83" s="102"/>
      <c r="J83" s="34"/>
      <c r="K83" s="34"/>
      <c r="L83" s="37"/>
    </row>
    <row r="84" spans="2:65" s="9" customFormat="1" ht="29.25" customHeight="1">
      <c r="B84" s="147"/>
      <c r="C84" s="148" t="s">
        <v>111</v>
      </c>
      <c r="D84" s="149" t="s">
        <v>62</v>
      </c>
      <c r="E84" s="149" t="s">
        <v>58</v>
      </c>
      <c r="F84" s="149" t="s">
        <v>59</v>
      </c>
      <c r="G84" s="149" t="s">
        <v>112</v>
      </c>
      <c r="H84" s="149" t="s">
        <v>113</v>
      </c>
      <c r="I84" s="150" t="s">
        <v>114</v>
      </c>
      <c r="J84" s="149" t="s">
        <v>102</v>
      </c>
      <c r="K84" s="151" t="s">
        <v>115</v>
      </c>
      <c r="L84" s="152"/>
      <c r="M84" s="63" t="s">
        <v>27</v>
      </c>
      <c r="N84" s="64" t="s">
        <v>47</v>
      </c>
      <c r="O84" s="64" t="s">
        <v>116</v>
      </c>
      <c r="P84" s="64" t="s">
        <v>117</v>
      </c>
      <c r="Q84" s="64" t="s">
        <v>118</v>
      </c>
      <c r="R84" s="64" t="s">
        <v>119</v>
      </c>
      <c r="S84" s="64" t="s">
        <v>120</v>
      </c>
      <c r="T84" s="65" t="s">
        <v>121</v>
      </c>
    </row>
    <row r="85" spans="2:65" s="1" customFormat="1" ht="22.9" customHeight="1">
      <c r="B85" s="33"/>
      <c r="C85" s="70" t="s">
        <v>122</v>
      </c>
      <c r="D85" s="34"/>
      <c r="E85" s="34"/>
      <c r="F85" s="34"/>
      <c r="G85" s="34"/>
      <c r="H85" s="34"/>
      <c r="I85" s="102"/>
      <c r="J85" s="153">
        <f>BK85</f>
        <v>0</v>
      </c>
      <c r="K85" s="34"/>
      <c r="L85" s="37"/>
      <c r="M85" s="66"/>
      <c r="N85" s="67"/>
      <c r="O85" s="67"/>
      <c r="P85" s="154">
        <f>P86</f>
        <v>0</v>
      </c>
      <c r="Q85" s="67"/>
      <c r="R85" s="154">
        <f>R86</f>
        <v>72.470644699999994</v>
      </c>
      <c r="S85" s="67"/>
      <c r="T85" s="155">
        <f>T86</f>
        <v>1531.4554500000002</v>
      </c>
      <c r="AT85" s="16" t="s">
        <v>76</v>
      </c>
      <c r="AU85" s="16" t="s">
        <v>103</v>
      </c>
      <c r="BK85" s="156">
        <f>BK86</f>
        <v>0</v>
      </c>
    </row>
    <row r="86" spans="2:65" s="10" customFormat="1" ht="25.9" customHeight="1">
      <c r="B86" s="157"/>
      <c r="C86" s="158"/>
      <c r="D86" s="159" t="s">
        <v>76</v>
      </c>
      <c r="E86" s="160" t="s">
        <v>123</v>
      </c>
      <c r="F86" s="160" t="s">
        <v>124</v>
      </c>
      <c r="G86" s="158"/>
      <c r="H86" s="158"/>
      <c r="I86" s="161"/>
      <c r="J86" s="162">
        <f>BK86</f>
        <v>0</v>
      </c>
      <c r="K86" s="158"/>
      <c r="L86" s="163"/>
      <c r="M86" s="164"/>
      <c r="N86" s="165"/>
      <c r="O86" s="165"/>
      <c r="P86" s="166">
        <f>P87+P130+P166+P215+P232</f>
        <v>0</v>
      </c>
      <c r="Q86" s="165"/>
      <c r="R86" s="166">
        <f>R87+R130+R166+R215+R232</f>
        <v>72.470644699999994</v>
      </c>
      <c r="S86" s="165"/>
      <c r="T86" s="167">
        <f>T87+T130+T166+T215+T232</f>
        <v>1531.4554500000002</v>
      </c>
      <c r="AR86" s="168" t="s">
        <v>85</v>
      </c>
      <c r="AT86" s="169" t="s">
        <v>76</v>
      </c>
      <c r="AU86" s="169" t="s">
        <v>77</v>
      </c>
      <c r="AY86" s="168" t="s">
        <v>125</v>
      </c>
      <c r="BK86" s="170">
        <f>BK87+BK130+BK166+BK215+BK232</f>
        <v>0</v>
      </c>
    </row>
    <row r="87" spans="2:65" s="10" customFormat="1" ht="22.9" customHeight="1">
      <c r="B87" s="157"/>
      <c r="C87" s="158"/>
      <c r="D87" s="159" t="s">
        <v>76</v>
      </c>
      <c r="E87" s="171" t="s">
        <v>85</v>
      </c>
      <c r="F87" s="171" t="s">
        <v>126</v>
      </c>
      <c r="G87" s="158"/>
      <c r="H87" s="158"/>
      <c r="I87" s="161"/>
      <c r="J87" s="172">
        <f>BK87</f>
        <v>0</v>
      </c>
      <c r="K87" s="158"/>
      <c r="L87" s="163"/>
      <c r="M87" s="164"/>
      <c r="N87" s="165"/>
      <c r="O87" s="165"/>
      <c r="P87" s="166">
        <f>SUM(P88:P129)</f>
        <v>0</v>
      </c>
      <c r="Q87" s="165"/>
      <c r="R87" s="166">
        <f>SUM(R88:R129)</f>
        <v>0.69816789999999995</v>
      </c>
      <c r="S87" s="165"/>
      <c r="T87" s="167">
        <f>SUM(T88:T129)</f>
        <v>1404.9572500000002</v>
      </c>
      <c r="AR87" s="168" t="s">
        <v>85</v>
      </c>
      <c r="AT87" s="169" t="s">
        <v>76</v>
      </c>
      <c r="AU87" s="169" t="s">
        <v>85</v>
      </c>
      <c r="AY87" s="168" t="s">
        <v>125</v>
      </c>
      <c r="BK87" s="170">
        <f>SUM(BK88:BK129)</f>
        <v>0</v>
      </c>
    </row>
    <row r="88" spans="2:65" s="1" customFormat="1" ht="22.5" customHeight="1">
      <c r="B88" s="33"/>
      <c r="C88" s="173" t="s">
        <v>85</v>
      </c>
      <c r="D88" s="173" t="s">
        <v>127</v>
      </c>
      <c r="E88" s="174" t="s">
        <v>128</v>
      </c>
      <c r="F88" s="175" t="s">
        <v>129</v>
      </c>
      <c r="G88" s="176" t="s">
        <v>130</v>
      </c>
      <c r="H88" s="177">
        <v>275.79000000000002</v>
      </c>
      <c r="I88" s="178"/>
      <c r="J88" s="177">
        <f>ROUND(I88*H88,2)</f>
        <v>0</v>
      </c>
      <c r="K88" s="175" t="s">
        <v>131</v>
      </c>
      <c r="L88" s="37"/>
      <c r="M88" s="179" t="s">
        <v>27</v>
      </c>
      <c r="N88" s="180" t="s">
        <v>48</v>
      </c>
      <c r="O88" s="59"/>
      <c r="P88" s="181">
        <f>O88*H88</f>
        <v>0</v>
      </c>
      <c r="Q88" s="181">
        <v>0</v>
      </c>
      <c r="R88" s="181">
        <f>Q88*H88</f>
        <v>0</v>
      </c>
      <c r="S88" s="181">
        <v>0.11899999999999999</v>
      </c>
      <c r="T88" s="182">
        <f>S88*H88</f>
        <v>32.819009999999999</v>
      </c>
      <c r="AR88" s="16" t="s">
        <v>132</v>
      </c>
      <c r="AT88" s="16" t="s">
        <v>127</v>
      </c>
      <c r="AU88" s="16" t="s">
        <v>87</v>
      </c>
      <c r="AY88" s="16" t="s">
        <v>125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16" t="s">
        <v>85</v>
      </c>
      <c r="BK88" s="183">
        <f>ROUND(I88*H88,2)</f>
        <v>0</v>
      </c>
      <c r="BL88" s="16" t="s">
        <v>132</v>
      </c>
      <c r="BM88" s="16" t="s">
        <v>133</v>
      </c>
    </row>
    <row r="89" spans="2:65" s="1" customFormat="1" ht="175.5">
      <c r="B89" s="33"/>
      <c r="C89" s="34"/>
      <c r="D89" s="184" t="s">
        <v>134</v>
      </c>
      <c r="E89" s="34"/>
      <c r="F89" s="185" t="s">
        <v>135</v>
      </c>
      <c r="G89" s="34"/>
      <c r="H89" s="34"/>
      <c r="I89" s="102"/>
      <c r="J89" s="34"/>
      <c r="K89" s="34"/>
      <c r="L89" s="37"/>
      <c r="M89" s="186"/>
      <c r="N89" s="59"/>
      <c r="O89" s="59"/>
      <c r="P89" s="59"/>
      <c r="Q89" s="59"/>
      <c r="R89" s="59"/>
      <c r="S89" s="59"/>
      <c r="T89" s="60"/>
      <c r="AT89" s="16" t="s">
        <v>134</v>
      </c>
      <c r="AU89" s="16" t="s">
        <v>87</v>
      </c>
    </row>
    <row r="90" spans="2:65" s="11" customFormat="1" ht="11.25">
      <c r="B90" s="187"/>
      <c r="C90" s="188"/>
      <c r="D90" s="184" t="s">
        <v>136</v>
      </c>
      <c r="E90" s="189" t="s">
        <v>27</v>
      </c>
      <c r="F90" s="190" t="s">
        <v>137</v>
      </c>
      <c r="G90" s="188"/>
      <c r="H90" s="191">
        <v>275.79000000000002</v>
      </c>
      <c r="I90" s="192"/>
      <c r="J90" s="188"/>
      <c r="K90" s="188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136</v>
      </c>
      <c r="AU90" s="197" t="s">
        <v>87</v>
      </c>
      <c r="AV90" s="11" t="s">
        <v>87</v>
      </c>
      <c r="AW90" s="11" t="s">
        <v>36</v>
      </c>
      <c r="AX90" s="11" t="s">
        <v>77</v>
      </c>
      <c r="AY90" s="197" t="s">
        <v>125</v>
      </c>
    </row>
    <row r="91" spans="2:65" s="12" customFormat="1" ht="11.25">
      <c r="B91" s="198"/>
      <c r="C91" s="199"/>
      <c r="D91" s="184" t="s">
        <v>136</v>
      </c>
      <c r="E91" s="200" t="s">
        <v>27</v>
      </c>
      <c r="F91" s="201" t="s">
        <v>138</v>
      </c>
      <c r="G91" s="199"/>
      <c r="H91" s="200" t="s">
        <v>27</v>
      </c>
      <c r="I91" s="202"/>
      <c r="J91" s="199"/>
      <c r="K91" s="199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136</v>
      </c>
      <c r="AU91" s="207" t="s">
        <v>87</v>
      </c>
      <c r="AV91" s="12" t="s">
        <v>85</v>
      </c>
      <c r="AW91" s="12" t="s">
        <v>36</v>
      </c>
      <c r="AX91" s="12" t="s">
        <v>77</v>
      </c>
      <c r="AY91" s="207" t="s">
        <v>125</v>
      </c>
    </row>
    <row r="92" spans="2:65" s="13" customFormat="1" ht="11.25">
      <c r="B92" s="208"/>
      <c r="C92" s="209"/>
      <c r="D92" s="184" t="s">
        <v>136</v>
      </c>
      <c r="E92" s="210" t="s">
        <v>27</v>
      </c>
      <c r="F92" s="211" t="s">
        <v>139</v>
      </c>
      <c r="G92" s="209"/>
      <c r="H92" s="212">
        <v>275.79000000000002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136</v>
      </c>
      <c r="AU92" s="218" t="s">
        <v>87</v>
      </c>
      <c r="AV92" s="13" t="s">
        <v>132</v>
      </c>
      <c r="AW92" s="13" t="s">
        <v>36</v>
      </c>
      <c r="AX92" s="13" t="s">
        <v>85</v>
      </c>
      <c r="AY92" s="218" t="s">
        <v>125</v>
      </c>
    </row>
    <row r="93" spans="2:65" s="1" customFormat="1" ht="22.5" customHeight="1">
      <c r="B93" s="33"/>
      <c r="C93" s="173" t="s">
        <v>87</v>
      </c>
      <c r="D93" s="173" t="s">
        <v>127</v>
      </c>
      <c r="E93" s="174" t="s">
        <v>140</v>
      </c>
      <c r="F93" s="175" t="s">
        <v>141</v>
      </c>
      <c r="G93" s="176" t="s">
        <v>130</v>
      </c>
      <c r="H93" s="177">
        <v>275.79000000000002</v>
      </c>
      <c r="I93" s="178"/>
      <c r="J93" s="177">
        <f>ROUND(I93*H93,2)</f>
        <v>0</v>
      </c>
      <c r="K93" s="175" t="s">
        <v>131</v>
      </c>
      <c r="L93" s="37"/>
      <c r="M93" s="179" t="s">
        <v>27</v>
      </c>
      <c r="N93" s="180" t="s">
        <v>48</v>
      </c>
      <c r="O93" s="59"/>
      <c r="P93" s="181">
        <f>O93*H93</f>
        <v>0</v>
      </c>
      <c r="Q93" s="181">
        <v>6.9999999999999994E-5</v>
      </c>
      <c r="R93" s="181">
        <f>Q93*H93</f>
        <v>1.9305300000000001E-2</v>
      </c>
      <c r="S93" s="181">
        <v>0.128</v>
      </c>
      <c r="T93" s="182">
        <f>S93*H93</f>
        <v>35.301120000000004</v>
      </c>
      <c r="AR93" s="16" t="s">
        <v>132</v>
      </c>
      <c r="AT93" s="16" t="s">
        <v>127</v>
      </c>
      <c r="AU93" s="16" t="s">
        <v>87</v>
      </c>
      <c r="AY93" s="16" t="s">
        <v>125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16" t="s">
        <v>85</v>
      </c>
      <c r="BK93" s="183">
        <f>ROUND(I93*H93,2)</f>
        <v>0</v>
      </c>
      <c r="BL93" s="16" t="s">
        <v>132</v>
      </c>
      <c r="BM93" s="16" t="s">
        <v>142</v>
      </c>
    </row>
    <row r="94" spans="2:65" s="1" customFormat="1" ht="195">
      <c r="B94" s="33"/>
      <c r="C94" s="34"/>
      <c r="D94" s="184" t="s">
        <v>134</v>
      </c>
      <c r="E94" s="34"/>
      <c r="F94" s="185" t="s">
        <v>143</v>
      </c>
      <c r="G94" s="34"/>
      <c r="H94" s="34"/>
      <c r="I94" s="102"/>
      <c r="J94" s="34"/>
      <c r="K94" s="34"/>
      <c r="L94" s="37"/>
      <c r="M94" s="186"/>
      <c r="N94" s="59"/>
      <c r="O94" s="59"/>
      <c r="P94" s="59"/>
      <c r="Q94" s="59"/>
      <c r="R94" s="59"/>
      <c r="S94" s="59"/>
      <c r="T94" s="60"/>
      <c r="AT94" s="16" t="s">
        <v>134</v>
      </c>
      <c r="AU94" s="16" t="s">
        <v>87</v>
      </c>
    </row>
    <row r="95" spans="2:65" s="11" customFormat="1" ht="11.25">
      <c r="B95" s="187"/>
      <c r="C95" s="188"/>
      <c r="D95" s="184" t="s">
        <v>136</v>
      </c>
      <c r="E95" s="189" t="s">
        <v>27</v>
      </c>
      <c r="F95" s="190" t="s">
        <v>137</v>
      </c>
      <c r="G95" s="188"/>
      <c r="H95" s="191">
        <v>275.79000000000002</v>
      </c>
      <c r="I95" s="192"/>
      <c r="J95" s="188"/>
      <c r="K95" s="188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136</v>
      </c>
      <c r="AU95" s="197" t="s">
        <v>87</v>
      </c>
      <c r="AV95" s="11" t="s">
        <v>87</v>
      </c>
      <c r="AW95" s="11" t="s">
        <v>36</v>
      </c>
      <c r="AX95" s="11" t="s">
        <v>77</v>
      </c>
      <c r="AY95" s="197" t="s">
        <v>125</v>
      </c>
    </row>
    <row r="96" spans="2:65" s="12" customFormat="1" ht="11.25">
      <c r="B96" s="198"/>
      <c r="C96" s="199"/>
      <c r="D96" s="184" t="s">
        <v>136</v>
      </c>
      <c r="E96" s="200" t="s">
        <v>27</v>
      </c>
      <c r="F96" s="201" t="s">
        <v>144</v>
      </c>
      <c r="G96" s="199"/>
      <c r="H96" s="200" t="s">
        <v>27</v>
      </c>
      <c r="I96" s="202"/>
      <c r="J96" s="199"/>
      <c r="K96" s="199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136</v>
      </c>
      <c r="AU96" s="207" t="s">
        <v>87</v>
      </c>
      <c r="AV96" s="12" t="s">
        <v>85</v>
      </c>
      <c r="AW96" s="12" t="s">
        <v>36</v>
      </c>
      <c r="AX96" s="12" t="s">
        <v>77</v>
      </c>
      <c r="AY96" s="207" t="s">
        <v>125</v>
      </c>
    </row>
    <row r="97" spans="2:65" s="13" customFormat="1" ht="11.25">
      <c r="B97" s="208"/>
      <c r="C97" s="209"/>
      <c r="D97" s="184" t="s">
        <v>136</v>
      </c>
      <c r="E97" s="210" t="s">
        <v>27</v>
      </c>
      <c r="F97" s="211" t="s">
        <v>139</v>
      </c>
      <c r="G97" s="209"/>
      <c r="H97" s="212">
        <v>275.79000000000002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136</v>
      </c>
      <c r="AU97" s="218" t="s">
        <v>87</v>
      </c>
      <c r="AV97" s="13" t="s">
        <v>132</v>
      </c>
      <c r="AW97" s="13" t="s">
        <v>36</v>
      </c>
      <c r="AX97" s="13" t="s">
        <v>85</v>
      </c>
      <c r="AY97" s="218" t="s">
        <v>125</v>
      </c>
    </row>
    <row r="98" spans="2:65" s="1" customFormat="1" ht="22.5" customHeight="1">
      <c r="B98" s="33"/>
      <c r="C98" s="173" t="s">
        <v>145</v>
      </c>
      <c r="D98" s="173" t="s">
        <v>127</v>
      </c>
      <c r="E98" s="174" t="s">
        <v>146</v>
      </c>
      <c r="F98" s="175" t="s">
        <v>147</v>
      </c>
      <c r="G98" s="176" t="s">
        <v>130</v>
      </c>
      <c r="H98" s="177">
        <v>5222.0200000000004</v>
      </c>
      <c r="I98" s="178"/>
      <c r="J98" s="177">
        <f>ROUND(I98*H98,2)</f>
        <v>0</v>
      </c>
      <c r="K98" s="175" t="s">
        <v>131</v>
      </c>
      <c r="L98" s="37"/>
      <c r="M98" s="179" t="s">
        <v>27</v>
      </c>
      <c r="N98" s="180" t="s">
        <v>48</v>
      </c>
      <c r="O98" s="59"/>
      <c r="P98" s="181">
        <f>O98*H98</f>
        <v>0</v>
      </c>
      <c r="Q98" s="181">
        <v>1.2999999999999999E-4</v>
      </c>
      <c r="R98" s="181">
        <f>Q98*H98</f>
        <v>0.67886259999999998</v>
      </c>
      <c r="S98" s="181">
        <v>0.25600000000000001</v>
      </c>
      <c r="T98" s="182">
        <f>S98*H98</f>
        <v>1336.8371200000001</v>
      </c>
      <c r="AR98" s="16" t="s">
        <v>132</v>
      </c>
      <c r="AT98" s="16" t="s">
        <v>127</v>
      </c>
      <c r="AU98" s="16" t="s">
        <v>87</v>
      </c>
      <c r="AY98" s="16" t="s">
        <v>125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16" t="s">
        <v>85</v>
      </c>
      <c r="BK98" s="183">
        <f>ROUND(I98*H98,2)</f>
        <v>0</v>
      </c>
      <c r="BL98" s="16" t="s">
        <v>132</v>
      </c>
      <c r="BM98" s="16" t="s">
        <v>148</v>
      </c>
    </row>
    <row r="99" spans="2:65" s="1" customFormat="1" ht="195">
      <c r="B99" s="33"/>
      <c r="C99" s="34"/>
      <c r="D99" s="184" t="s">
        <v>134</v>
      </c>
      <c r="E99" s="34"/>
      <c r="F99" s="185" t="s">
        <v>143</v>
      </c>
      <c r="G99" s="34"/>
      <c r="H99" s="34"/>
      <c r="I99" s="102"/>
      <c r="J99" s="34"/>
      <c r="K99" s="34"/>
      <c r="L99" s="37"/>
      <c r="M99" s="186"/>
      <c r="N99" s="59"/>
      <c r="O99" s="59"/>
      <c r="P99" s="59"/>
      <c r="Q99" s="59"/>
      <c r="R99" s="59"/>
      <c r="S99" s="59"/>
      <c r="T99" s="60"/>
      <c r="AT99" s="16" t="s">
        <v>134</v>
      </c>
      <c r="AU99" s="16" t="s">
        <v>87</v>
      </c>
    </row>
    <row r="100" spans="2:65" s="12" customFormat="1" ht="11.25">
      <c r="B100" s="198"/>
      <c r="C100" s="199"/>
      <c r="D100" s="184" t="s">
        <v>136</v>
      </c>
      <c r="E100" s="200" t="s">
        <v>27</v>
      </c>
      <c r="F100" s="201" t="s">
        <v>149</v>
      </c>
      <c r="G100" s="199"/>
      <c r="H100" s="200" t="s">
        <v>27</v>
      </c>
      <c r="I100" s="202"/>
      <c r="J100" s="199"/>
      <c r="K100" s="199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136</v>
      </c>
      <c r="AU100" s="207" t="s">
        <v>87</v>
      </c>
      <c r="AV100" s="12" t="s">
        <v>85</v>
      </c>
      <c r="AW100" s="12" t="s">
        <v>36</v>
      </c>
      <c r="AX100" s="12" t="s">
        <v>77</v>
      </c>
      <c r="AY100" s="207" t="s">
        <v>125</v>
      </c>
    </row>
    <row r="101" spans="2:65" s="11" customFormat="1" ht="11.25">
      <c r="B101" s="187"/>
      <c r="C101" s="188"/>
      <c r="D101" s="184" t="s">
        <v>136</v>
      </c>
      <c r="E101" s="189" t="s">
        <v>27</v>
      </c>
      <c r="F101" s="190" t="s">
        <v>150</v>
      </c>
      <c r="G101" s="188"/>
      <c r="H101" s="191">
        <v>450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136</v>
      </c>
      <c r="AU101" s="197" t="s">
        <v>87</v>
      </c>
      <c r="AV101" s="11" t="s">
        <v>87</v>
      </c>
      <c r="AW101" s="11" t="s">
        <v>36</v>
      </c>
      <c r="AX101" s="11" t="s">
        <v>77</v>
      </c>
      <c r="AY101" s="197" t="s">
        <v>125</v>
      </c>
    </row>
    <row r="102" spans="2:65" s="12" customFormat="1" ht="11.25">
      <c r="B102" s="198"/>
      <c r="C102" s="199"/>
      <c r="D102" s="184" t="s">
        <v>136</v>
      </c>
      <c r="E102" s="200" t="s">
        <v>27</v>
      </c>
      <c r="F102" s="201" t="s">
        <v>151</v>
      </c>
      <c r="G102" s="199"/>
      <c r="H102" s="200" t="s">
        <v>27</v>
      </c>
      <c r="I102" s="202"/>
      <c r="J102" s="199"/>
      <c r="K102" s="199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136</v>
      </c>
      <c r="AU102" s="207" t="s">
        <v>87</v>
      </c>
      <c r="AV102" s="12" t="s">
        <v>85</v>
      </c>
      <c r="AW102" s="12" t="s">
        <v>36</v>
      </c>
      <c r="AX102" s="12" t="s">
        <v>77</v>
      </c>
      <c r="AY102" s="207" t="s">
        <v>125</v>
      </c>
    </row>
    <row r="103" spans="2:65" s="11" customFormat="1" ht="11.25">
      <c r="B103" s="187"/>
      <c r="C103" s="188"/>
      <c r="D103" s="184" t="s">
        <v>136</v>
      </c>
      <c r="E103" s="189" t="s">
        <v>27</v>
      </c>
      <c r="F103" s="190" t="s">
        <v>152</v>
      </c>
      <c r="G103" s="188"/>
      <c r="H103" s="191">
        <v>4772.0200000000004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136</v>
      </c>
      <c r="AU103" s="197" t="s">
        <v>87</v>
      </c>
      <c r="AV103" s="11" t="s">
        <v>87</v>
      </c>
      <c r="AW103" s="11" t="s">
        <v>36</v>
      </c>
      <c r="AX103" s="11" t="s">
        <v>77</v>
      </c>
      <c r="AY103" s="197" t="s">
        <v>125</v>
      </c>
    </row>
    <row r="104" spans="2:65" s="12" customFormat="1" ht="11.25">
      <c r="B104" s="198"/>
      <c r="C104" s="199"/>
      <c r="D104" s="184" t="s">
        <v>136</v>
      </c>
      <c r="E104" s="200" t="s">
        <v>27</v>
      </c>
      <c r="F104" s="201" t="s">
        <v>153</v>
      </c>
      <c r="G104" s="199"/>
      <c r="H104" s="200" t="s">
        <v>27</v>
      </c>
      <c r="I104" s="202"/>
      <c r="J104" s="199"/>
      <c r="K104" s="199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136</v>
      </c>
      <c r="AU104" s="207" t="s">
        <v>87</v>
      </c>
      <c r="AV104" s="12" t="s">
        <v>85</v>
      </c>
      <c r="AW104" s="12" t="s">
        <v>36</v>
      </c>
      <c r="AX104" s="12" t="s">
        <v>77</v>
      </c>
      <c r="AY104" s="207" t="s">
        <v>125</v>
      </c>
    </row>
    <row r="105" spans="2:65" s="13" customFormat="1" ht="11.25">
      <c r="B105" s="208"/>
      <c r="C105" s="209"/>
      <c r="D105" s="184" t="s">
        <v>136</v>
      </c>
      <c r="E105" s="210" t="s">
        <v>27</v>
      </c>
      <c r="F105" s="211" t="s">
        <v>139</v>
      </c>
      <c r="G105" s="209"/>
      <c r="H105" s="212">
        <v>5222.0200000000004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136</v>
      </c>
      <c r="AU105" s="218" t="s">
        <v>87</v>
      </c>
      <c r="AV105" s="13" t="s">
        <v>132</v>
      </c>
      <c r="AW105" s="13" t="s">
        <v>36</v>
      </c>
      <c r="AX105" s="13" t="s">
        <v>85</v>
      </c>
      <c r="AY105" s="218" t="s">
        <v>125</v>
      </c>
    </row>
    <row r="106" spans="2:65" s="1" customFormat="1" ht="22.5" customHeight="1">
      <c r="B106" s="33"/>
      <c r="C106" s="173" t="s">
        <v>132</v>
      </c>
      <c r="D106" s="173" t="s">
        <v>127</v>
      </c>
      <c r="E106" s="174" t="s">
        <v>154</v>
      </c>
      <c r="F106" s="175" t="s">
        <v>155</v>
      </c>
      <c r="G106" s="176" t="s">
        <v>156</v>
      </c>
      <c r="H106" s="177">
        <v>146.69999999999999</v>
      </c>
      <c r="I106" s="178"/>
      <c r="J106" s="177">
        <f>ROUND(I106*H106,2)</f>
        <v>0</v>
      </c>
      <c r="K106" s="175" t="s">
        <v>131</v>
      </c>
      <c r="L106" s="37"/>
      <c r="M106" s="179" t="s">
        <v>27</v>
      </c>
      <c r="N106" s="180" t="s">
        <v>48</v>
      </c>
      <c r="O106" s="59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16" t="s">
        <v>132</v>
      </c>
      <c r="AT106" s="16" t="s">
        <v>127</v>
      </c>
      <c r="AU106" s="16" t="s">
        <v>87</v>
      </c>
      <c r="AY106" s="16" t="s">
        <v>125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6" t="s">
        <v>85</v>
      </c>
      <c r="BK106" s="183">
        <f>ROUND(I106*H106,2)</f>
        <v>0</v>
      </c>
      <c r="BL106" s="16" t="s">
        <v>132</v>
      </c>
      <c r="BM106" s="16" t="s">
        <v>157</v>
      </c>
    </row>
    <row r="107" spans="2:65" s="1" customFormat="1" ht="136.5">
      <c r="B107" s="33"/>
      <c r="C107" s="34"/>
      <c r="D107" s="184" t="s">
        <v>134</v>
      </c>
      <c r="E107" s="34"/>
      <c r="F107" s="185" t="s">
        <v>158</v>
      </c>
      <c r="G107" s="34"/>
      <c r="H107" s="34"/>
      <c r="I107" s="102"/>
      <c r="J107" s="34"/>
      <c r="K107" s="34"/>
      <c r="L107" s="37"/>
      <c r="M107" s="186"/>
      <c r="N107" s="59"/>
      <c r="O107" s="59"/>
      <c r="P107" s="59"/>
      <c r="Q107" s="59"/>
      <c r="R107" s="59"/>
      <c r="S107" s="59"/>
      <c r="T107" s="60"/>
      <c r="AT107" s="16" t="s">
        <v>134</v>
      </c>
      <c r="AU107" s="16" t="s">
        <v>87</v>
      </c>
    </row>
    <row r="108" spans="2:65" s="12" customFormat="1" ht="11.25">
      <c r="B108" s="198"/>
      <c r="C108" s="199"/>
      <c r="D108" s="184" t="s">
        <v>136</v>
      </c>
      <c r="E108" s="200" t="s">
        <v>27</v>
      </c>
      <c r="F108" s="201" t="s">
        <v>159</v>
      </c>
      <c r="G108" s="199"/>
      <c r="H108" s="200" t="s">
        <v>27</v>
      </c>
      <c r="I108" s="202"/>
      <c r="J108" s="199"/>
      <c r="K108" s="199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136</v>
      </c>
      <c r="AU108" s="207" t="s">
        <v>87</v>
      </c>
      <c r="AV108" s="12" t="s">
        <v>85</v>
      </c>
      <c r="AW108" s="12" t="s">
        <v>36</v>
      </c>
      <c r="AX108" s="12" t="s">
        <v>77</v>
      </c>
      <c r="AY108" s="207" t="s">
        <v>125</v>
      </c>
    </row>
    <row r="109" spans="2:65" s="11" customFormat="1" ht="11.25">
      <c r="B109" s="187"/>
      <c r="C109" s="188"/>
      <c r="D109" s="184" t="s">
        <v>136</v>
      </c>
      <c r="E109" s="189" t="s">
        <v>27</v>
      </c>
      <c r="F109" s="190" t="s">
        <v>160</v>
      </c>
      <c r="G109" s="188"/>
      <c r="H109" s="191">
        <v>43.5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136</v>
      </c>
      <c r="AU109" s="197" t="s">
        <v>87</v>
      </c>
      <c r="AV109" s="11" t="s">
        <v>87</v>
      </c>
      <c r="AW109" s="11" t="s">
        <v>36</v>
      </c>
      <c r="AX109" s="11" t="s">
        <v>77</v>
      </c>
      <c r="AY109" s="197" t="s">
        <v>125</v>
      </c>
    </row>
    <row r="110" spans="2:65" s="12" customFormat="1" ht="11.25">
      <c r="B110" s="198"/>
      <c r="C110" s="199"/>
      <c r="D110" s="184" t="s">
        <v>136</v>
      </c>
      <c r="E110" s="200" t="s">
        <v>27</v>
      </c>
      <c r="F110" s="201" t="s">
        <v>161</v>
      </c>
      <c r="G110" s="199"/>
      <c r="H110" s="200" t="s">
        <v>27</v>
      </c>
      <c r="I110" s="202"/>
      <c r="J110" s="199"/>
      <c r="K110" s="199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136</v>
      </c>
      <c r="AU110" s="207" t="s">
        <v>87</v>
      </c>
      <c r="AV110" s="12" t="s">
        <v>85</v>
      </c>
      <c r="AW110" s="12" t="s">
        <v>36</v>
      </c>
      <c r="AX110" s="12" t="s">
        <v>77</v>
      </c>
      <c r="AY110" s="207" t="s">
        <v>125</v>
      </c>
    </row>
    <row r="111" spans="2:65" s="11" customFormat="1" ht="11.25">
      <c r="B111" s="187"/>
      <c r="C111" s="188"/>
      <c r="D111" s="184" t="s">
        <v>136</v>
      </c>
      <c r="E111" s="189" t="s">
        <v>27</v>
      </c>
      <c r="F111" s="190" t="s">
        <v>162</v>
      </c>
      <c r="G111" s="188"/>
      <c r="H111" s="191">
        <v>103.2</v>
      </c>
      <c r="I111" s="192"/>
      <c r="J111" s="188"/>
      <c r="K111" s="188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136</v>
      </c>
      <c r="AU111" s="197" t="s">
        <v>87</v>
      </c>
      <c r="AV111" s="11" t="s">
        <v>87</v>
      </c>
      <c r="AW111" s="11" t="s">
        <v>36</v>
      </c>
      <c r="AX111" s="11" t="s">
        <v>77</v>
      </c>
      <c r="AY111" s="197" t="s">
        <v>125</v>
      </c>
    </row>
    <row r="112" spans="2:65" s="12" customFormat="1" ht="11.25">
      <c r="B112" s="198"/>
      <c r="C112" s="199"/>
      <c r="D112" s="184" t="s">
        <v>136</v>
      </c>
      <c r="E112" s="200" t="s">
        <v>27</v>
      </c>
      <c r="F112" s="201" t="s">
        <v>153</v>
      </c>
      <c r="G112" s="199"/>
      <c r="H112" s="200" t="s">
        <v>27</v>
      </c>
      <c r="I112" s="202"/>
      <c r="J112" s="199"/>
      <c r="K112" s="199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136</v>
      </c>
      <c r="AU112" s="207" t="s">
        <v>87</v>
      </c>
      <c r="AV112" s="12" t="s">
        <v>85</v>
      </c>
      <c r="AW112" s="12" t="s">
        <v>36</v>
      </c>
      <c r="AX112" s="12" t="s">
        <v>77</v>
      </c>
      <c r="AY112" s="207" t="s">
        <v>125</v>
      </c>
    </row>
    <row r="113" spans="2:65" s="13" customFormat="1" ht="11.25">
      <c r="B113" s="208"/>
      <c r="C113" s="209"/>
      <c r="D113" s="184" t="s">
        <v>136</v>
      </c>
      <c r="E113" s="210" t="s">
        <v>27</v>
      </c>
      <c r="F113" s="211" t="s">
        <v>139</v>
      </c>
      <c r="G113" s="209"/>
      <c r="H113" s="212">
        <v>146.69999999999999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136</v>
      </c>
      <c r="AU113" s="218" t="s">
        <v>87</v>
      </c>
      <c r="AV113" s="13" t="s">
        <v>132</v>
      </c>
      <c r="AW113" s="13" t="s">
        <v>36</v>
      </c>
      <c r="AX113" s="13" t="s">
        <v>85</v>
      </c>
      <c r="AY113" s="218" t="s">
        <v>125</v>
      </c>
    </row>
    <row r="114" spans="2:65" s="1" customFormat="1" ht="16.5" customHeight="1">
      <c r="B114" s="33"/>
      <c r="C114" s="173" t="s">
        <v>163</v>
      </c>
      <c r="D114" s="173" t="s">
        <v>127</v>
      </c>
      <c r="E114" s="174" t="s">
        <v>164</v>
      </c>
      <c r="F114" s="175" t="s">
        <v>165</v>
      </c>
      <c r="G114" s="176" t="s">
        <v>156</v>
      </c>
      <c r="H114" s="177">
        <v>146.69999999999999</v>
      </c>
      <c r="I114" s="178"/>
      <c r="J114" s="177">
        <f>ROUND(I114*H114,2)</f>
        <v>0</v>
      </c>
      <c r="K114" s="175" t="s">
        <v>131</v>
      </c>
      <c r="L114" s="37"/>
      <c r="M114" s="179" t="s">
        <v>27</v>
      </c>
      <c r="N114" s="180" t="s">
        <v>48</v>
      </c>
      <c r="O114" s="59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AR114" s="16" t="s">
        <v>132</v>
      </c>
      <c r="AT114" s="16" t="s">
        <v>127</v>
      </c>
      <c r="AU114" s="16" t="s">
        <v>87</v>
      </c>
      <c r="AY114" s="16" t="s">
        <v>125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6" t="s">
        <v>85</v>
      </c>
      <c r="BK114" s="183">
        <f>ROUND(I114*H114,2)</f>
        <v>0</v>
      </c>
      <c r="BL114" s="16" t="s">
        <v>132</v>
      </c>
      <c r="BM114" s="16" t="s">
        <v>166</v>
      </c>
    </row>
    <row r="115" spans="2:65" s="1" customFormat="1" ht="107.25">
      <c r="B115" s="33"/>
      <c r="C115" s="34"/>
      <c r="D115" s="184" t="s">
        <v>134</v>
      </c>
      <c r="E115" s="34"/>
      <c r="F115" s="185" t="s">
        <v>167</v>
      </c>
      <c r="G115" s="34"/>
      <c r="H115" s="34"/>
      <c r="I115" s="102"/>
      <c r="J115" s="34"/>
      <c r="K115" s="34"/>
      <c r="L115" s="37"/>
      <c r="M115" s="186"/>
      <c r="N115" s="59"/>
      <c r="O115" s="59"/>
      <c r="P115" s="59"/>
      <c r="Q115" s="59"/>
      <c r="R115" s="59"/>
      <c r="S115" s="59"/>
      <c r="T115" s="60"/>
      <c r="AT115" s="16" t="s">
        <v>134</v>
      </c>
      <c r="AU115" s="16" t="s">
        <v>87</v>
      </c>
    </row>
    <row r="116" spans="2:65" s="1" customFormat="1" ht="16.5" customHeight="1">
      <c r="B116" s="33"/>
      <c r="C116" s="173" t="s">
        <v>168</v>
      </c>
      <c r="D116" s="173" t="s">
        <v>127</v>
      </c>
      <c r="E116" s="174" t="s">
        <v>169</v>
      </c>
      <c r="F116" s="175" t="s">
        <v>170</v>
      </c>
      <c r="G116" s="176" t="s">
        <v>130</v>
      </c>
      <c r="H116" s="177">
        <v>1032</v>
      </c>
      <c r="I116" s="178"/>
      <c r="J116" s="177">
        <f>ROUND(I116*H116,2)</f>
        <v>0</v>
      </c>
      <c r="K116" s="175" t="s">
        <v>131</v>
      </c>
      <c r="L116" s="37"/>
      <c r="M116" s="179" t="s">
        <v>27</v>
      </c>
      <c r="N116" s="180" t="s">
        <v>48</v>
      </c>
      <c r="O116" s="59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AR116" s="16" t="s">
        <v>132</v>
      </c>
      <c r="AT116" s="16" t="s">
        <v>127</v>
      </c>
      <c r="AU116" s="16" t="s">
        <v>87</v>
      </c>
      <c r="AY116" s="16" t="s">
        <v>125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16" t="s">
        <v>85</v>
      </c>
      <c r="BK116" s="183">
        <f>ROUND(I116*H116,2)</f>
        <v>0</v>
      </c>
      <c r="BL116" s="16" t="s">
        <v>132</v>
      </c>
      <c r="BM116" s="16" t="s">
        <v>171</v>
      </c>
    </row>
    <row r="117" spans="2:65" s="11" customFormat="1" ht="11.25">
      <c r="B117" s="187"/>
      <c r="C117" s="188"/>
      <c r="D117" s="184" t="s">
        <v>136</v>
      </c>
      <c r="E117" s="189" t="s">
        <v>27</v>
      </c>
      <c r="F117" s="190" t="s">
        <v>172</v>
      </c>
      <c r="G117" s="188"/>
      <c r="H117" s="191">
        <v>1032</v>
      </c>
      <c r="I117" s="192"/>
      <c r="J117" s="188"/>
      <c r="K117" s="188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136</v>
      </c>
      <c r="AU117" s="197" t="s">
        <v>87</v>
      </c>
      <c r="AV117" s="11" t="s">
        <v>87</v>
      </c>
      <c r="AW117" s="11" t="s">
        <v>36</v>
      </c>
      <c r="AX117" s="11" t="s">
        <v>77</v>
      </c>
      <c r="AY117" s="197" t="s">
        <v>125</v>
      </c>
    </row>
    <row r="118" spans="2:65" s="12" customFormat="1" ht="11.25">
      <c r="B118" s="198"/>
      <c r="C118" s="199"/>
      <c r="D118" s="184" t="s">
        <v>136</v>
      </c>
      <c r="E118" s="200" t="s">
        <v>27</v>
      </c>
      <c r="F118" s="201" t="s">
        <v>173</v>
      </c>
      <c r="G118" s="199"/>
      <c r="H118" s="200" t="s">
        <v>27</v>
      </c>
      <c r="I118" s="202"/>
      <c r="J118" s="199"/>
      <c r="K118" s="199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136</v>
      </c>
      <c r="AU118" s="207" t="s">
        <v>87</v>
      </c>
      <c r="AV118" s="12" t="s">
        <v>85</v>
      </c>
      <c r="AW118" s="12" t="s">
        <v>36</v>
      </c>
      <c r="AX118" s="12" t="s">
        <v>77</v>
      </c>
      <c r="AY118" s="207" t="s">
        <v>125</v>
      </c>
    </row>
    <row r="119" spans="2:65" s="13" customFormat="1" ht="11.25">
      <c r="B119" s="208"/>
      <c r="C119" s="209"/>
      <c r="D119" s="184" t="s">
        <v>136</v>
      </c>
      <c r="E119" s="210" t="s">
        <v>27</v>
      </c>
      <c r="F119" s="211" t="s">
        <v>139</v>
      </c>
      <c r="G119" s="209"/>
      <c r="H119" s="212">
        <v>1032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136</v>
      </c>
      <c r="AU119" s="218" t="s">
        <v>87</v>
      </c>
      <c r="AV119" s="13" t="s">
        <v>132</v>
      </c>
      <c r="AW119" s="13" t="s">
        <v>36</v>
      </c>
      <c r="AX119" s="13" t="s">
        <v>85</v>
      </c>
      <c r="AY119" s="218" t="s">
        <v>125</v>
      </c>
    </row>
    <row r="120" spans="2:65" s="1" customFormat="1" ht="22.5" customHeight="1">
      <c r="B120" s="33"/>
      <c r="C120" s="173" t="s">
        <v>174</v>
      </c>
      <c r="D120" s="173" t="s">
        <v>127</v>
      </c>
      <c r="E120" s="174" t="s">
        <v>175</v>
      </c>
      <c r="F120" s="175" t="s">
        <v>176</v>
      </c>
      <c r="G120" s="176" t="s">
        <v>130</v>
      </c>
      <c r="H120" s="177">
        <v>516</v>
      </c>
      <c r="I120" s="178"/>
      <c r="J120" s="177">
        <f>ROUND(I120*H120,2)</f>
        <v>0</v>
      </c>
      <c r="K120" s="175" t="s">
        <v>131</v>
      </c>
      <c r="L120" s="37"/>
      <c r="M120" s="179" t="s">
        <v>27</v>
      </c>
      <c r="N120" s="180" t="s">
        <v>48</v>
      </c>
      <c r="O120" s="59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AR120" s="16" t="s">
        <v>132</v>
      </c>
      <c r="AT120" s="16" t="s">
        <v>127</v>
      </c>
      <c r="AU120" s="16" t="s">
        <v>87</v>
      </c>
      <c r="AY120" s="16" t="s">
        <v>125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6" t="s">
        <v>85</v>
      </c>
      <c r="BK120" s="183">
        <f>ROUND(I120*H120,2)</f>
        <v>0</v>
      </c>
      <c r="BL120" s="16" t="s">
        <v>132</v>
      </c>
      <c r="BM120" s="16" t="s">
        <v>177</v>
      </c>
    </row>
    <row r="121" spans="2:65" s="1" customFormat="1" ht="87.75">
      <c r="B121" s="33"/>
      <c r="C121" s="34"/>
      <c r="D121" s="184" t="s">
        <v>134</v>
      </c>
      <c r="E121" s="34"/>
      <c r="F121" s="185" t="s">
        <v>178</v>
      </c>
      <c r="G121" s="34"/>
      <c r="H121" s="34"/>
      <c r="I121" s="102"/>
      <c r="J121" s="34"/>
      <c r="K121" s="34"/>
      <c r="L121" s="37"/>
      <c r="M121" s="186"/>
      <c r="N121" s="59"/>
      <c r="O121" s="59"/>
      <c r="P121" s="59"/>
      <c r="Q121" s="59"/>
      <c r="R121" s="59"/>
      <c r="S121" s="59"/>
      <c r="T121" s="60"/>
      <c r="AT121" s="16" t="s">
        <v>134</v>
      </c>
      <c r="AU121" s="16" t="s">
        <v>87</v>
      </c>
    </row>
    <row r="122" spans="2:65" s="11" customFormat="1" ht="11.25">
      <c r="B122" s="187"/>
      <c r="C122" s="188"/>
      <c r="D122" s="184" t="s">
        <v>136</v>
      </c>
      <c r="E122" s="189" t="s">
        <v>27</v>
      </c>
      <c r="F122" s="190" t="s">
        <v>179</v>
      </c>
      <c r="G122" s="188"/>
      <c r="H122" s="191">
        <v>516</v>
      </c>
      <c r="I122" s="192"/>
      <c r="J122" s="188"/>
      <c r="K122" s="188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136</v>
      </c>
      <c r="AU122" s="197" t="s">
        <v>87</v>
      </c>
      <c r="AV122" s="11" t="s">
        <v>87</v>
      </c>
      <c r="AW122" s="11" t="s">
        <v>36</v>
      </c>
      <c r="AX122" s="11" t="s">
        <v>77</v>
      </c>
      <c r="AY122" s="197" t="s">
        <v>125</v>
      </c>
    </row>
    <row r="123" spans="2:65" s="12" customFormat="1" ht="11.25">
      <c r="B123" s="198"/>
      <c r="C123" s="199"/>
      <c r="D123" s="184" t="s">
        <v>136</v>
      </c>
      <c r="E123" s="200" t="s">
        <v>27</v>
      </c>
      <c r="F123" s="201" t="s">
        <v>173</v>
      </c>
      <c r="G123" s="199"/>
      <c r="H123" s="200" t="s">
        <v>27</v>
      </c>
      <c r="I123" s="202"/>
      <c r="J123" s="199"/>
      <c r="K123" s="199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136</v>
      </c>
      <c r="AU123" s="207" t="s">
        <v>87</v>
      </c>
      <c r="AV123" s="12" t="s">
        <v>85</v>
      </c>
      <c r="AW123" s="12" t="s">
        <v>36</v>
      </c>
      <c r="AX123" s="12" t="s">
        <v>77</v>
      </c>
      <c r="AY123" s="207" t="s">
        <v>125</v>
      </c>
    </row>
    <row r="124" spans="2:65" s="13" customFormat="1" ht="11.25">
      <c r="B124" s="208"/>
      <c r="C124" s="209"/>
      <c r="D124" s="184" t="s">
        <v>136</v>
      </c>
      <c r="E124" s="210" t="s">
        <v>27</v>
      </c>
      <c r="F124" s="211" t="s">
        <v>139</v>
      </c>
      <c r="G124" s="209"/>
      <c r="H124" s="212">
        <v>516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136</v>
      </c>
      <c r="AU124" s="218" t="s">
        <v>87</v>
      </c>
      <c r="AV124" s="13" t="s">
        <v>132</v>
      </c>
      <c r="AW124" s="13" t="s">
        <v>36</v>
      </c>
      <c r="AX124" s="13" t="s">
        <v>85</v>
      </c>
      <c r="AY124" s="218" t="s">
        <v>125</v>
      </c>
    </row>
    <row r="125" spans="2:65" s="1" customFormat="1" ht="22.5" customHeight="1">
      <c r="B125" s="33"/>
      <c r="C125" s="173" t="s">
        <v>180</v>
      </c>
      <c r="D125" s="173" t="s">
        <v>127</v>
      </c>
      <c r="E125" s="174" t="s">
        <v>181</v>
      </c>
      <c r="F125" s="175" t="s">
        <v>182</v>
      </c>
      <c r="G125" s="176" t="s">
        <v>130</v>
      </c>
      <c r="H125" s="177">
        <v>516</v>
      </c>
      <c r="I125" s="178"/>
      <c r="J125" s="177">
        <f>ROUND(I125*H125,2)</f>
        <v>0</v>
      </c>
      <c r="K125" s="175" t="s">
        <v>131</v>
      </c>
      <c r="L125" s="37"/>
      <c r="M125" s="179" t="s">
        <v>27</v>
      </c>
      <c r="N125" s="180" t="s">
        <v>48</v>
      </c>
      <c r="O125" s="59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16" t="s">
        <v>132</v>
      </c>
      <c r="AT125" s="16" t="s">
        <v>127</v>
      </c>
      <c r="AU125" s="16" t="s">
        <v>87</v>
      </c>
      <c r="AY125" s="16" t="s">
        <v>125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6" t="s">
        <v>85</v>
      </c>
      <c r="BK125" s="183">
        <f>ROUND(I125*H125,2)</f>
        <v>0</v>
      </c>
      <c r="BL125" s="16" t="s">
        <v>132</v>
      </c>
      <c r="BM125" s="16" t="s">
        <v>183</v>
      </c>
    </row>
    <row r="126" spans="2:65" s="1" customFormat="1" ht="87.75">
      <c r="B126" s="33"/>
      <c r="C126" s="34"/>
      <c r="D126" s="184" t="s">
        <v>134</v>
      </c>
      <c r="E126" s="34"/>
      <c r="F126" s="185" t="s">
        <v>178</v>
      </c>
      <c r="G126" s="34"/>
      <c r="H126" s="34"/>
      <c r="I126" s="102"/>
      <c r="J126" s="34"/>
      <c r="K126" s="34"/>
      <c r="L126" s="37"/>
      <c r="M126" s="186"/>
      <c r="N126" s="59"/>
      <c r="O126" s="59"/>
      <c r="P126" s="59"/>
      <c r="Q126" s="59"/>
      <c r="R126" s="59"/>
      <c r="S126" s="59"/>
      <c r="T126" s="60"/>
      <c r="AT126" s="16" t="s">
        <v>134</v>
      </c>
      <c r="AU126" s="16" t="s">
        <v>87</v>
      </c>
    </row>
    <row r="127" spans="2:65" s="11" customFormat="1" ht="11.25">
      <c r="B127" s="187"/>
      <c r="C127" s="188"/>
      <c r="D127" s="184" t="s">
        <v>136</v>
      </c>
      <c r="E127" s="189" t="s">
        <v>27</v>
      </c>
      <c r="F127" s="190" t="s">
        <v>179</v>
      </c>
      <c r="G127" s="188"/>
      <c r="H127" s="191">
        <v>516</v>
      </c>
      <c r="I127" s="192"/>
      <c r="J127" s="188"/>
      <c r="K127" s="188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136</v>
      </c>
      <c r="AU127" s="197" t="s">
        <v>87</v>
      </c>
      <c r="AV127" s="11" t="s">
        <v>87</v>
      </c>
      <c r="AW127" s="11" t="s">
        <v>36</v>
      </c>
      <c r="AX127" s="11" t="s">
        <v>77</v>
      </c>
      <c r="AY127" s="197" t="s">
        <v>125</v>
      </c>
    </row>
    <row r="128" spans="2:65" s="12" customFormat="1" ht="11.25">
      <c r="B128" s="198"/>
      <c r="C128" s="199"/>
      <c r="D128" s="184" t="s">
        <v>136</v>
      </c>
      <c r="E128" s="200" t="s">
        <v>27</v>
      </c>
      <c r="F128" s="201" t="s">
        <v>153</v>
      </c>
      <c r="G128" s="199"/>
      <c r="H128" s="200" t="s">
        <v>27</v>
      </c>
      <c r="I128" s="202"/>
      <c r="J128" s="199"/>
      <c r="K128" s="199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136</v>
      </c>
      <c r="AU128" s="207" t="s">
        <v>87</v>
      </c>
      <c r="AV128" s="12" t="s">
        <v>85</v>
      </c>
      <c r="AW128" s="12" t="s">
        <v>36</v>
      </c>
      <c r="AX128" s="12" t="s">
        <v>77</v>
      </c>
      <c r="AY128" s="207" t="s">
        <v>125</v>
      </c>
    </row>
    <row r="129" spans="2:65" s="13" customFormat="1" ht="11.25">
      <c r="B129" s="208"/>
      <c r="C129" s="209"/>
      <c r="D129" s="184" t="s">
        <v>136</v>
      </c>
      <c r="E129" s="210" t="s">
        <v>27</v>
      </c>
      <c r="F129" s="211" t="s">
        <v>139</v>
      </c>
      <c r="G129" s="209"/>
      <c r="H129" s="212">
        <v>516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136</v>
      </c>
      <c r="AU129" s="218" t="s">
        <v>87</v>
      </c>
      <c r="AV129" s="13" t="s">
        <v>132</v>
      </c>
      <c r="AW129" s="13" t="s">
        <v>36</v>
      </c>
      <c r="AX129" s="13" t="s">
        <v>85</v>
      </c>
      <c r="AY129" s="218" t="s">
        <v>125</v>
      </c>
    </row>
    <row r="130" spans="2:65" s="10" customFormat="1" ht="22.9" customHeight="1">
      <c r="B130" s="157"/>
      <c r="C130" s="158"/>
      <c r="D130" s="159" t="s">
        <v>76</v>
      </c>
      <c r="E130" s="171" t="s">
        <v>163</v>
      </c>
      <c r="F130" s="171" t="s">
        <v>184</v>
      </c>
      <c r="G130" s="158"/>
      <c r="H130" s="158"/>
      <c r="I130" s="161"/>
      <c r="J130" s="172">
        <f>BK130</f>
        <v>0</v>
      </c>
      <c r="K130" s="158"/>
      <c r="L130" s="163"/>
      <c r="M130" s="164"/>
      <c r="N130" s="165"/>
      <c r="O130" s="165"/>
      <c r="P130" s="166">
        <f>SUM(P131:P165)</f>
        <v>0</v>
      </c>
      <c r="Q130" s="165"/>
      <c r="R130" s="166">
        <f>SUM(R131:R165)</f>
        <v>64.367999999999995</v>
      </c>
      <c r="S130" s="165"/>
      <c r="T130" s="167">
        <f>SUM(T131:T165)</f>
        <v>0</v>
      </c>
      <c r="AR130" s="168" t="s">
        <v>85</v>
      </c>
      <c r="AT130" s="169" t="s">
        <v>76</v>
      </c>
      <c r="AU130" s="169" t="s">
        <v>85</v>
      </c>
      <c r="AY130" s="168" t="s">
        <v>125</v>
      </c>
      <c r="BK130" s="170">
        <f>SUM(BK131:BK165)</f>
        <v>0</v>
      </c>
    </row>
    <row r="131" spans="2:65" s="1" customFormat="1" ht="22.5" customHeight="1">
      <c r="B131" s="33"/>
      <c r="C131" s="173" t="s">
        <v>185</v>
      </c>
      <c r="D131" s="173" t="s">
        <v>127</v>
      </c>
      <c r="E131" s="174" t="s">
        <v>186</v>
      </c>
      <c r="F131" s="175" t="s">
        <v>187</v>
      </c>
      <c r="G131" s="176" t="s">
        <v>130</v>
      </c>
      <c r="H131" s="177">
        <v>450</v>
      </c>
      <c r="I131" s="178"/>
      <c r="J131" s="177">
        <f>ROUND(I131*H131,2)</f>
        <v>0</v>
      </c>
      <c r="K131" s="175" t="s">
        <v>131</v>
      </c>
      <c r="L131" s="37"/>
      <c r="M131" s="179" t="s">
        <v>27</v>
      </c>
      <c r="N131" s="180" t="s">
        <v>48</v>
      </c>
      <c r="O131" s="59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AR131" s="16" t="s">
        <v>132</v>
      </c>
      <c r="AT131" s="16" t="s">
        <v>127</v>
      </c>
      <c r="AU131" s="16" t="s">
        <v>87</v>
      </c>
      <c r="AY131" s="16" t="s">
        <v>125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6" t="s">
        <v>85</v>
      </c>
      <c r="BK131" s="183">
        <f>ROUND(I131*H131,2)</f>
        <v>0</v>
      </c>
      <c r="BL131" s="16" t="s">
        <v>132</v>
      </c>
      <c r="BM131" s="16" t="s">
        <v>188</v>
      </c>
    </row>
    <row r="132" spans="2:65" s="1" customFormat="1" ht="29.25">
      <c r="B132" s="33"/>
      <c r="C132" s="34"/>
      <c r="D132" s="184" t="s">
        <v>134</v>
      </c>
      <c r="E132" s="34"/>
      <c r="F132" s="185" t="s">
        <v>189</v>
      </c>
      <c r="G132" s="34"/>
      <c r="H132" s="34"/>
      <c r="I132" s="102"/>
      <c r="J132" s="34"/>
      <c r="K132" s="34"/>
      <c r="L132" s="37"/>
      <c r="M132" s="186"/>
      <c r="N132" s="59"/>
      <c r="O132" s="59"/>
      <c r="P132" s="59"/>
      <c r="Q132" s="59"/>
      <c r="R132" s="59"/>
      <c r="S132" s="59"/>
      <c r="T132" s="60"/>
      <c r="AT132" s="16" t="s">
        <v>134</v>
      </c>
      <c r="AU132" s="16" t="s">
        <v>87</v>
      </c>
    </row>
    <row r="133" spans="2:65" s="11" customFormat="1" ht="11.25">
      <c r="B133" s="187"/>
      <c r="C133" s="188"/>
      <c r="D133" s="184" t="s">
        <v>136</v>
      </c>
      <c r="E133" s="189" t="s">
        <v>27</v>
      </c>
      <c r="F133" s="190" t="s">
        <v>150</v>
      </c>
      <c r="G133" s="188"/>
      <c r="H133" s="191">
        <v>450</v>
      </c>
      <c r="I133" s="192"/>
      <c r="J133" s="188"/>
      <c r="K133" s="188"/>
      <c r="L133" s="193"/>
      <c r="M133" s="194"/>
      <c r="N133" s="195"/>
      <c r="O133" s="195"/>
      <c r="P133" s="195"/>
      <c r="Q133" s="195"/>
      <c r="R133" s="195"/>
      <c r="S133" s="195"/>
      <c r="T133" s="196"/>
      <c r="AT133" s="197" t="s">
        <v>136</v>
      </c>
      <c r="AU133" s="197" t="s">
        <v>87</v>
      </c>
      <c r="AV133" s="11" t="s">
        <v>87</v>
      </c>
      <c r="AW133" s="11" t="s">
        <v>36</v>
      </c>
      <c r="AX133" s="11" t="s">
        <v>77</v>
      </c>
      <c r="AY133" s="197" t="s">
        <v>125</v>
      </c>
    </row>
    <row r="134" spans="2:65" s="12" customFormat="1" ht="11.25">
      <c r="B134" s="198"/>
      <c r="C134" s="199"/>
      <c r="D134" s="184" t="s">
        <v>136</v>
      </c>
      <c r="E134" s="200" t="s">
        <v>27</v>
      </c>
      <c r="F134" s="201" t="s">
        <v>153</v>
      </c>
      <c r="G134" s="199"/>
      <c r="H134" s="200" t="s">
        <v>27</v>
      </c>
      <c r="I134" s="202"/>
      <c r="J134" s="199"/>
      <c r="K134" s="199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136</v>
      </c>
      <c r="AU134" s="207" t="s">
        <v>87</v>
      </c>
      <c r="AV134" s="12" t="s">
        <v>85</v>
      </c>
      <c r="AW134" s="12" t="s">
        <v>36</v>
      </c>
      <c r="AX134" s="12" t="s">
        <v>77</v>
      </c>
      <c r="AY134" s="207" t="s">
        <v>125</v>
      </c>
    </row>
    <row r="135" spans="2:65" s="13" customFormat="1" ht="11.25">
      <c r="B135" s="208"/>
      <c r="C135" s="209"/>
      <c r="D135" s="184" t="s">
        <v>136</v>
      </c>
      <c r="E135" s="210" t="s">
        <v>27</v>
      </c>
      <c r="F135" s="211" t="s">
        <v>139</v>
      </c>
      <c r="G135" s="209"/>
      <c r="H135" s="212">
        <v>450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136</v>
      </c>
      <c r="AU135" s="218" t="s">
        <v>87</v>
      </c>
      <c r="AV135" s="13" t="s">
        <v>132</v>
      </c>
      <c r="AW135" s="13" t="s">
        <v>36</v>
      </c>
      <c r="AX135" s="13" t="s">
        <v>85</v>
      </c>
      <c r="AY135" s="218" t="s">
        <v>125</v>
      </c>
    </row>
    <row r="136" spans="2:65" s="1" customFormat="1" ht="16.5" customHeight="1">
      <c r="B136" s="33"/>
      <c r="C136" s="173" t="s">
        <v>190</v>
      </c>
      <c r="D136" s="173" t="s">
        <v>127</v>
      </c>
      <c r="E136" s="174" t="s">
        <v>191</v>
      </c>
      <c r="F136" s="175" t="s">
        <v>192</v>
      </c>
      <c r="G136" s="176" t="s">
        <v>130</v>
      </c>
      <c r="H136" s="177">
        <v>298</v>
      </c>
      <c r="I136" s="178"/>
      <c r="J136" s="177">
        <f>ROUND(I136*H136,2)</f>
        <v>0</v>
      </c>
      <c r="K136" s="175" t="s">
        <v>131</v>
      </c>
      <c r="L136" s="37"/>
      <c r="M136" s="179" t="s">
        <v>27</v>
      </c>
      <c r="N136" s="180" t="s">
        <v>48</v>
      </c>
      <c r="O136" s="59"/>
      <c r="P136" s="181">
        <f>O136*H136</f>
        <v>0</v>
      </c>
      <c r="Q136" s="181">
        <v>0.216</v>
      </c>
      <c r="R136" s="181">
        <f>Q136*H136</f>
        <v>64.367999999999995</v>
      </c>
      <c r="S136" s="181">
        <v>0</v>
      </c>
      <c r="T136" s="182">
        <f>S136*H136</f>
        <v>0</v>
      </c>
      <c r="AR136" s="16" t="s">
        <v>132</v>
      </c>
      <c r="AT136" s="16" t="s">
        <v>127</v>
      </c>
      <c r="AU136" s="16" t="s">
        <v>87</v>
      </c>
      <c r="AY136" s="16" t="s">
        <v>125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6" t="s">
        <v>85</v>
      </c>
      <c r="BK136" s="183">
        <f>ROUND(I136*H136,2)</f>
        <v>0</v>
      </c>
      <c r="BL136" s="16" t="s">
        <v>132</v>
      </c>
      <c r="BM136" s="16" t="s">
        <v>193</v>
      </c>
    </row>
    <row r="137" spans="2:65" s="1" customFormat="1" ht="68.25">
      <c r="B137" s="33"/>
      <c r="C137" s="34"/>
      <c r="D137" s="184" t="s">
        <v>134</v>
      </c>
      <c r="E137" s="34"/>
      <c r="F137" s="185" t="s">
        <v>194</v>
      </c>
      <c r="G137" s="34"/>
      <c r="H137" s="34"/>
      <c r="I137" s="102"/>
      <c r="J137" s="34"/>
      <c r="K137" s="34"/>
      <c r="L137" s="37"/>
      <c r="M137" s="186"/>
      <c r="N137" s="59"/>
      <c r="O137" s="59"/>
      <c r="P137" s="59"/>
      <c r="Q137" s="59"/>
      <c r="R137" s="59"/>
      <c r="S137" s="59"/>
      <c r="T137" s="60"/>
      <c r="AT137" s="16" t="s">
        <v>134</v>
      </c>
      <c r="AU137" s="16" t="s">
        <v>87</v>
      </c>
    </row>
    <row r="138" spans="2:65" s="11" customFormat="1" ht="11.25">
      <c r="B138" s="187"/>
      <c r="C138" s="188"/>
      <c r="D138" s="184" t="s">
        <v>136</v>
      </c>
      <c r="E138" s="189" t="s">
        <v>27</v>
      </c>
      <c r="F138" s="190" t="s">
        <v>195</v>
      </c>
      <c r="G138" s="188"/>
      <c r="H138" s="191">
        <v>298</v>
      </c>
      <c r="I138" s="192"/>
      <c r="J138" s="188"/>
      <c r="K138" s="188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136</v>
      </c>
      <c r="AU138" s="197" t="s">
        <v>87</v>
      </c>
      <c r="AV138" s="11" t="s">
        <v>87</v>
      </c>
      <c r="AW138" s="11" t="s">
        <v>36</v>
      </c>
      <c r="AX138" s="11" t="s">
        <v>77</v>
      </c>
      <c r="AY138" s="197" t="s">
        <v>125</v>
      </c>
    </row>
    <row r="139" spans="2:65" s="12" customFormat="1" ht="11.25">
      <c r="B139" s="198"/>
      <c r="C139" s="199"/>
      <c r="D139" s="184" t="s">
        <v>136</v>
      </c>
      <c r="E139" s="200" t="s">
        <v>27</v>
      </c>
      <c r="F139" s="201" t="s">
        <v>153</v>
      </c>
      <c r="G139" s="199"/>
      <c r="H139" s="200" t="s">
        <v>27</v>
      </c>
      <c r="I139" s="202"/>
      <c r="J139" s="199"/>
      <c r="K139" s="199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136</v>
      </c>
      <c r="AU139" s="207" t="s">
        <v>87</v>
      </c>
      <c r="AV139" s="12" t="s">
        <v>85</v>
      </c>
      <c r="AW139" s="12" t="s">
        <v>36</v>
      </c>
      <c r="AX139" s="12" t="s">
        <v>77</v>
      </c>
      <c r="AY139" s="207" t="s">
        <v>125</v>
      </c>
    </row>
    <row r="140" spans="2:65" s="13" customFormat="1" ht="11.25">
      <c r="B140" s="208"/>
      <c r="C140" s="209"/>
      <c r="D140" s="184" t="s">
        <v>136</v>
      </c>
      <c r="E140" s="210" t="s">
        <v>27</v>
      </c>
      <c r="F140" s="211" t="s">
        <v>139</v>
      </c>
      <c r="G140" s="209"/>
      <c r="H140" s="212">
        <v>298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136</v>
      </c>
      <c r="AU140" s="218" t="s">
        <v>87</v>
      </c>
      <c r="AV140" s="13" t="s">
        <v>132</v>
      </c>
      <c r="AW140" s="13" t="s">
        <v>36</v>
      </c>
      <c r="AX140" s="13" t="s">
        <v>85</v>
      </c>
      <c r="AY140" s="218" t="s">
        <v>125</v>
      </c>
    </row>
    <row r="141" spans="2:65" s="1" customFormat="1" ht="16.5" customHeight="1">
      <c r="B141" s="33"/>
      <c r="C141" s="173" t="s">
        <v>196</v>
      </c>
      <c r="D141" s="173" t="s">
        <v>127</v>
      </c>
      <c r="E141" s="174" t="s">
        <v>197</v>
      </c>
      <c r="F141" s="175" t="s">
        <v>198</v>
      </c>
      <c r="G141" s="176" t="s">
        <v>130</v>
      </c>
      <c r="H141" s="177">
        <v>450</v>
      </c>
      <c r="I141" s="178"/>
      <c r="J141" s="177">
        <f>ROUND(I141*H141,2)</f>
        <v>0</v>
      </c>
      <c r="K141" s="175" t="s">
        <v>131</v>
      </c>
      <c r="L141" s="37"/>
      <c r="M141" s="179" t="s">
        <v>27</v>
      </c>
      <c r="N141" s="180" t="s">
        <v>48</v>
      </c>
      <c r="O141" s="59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AR141" s="16" t="s">
        <v>132</v>
      </c>
      <c r="AT141" s="16" t="s">
        <v>127</v>
      </c>
      <c r="AU141" s="16" t="s">
        <v>87</v>
      </c>
      <c r="AY141" s="16" t="s">
        <v>125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6" t="s">
        <v>85</v>
      </c>
      <c r="BK141" s="183">
        <f>ROUND(I141*H141,2)</f>
        <v>0</v>
      </c>
      <c r="BL141" s="16" t="s">
        <v>132</v>
      </c>
      <c r="BM141" s="16" t="s">
        <v>199</v>
      </c>
    </row>
    <row r="142" spans="2:65" s="1" customFormat="1" ht="39">
      <c r="B142" s="33"/>
      <c r="C142" s="34"/>
      <c r="D142" s="184" t="s">
        <v>134</v>
      </c>
      <c r="E142" s="34"/>
      <c r="F142" s="185" t="s">
        <v>200</v>
      </c>
      <c r="G142" s="34"/>
      <c r="H142" s="34"/>
      <c r="I142" s="102"/>
      <c r="J142" s="34"/>
      <c r="K142" s="34"/>
      <c r="L142" s="37"/>
      <c r="M142" s="186"/>
      <c r="N142" s="59"/>
      <c r="O142" s="59"/>
      <c r="P142" s="59"/>
      <c r="Q142" s="59"/>
      <c r="R142" s="59"/>
      <c r="S142" s="59"/>
      <c r="T142" s="60"/>
      <c r="AT142" s="16" t="s">
        <v>134</v>
      </c>
      <c r="AU142" s="16" t="s">
        <v>87</v>
      </c>
    </row>
    <row r="143" spans="2:65" s="11" customFormat="1" ht="11.25">
      <c r="B143" s="187"/>
      <c r="C143" s="188"/>
      <c r="D143" s="184" t="s">
        <v>136</v>
      </c>
      <c r="E143" s="189" t="s">
        <v>27</v>
      </c>
      <c r="F143" s="190" t="s">
        <v>150</v>
      </c>
      <c r="G143" s="188"/>
      <c r="H143" s="191">
        <v>450</v>
      </c>
      <c r="I143" s="192"/>
      <c r="J143" s="188"/>
      <c r="K143" s="188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136</v>
      </c>
      <c r="AU143" s="197" t="s">
        <v>87</v>
      </c>
      <c r="AV143" s="11" t="s">
        <v>87</v>
      </c>
      <c r="AW143" s="11" t="s">
        <v>36</v>
      </c>
      <c r="AX143" s="11" t="s">
        <v>77</v>
      </c>
      <c r="AY143" s="197" t="s">
        <v>125</v>
      </c>
    </row>
    <row r="144" spans="2:65" s="12" customFormat="1" ht="11.25">
      <c r="B144" s="198"/>
      <c r="C144" s="199"/>
      <c r="D144" s="184" t="s">
        <v>136</v>
      </c>
      <c r="E144" s="200" t="s">
        <v>27</v>
      </c>
      <c r="F144" s="201" t="s">
        <v>153</v>
      </c>
      <c r="G144" s="199"/>
      <c r="H144" s="200" t="s">
        <v>27</v>
      </c>
      <c r="I144" s="202"/>
      <c r="J144" s="199"/>
      <c r="K144" s="199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136</v>
      </c>
      <c r="AU144" s="207" t="s">
        <v>87</v>
      </c>
      <c r="AV144" s="12" t="s">
        <v>85</v>
      </c>
      <c r="AW144" s="12" t="s">
        <v>36</v>
      </c>
      <c r="AX144" s="12" t="s">
        <v>77</v>
      </c>
      <c r="AY144" s="207" t="s">
        <v>125</v>
      </c>
    </row>
    <row r="145" spans="2:65" s="13" customFormat="1" ht="11.25">
      <c r="B145" s="208"/>
      <c r="C145" s="209"/>
      <c r="D145" s="184" t="s">
        <v>136</v>
      </c>
      <c r="E145" s="210" t="s">
        <v>27</v>
      </c>
      <c r="F145" s="211" t="s">
        <v>139</v>
      </c>
      <c r="G145" s="209"/>
      <c r="H145" s="212">
        <v>450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136</v>
      </c>
      <c r="AU145" s="218" t="s">
        <v>87</v>
      </c>
      <c r="AV145" s="13" t="s">
        <v>132</v>
      </c>
      <c r="AW145" s="13" t="s">
        <v>36</v>
      </c>
      <c r="AX145" s="13" t="s">
        <v>85</v>
      </c>
      <c r="AY145" s="218" t="s">
        <v>125</v>
      </c>
    </row>
    <row r="146" spans="2:65" s="1" customFormat="1" ht="16.5" customHeight="1">
      <c r="B146" s="33"/>
      <c r="C146" s="173" t="s">
        <v>201</v>
      </c>
      <c r="D146" s="173" t="s">
        <v>127</v>
      </c>
      <c r="E146" s="174" t="s">
        <v>202</v>
      </c>
      <c r="F146" s="175" t="s">
        <v>203</v>
      </c>
      <c r="G146" s="176" t="s">
        <v>130</v>
      </c>
      <c r="H146" s="177">
        <v>8895.02</v>
      </c>
      <c r="I146" s="178"/>
      <c r="J146" s="177">
        <f>ROUND(I146*H146,2)</f>
        <v>0</v>
      </c>
      <c r="K146" s="175" t="s">
        <v>131</v>
      </c>
      <c r="L146" s="37"/>
      <c r="M146" s="179" t="s">
        <v>27</v>
      </c>
      <c r="N146" s="180" t="s">
        <v>48</v>
      </c>
      <c r="O146" s="59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AR146" s="16" t="s">
        <v>132</v>
      </c>
      <c r="AT146" s="16" t="s">
        <v>127</v>
      </c>
      <c r="AU146" s="16" t="s">
        <v>87</v>
      </c>
      <c r="AY146" s="16" t="s">
        <v>125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6" t="s">
        <v>85</v>
      </c>
      <c r="BK146" s="183">
        <f>ROUND(I146*H146,2)</f>
        <v>0</v>
      </c>
      <c r="BL146" s="16" t="s">
        <v>132</v>
      </c>
      <c r="BM146" s="16" t="s">
        <v>204</v>
      </c>
    </row>
    <row r="147" spans="2:65" s="12" customFormat="1" ht="11.25">
      <c r="B147" s="198"/>
      <c r="C147" s="199"/>
      <c r="D147" s="184" t="s">
        <v>136</v>
      </c>
      <c r="E147" s="200" t="s">
        <v>27</v>
      </c>
      <c r="F147" s="201" t="s">
        <v>205</v>
      </c>
      <c r="G147" s="199"/>
      <c r="H147" s="200" t="s">
        <v>27</v>
      </c>
      <c r="I147" s="202"/>
      <c r="J147" s="199"/>
      <c r="K147" s="199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136</v>
      </c>
      <c r="AU147" s="207" t="s">
        <v>87</v>
      </c>
      <c r="AV147" s="12" t="s">
        <v>85</v>
      </c>
      <c r="AW147" s="12" t="s">
        <v>36</v>
      </c>
      <c r="AX147" s="12" t="s">
        <v>77</v>
      </c>
      <c r="AY147" s="207" t="s">
        <v>125</v>
      </c>
    </row>
    <row r="148" spans="2:65" s="11" customFormat="1" ht="11.25">
      <c r="B148" s="187"/>
      <c r="C148" s="188"/>
      <c r="D148" s="184" t="s">
        <v>136</v>
      </c>
      <c r="E148" s="189" t="s">
        <v>27</v>
      </c>
      <c r="F148" s="190" t="s">
        <v>206</v>
      </c>
      <c r="G148" s="188"/>
      <c r="H148" s="191">
        <v>8343.44</v>
      </c>
      <c r="I148" s="192"/>
      <c r="J148" s="188"/>
      <c r="K148" s="188"/>
      <c r="L148" s="193"/>
      <c r="M148" s="194"/>
      <c r="N148" s="195"/>
      <c r="O148" s="195"/>
      <c r="P148" s="195"/>
      <c r="Q148" s="195"/>
      <c r="R148" s="195"/>
      <c r="S148" s="195"/>
      <c r="T148" s="196"/>
      <c r="AT148" s="197" t="s">
        <v>136</v>
      </c>
      <c r="AU148" s="197" t="s">
        <v>87</v>
      </c>
      <c r="AV148" s="11" t="s">
        <v>87</v>
      </c>
      <c r="AW148" s="11" t="s">
        <v>36</v>
      </c>
      <c r="AX148" s="11" t="s">
        <v>77</v>
      </c>
      <c r="AY148" s="197" t="s">
        <v>125</v>
      </c>
    </row>
    <row r="149" spans="2:65" s="12" customFormat="1" ht="11.25">
      <c r="B149" s="198"/>
      <c r="C149" s="199"/>
      <c r="D149" s="184" t="s">
        <v>136</v>
      </c>
      <c r="E149" s="200" t="s">
        <v>27</v>
      </c>
      <c r="F149" s="201" t="s">
        <v>207</v>
      </c>
      <c r="G149" s="199"/>
      <c r="H149" s="200" t="s">
        <v>27</v>
      </c>
      <c r="I149" s="202"/>
      <c r="J149" s="199"/>
      <c r="K149" s="199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136</v>
      </c>
      <c r="AU149" s="207" t="s">
        <v>87</v>
      </c>
      <c r="AV149" s="12" t="s">
        <v>85</v>
      </c>
      <c r="AW149" s="12" t="s">
        <v>36</v>
      </c>
      <c r="AX149" s="12" t="s">
        <v>77</v>
      </c>
      <c r="AY149" s="207" t="s">
        <v>125</v>
      </c>
    </row>
    <row r="150" spans="2:65" s="11" customFormat="1" ht="11.25">
      <c r="B150" s="187"/>
      <c r="C150" s="188"/>
      <c r="D150" s="184" t="s">
        <v>136</v>
      </c>
      <c r="E150" s="189" t="s">
        <v>27</v>
      </c>
      <c r="F150" s="190" t="s">
        <v>208</v>
      </c>
      <c r="G150" s="188"/>
      <c r="H150" s="191">
        <v>551.58000000000004</v>
      </c>
      <c r="I150" s="192"/>
      <c r="J150" s="188"/>
      <c r="K150" s="188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136</v>
      </c>
      <c r="AU150" s="197" t="s">
        <v>87</v>
      </c>
      <c r="AV150" s="11" t="s">
        <v>87</v>
      </c>
      <c r="AW150" s="11" t="s">
        <v>36</v>
      </c>
      <c r="AX150" s="11" t="s">
        <v>77</v>
      </c>
      <c r="AY150" s="197" t="s">
        <v>125</v>
      </c>
    </row>
    <row r="151" spans="2:65" s="13" customFormat="1" ht="11.25">
      <c r="B151" s="208"/>
      <c r="C151" s="209"/>
      <c r="D151" s="184" t="s">
        <v>136</v>
      </c>
      <c r="E151" s="210" t="s">
        <v>27</v>
      </c>
      <c r="F151" s="211" t="s">
        <v>139</v>
      </c>
      <c r="G151" s="209"/>
      <c r="H151" s="212">
        <v>8895.02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136</v>
      </c>
      <c r="AU151" s="218" t="s">
        <v>87</v>
      </c>
      <c r="AV151" s="13" t="s">
        <v>132</v>
      </c>
      <c r="AW151" s="13" t="s">
        <v>36</v>
      </c>
      <c r="AX151" s="13" t="s">
        <v>85</v>
      </c>
      <c r="AY151" s="218" t="s">
        <v>125</v>
      </c>
    </row>
    <row r="152" spans="2:65" s="1" customFormat="1" ht="22.5" customHeight="1">
      <c r="B152" s="33"/>
      <c r="C152" s="173" t="s">
        <v>209</v>
      </c>
      <c r="D152" s="173" t="s">
        <v>127</v>
      </c>
      <c r="E152" s="174" t="s">
        <v>210</v>
      </c>
      <c r="F152" s="175" t="s">
        <v>211</v>
      </c>
      <c r="G152" s="176" t="s">
        <v>130</v>
      </c>
      <c r="H152" s="177">
        <v>4447.51</v>
      </c>
      <c r="I152" s="178"/>
      <c r="J152" s="177">
        <f>ROUND(I152*H152,2)</f>
        <v>0</v>
      </c>
      <c r="K152" s="175" t="s">
        <v>131</v>
      </c>
      <c r="L152" s="37"/>
      <c r="M152" s="179" t="s">
        <v>27</v>
      </c>
      <c r="N152" s="180" t="s">
        <v>48</v>
      </c>
      <c r="O152" s="59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AR152" s="16" t="s">
        <v>132</v>
      </c>
      <c r="AT152" s="16" t="s">
        <v>127</v>
      </c>
      <c r="AU152" s="16" t="s">
        <v>87</v>
      </c>
      <c r="AY152" s="16" t="s">
        <v>125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85</v>
      </c>
      <c r="BK152" s="183">
        <f>ROUND(I152*H152,2)</f>
        <v>0</v>
      </c>
      <c r="BL152" s="16" t="s">
        <v>132</v>
      </c>
      <c r="BM152" s="16" t="s">
        <v>212</v>
      </c>
    </row>
    <row r="153" spans="2:65" s="1" customFormat="1" ht="29.25">
      <c r="B153" s="33"/>
      <c r="C153" s="34"/>
      <c r="D153" s="184" t="s">
        <v>134</v>
      </c>
      <c r="E153" s="34"/>
      <c r="F153" s="185" t="s">
        <v>213</v>
      </c>
      <c r="G153" s="34"/>
      <c r="H153" s="34"/>
      <c r="I153" s="102"/>
      <c r="J153" s="34"/>
      <c r="K153" s="34"/>
      <c r="L153" s="37"/>
      <c r="M153" s="186"/>
      <c r="N153" s="59"/>
      <c r="O153" s="59"/>
      <c r="P153" s="59"/>
      <c r="Q153" s="59"/>
      <c r="R153" s="59"/>
      <c r="S153" s="59"/>
      <c r="T153" s="60"/>
      <c r="AT153" s="16" t="s">
        <v>134</v>
      </c>
      <c r="AU153" s="16" t="s">
        <v>87</v>
      </c>
    </row>
    <row r="154" spans="2:65" s="11" customFormat="1" ht="11.25">
      <c r="B154" s="187"/>
      <c r="C154" s="188"/>
      <c r="D154" s="184" t="s">
        <v>136</v>
      </c>
      <c r="E154" s="189" t="s">
        <v>27</v>
      </c>
      <c r="F154" s="190" t="s">
        <v>214</v>
      </c>
      <c r="G154" s="188"/>
      <c r="H154" s="191">
        <v>4171.72</v>
      </c>
      <c r="I154" s="192"/>
      <c r="J154" s="188"/>
      <c r="K154" s="188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136</v>
      </c>
      <c r="AU154" s="197" t="s">
        <v>87</v>
      </c>
      <c r="AV154" s="11" t="s">
        <v>87</v>
      </c>
      <c r="AW154" s="11" t="s">
        <v>36</v>
      </c>
      <c r="AX154" s="11" t="s">
        <v>77</v>
      </c>
      <c r="AY154" s="197" t="s">
        <v>125</v>
      </c>
    </row>
    <row r="155" spans="2:65" s="12" customFormat="1" ht="11.25">
      <c r="B155" s="198"/>
      <c r="C155" s="199"/>
      <c r="D155" s="184" t="s">
        <v>136</v>
      </c>
      <c r="E155" s="200" t="s">
        <v>27</v>
      </c>
      <c r="F155" s="201" t="s">
        <v>215</v>
      </c>
      <c r="G155" s="199"/>
      <c r="H155" s="200" t="s">
        <v>27</v>
      </c>
      <c r="I155" s="202"/>
      <c r="J155" s="199"/>
      <c r="K155" s="199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136</v>
      </c>
      <c r="AU155" s="207" t="s">
        <v>87</v>
      </c>
      <c r="AV155" s="12" t="s">
        <v>85</v>
      </c>
      <c r="AW155" s="12" t="s">
        <v>36</v>
      </c>
      <c r="AX155" s="12" t="s">
        <v>77</v>
      </c>
      <c r="AY155" s="207" t="s">
        <v>125</v>
      </c>
    </row>
    <row r="156" spans="2:65" s="11" customFormat="1" ht="11.25">
      <c r="B156" s="187"/>
      <c r="C156" s="188"/>
      <c r="D156" s="184" t="s">
        <v>136</v>
      </c>
      <c r="E156" s="189" t="s">
        <v>27</v>
      </c>
      <c r="F156" s="190" t="s">
        <v>137</v>
      </c>
      <c r="G156" s="188"/>
      <c r="H156" s="191">
        <v>275.79000000000002</v>
      </c>
      <c r="I156" s="192"/>
      <c r="J156" s="188"/>
      <c r="K156" s="188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136</v>
      </c>
      <c r="AU156" s="197" t="s">
        <v>87</v>
      </c>
      <c r="AV156" s="11" t="s">
        <v>87</v>
      </c>
      <c r="AW156" s="11" t="s">
        <v>36</v>
      </c>
      <c r="AX156" s="11" t="s">
        <v>77</v>
      </c>
      <c r="AY156" s="197" t="s">
        <v>125</v>
      </c>
    </row>
    <row r="157" spans="2:65" s="12" customFormat="1" ht="11.25">
      <c r="B157" s="198"/>
      <c r="C157" s="199"/>
      <c r="D157" s="184" t="s">
        <v>136</v>
      </c>
      <c r="E157" s="200" t="s">
        <v>27</v>
      </c>
      <c r="F157" s="201" t="s">
        <v>207</v>
      </c>
      <c r="G157" s="199"/>
      <c r="H157" s="200" t="s">
        <v>27</v>
      </c>
      <c r="I157" s="202"/>
      <c r="J157" s="199"/>
      <c r="K157" s="199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136</v>
      </c>
      <c r="AU157" s="207" t="s">
        <v>87</v>
      </c>
      <c r="AV157" s="12" t="s">
        <v>85</v>
      </c>
      <c r="AW157" s="12" t="s">
        <v>36</v>
      </c>
      <c r="AX157" s="12" t="s">
        <v>77</v>
      </c>
      <c r="AY157" s="207" t="s">
        <v>125</v>
      </c>
    </row>
    <row r="158" spans="2:65" s="13" customFormat="1" ht="11.25">
      <c r="B158" s="208"/>
      <c r="C158" s="209"/>
      <c r="D158" s="184" t="s">
        <v>136</v>
      </c>
      <c r="E158" s="210" t="s">
        <v>27</v>
      </c>
      <c r="F158" s="211" t="s">
        <v>139</v>
      </c>
      <c r="G158" s="209"/>
      <c r="H158" s="212">
        <v>4447.51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136</v>
      </c>
      <c r="AU158" s="218" t="s">
        <v>87</v>
      </c>
      <c r="AV158" s="13" t="s">
        <v>132</v>
      </c>
      <c r="AW158" s="13" t="s">
        <v>36</v>
      </c>
      <c r="AX158" s="13" t="s">
        <v>85</v>
      </c>
      <c r="AY158" s="218" t="s">
        <v>125</v>
      </c>
    </row>
    <row r="159" spans="2:65" s="1" customFormat="1" ht="22.5" customHeight="1">
      <c r="B159" s="33"/>
      <c r="C159" s="173" t="s">
        <v>216</v>
      </c>
      <c r="D159" s="173" t="s">
        <v>127</v>
      </c>
      <c r="E159" s="174" t="s">
        <v>217</v>
      </c>
      <c r="F159" s="175" t="s">
        <v>218</v>
      </c>
      <c r="G159" s="176" t="s">
        <v>130</v>
      </c>
      <c r="H159" s="177">
        <v>4447.51</v>
      </c>
      <c r="I159" s="178"/>
      <c r="J159" s="177">
        <f>ROUND(I159*H159,2)</f>
        <v>0</v>
      </c>
      <c r="K159" s="175" t="s">
        <v>131</v>
      </c>
      <c r="L159" s="37"/>
      <c r="M159" s="179" t="s">
        <v>27</v>
      </c>
      <c r="N159" s="180" t="s">
        <v>48</v>
      </c>
      <c r="O159" s="59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AR159" s="16" t="s">
        <v>132</v>
      </c>
      <c r="AT159" s="16" t="s">
        <v>127</v>
      </c>
      <c r="AU159" s="16" t="s">
        <v>87</v>
      </c>
      <c r="AY159" s="16" t="s">
        <v>125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6" t="s">
        <v>85</v>
      </c>
      <c r="BK159" s="183">
        <f>ROUND(I159*H159,2)</f>
        <v>0</v>
      </c>
      <c r="BL159" s="16" t="s">
        <v>132</v>
      </c>
      <c r="BM159" s="16" t="s">
        <v>219</v>
      </c>
    </row>
    <row r="160" spans="2:65" s="1" customFormat="1" ht="29.25">
      <c r="B160" s="33"/>
      <c r="C160" s="34"/>
      <c r="D160" s="184" t="s">
        <v>134</v>
      </c>
      <c r="E160" s="34"/>
      <c r="F160" s="185" t="s">
        <v>220</v>
      </c>
      <c r="G160" s="34"/>
      <c r="H160" s="34"/>
      <c r="I160" s="102"/>
      <c r="J160" s="34"/>
      <c r="K160" s="34"/>
      <c r="L160" s="37"/>
      <c r="M160" s="186"/>
      <c r="N160" s="59"/>
      <c r="O160" s="59"/>
      <c r="P160" s="59"/>
      <c r="Q160" s="59"/>
      <c r="R160" s="59"/>
      <c r="S160" s="59"/>
      <c r="T160" s="60"/>
      <c r="AT160" s="16" t="s">
        <v>134</v>
      </c>
      <c r="AU160" s="16" t="s">
        <v>87</v>
      </c>
    </row>
    <row r="161" spans="2:65" s="11" customFormat="1" ht="11.25">
      <c r="B161" s="187"/>
      <c r="C161" s="188"/>
      <c r="D161" s="184" t="s">
        <v>136</v>
      </c>
      <c r="E161" s="189" t="s">
        <v>27</v>
      </c>
      <c r="F161" s="190" t="s">
        <v>214</v>
      </c>
      <c r="G161" s="188"/>
      <c r="H161" s="191">
        <v>4171.72</v>
      </c>
      <c r="I161" s="192"/>
      <c r="J161" s="188"/>
      <c r="K161" s="188"/>
      <c r="L161" s="193"/>
      <c r="M161" s="194"/>
      <c r="N161" s="195"/>
      <c r="O161" s="195"/>
      <c r="P161" s="195"/>
      <c r="Q161" s="195"/>
      <c r="R161" s="195"/>
      <c r="S161" s="195"/>
      <c r="T161" s="196"/>
      <c r="AT161" s="197" t="s">
        <v>136</v>
      </c>
      <c r="AU161" s="197" t="s">
        <v>87</v>
      </c>
      <c r="AV161" s="11" t="s">
        <v>87</v>
      </c>
      <c r="AW161" s="11" t="s">
        <v>36</v>
      </c>
      <c r="AX161" s="11" t="s">
        <v>77</v>
      </c>
      <c r="AY161" s="197" t="s">
        <v>125</v>
      </c>
    </row>
    <row r="162" spans="2:65" s="12" customFormat="1" ht="11.25">
      <c r="B162" s="198"/>
      <c r="C162" s="199"/>
      <c r="D162" s="184" t="s">
        <v>136</v>
      </c>
      <c r="E162" s="200" t="s">
        <v>27</v>
      </c>
      <c r="F162" s="201" t="s">
        <v>221</v>
      </c>
      <c r="G162" s="199"/>
      <c r="H162" s="200" t="s">
        <v>27</v>
      </c>
      <c r="I162" s="202"/>
      <c r="J162" s="199"/>
      <c r="K162" s="199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136</v>
      </c>
      <c r="AU162" s="207" t="s">
        <v>87</v>
      </c>
      <c r="AV162" s="12" t="s">
        <v>85</v>
      </c>
      <c r="AW162" s="12" t="s">
        <v>36</v>
      </c>
      <c r="AX162" s="12" t="s">
        <v>77</v>
      </c>
      <c r="AY162" s="207" t="s">
        <v>125</v>
      </c>
    </row>
    <row r="163" spans="2:65" s="11" customFormat="1" ht="11.25">
      <c r="B163" s="187"/>
      <c r="C163" s="188"/>
      <c r="D163" s="184" t="s">
        <v>136</v>
      </c>
      <c r="E163" s="189" t="s">
        <v>27</v>
      </c>
      <c r="F163" s="190" t="s">
        <v>137</v>
      </c>
      <c r="G163" s="188"/>
      <c r="H163" s="191">
        <v>275.79000000000002</v>
      </c>
      <c r="I163" s="192"/>
      <c r="J163" s="188"/>
      <c r="K163" s="188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136</v>
      </c>
      <c r="AU163" s="197" t="s">
        <v>87</v>
      </c>
      <c r="AV163" s="11" t="s">
        <v>87</v>
      </c>
      <c r="AW163" s="11" t="s">
        <v>36</v>
      </c>
      <c r="AX163" s="11" t="s">
        <v>77</v>
      </c>
      <c r="AY163" s="197" t="s">
        <v>125</v>
      </c>
    </row>
    <row r="164" spans="2:65" s="12" customFormat="1" ht="11.25">
      <c r="B164" s="198"/>
      <c r="C164" s="199"/>
      <c r="D164" s="184" t="s">
        <v>136</v>
      </c>
      <c r="E164" s="200" t="s">
        <v>27</v>
      </c>
      <c r="F164" s="201" t="s">
        <v>207</v>
      </c>
      <c r="G164" s="199"/>
      <c r="H164" s="200" t="s">
        <v>27</v>
      </c>
      <c r="I164" s="202"/>
      <c r="J164" s="199"/>
      <c r="K164" s="199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136</v>
      </c>
      <c r="AU164" s="207" t="s">
        <v>87</v>
      </c>
      <c r="AV164" s="12" t="s">
        <v>85</v>
      </c>
      <c r="AW164" s="12" t="s">
        <v>36</v>
      </c>
      <c r="AX164" s="12" t="s">
        <v>77</v>
      </c>
      <c r="AY164" s="207" t="s">
        <v>125</v>
      </c>
    </row>
    <row r="165" spans="2:65" s="13" customFormat="1" ht="11.25">
      <c r="B165" s="208"/>
      <c r="C165" s="209"/>
      <c r="D165" s="184" t="s">
        <v>136</v>
      </c>
      <c r="E165" s="210" t="s">
        <v>27</v>
      </c>
      <c r="F165" s="211" t="s">
        <v>139</v>
      </c>
      <c r="G165" s="209"/>
      <c r="H165" s="212">
        <v>4447.51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136</v>
      </c>
      <c r="AU165" s="218" t="s">
        <v>87</v>
      </c>
      <c r="AV165" s="13" t="s">
        <v>132</v>
      </c>
      <c r="AW165" s="13" t="s">
        <v>36</v>
      </c>
      <c r="AX165" s="13" t="s">
        <v>85</v>
      </c>
      <c r="AY165" s="218" t="s">
        <v>125</v>
      </c>
    </row>
    <row r="166" spans="2:65" s="10" customFormat="1" ht="22.9" customHeight="1">
      <c r="B166" s="157"/>
      <c r="C166" s="158"/>
      <c r="D166" s="159" t="s">
        <v>76</v>
      </c>
      <c r="E166" s="171" t="s">
        <v>185</v>
      </c>
      <c r="F166" s="171" t="s">
        <v>222</v>
      </c>
      <c r="G166" s="158"/>
      <c r="H166" s="158"/>
      <c r="I166" s="161"/>
      <c r="J166" s="172">
        <f>BK166</f>
        <v>0</v>
      </c>
      <c r="K166" s="158"/>
      <c r="L166" s="163"/>
      <c r="M166" s="164"/>
      <c r="N166" s="165"/>
      <c r="O166" s="165"/>
      <c r="P166" s="166">
        <f>SUM(P167:P214)</f>
        <v>0</v>
      </c>
      <c r="Q166" s="165"/>
      <c r="R166" s="166">
        <f>SUM(R167:R214)</f>
        <v>7.4044768000000003</v>
      </c>
      <c r="S166" s="165"/>
      <c r="T166" s="167">
        <f>SUM(T167:T214)</f>
        <v>126.49820000000001</v>
      </c>
      <c r="AR166" s="168" t="s">
        <v>85</v>
      </c>
      <c r="AT166" s="169" t="s">
        <v>76</v>
      </c>
      <c r="AU166" s="169" t="s">
        <v>85</v>
      </c>
      <c r="AY166" s="168" t="s">
        <v>125</v>
      </c>
      <c r="BK166" s="170">
        <f>SUM(BK167:BK214)</f>
        <v>0</v>
      </c>
    </row>
    <row r="167" spans="2:65" s="1" customFormat="1" ht="16.5" customHeight="1">
      <c r="B167" s="33"/>
      <c r="C167" s="173" t="s">
        <v>8</v>
      </c>
      <c r="D167" s="173" t="s">
        <v>127</v>
      </c>
      <c r="E167" s="174" t="s">
        <v>223</v>
      </c>
      <c r="F167" s="175" t="s">
        <v>224</v>
      </c>
      <c r="G167" s="176" t="s">
        <v>225</v>
      </c>
      <c r="H167" s="177">
        <v>1020</v>
      </c>
      <c r="I167" s="178"/>
      <c r="J167" s="177">
        <f>ROUND(I167*H167,2)</f>
        <v>0</v>
      </c>
      <c r="K167" s="175" t="s">
        <v>131</v>
      </c>
      <c r="L167" s="37"/>
      <c r="M167" s="179" t="s">
        <v>27</v>
      </c>
      <c r="N167" s="180" t="s">
        <v>48</v>
      </c>
      <c r="O167" s="59"/>
      <c r="P167" s="181">
        <f>O167*H167</f>
        <v>0</v>
      </c>
      <c r="Q167" s="181">
        <v>1.1E-4</v>
      </c>
      <c r="R167" s="181">
        <f>Q167*H167</f>
        <v>0.11220000000000001</v>
      </c>
      <c r="S167" s="181">
        <v>0</v>
      </c>
      <c r="T167" s="182">
        <f>S167*H167</f>
        <v>0</v>
      </c>
      <c r="AR167" s="16" t="s">
        <v>132</v>
      </c>
      <c r="AT167" s="16" t="s">
        <v>127</v>
      </c>
      <c r="AU167" s="16" t="s">
        <v>87</v>
      </c>
      <c r="AY167" s="16" t="s">
        <v>125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6" t="s">
        <v>85</v>
      </c>
      <c r="BK167" s="183">
        <f>ROUND(I167*H167,2)</f>
        <v>0</v>
      </c>
      <c r="BL167" s="16" t="s">
        <v>132</v>
      </c>
      <c r="BM167" s="16" t="s">
        <v>226</v>
      </c>
    </row>
    <row r="168" spans="2:65" s="1" customFormat="1" ht="107.25">
      <c r="B168" s="33"/>
      <c r="C168" s="34"/>
      <c r="D168" s="184" t="s">
        <v>134</v>
      </c>
      <c r="E168" s="34"/>
      <c r="F168" s="185" t="s">
        <v>227</v>
      </c>
      <c r="G168" s="34"/>
      <c r="H168" s="34"/>
      <c r="I168" s="102"/>
      <c r="J168" s="34"/>
      <c r="K168" s="34"/>
      <c r="L168" s="37"/>
      <c r="M168" s="186"/>
      <c r="N168" s="59"/>
      <c r="O168" s="59"/>
      <c r="P168" s="59"/>
      <c r="Q168" s="59"/>
      <c r="R168" s="59"/>
      <c r="S168" s="59"/>
      <c r="T168" s="60"/>
      <c r="AT168" s="16" t="s">
        <v>134</v>
      </c>
      <c r="AU168" s="16" t="s">
        <v>87</v>
      </c>
    </row>
    <row r="169" spans="2:65" s="12" customFormat="1" ht="11.25">
      <c r="B169" s="198"/>
      <c r="C169" s="199"/>
      <c r="D169" s="184" t="s">
        <v>136</v>
      </c>
      <c r="E169" s="200" t="s">
        <v>27</v>
      </c>
      <c r="F169" s="201" t="s">
        <v>228</v>
      </c>
      <c r="G169" s="199"/>
      <c r="H169" s="200" t="s">
        <v>27</v>
      </c>
      <c r="I169" s="202"/>
      <c r="J169" s="199"/>
      <c r="K169" s="199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136</v>
      </c>
      <c r="AU169" s="207" t="s">
        <v>87</v>
      </c>
      <c r="AV169" s="12" t="s">
        <v>85</v>
      </c>
      <c r="AW169" s="12" t="s">
        <v>36</v>
      </c>
      <c r="AX169" s="12" t="s">
        <v>77</v>
      </c>
      <c r="AY169" s="207" t="s">
        <v>125</v>
      </c>
    </row>
    <row r="170" spans="2:65" s="11" customFormat="1" ht="11.25">
      <c r="B170" s="187"/>
      <c r="C170" s="188"/>
      <c r="D170" s="184" t="s">
        <v>136</v>
      </c>
      <c r="E170" s="189" t="s">
        <v>27</v>
      </c>
      <c r="F170" s="190" t="s">
        <v>229</v>
      </c>
      <c r="G170" s="188"/>
      <c r="H170" s="191">
        <v>1020</v>
      </c>
      <c r="I170" s="192"/>
      <c r="J170" s="188"/>
      <c r="K170" s="188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136</v>
      </c>
      <c r="AU170" s="197" t="s">
        <v>87</v>
      </c>
      <c r="AV170" s="11" t="s">
        <v>87</v>
      </c>
      <c r="AW170" s="11" t="s">
        <v>36</v>
      </c>
      <c r="AX170" s="11" t="s">
        <v>77</v>
      </c>
      <c r="AY170" s="197" t="s">
        <v>125</v>
      </c>
    </row>
    <row r="171" spans="2:65" s="12" customFormat="1" ht="11.25">
      <c r="B171" s="198"/>
      <c r="C171" s="199"/>
      <c r="D171" s="184" t="s">
        <v>136</v>
      </c>
      <c r="E171" s="200" t="s">
        <v>27</v>
      </c>
      <c r="F171" s="201" t="s">
        <v>230</v>
      </c>
      <c r="G171" s="199"/>
      <c r="H171" s="200" t="s">
        <v>27</v>
      </c>
      <c r="I171" s="202"/>
      <c r="J171" s="199"/>
      <c r="K171" s="199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136</v>
      </c>
      <c r="AU171" s="207" t="s">
        <v>87</v>
      </c>
      <c r="AV171" s="12" t="s">
        <v>85</v>
      </c>
      <c r="AW171" s="12" t="s">
        <v>36</v>
      </c>
      <c r="AX171" s="12" t="s">
        <v>77</v>
      </c>
      <c r="AY171" s="207" t="s">
        <v>125</v>
      </c>
    </row>
    <row r="172" spans="2:65" s="13" customFormat="1" ht="11.25">
      <c r="B172" s="208"/>
      <c r="C172" s="209"/>
      <c r="D172" s="184" t="s">
        <v>136</v>
      </c>
      <c r="E172" s="210" t="s">
        <v>27</v>
      </c>
      <c r="F172" s="211" t="s">
        <v>139</v>
      </c>
      <c r="G172" s="209"/>
      <c r="H172" s="212">
        <v>1020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136</v>
      </c>
      <c r="AU172" s="218" t="s">
        <v>87</v>
      </c>
      <c r="AV172" s="13" t="s">
        <v>132</v>
      </c>
      <c r="AW172" s="13" t="s">
        <v>36</v>
      </c>
      <c r="AX172" s="13" t="s">
        <v>85</v>
      </c>
      <c r="AY172" s="218" t="s">
        <v>125</v>
      </c>
    </row>
    <row r="173" spans="2:65" s="1" customFormat="1" ht="16.5" customHeight="1">
      <c r="B173" s="33"/>
      <c r="C173" s="173" t="s">
        <v>231</v>
      </c>
      <c r="D173" s="173" t="s">
        <v>127</v>
      </c>
      <c r="E173" s="174" t="s">
        <v>232</v>
      </c>
      <c r="F173" s="175" t="s">
        <v>233</v>
      </c>
      <c r="G173" s="176" t="s">
        <v>225</v>
      </c>
      <c r="H173" s="177">
        <v>1020</v>
      </c>
      <c r="I173" s="178"/>
      <c r="J173" s="177">
        <f>ROUND(I173*H173,2)</f>
        <v>0</v>
      </c>
      <c r="K173" s="175" t="s">
        <v>131</v>
      </c>
      <c r="L173" s="37"/>
      <c r="M173" s="179" t="s">
        <v>27</v>
      </c>
      <c r="N173" s="180" t="s">
        <v>48</v>
      </c>
      <c r="O173" s="59"/>
      <c r="P173" s="181">
        <f>O173*H173</f>
        <v>0</v>
      </c>
      <c r="Q173" s="181">
        <v>3.3E-4</v>
      </c>
      <c r="R173" s="181">
        <f>Q173*H173</f>
        <v>0.33660000000000001</v>
      </c>
      <c r="S173" s="181">
        <v>0</v>
      </c>
      <c r="T173" s="182">
        <f>S173*H173</f>
        <v>0</v>
      </c>
      <c r="AR173" s="16" t="s">
        <v>132</v>
      </c>
      <c r="AT173" s="16" t="s">
        <v>127</v>
      </c>
      <c r="AU173" s="16" t="s">
        <v>87</v>
      </c>
      <c r="AY173" s="16" t="s">
        <v>125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6" t="s">
        <v>85</v>
      </c>
      <c r="BK173" s="183">
        <f>ROUND(I173*H173,2)</f>
        <v>0</v>
      </c>
      <c r="BL173" s="16" t="s">
        <v>132</v>
      </c>
      <c r="BM173" s="16" t="s">
        <v>234</v>
      </c>
    </row>
    <row r="174" spans="2:65" s="1" customFormat="1" ht="107.25">
      <c r="B174" s="33"/>
      <c r="C174" s="34"/>
      <c r="D174" s="184" t="s">
        <v>134</v>
      </c>
      <c r="E174" s="34"/>
      <c r="F174" s="185" t="s">
        <v>235</v>
      </c>
      <c r="G174" s="34"/>
      <c r="H174" s="34"/>
      <c r="I174" s="102"/>
      <c r="J174" s="34"/>
      <c r="K174" s="34"/>
      <c r="L174" s="37"/>
      <c r="M174" s="186"/>
      <c r="N174" s="59"/>
      <c r="O174" s="59"/>
      <c r="P174" s="59"/>
      <c r="Q174" s="59"/>
      <c r="R174" s="59"/>
      <c r="S174" s="59"/>
      <c r="T174" s="60"/>
      <c r="AT174" s="16" t="s">
        <v>134</v>
      </c>
      <c r="AU174" s="16" t="s">
        <v>87</v>
      </c>
    </row>
    <row r="175" spans="2:65" s="11" customFormat="1" ht="11.25">
      <c r="B175" s="187"/>
      <c r="C175" s="188"/>
      <c r="D175" s="184" t="s">
        <v>136</v>
      </c>
      <c r="E175" s="189" t="s">
        <v>27</v>
      </c>
      <c r="F175" s="190" t="s">
        <v>229</v>
      </c>
      <c r="G175" s="188"/>
      <c r="H175" s="191">
        <v>1020</v>
      </c>
      <c r="I175" s="192"/>
      <c r="J175" s="188"/>
      <c r="K175" s="188"/>
      <c r="L175" s="193"/>
      <c r="M175" s="194"/>
      <c r="N175" s="195"/>
      <c r="O175" s="195"/>
      <c r="P175" s="195"/>
      <c r="Q175" s="195"/>
      <c r="R175" s="195"/>
      <c r="S175" s="195"/>
      <c r="T175" s="196"/>
      <c r="AT175" s="197" t="s">
        <v>136</v>
      </c>
      <c r="AU175" s="197" t="s">
        <v>87</v>
      </c>
      <c r="AV175" s="11" t="s">
        <v>87</v>
      </c>
      <c r="AW175" s="11" t="s">
        <v>36</v>
      </c>
      <c r="AX175" s="11" t="s">
        <v>77</v>
      </c>
      <c r="AY175" s="197" t="s">
        <v>125</v>
      </c>
    </row>
    <row r="176" spans="2:65" s="12" customFormat="1" ht="11.25">
      <c r="B176" s="198"/>
      <c r="C176" s="199"/>
      <c r="D176" s="184" t="s">
        <v>136</v>
      </c>
      <c r="E176" s="200" t="s">
        <v>27</v>
      </c>
      <c r="F176" s="201" t="s">
        <v>153</v>
      </c>
      <c r="G176" s="199"/>
      <c r="H176" s="200" t="s">
        <v>27</v>
      </c>
      <c r="I176" s="202"/>
      <c r="J176" s="199"/>
      <c r="K176" s="199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136</v>
      </c>
      <c r="AU176" s="207" t="s">
        <v>87</v>
      </c>
      <c r="AV176" s="12" t="s">
        <v>85</v>
      </c>
      <c r="AW176" s="12" t="s">
        <v>36</v>
      </c>
      <c r="AX176" s="12" t="s">
        <v>77</v>
      </c>
      <c r="AY176" s="207" t="s">
        <v>125</v>
      </c>
    </row>
    <row r="177" spans="2:65" s="13" customFormat="1" ht="11.25">
      <c r="B177" s="208"/>
      <c r="C177" s="209"/>
      <c r="D177" s="184" t="s">
        <v>136</v>
      </c>
      <c r="E177" s="210" t="s">
        <v>27</v>
      </c>
      <c r="F177" s="211" t="s">
        <v>139</v>
      </c>
      <c r="G177" s="209"/>
      <c r="H177" s="212">
        <v>1020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136</v>
      </c>
      <c r="AU177" s="218" t="s">
        <v>87</v>
      </c>
      <c r="AV177" s="13" t="s">
        <v>132</v>
      </c>
      <c r="AW177" s="13" t="s">
        <v>36</v>
      </c>
      <c r="AX177" s="13" t="s">
        <v>85</v>
      </c>
      <c r="AY177" s="218" t="s">
        <v>125</v>
      </c>
    </row>
    <row r="178" spans="2:65" s="1" customFormat="1" ht="16.5" customHeight="1">
      <c r="B178" s="33"/>
      <c r="C178" s="173" t="s">
        <v>236</v>
      </c>
      <c r="D178" s="173" t="s">
        <v>127</v>
      </c>
      <c r="E178" s="174" t="s">
        <v>237</v>
      </c>
      <c r="F178" s="175" t="s">
        <v>238</v>
      </c>
      <c r="G178" s="176" t="s">
        <v>225</v>
      </c>
      <c r="H178" s="177">
        <v>61.82</v>
      </c>
      <c r="I178" s="178"/>
      <c r="J178" s="177">
        <f>ROUND(I178*H178,2)</f>
        <v>0</v>
      </c>
      <c r="K178" s="175" t="s">
        <v>131</v>
      </c>
      <c r="L178" s="37"/>
      <c r="M178" s="179" t="s">
        <v>27</v>
      </c>
      <c r="N178" s="180" t="s">
        <v>48</v>
      </c>
      <c r="O178" s="59"/>
      <c r="P178" s="181">
        <f>O178*H178</f>
        <v>0</v>
      </c>
      <c r="Q178" s="181">
        <v>1.1E-4</v>
      </c>
      <c r="R178" s="181">
        <f>Q178*H178</f>
        <v>6.8002000000000002E-3</v>
      </c>
      <c r="S178" s="181">
        <v>0</v>
      </c>
      <c r="T178" s="182">
        <f>S178*H178</f>
        <v>0</v>
      </c>
      <c r="AR178" s="16" t="s">
        <v>132</v>
      </c>
      <c r="AT178" s="16" t="s">
        <v>127</v>
      </c>
      <c r="AU178" s="16" t="s">
        <v>87</v>
      </c>
      <c r="AY178" s="16" t="s">
        <v>125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6" t="s">
        <v>85</v>
      </c>
      <c r="BK178" s="183">
        <f>ROUND(I178*H178,2)</f>
        <v>0</v>
      </c>
      <c r="BL178" s="16" t="s">
        <v>132</v>
      </c>
      <c r="BM178" s="16" t="s">
        <v>239</v>
      </c>
    </row>
    <row r="179" spans="2:65" s="1" customFormat="1" ht="107.25">
      <c r="B179" s="33"/>
      <c r="C179" s="34"/>
      <c r="D179" s="184" t="s">
        <v>134</v>
      </c>
      <c r="E179" s="34"/>
      <c r="F179" s="185" t="s">
        <v>235</v>
      </c>
      <c r="G179" s="34"/>
      <c r="H179" s="34"/>
      <c r="I179" s="102"/>
      <c r="J179" s="34"/>
      <c r="K179" s="34"/>
      <c r="L179" s="37"/>
      <c r="M179" s="186"/>
      <c r="N179" s="59"/>
      <c r="O179" s="59"/>
      <c r="P179" s="59"/>
      <c r="Q179" s="59"/>
      <c r="R179" s="59"/>
      <c r="S179" s="59"/>
      <c r="T179" s="60"/>
      <c r="AT179" s="16" t="s">
        <v>134</v>
      </c>
      <c r="AU179" s="16" t="s">
        <v>87</v>
      </c>
    </row>
    <row r="180" spans="2:65" s="11" customFormat="1" ht="11.25">
      <c r="B180" s="187"/>
      <c r="C180" s="188"/>
      <c r="D180" s="184" t="s">
        <v>136</v>
      </c>
      <c r="E180" s="189" t="s">
        <v>27</v>
      </c>
      <c r="F180" s="190" t="s">
        <v>240</v>
      </c>
      <c r="G180" s="188"/>
      <c r="H180" s="191">
        <v>61.82</v>
      </c>
      <c r="I180" s="192"/>
      <c r="J180" s="188"/>
      <c r="K180" s="188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136</v>
      </c>
      <c r="AU180" s="197" t="s">
        <v>87</v>
      </c>
      <c r="AV180" s="11" t="s">
        <v>87</v>
      </c>
      <c r="AW180" s="11" t="s">
        <v>36</v>
      </c>
      <c r="AX180" s="11" t="s">
        <v>77</v>
      </c>
      <c r="AY180" s="197" t="s">
        <v>125</v>
      </c>
    </row>
    <row r="181" spans="2:65" s="12" customFormat="1" ht="11.25">
      <c r="B181" s="198"/>
      <c r="C181" s="199"/>
      <c r="D181" s="184" t="s">
        <v>136</v>
      </c>
      <c r="E181" s="200" t="s">
        <v>27</v>
      </c>
      <c r="F181" s="201" t="s">
        <v>241</v>
      </c>
      <c r="G181" s="199"/>
      <c r="H181" s="200" t="s">
        <v>27</v>
      </c>
      <c r="I181" s="202"/>
      <c r="J181" s="199"/>
      <c r="K181" s="199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136</v>
      </c>
      <c r="AU181" s="207" t="s">
        <v>87</v>
      </c>
      <c r="AV181" s="12" t="s">
        <v>85</v>
      </c>
      <c r="AW181" s="12" t="s">
        <v>36</v>
      </c>
      <c r="AX181" s="12" t="s">
        <v>77</v>
      </c>
      <c r="AY181" s="207" t="s">
        <v>125</v>
      </c>
    </row>
    <row r="182" spans="2:65" s="13" customFormat="1" ht="11.25">
      <c r="B182" s="208"/>
      <c r="C182" s="209"/>
      <c r="D182" s="184" t="s">
        <v>136</v>
      </c>
      <c r="E182" s="210" t="s">
        <v>27</v>
      </c>
      <c r="F182" s="211" t="s">
        <v>139</v>
      </c>
      <c r="G182" s="209"/>
      <c r="H182" s="212">
        <v>61.82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136</v>
      </c>
      <c r="AU182" s="218" t="s">
        <v>87</v>
      </c>
      <c r="AV182" s="13" t="s">
        <v>132</v>
      </c>
      <c r="AW182" s="13" t="s">
        <v>36</v>
      </c>
      <c r="AX182" s="13" t="s">
        <v>85</v>
      </c>
      <c r="AY182" s="218" t="s">
        <v>125</v>
      </c>
    </row>
    <row r="183" spans="2:65" s="1" customFormat="1" ht="16.5" customHeight="1">
      <c r="B183" s="33"/>
      <c r="C183" s="173" t="s">
        <v>242</v>
      </c>
      <c r="D183" s="173" t="s">
        <v>127</v>
      </c>
      <c r="E183" s="174" t="s">
        <v>243</v>
      </c>
      <c r="F183" s="175" t="s">
        <v>244</v>
      </c>
      <c r="G183" s="176" t="s">
        <v>225</v>
      </c>
      <c r="H183" s="177">
        <v>61.82</v>
      </c>
      <c r="I183" s="178"/>
      <c r="J183" s="177">
        <f>ROUND(I183*H183,2)</f>
        <v>0</v>
      </c>
      <c r="K183" s="175" t="s">
        <v>131</v>
      </c>
      <c r="L183" s="37"/>
      <c r="M183" s="179" t="s">
        <v>27</v>
      </c>
      <c r="N183" s="180" t="s">
        <v>48</v>
      </c>
      <c r="O183" s="59"/>
      <c r="P183" s="181">
        <f>O183*H183</f>
        <v>0</v>
      </c>
      <c r="Q183" s="181">
        <v>3.8000000000000002E-4</v>
      </c>
      <c r="R183" s="181">
        <f>Q183*H183</f>
        <v>2.3491600000000001E-2</v>
      </c>
      <c r="S183" s="181">
        <v>0</v>
      </c>
      <c r="T183" s="182">
        <f>S183*H183</f>
        <v>0</v>
      </c>
      <c r="AR183" s="16" t="s">
        <v>132</v>
      </c>
      <c r="AT183" s="16" t="s">
        <v>127</v>
      </c>
      <c r="AU183" s="16" t="s">
        <v>87</v>
      </c>
      <c r="AY183" s="16" t="s">
        <v>125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6" t="s">
        <v>85</v>
      </c>
      <c r="BK183" s="183">
        <f>ROUND(I183*H183,2)</f>
        <v>0</v>
      </c>
      <c r="BL183" s="16" t="s">
        <v>132</v>
      </c>
      <c r="BM183" s="16" t="s">
        <v>245</v>
      </c>
    </row>
    <row r="184" spans="2:65" s="1" customFormat="1" ht="107.25">
      <c r="B184" s="33"/>
      <c r="C184" s="34"/>
      <c r="D184" s="184" t="s">
        <v>134</v>
      </c>
      <c r="E184" s="34"/>
      <c r="F184" s="185" t="s">
        <v>235</v>
      </c>
      <c r="G184" s="34"/>
      <c r="H184" s="34"/>
      <c r="I184" s="102"/>
      <c r="J184" s="34"/>
      <c r="K184" s="34"/>
      <c r="L184" s="37"/>
      <c r="M184" s="186"/>
      <c r="N184" s="59"/>
      <c r="O184" s="59"/>
      <c r="P184" s="59"/>
      <c r="Q184" s="59"/>
      <c r="R184" s="59"/>
      <c r="S184" s="59"/>
      <c r="T184" s="60"/>
      <c r="AT184" s="16" t="s">
        <v>134</v>
      </c>
      <c r="AU184" s="16" t="s">
        <v>87</v>
      </c>
    </row>
    <row r="185" spans="2:65" s="11" customFormat="1" ht="11.25">
      <c r="B185" s="187"/>
      <c r="C185" s="188"/>
      <c r="D185" s="184" t="s">
        <v>136</v>
      </c>
      <c r="E185" s="189" t="s">
        <v>27</v>
      </c>
      <c r="F185" s="190" t="s">
        <v>240</v>
      </c>
      <c r="G185" s="188"/>
      <c r="H185" s="191">
        <v>61.82</v>
      </c>
      <c r="I185" s="192"/>
      <c r="J185" s="188"/>
      <c r="K185" s="188"/>
      <c r="L185" s="193"/>
      <c r="M185" s="194"/>
      <c r="N185" s="195"/>
      <c r="O185" s="195"/>
      <c r="P185" s="195"/>
      <c r="Q185" s="195"/>
      <c r="R185" s="195"/>
      <c r="S185" s="195"/>
      <c r="T185" s="196"/>
      <c r="AT185" s="197" t="s">
        <v>136</v>
      </c>
      <c r="AU185" s="197" t="s">
        <v>87</v>
      </c>
      <c r="AV185" s="11" t="s">
        <v>87</v>
      </c>
      <c r="AW185" s="11" t="s">
        <v>36</v>
      </c>
      <c r="AX185" s="11" t="s">
        <v>77</v>
      </c>
      <c r="AY185" s="197" t="s">
        <v>125</v>
      </c>
    </row>
    <row r="186" spans="2:65" s="12" customFormat="1" ht="11.25">
      <c r="B186" s="198"/>
      <c r="C186" s="199"/>
      <c r="D186" s="184" t="s">
        <v>136</v>
      </c>
      <c r="E186" s="200" t="s">
        <v>27</v>
      </c>
      <c r="F186" s="201" t="s">
        <v>246</v>
      </c>
      <c r="G186" s="199"/>
      <c r="H186" s="200" t="s">
        <v>27</v>
      </c>
      <c r="I186" s="202"/>
      <c r="J186" s="199"/>
      <c r="K186" s="199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136</v>
      </c>
      <c r="AU186" s="207" t="s">
        <v>87</v>
      </c>
      <c r="AV186" s="12" t="s">
        <v>85</v>
      </c>
      <c r="AW186" s="12" t="s">
        <v>36</v>
      </c>
      <c r="AX186" s="12" t="s">
        <v>77</v>
      </c>
      <c r="AY186" s="207" t="s">
        <v>125</v>
      </c>
    </row>
    <row r="187" spans="2:65" s="13" customFormat="1" ht="11.25">
      <c r="B187" s="208"/>
      <c r="C187" s="209"/>
      <c r="D187" s="184" t="s">
        <v>136</v>
      </c>
      <c r="E187" s="210" t="s">
        <v>27</v>
      </c>
      <c r="F187" s="211" t="s">
        <v>139</v>
      </c>
      <c r="G187" s="209"/>
      <c r="H187" s="212">
        <v>61.82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136</v>
      </c>
      <c r="AU187" s="218" t="s">
        <v>87</v>
      </c>
      <c r="AV187" s="13" t="s">
        <v>132</v>
      </c>
      <c r="AW187" s="13" t="s">
        <v>36</v>
      </c>
      <c r="AX187" s="13" t="s">
        <v>85</v>
      </c>
      <c r="AY187" s="218" t="s">
        <v>125</v>
      </c>
    </row>
    <row r="188" spans="2:65" s="1" customFormat="1" ht="22.5" customHeight="1">
      <c r="B188" s="33"/>
      <c r="C188" s="173" t="s">
        <v>247</v>
      </c>
      <c r="D188" s="173" t="s">
        <v>127</v>
      </c>
      <c r="E188" s="174" t="s">
        <v>248</v>
      </c>
      <c r="F188" s="175" t="s">
        <v>249</v>
      </c>
      <c r="G188" s="176" t="s">
        <v>225</v>
      </c>
      <c r="H188" s="177">
        <v>190.25</v>
      </c>
      <c r="I188" s="178"/>
      <c r="J188" s="177">
        <f>ROUND(I188*H188,2)</f>
        <v>0</v>
      </c>
      <c r="K188" s="175" t="s">
        <v>131</v>
      </c>
      <c r="L188" s="37"/>
      <c r="M188" s="179" t="s">
        <v>27</v>
      </c>
      <c r="N188" s="180" t="s">
        <v>48</v>
      </c>
      <c r="O188" s="59"/>
      <c r="P188" s="181">
        <f>O188*H188</f>
        <v>0</v>
      </c>
      <c r="Q188" s="181">
        <v>3.4000000000000002E-4</v>
      </c>
      <c r="R188" s="181">
        <f>Q188*H188</f>
        <v>6.4685000000000006E-2</v>
      </c>
      <c r="S188" s="181">
        <v>0</v>
      </c>
      <c r="T188" s="182">
        <f>S188*H188</f>
        <v>0</v>
      </c>
      <c r="AR188" s="16" t="s">
        <v>132</v>
      </c>
      <c r="AT188" s="16" t="s">
        <v>127</v>
      </c>
      <c r="AU188" s="16" t="s">
        <v>87</v>
      </c>
      <c r="AY188" s="16" t="s">
        <v>125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6" t="s">
        <v>85</v>
      </c>
      <c r="BK188" s="183">
        <f>ROUND(I188*H188,2)</f>
        <v>0</v>
      </c>
      <c r="BL188" s="16" t="s">
        <v>132</v>
      </c>
      <c r="BM188" s="16" t="s">
        <v>250</v>
      </c>
    </row>
    <row r="189" spans="2:65" s="1" customFormat="1" ht="39">
      <c r="B189" s="33"/>
      <c r="C189" s="34"/>
      <c r="D189" s="184" t="s">
        <v>134</v>
      </c>
      <c r="E189" s="34"/>
      <c r="F189" s="185" t="s">
        <v>251</v>
      </c>
      <c r="G189" s="34"/>
      <c r="H189" s="34"/>
      <c r="I189" s="102"/>
      <c r="J189" s="34"/>
      <c r="K189" s="34"/>
      <c r="L189" s="37"/>
      <c r="M189" s="186"/>
      <c r="N189" s="59"/>
      <c r="O189" s="59"/>
      <c r="P189" s="59"/>
      <c r="Q189" s="59"/>
      <c r="R189" s="59"/>
      <c r="S189" s="59"/>
      <c r="T189" s="60"/>
      <c r="AT189" s="16" t="s">
        <v>134</v>
      </c>
      <c r="AU189" s="16" t="s">
        <v>87</v>
      </c>
    </row>
    <row r="190" spans="2:65" s="11" customFormat="1" ht="11.25">
      <c r="B190" s="187"/>
      <c r="C190" s="188"/>
      <c r="D190" s="184" t="s">
        <v>136</v>
      </c>
      <c r="E190" s="189" t="s">
        <v>27</v>
      </c>
      <c r="F190" s="190" t="s">
        <v>252</v>
      </c>
      <c r="G190" s="188"/>
      <c r="H190" s="191">
        <v>190.25</v>
      </c>
      <c r="I190" s="192"/>
      <c r="J190" s="188"/>
      <c r="K190" s="188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136</v>
      </c>
      <c r="AU190" s="197" t="s">
        <v>87</v>
      </c>
      <c r="AV190" s="11" t="s">
        <v>87</v>
      </c>
      <c r="AW190" s="11" t="s">
        <v>36</v>
      </c>
      <c r="AX190" s="11" t="s">
        <v>77</v>
      </c>
      <c r="AY190" s="197" t="s">
        <v>125</v>
      </c>
    </row>
    <row r="191" spans="2:65" s="12" customFormat="1" ht="11.25">
      <c r="B191" s="198"/>
      <c r="C191" s="199"/>
      <c r="D191" s="184" t="s">
        <v>136</v>
      </c>
      <c r="E191" s="200" t="s">
        <v>27</v>
      </c>
      <c r="F191" s="201" t="s">
        <v>153</v>
      </c>
      <c r="G191" s="199"/>
      <c r="H191" s="200" t="s">
        <v>27</v>
      </c>
      <c r="I191" s="202"/>
      <c r="J191" s="199"/>
      <c r="K191" s="199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136</v>
      </c>
      <c r="AU191" s="207" t="s">
        <v>87</v>
      </c>
      <c r="AV191" s="12" t="s">
        <v>85</v>
      </c>
      <c r="AW191" s="12" t="s">
        <v>36</v>
      </c>
      <c r="AX191" s="12" t="s">
        <v>77</v>
      </c>
      <c r="AY191" s="207" t="s">
        <v>125</v>
      </c>
    </row>
    <row r="192" spans="2:65" s="13" customFormat="1" ht="11.25">
      <c r="B192" s="208"/>
      <c r="C192" s="209"/>
      <c r="D192" s="184" t="s">
        <v>136</v>
      </c>
      <c r="E192" s="210" t="s">
        <v>27</v>
      </c>
      <c r="F192" s="211" t="s">
        <v>139</v>
      </c>
      <c r="G192" s="209"/>
      <c r="H192" s="212">
        <v>190.25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136</v>
      </c>
      <c r="AU192" s="218" t="s">
        <v>87</v>
      </c>
      <c r="AV192" s="13" t="s">
        <v>132</v>
      </c>
      <c r="AW192" s="13" t="s">
        <v>36</v>
      </c>
      <c r="AX192" s="13" t="s">
        <v>85</v>
      </c>
      <c r="AY192" s="218" t="s">
        <v>125</v>
      </c>
    </row>
    <row r="193" spans="2:65" s="1" customFormat="1" ht="16.5" customHeight="1">
      <c r="B193" s="33"/>
      <c r="C193" s="173" t="s">
        <v>253</v>
      </c>
      <c r="D193" s="173" t="s">
        <v>127</v>
      </c>
      <c r="E193" s="174" t="s">
        <v>254</v>
      </c>
      <c r="F193" s="175" t="s">
        <v>255</v>
      </c>
      <c r="G193" s="176" t="s">
        <v>130</v>
      </c>
      <c r="H193" s="177">
        <v>495</v>
      </c>
      <c r="I193" s="178"/>
      <c r="J193" s="177">
        <f>ROUND(I193*H193,2)</f>
        <v>0</v>
      </c>
      <c r="K193" s="175" t="s">
        <v>131</v>
      </c>
      <c r="L193" s="37"/>
      <c r="M193" s="179" t="s">
        <v>27</v>
      </c>
      <c r="N193" s="180" t="s">
        <v>48</v>
      </c>
      <c r="O193" s="59"/>
      <c r="P193" s="181">
        <f>O193*H193</f>
        <v>0</v>
      </c>
      <c r="Q193" s="181">
        <v>1.3860000000000001E-2</v>
      </c>
      <c r="R193" s="181">
        <f>Q193*H193</f>
        <v>6.8607000000000005</v>
      </c>
      <c r="S193" s="181">
        <v>0</v>
      </c>
      <c r="T193" s="182">
        <f>S193*H193</f>
        <v>0</v>
      </c>
      <c r="AR193" s="16" t="s">
        <v>132</v>
      </c>
      <c r="AT193" s="16" t="s">
        <v>127</v>
      </c>
      <c r="AU193" s="16" t="s">
        <v>87</v>
      </c>
      <c r="AY193" s="16" t="s">
        <v>125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6" t="s">
        <v>85</v>
      </c>
      <c r="BK193" s="183">
        <f>ROUND(I193*H193,2)</f>
        <v>0</v>
      </c>
      <c r="BL193" s="16" t="s">
        <v>132</v>
      </c>
      <c r="BM193" s="16" t="s">
        <v>256</v>
      </c>
    </row>
    <row r="194" spans="2:65" s="1" customFormat="1" ht="97.5">
      <c r="B194" s="33"/>
      <c r="C194" s="34"/>
      <c r="D194" s="184" t="s">
        <v>134</v>
      </c>
      <c r="E194" s="34"/>
      <c r="F194" s="185" t="s">
        <v>257</v>
      </c>
      <c r="G194" s="34"/>
      <c r="H194" s="34"/>
      <c r="I194" s="102"/>
      <c r="J194" s="34"/>
      <c r="K194" s="34"/>
      <c r="L194" s="37"/>
      <c r="M194" s="186"/>
      <c r="N194" s="59"/>
      <c r="O194" s="59"/>
      <c r="P194" s="59"/>
      <c r="Q194" s="59"/>
      <c r="R194" s="59"/>
      <c r="S194" s="59"/>
      <c r="T194" s="60"/>
      <c r="AT194" s="16" t="s">
        <v>134</v>
      </c>
      <c r="AU194" s="16" t="s">
        <v>87</v>
      </c>
    </row>
    <row r="195" spans="2:65" s="11" customFormat="1" ht="11.25">
      <c r="B195" s="187"/>
      <c r="C195" s="188"/>
      <c r="D195" s="184" t="s">
        <v>136</v>
      </c>
      <c r="E195" s="189" t="s">
        <v>27</v>
      </c>
      <c r="F195" s="190" t="s">
        <v>258</v>
      </c>
      <c r="G195" s="188"/>
      <c r="H195" s="191">
        <v>495</v>
      </c>
      <c r="I195" s="192"/>
      <c r="J195" s="188"/>
      <c r="K195" s="188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136</v>
      </c>
      <c r="AU195" s="197" t="s">
        <v>87</v>
      </c>
      <c r="AV195" s="11" t="s">
        <v>87</v>
      </c>
      <c r="AW195" s="11" t="s">
        <v>36</v>
      </c>
      <c r="AX195" s="11" t="s">
        <v>77</v>
      </c>
      <c r="AY195" s="197" t="s">
        <v>125</v>
      </c>
    </row>
    <row r="196" spans="2:65" s="12" customFormat="1" ht="11.25">
      <c r="B196" s="198"/>
      <c r="C196" s="199"/>
      <c r="D196" s="184" t="s">
        <v>136</v>
      </c>
      <c r="E196" s="200" t="s">
        <v>27</v>
      </c>
      <c r="F196" s="201" t="s">
        <v>153</v>
      </c>
      <c r="G196" s="199"/>
      <c r="H196" s="200" t="s">
        <v>27</v>
      </c>
      <c r="I196" s="202"/>
      <c r="J196" s="199"/>
      <c r="K196" s="199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136</v>
      </c>
      <c r="AU196" s="207" t="s">
        <v>87</v>
      </c>
      <c r="AV196" s="12" t="s">
        <v>85</v>
      </c>
      <c r="AW196" s="12" t="s">
        <v>36</v>
      </c>
      <c r="AX196" s="12" t="s">
        <v>77</v>
      </c>
      <c r="AY196" s="207" t="s">
        <v>125</v>
      </c>
    </row>
    <row r="197" spans="2:65" s="13" customFormat="1" ht="11.25">
      <c r="B197" s="208"/>
      <c r="C197" s="209"/>
      <c r="D197" s="184" t="s">
        <v>136</v>
      </c>
      <c r="E197" s="210" t="s">
        <v>27</v>
      </c>
      <c r="F197" s="211" t="s">
        <v>139</v>
      </c>
      <c r="G197" s="209"/>
      <c r="H197" s="212">
        <v>495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136</v>
      </c>
      <c r="AU197" s="218" t="s">
        <v>87</v>
      </c>
      <c r="AV197" s="13" t="s">
        <v>132</v>
      </c>
      <c r="AW197" s="13" t="s">
        <v>36</v>
      </c>
      <c r="AX197" s="13" t="s">
        <v>85</v>
      </c>
      <c r="AY197" s="218" t="s">
        <v>125</v>
      </c>
    </row>
    <row r="198" spans="2:65" s="1" customFormat="1" ht="16.5" customHeight="1">
      <c r="B198" s="33"/>
      <c r="C198" s="173" t="s">
        <v>7</v>
      </c>
      <c r="D198" s="173" t="s">
        <v>127</v>
      </c>
      <c r="E198" s="174" t="s">
        <v>259</v>
      </c>
      <c r="F198" s="175" t="s">
        <v>260</v>
      </c>
      <c r="G198" s="176" t="s">
        <v>225</v>
      </c>
      <c r="H198" s="177">
        <v>190.25</v>
      </c>
      <c r="I198" s="178"/>
      <c r="J198" s="177">
        <f>ROUND(I198*H198,2)</f>
        <v>0</v>
      </c>
      <c r="K198" s="175" t="s">
        <v>131</v>
      </c>
      <c r="L198" s="37"/>
      <c r="M198" s="179" t="s">
        <v>27</v>
      </c>
      <c r="N198" s="180" t="s">
        <v>48</v>
      </c>
      <c r="O198" s="59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AR198" s="16" t="s">
        <v>132</v>
      </c>
      <c r="AT198" s="16" t="s">
        <v>127</v>
      </c>
      <c r="AU198" s="16" t="s">
        <v>87</v>
      </c>
      <c r="AY198" s="16" t="s">
        <v>125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6" t="s">
        <v>85</v>
      </c>
      <c r="BK198" s="183">
        <f>ROUND(I198*H198,2)</f>
        <v>0</v>
      </c>
      <c r="BL198" s="16" t="s">
        <v>132</v>
      </c>
      <c r="BM198" s="16" t="s">
        <v>261</v>
      </c>
    </row>
    <row r="199" spans="2:65" s="1" customFormat="1" ht="29.25">
      <c r="B199" s="33"/>
      <c r="C199" s="34"/>
      <c r="D199" s="184" t="s">
        <v>134</v>
      </c>
      <c r="E199" s="34"/>
      <c r="F199" s="185" t="s">
        <v>262</v>
      </c>
      <c r="G199" s="34"/>
      <c r="H199" s="34"/>
      <c r="I199" s="102"/>
      <c r="J199" s="34"/>
      <c r="K199" s="34"/>
      <c r="L199" s="37"/>
      <c r="M199" s="186"/>
      <c r="N199" s="59"/>
      <c r="O199" s="59"/>
      <c r="P199" s="59"/>
      <c r="Q199" s="59"/>
      <c r="R199" s="59"/>
      <c r="S199" s="59"/>
      <c r="T199" s="60"/>
      <c r="AT199" s="16" t="s">
        <v>134</v>
      </c>
      <c r="AU199" s="16" t="s">
        <v>87</v>
      </c>
    </row>
    <row r="200" spans="2:65" s="12" customFormat="1" ht="11.25">
      <c r="B200" s="198"/>
      <c r="C200" s="199"/>
      <c r="D200" s="184" t="s">
        <v>136</v>
      </c>
      <c r="E200" s="200" t="s">
        <v>27</v>
      </c>
      <c r="F200" s="201" t="s">
        <v>263</v>
      </c>
      <c r="G200" s="199"/>
      <c r="H200" s="200" t="s">
        <v>27</v>
      </c>
      <c r="I200" s="202"/>
      <c r="J200" s="199"/>
      <c r="K200" s="199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136</v>
      </c>
      <c r="AU200" s="207" t="s">
        <v>87</v>
      </c>
      <c r="AV200" s="12" t="s">
        <v>85</v>
      </c>
      <c r="AW200" s="12" t="s">
        <v>36</v>
      </c>
      <c r="AX200" s="12" t="s">
        <v>77</v>
      </c>
      <c r="AY200" s="207" t="s">
        <v>125</v>
      </c>
    </row>
    <row r="201" spans="2:65" s="11" customFormat="1" ht="11.25">
      <c r="B201" s="187"/>
      <c r="C201" s="188"/>
      <c r="D201" s="184" t="s">
        <v>136</v>
      </c>
      <c r="E201" s="189" t="s">
        <v>27</v>
      </c>
      <c r="F201" s="190" t="s">
        <v>264</v>
      </c>
      <c r="G201" s="188"/>
      <c r="H201" s="191">
        <v>135.25</v>
      </c>
      <c r="I201" s="192"/>
      <c r="J201" s="188"/>
      <c r="K201" s="188"/>
      <c r="L201" s="193"/>
      <c r="M201" s="194"/>
      <c r="N201" s="195"/>
      <c r="O201" s="195"/>
      <c r="P201" s="195"/>
      <c r="Q201" s="195"/>
      <c r="R201" s="195"/>
      <c r="S201" s="195"/>
      <c r="T201" s="196"/>
      <c r="AT201" s="197" t="s">
        <v>136</v>
      </c>
      <c r="AU201" s="197" t="s">
        <v>87</v>
      </c>
      <c r="AV201" s="11" t="s">
        <v>87</v>
      </c>
      <c r="AW201" s="11" t="s">
        <v>36</v>
      </c>
      <c r="AX201" s="11" t="s">
        <v>77</v>
      </c>
      <c r="AY201" s="197" t="s">
        <v>125</v>
      </c>
    </row>
    <row r="202" spans="2:65" s="12" customFormat="1" ht="11.25">
      <c r="B202" s="198"/>
      <c r="C202" s="199"/>
      <c r="D202" s="184" t="s">
        <v>136</v>
      </c>
      <c r="E202" s="200" t="s">
        <v>27</v>
      </c>
      <c r="F202" s="201" t="s">
        <v>265</v>
      </c>
      <c r="G202" s="199"/>
      <c r="H202" s="200" t="s">
        <v>27</v>
      </c>
      <c r="I202" s="202"/>
      <c r="J202" s="199"/>
      <c r="K202" s="199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136</v>
      </c>
      <c r="AU202" s="207" t="s">
        <v>87</v>
      </c>
      <c r="AV202" s="12" t="s">
        <v>85</v>
      </c>
      <c r="AW202" s="12" t="s">
        <v>36</v>
      </c>
      <c r="AX202" s="12" t="s">
        <v>77</v>
      </c>
      <c r="AY202" s="207" t="s">
        <v>125</v>
      </c>
    </row>
    <row r="203" spans="2:65" s="11" customFormat="1" ht="11.25">
      <c r="B203" s="187"/>
      <c r="C203" s="188"/>
      <c r="D203" s="184" t="s">
        <v>136</v>
      </c>
      <c r="E203" s="189" t="s">
        <v>27</v>
      </c>
      <c r="F203" s="190" t="s">
        <v>266</v>
      </c>
      <c r="G203" s="188"/>
      <c r="H203" s="191">
        <v>55</v>
      </c>
      <c r="I203" s="192"/>
      <c r="J203" s="188"/>
      <c r="K203" s="188"/>
      <c r="L203" s="193"/>
      <c r="M203" s="194"/>
      <c r="N203" s="195"/>
      <c r="O203" s="195"/>
      <c r="P203" s="195"/>
      <c r="Q203" s="195"/>
      <c r="R203" s="195"/>
      <c r="S203" s="195"/>
      <c r="T203" s="196"/>
      <c r="AT203" s="197" t="s">
        <v>136</v>
      </c>
      <c r="AU203" s="197" t="s">
        <v>87</v>
      </c>
      <c r="AV203" s="11" t="s">
        <v>87</v>
      </c>
      <c r="AW203" s="11" t="s">
        <v>36</v>
      </c>
      <c r="AX203" s="11" t="s">
        <v>77</v>
      </c>
      <c r="AY203" s="197" t="s">
        <v>125</v>
      </c>
    </row>
    <row r="204" spans="2:65" s="13" customFormat="1" ht="11.25">
      <c r="B204" s="208"/>
      <c r="C204" s="209"/>
      <c r="D204" s="184" t="s">
        <v>136</v>
      </c>
      <c r="E204" s="210" t="s">
        <v>27</v>
      </c>
      <c r="F204" s="211" t="s">
        <v>139</v>
      </c>
      <c r="G204" s="209"/>
      <c r="H204" s="212">
        <v>190.25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136</v>
      </c>
      <c r="AU204" s="218" t="s">
        <v>87</v>
      </c>
      <c r="AV204" s="13" t="s">
        <v>132</v>
      </c>
      <c r="AW204" s="13" t="s">
        <v>36</v>
      </c>
      <c r="AX204" s="13" t="s">
        <v>85</v>
      </c>
      <c r="AY204" s="218" t="s">
        <v>125</v>
      </c>
    </row>
    <row r="205" spans="2:65" s="1" customFormat="1" ht="22.5" customHeight="1">
      <c r="B205" s="33"/>
      <c r="C205" s="173" t="s">
        <v>267</v>
      </c>
      <c r="D205" s="173" t="s">
        <v>127</v>
      </c>
      <c r="E205" s="174" t="s">
        <v>268</v>
      </c>
      <c r="F205" s="175" t="s">
        <v>269</v>
      </c>
      <c r="G205" s="176" t="s">
        <v>130</v>
      </c>
      <c r="H205" s="177">
        <v>4447.51</v>
      </c>
      <c r="I205" s="178"/>
      <c r="J205" s="177">
        <f>ROUND(I205*H205,2)</f>
        <v>0</v>
      </c>
      <c r="K205" s="175" t="s">
        <v>131</v>
      </c>
      <c r="L205" s="37"/>
      <c r="M205" s="179" t="s">
        <v>27</v>
      </c>
      <c r="N205" s="180" t="s">
        <v>48</v>
      </c>
      <c r="O205" s="59"/>
      <c r="P205" s="181">
        <f>O205*H205</f>
        <v>0</v>
      </c>
      <c r="Q205" s="181">
        <v>0</v>
      </c>
      <c r="R205" s="181">
        <f>Q205*H205</f>
        <v>0</v>
      </c>
      <c r="S205" s="181">
        <v>0.02</v>
      </c>
      <c r="T205" s="182">
        <f>S205*H205</f>
        <v>88.950200000000009</v>
      </c>
      <c r="AR205" s="16" t="s">
        <v>132</v>
      </c>
      <c r="AT205" s="16" t="s">
        <v>127</v>
      </c>
      <c r="AU205" s="16" t="s">
        <v>87</v>
      </c>
      <c r="AY205" s="16" t="s">
        <v>125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6" t="s">
        <v>85</v>
      </c>
      <c r="BK205" s="183">
        <f>ROUND(I205*H205,2)</f>
        <v>0</v>
      </c>
      <c r="BL205" s="16" t="s">
        <v>132</v>
      </c>
      <c r="BM205" s="16" t="s">
        <v>270</v>
      </c>
    </row>
    <row r="206" spans="2:65" s="1" customFormat="1" ht="78">
      <c r="B206" s="33"/>
      <c r="C206" s="34"/>
      <c r="D206" s="184" t="s">
        <v>134</v>
      </c>
      <c r="E206" s="34"/>
      <c r="F206" s="185" t="s">
        <v>271</v>
      </c>
      <c r="G206" s="34"/>
      <c r="H206" s="34"/>
      <c r="I206" s="102"/>
      <c r="J206" s="34"/>
      <c r="K206" s="34"/>
      <c r="L206" s="37"/>
      <c r="M206" s="186"/>
      <c r="N206" s="59"/>
      <c r="O206" s="59"/>
      <c r="P206" s="59"/>
      <c r="Q206" s="59"/>
      <c r="R206" s="59"/>
      <c r="S206" s="59"/>
      <c r="T206" s="60"/>
      <c r="AT206" s="16" t="s">
        <v>134</v>
      </c>
      <c r="AU206" s="16" t="s">
        <v>87</v>
      </c>
    </row>
    <row r="207" spans="2:65" s="11" customFormat="1" ht="11.25">
      <c r="B207" s="187"/>
      <c r="C207" s="188"/>
      <c r="D207" s="184" t="s">
        <v>136</v>
      </c>
      <c r="E207" s="189" t="s">
        <v>27</v>
      </c>
      <c r="F207" s="190" t="s">
        <v>272</v>
      </c>
      <c r="G207" s="188"/>
      <c r="H207" s="191">
        <v>4447.51</v>
      </c>
      <c r="I207" s="192"/>
      <c r="J207" s="188"/>
      <c r="K207" s="188"/>
      <c r="L207" s="193"/>
      <c r="M207" s="194"/>
      <c r="N207" s="195"/>
      <c r="O207" s="195"/>
      <c r="P207" s="195"/>
      <c r="Q207" s="195"/>
      <c r="R207" s="195"/>
      <c r="S207" s="195"/>
      <c r="T207" s="196"/>
      <c r="AT207" s="197" t="s">
        <v>136</v>
      </c>
      <c r="AU207" s="197" t="s">
        <v>87</v>
      </c>
      <c r="AV207" s="11" t="s">
        <v>87</v>
      </c>
      <c r="AW207" s="11" t="s">
        <v>36</v>
      </c>
      <c r="AX207" s="11" t="s">
        <v>77</v>
      </c>
      <c r="AY207" s="197" t="s">
        <v>125</v>
      </c>
    </row>
    <row r="208" spans="2:65" s="12" customFormat="1" ht="11.25">
      <c r="B208" s="198"/>
      <c r="C208" s="199"/>
      <c r="D208" s="184" t="s">
        <v>136</v>
      </c>
      <c r="E208" s="200" t="s">
        <v>27</v>
      </c>
      <c r="F208" s="201" t="s">
        <v>153</v>
      </c>
      <c r="G208" s="199"/>
      <c r="H208" s="200" t="s">
        <v>27</v>
      </c>
      <c r="I208" s="202"/>
      <c r="J208" s="199"/>
      <c r="K208" s="199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136</v>
      </c>
      <c r="AU208" s="207" t="s">
        <v>87</v>
      </c>
      <c r="AV208" s="12" t="s">
        <v>85</v>
      </c>
      <c r="AW208" s="12" t="s">
        <v>36</v>
      </c>
      <c r="AX208" s="12" t="s">
        <v>77</v>
      </c>
      <c r="AY208" s="207" t="s">
        <v>125</v>
      </c>
    </row>
    <row r="209" spans="2:65" s="13" customFormat="1" ht="11.25">
      <c r="B209" s="208"/>
      <c r="C209" s="209"/>
      <c r="D209" s="184" t="s">
        <v>136</v>
      </c>
      <c r="E209" s="210" t="s">
        <v>27</v>
      </c>
      <c r="F209" s="211" t="s">
        <v>139</v>
      </c>
      <c r="G209" s="209"/>
      <c r="H209" s="212">
        <v>4447.51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136</v>
      </c>
      <c r="AU209" s="218" t="s">
        <v>87</v>
      </c>
      <c r="AV209" s="13" t="s">
        <v>132</v>
      </c>
      <c r="AW209" s="13" t="s">
        <v>36</v>
      </c>
      <c r="AX209" s="13" t="s">
        <v>85</v>
      </c>
      <c r="AY209" s="218" t="s">
        <v>125</v>
      </c>
    </row>
    <row r="210" spans="2:65" s="1" customFormat="1" ht="22.5" customHeight="1">
      <c r="B210" s="33"/>
      <c r="C210" s="173" t="s">
        <v>273</v>
      </c>
      <c r="D210" s="173" t="s">
        <v>127</v>
      </c>
      <c r="E210" s="174" t="s">
        <v>274</v>
      </c>
      <c r="F210" s="175" t="s">
        <v>275</v>
      </c>
      <c r="G210" s="176" t="s">
        <v>130</v>
      </c>
      <c r="H210" s="177">
        <v>298</v>
      </c>
      <c r="I210" s="178"/>
      <c r="J210" s="177">
        <f>ROUND(I210*H210,2)</f>
        <v>0</v>
      </c>
      <c r="K210" s="175" t="s">
        <v>131</v>
      </c>
      <c r="L210" s="37"/>
      <c r="M210" s="179" t="s">
        <v>27</v>
      </c>
      <c r="N210" s="180" t="s">
        <v>48</v>
      </c>
      <c r="O210" s="59"/>
      <c r="P210" s="181">
        <f>O210*H210</f>
        <v>0</v>
      </c>
      <c r="Q210" s="181">
        <v>0</v>
      </c>
      <c r="R210" s="181">
        <f>Q210*H210</f>
        <v>0</v>
      </c>
      <c r="S210" s="181">
        <v>0.126</v>
      </c>
      <c r="T210" s="182">
        <f>S210*H210</f>
        <v>37.548000000000002</v>
      </c>
      <c r="AR210" s="16" t="s">
        <v>132</v>
      </c>
      <c r="AT210" s="16" t="s">
        <v>127</v>
      </c>
      <c r="AU210" s="16" t="s">
        <v>87</v>
      </c>
      <c r="AY210" s="16" t="s">
        <v>125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6" t="s">
        <v>85</v>
      </c>
      <c r="BK210" s="183">
        <f>ROUND(I210*H210,2)</f>
        <v>0</v>
      </c>
      <c r="BL210" s="16" t="s">
        <v>132</v>
      </c>
      <c r="BM210" s="16" t="s">
        <v>276</v>
      </c>
    </row>
    <row r="211" spans="2:65" s="1" customFormat="1" ht="39">
      <c r="B211" s="33"/>
      <c r="C211" s="34"/>
      <c r="D211" s="184" t="s">
        <v>134</v>
      </c>
      <c r="E211" s="34"/>
      <c r="F211" s="185" t="s">
        <v>277</v>
      </c>
      <c r="G211" s="34"/>
      <c r="H211" s="34"/>
      <c r="I211" s="102"/>
      <c r="J211" s="34"/>
      <c r="K211" s="34"/>
      <c r="L211" s="37"/>
      <c r="M211" s="186"/>
      <c r="N211" s="59"/>
      <c r="O211" s="59"/>
      <c r="P211" s="59"/>
      <c r="Q211" s="59"/>
      <c r="R211" s="59"/>
      <c r="S211" s="59"/>
      <c r="T211" s="60"/>
      <c r="AT211" s="16" t="s">
        <v>134</v>
      </c>
      <c r="AU211" s="16" t="s">
        <v>87</v>
      </c>
    </row>
    <row r="212" spans="2:65" s="11" customFormat="1" ht="11.25">
      <c r="B212" s="187"/>
      <c r="C212" s="188"/>
      <c r="D212" s="184" t="s">
        <v>136</v>
      </c>
      <c r="E212" s="189" t="s">
        <v>27</v>
      </c>
      <c r="F212" s="190" t="s">
        <v>195</v>
      </c>
      <c r="G212" s="188"/>
      <c r="H212" s="191">
        <v>298</v>
      </c>
      <c r="I212" s="192"/>
      <c r="J212" s="188"/>
      <c r="K212" s="188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136</v>
      </c>
      <c r="AU212" s="197" t="s">
        <v>87</v>
      </c>
      <c r="AV212" s="11" t="s">
        <v>87</v>
      </c>
      <c r="AW212" s="11" t="s">
        <v>36</v>
      </c>
      <c r="AX212" s="11" t="s">
        <v>77</v>
      </c>
      <c r="AY212" s="197" t="s">
        <v>125</v>
      </c>
    </row>
    <row r="213" spans="2:65" s="12" customFormat="1" ht="11.25">
      <c r="B213" s="198"/>
      <c r="C213" s="199"/>
      <c r="D213" s="184" t="s">
        <v>136</v>
      </c>
      <c r="E213" s="200" t="s">
        <v>27</v>
      </c>
      <c r="F213" s="201" t="s">
        <v>153</v>
      </c>
      <c r="G213" s="199"/>
      <c r="H213" s="200" t="s">
        <v>27</v>
      </c>
      <c r="I213" s="202"/>
      <c r="J213" s="199"/>
      <c r="K213" s="199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136</v>
      </c>
      <c r="AU213" s="207" t="s">
        <v>87</v>
      </c>
      <c r="AV213" s="12" t="s">
        <v>85</v>
      </c>
      <c r="AW213" s="12" t="s">
        <v>36</v>
      </c>
      <c r="AX213" s="12" t="s">
        <v>77</v>
      </c>
      <c r="AY213" s="207" t="s">
        <v>125</v>
      </c>
    </row>
    <row r="214" spans="2:65" s="13" customFormat="1" ht="11.25">
      <c r="B214" s="208"/>
      <c r="C214" s="209"/>
      <c r="D214" s="184" t="s">
        <v>136</v>
      </c>
      <c r="E214" s="210" t="s">
        <v>27</v>
      </c>
      <c r="F214" s="211" t="s">
        <v>139</v>
      </c>
      <c r="G214" s="209"/>
      <c r="H214" s="212">
        <v>298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136</v>
      </c>
      <c r="AU214" s="218" t="s">
        <v>87</v>
      </c>
      <c r="AV214" s="13" t="s">
        <v>132</v>
      </c>
      <c r="AW214" s="13" t="s">
        <v>36</v>
      </c>
      <c r="AX214" s="13" t="s">
        <v>85</v>
      </c>
      <c r="AY214" s="218" t="s">
        <v>125</v>
      </c>
    </row>
    <row r="215" spans="2:65" s="10" customFormat="1" ht="22.9" customHeight="1">
      <c r="B215" s="157"/>
      <c r="C215" s="158"/>
      <c r="D215" s="159" t="s">
        <v>76</v>
      </c>
      <c r="E215" s="171" t="s">
        <v>278</v>
      </c>
      <c r="F215" s="171" t="s">
        <v>279</v>
      </c>
      <c r="G215" s="158"/>
      <c r="H215" s="158"/>
      <c r="I215" s="161"/>
      <c r="J215" s="172">
        <f>BK215</f>
        <v>0</v>
      </c>
      <c r="K215" s="158"/>
      <c r="L215" s="163"/>
      <c r="M215" s="164"/>
      <c r="N215" s="165"/>
      <c r="O215" s="165"/>
      <c r="P215" s="166">
        <f>SUM(P216:P231)</f>
        <v>0</v>
      </c>
      <c r="Q215" s="165"/>
      <c r="R215" s="166">
        <f>SUM(R216:R231)</f>
        <v>0</v>
      </c>
      <c r="S215" s="165"/>
      <c r="T215" s="167">
        <f>SUM(T216:T231)</f>
        <v>0</v>
      </c>
      <c r="AR215" s="168" t="s">
        <v>85</v>
      </c>
      <c r="AT215" s="169" t="s">
        <v>76</v>
      </c>
      <c r="AU215" s="169" t="s">
        <v>85</v>
      </c>
      <c r="AY215" s="168" t="s">
        <v>125</v>
      </c>
      <c r="BK215" s="170">
        <f>SUM(BK216:BK231)</f>
        <v>0</v>
      </c>
    </row>
    <row r="216" spans="2:65" s="1" customFormat="1" ht="16.5" customHeight="1">
      <c r="B216" s="33"/>
      <c r="C216" s="173" t="s">
        <v>280</v>
      </c>
      <c r="D216" s="173" t="s">
        <v>127</v>
      </c>
      <c r="E216" s="174" t="s">
        <v>281</v>
      </c>
      <c r="F216" s="175" t="s">
        <v>282</v>
      </c>
      <c r="G216" s="176" t="s">
        <v>283</v>
      </c>
      <c r="H216" s="177">
        <v>186.35</v>
      </c>
      <c r="I216" s="178"/>
      <c r="J216" s="177">
        <f>ROUND(I216*H216,2)</f>
        <v>0</v>
      </c>
      <c r="K216" s="175" t="s">
        <v>131</v>
      </c>
      <c r="L216" s="37"/>
      <c r="M216" s="179" t="s">
        <v>27</v>
      </c>
      <c r="N216" s="180" t="s">
        <v>48</v>
      </c>
      <c r="O216" s="59"/>
      <c r="P216" s="181">
        <f>O216*H216</f>
        <v>0</v>
      </c>
      <c r="Q216" s="181">
        <v>0</v>
      </c>
      <c r="R216" s="181">
        <f>Q216*H216</f>
        <v>0</v>
      </c>
      <c r="S216" s="181">
        <v>0</v>
      </c>
      <c r="T216" s="182">
        <f>S216*H216</f>
        <v>0</v>
      </c>
      <c r="AR216" s="16" t="s">
        <v>132</v>
      </c>
      <c r="AT216" s="16" t="s">
        <v>127</v>
      </c>
      <c r="AU216" s="16" t="s">
        <v>87</v>
      </c>
      <c r="AY216" s="16" t="s">
        <v>125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6" t="s">
        <v>85</v>
      </c>
      <c r="BK216" s="183">
        <f>ROUND(I216*H216,2)</f>
        <v>0</v>
      </c>
      <c r="BL216" s="16" t="s">
        <v>132</v>
      </c>
      <c r="BM216" s="16" t="s">
        <v>284</v>
      </c>
    </row>
    <row r="217" spans="2:65" s="1" customFormat="1" ht="78">
      <c r="B217" s="33"/>
      <c r="C217" s="34"/>
      <c r="D217" s="184" t="s">
        <v>134</v>
      </c>
      <c r="E217" s="34"/>
      <c r="F217" s="185" t="s">
        <v>285</v>
      </c>
      <c r="G217" s="34"/>
      <c r="H217" s="34"/>
      <c r="I217" s="102"/>
      <c r="J217" s="34"/>
      <c r="K217" s="34"/>
      <c r="L217" s="37"/>
      <c r="M217" s="186"/>
      <c r="N217" s="59"/>
      <c r="O217" s="59"/>
      <c r="P217" s="59"/>
      <c r="Q217" s="59"/>
      <c r="R217" s="59"/>
      <c r="S217" s="59"/>
      <c r="T217" s="60"/>
      <c r="AT217" s="16" t="s">
        <v>134</v>
      </c>
      <c r="AU217" s="16" t="s">
        <v>87</v>
      </c>
    </row>
    <row r="218" spans="2:65" s="11" customFormat="1" ht="11.25">
      <c r="B218" s="187"/>
      <c r="C218" s="188"/>
      <c r="D218" s="184" t="s">
        <v>136</v>
      </c>
      <c r="E218" s="189" t="s">
        <v>27</v>
      </c>
      <c r="F218" s="190" t="s">
        <v>286</v>
      </c>
      <c r="G218" s="188"/>
      <c r="H218" s="191">
        <v>35.85</v>
      </c>
      <c r="I218" s="192"/>
      <c r="J218" s="188"/>
      <c r="K218" s="188"/>
      <c r="L218" s="193"/>
      <c r="M218" s="194"/>
      <c r="N218" s="195"/>
      <c r="O218" s="195"/>
      <c r="P218" s="195"/>
      <c r="Q218" s="195"/>
      <c r="R218" s="195"/>
      <c r="S218" s="195"/>
      <c r="T218" s="196"/>
      <c r="AT218" s="197" t="s">
        <v>136</v>
      </c>
      <c r="AU218" s="197" t="s">
        <v>87</v>
      </c>
      <c r="AV218" s="11" t="s">
        <v>87</v>
      </c>
      <c r="AW218" s="11" t="s">
        <v>36</v>
      </c>
      <c r="AX218" s="11" t="s">
        <v>77</v>
      </c>
      <c r="AY218" s="197" t="s">
        <v>125</v>
      </c>
    </row>
    <row r="219" spans="2:65" s="12" customFormat="1" ht="11.25">
      <c r="B219" s="198"/>
      <c r="C219" s="199"/>
      <c r="D219" s="184" t="s">
        <v>136</v>
      </c>
      <c r="E219" s="200" t="s">
        <v>27</v>
      </c>
      <c r="F219" s="201" t="s">
        <v>287</v>
      </c>
      <c r="G219" s="199"/>
      <c r="H219" s="200" t="s">
        <v>27</v>
      </c>
      <c r="I219" s="202"/>
      <c r="J219" s="199"/>
      <c r="K219" s="199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136</v>
      </c>
      <c r="AU219" s="207" t="s">
        <v>87</v>
      </c>
      <c r="AV219" s="12" t="s">
        <v>85</v>
      </c>
      <c r="AW219" s="12" t="s">
        <v>36</v>
      </c>
      <c r="AX219" s="12" t="s">
        <v>77</v>
      </c>
      <c r="AY219" s="207" t="s">
        <v>125</v>
      </c>
    </row>
    <row r="220" spans="2:65" s="11" customFormat="1" ht="11.25">
      <c r="B220" s="187"/>
      <c r="C220" s="188"/>
      <c r="D220" s="184" t="s">
        <v>136</v>
      </c>
      <c r="E220" s="189" t="s">
        <v>27</v>
      </c>
      <c r="F220" s="190" t="s">
        <v>288</v>
      </c>
      <c r="G220" s="188"/>
      <c r="H220" s="191">
        <v>150.5</v>
      </c>
      <c r="I220" s="192"/>
      <c r="J220" s="188"/>
      <c r="K220" s="188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136</v>
      </c>
      <c r="AU220" s="197" t="s">
        <v>87</v>
      </c>
      <c r="AV220" s="11" t="s">
        <v>87</v>
      </c>
      <c r="AW220" s="11" t="s">
        <v>36</v>
      </c>
      <c r="AX220" s="11" t="s">
        <v>77</v>
      </c>
      <c r="AY220" s="197" t="s">
        <v>125</v>
      </c>
    </row>
    <row r="221" spans="2:65" s="12" customFormat="1" ht="11.25">
      <c r="B221" s="198"/>
      <c r="C221" s="199"/>
      <c r="D221" s="184" t="s">
        <v>136</v>
      </c>
      <c r="E221" s="200" t="s">
        <v>27</v>
      </c>
      <c r="F221" s="201" t="s">
        <v>289</v>
      </c>
      <c r="G221" s="199"/>
      <c r="H221" s="200" t="s">
        <v>27</v>
      </c>
      <c r="I221" s="202"/>
      <c r="J221" s="199"/>
      <c r="K221" s="199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136</v>
      </c>
      <c r="AU221" s="207" t="s">
        <v>87</v>
      </c>
      <c r="AV221" s="12" t="s">
        <v>85</v>
      </c>
      <c r="AW221" s="12" t="s">
        <v>36</v>
      </c>
      <c r="AX221" s="12" t="s">
        <v>77</v>
      </c>
      <c r="AY221" s="207" t="s">
        <v>125</v>
      </c>
    </row>
    <row r="222" spans="2:65" s="13" customFormat="1" ht="11.25">
      <c r="B222" s="208"/>
      <c r="C222" s="209"/>
      <c r="D222" s="184" t="s">
        <v>136</v>
      </c>
      <c r="E222" s="210" t="s">
        <v>27</v>
      </c>
      <c r="F222" s="211" t="s">
        <v>139</v>
      </c>
      <c r="G222" s="209"/>
      <c r="H222" s="212">
        <v>186.35</v>
      </c>
      <c r="I222" s="213"/>
      <c r="J222" s="209"/>
      <c r="K222" s="209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136</v>
      </c>
      <c r="AU222" s="218" t="s">
        <v>87</v>
      </c>
      <c r="AV222" s="13" t="s">
        <v>132</v>
      </c>
      <c r="AW222" s="13" t="s">
        <v>36</v>
      </c>
      <c r="AX222" s="13" t="s">
        <v>85</v>
      </c>
      <c r="AY222" s="218" t="s">
        <v>125</v>
      </c>
    </row>
    <row r="223" spans="2:65" s="1" customFormat="1" ht="22.5" customHeight="1">
      <c r="B223" s="33"/>
      <c r="C223" s="173" t="s">
        <v>290</v>
      </c>
      <c r="D223" s="173" t="s">
        <v>127</v>
      </c>
      <c r="E223" s="174" t="s">
        <v>291</v>
      </c>
      <c r="F223" s="175" t="s">
        <v>292</v>
      </c>
      <c r="G223" s="176" t="s">
        <v>283</v>
      </c>
      <c r="H223" s="177">
        <v>602</v>
      </c>
      <c r="I223" s="178"/>
      <c r="J223" s="177">
        <f>ROUND(I223*H223,2)</f>
        <v>0</v>
      </c>
      <c r="K223" s="175" t="s">
        <v>131</v>
      </c>
      <c r="L223" s="37"/>
      <c r="M223" s="179" t="s">
        <v>27</v>
      </c>
      <c r="N223" s="180" t="s">
        <v>48</v>
      </c>
      <c r="O223" s="59"/>
      <c r="P223" s="181">
        <f>O223*H223</f>
        <v>0</v>
      </c>
      <c r="Q223" s="181">
        <v>0</v>
      </c>
      <c r="R223" s="181">
        <f>Q223*H223</f>
        <v>0</v>
      </c>
      <c r="S223" s="181">
        <v>0</v>
      </c>
      <c r="T223" s="182">
        <f>S223*H223</f>
        <v>0</v>
      </c>
      <c r="AR223" s="16" t="s">
        <v>132</v>
      </c>
      <c r="AT223" s="16" t="s">
        <v>127</v>
      </c>
      <c r="AU223" s="16" t="s">
        <v>87</v>
      </c>
      <c r="AY223" s="16" t="s">
        <v>125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6" t="s">
        <v>85</v>
      </c>
      <c r="BK223" s="183">
        <f>ROUND(I223*H223,2)</f>
        <v>0</v>
      </c>
      <c r="BL223" s="16" t="s">
        <v>132</v>
      </c>
      <c r="BM223" s="16" t="s">
        <v>293</v>
      </c>
    </row>
    <row r="224" spans="2:65" s="1" customFormat="1" ht="78">
      <c r="B224" s="33"/>
      <c r="C224" s="34"/>
      <c r="D224" s="184" t="s">
        <v>134</v>
      </c>
      <c r="E224" s="34"/>
      <c r="F224" s="185" t="s">
        <v>285</v>
      </c>
      <c r="G224" s="34"/>
      <c r="H224" s="34"/>
      <c r="I224" s="102"/>
      <c r="J224" s="34"/>
      <c r="K224" s="34"/>
      <c r="L224" s="37"/>
      <c r="M224" s="186"/>
      <c r="N224" s="59"/>
      <c r="O224" s="59"/>
      <c r="P224" s="59"/>
      <c r="Q224" s="59"/>
      <c r="R224" s="59"/>
      <c r="S224" s="59"/>
      <c r="T224" s="60"/>
      <c r="AT224" s="16" t="s">
        <v>134</v>
      </c>
      <c r="AU224" s="16" t="s">
        <v>87</v>
      </c>
    </row>
    <row r="225" spans="2:65" s="11" customFormat="1" ht="11.25">
      <c r="B225" s="187"/>
      <c r="C225" s="188"/>
      <c r="D225" s="184" t="s">
        <v>136</v>
      </c>
      <c r="E225" s="189" t="s">
        <v>27</v>
      </c>
      <c r="F225" s="190" t="s">
        <v>294</v>
      </c>
      <c r="G225" s="188"/>
      <c r="H225" s="191">
        <v>602</v>
      </c>
      <c r="I225" s="192"/>
      <c r="J225" s="188"/>
      <c r="K225" s="188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136</v>
      </c>
      <c r="AU225" s="197" t="s">
        <v>87</v>
      </c>
      <c r="AV225" s="11" t="s">
        <v>87</v>
      </c>
      <c r="AW225" s="11" t="s">
        <v>36</v>
      </c>
      <c r="AX225" s="11" t="s">
        <v>77</v>
      </c>
      <c r="AY225" s="197" t="s">
        <v>125</v>
      </c>
    </row>
    <row r="226" spans="2:65" s="12" customFormat="1" ht="11.25">
      <c r="B226" s="198"/>
      <c r="C226" s="199"/>
      <c r="D226" s="184" t="s">
        <v>136</v>
      </c>
      <c r="E226" s="200" t="s">
        <v>27</v>
      </c>
      <c r="F226" s="201" t="s">
        <v>295</v>
      </c>
      <c r="G226" s="199"/>
      <c r="H226" s="200" t="s">
        <v>27</v>
      </c>
      <c r="I226" s="202"/>
      <c r="J226" s="199"/>
      <c r="K226" s="199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136</v>
      </c>
      <c r="AU226" s="207" t="s">
        <v>87</v>
      </c>
      <c r="AV226" s="12" t="s">
        <v>85</v>
      </c>
      <c r="AW226" s="12" t="s">
        <v>36</v>
      </c>
      <c r="AX226" s="12" t="s">
        <v>77</v>
      </c>
      <c r="AY226" s="207" t="s">
        <v>125</v>
      </c>
    </row>
    <row r="227" spans="2:65" s="13" customFormat="1" ht="11.25">
      <c r="B227" s="208"/>
      <c r="C227" s="209"/>
      <c r="D227" s="184" t="s">
        <v>136</v>
      </c>
      <c r="E227" s="210" t="s">
        <v>27</v>
      </c>
      <c r="F227" s="211" t="s">
        <v>139</v>
      </c>
      <c r="G227" s="209"/>
      <c r="H227" s="212">
        <v>602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136</v>
      </c>
      <c r="AU227" s="218" t="s">
        <v>87</v>
      </c>
      <c r="AV227" s="13" t="s">
        <v>132</v>
      </c>
      <c r="AW227" s="13" t="s">
        <v>36</v>
      </c>
      <c r="AX227" s="13" t="s">
        <v>85</v>
      </c>
      <c r="AY227" s="218" t="s">
        <v>125</v>
      </c>
    </row>
    <row r="228" spans="2:65" s="1" customFormat="1" ht="16.5" customHeight="1">
      <c r="B228" s="33"/>
      <c r="C228" s="173" t="s">
        <v>296</v>
      </c>
      <c r="D228" s="173" t="s">
        <v>127</v>
      </c>
      <c r="E228" s="174" t="s">
        <v>297</v>
      </c>
      <c r="F228" s="175" t="s">
        <v>298</v>
      </c>
      <c r="G228" s="176" t="s">
        <v>283</v>
      </c>
      <c r="H228" s="177">
        <v>186.35</v>
      </c>
      <c r="I228" s="178"/>
      <c r="J228" s="177">
        <f>ROUND(I228*H228,2)</f>
        <v>0</v>
      </c>
      <c r="K228" s="175" t="s">
        <v>131</v>
      </c>
      <c r="L228" s="37"/>
      <c r="M228" s="179" t="s">
        <v>27</v>
      </c>
      <c r="N228" s="180" t="s">
        <v>48</v>
      </c>
      <c r="O228" s="59"/>
      <c r="P228" s="181">
        <f>O228*H228</f>
        <v>0</v>
      </c>
      <c r="Q228" s="181">
        <v>0</v>
      </c>
      <c r="R228" s="181">
        <f>Q228*H228</f>
        <v>0</v>
      </c>
      <c r="S228" s="181">
        <v>0</v>
      </c>
      <c r="T228" s="182">
        <f>S228*H228</f>
        <v>0</v>
      </c>
      <c r="AR228" s="16" t="s">
        <v>132</v>
      </c>
      <c r="AT228" s="16" t="s">
        <v>127</v>
      </c>
      <c r="AU228" s="16" t="s">
        <v>87</v>
      </c>
      <c r="AY228" s="16" t="s">
        <v>125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6" t="s">
        <v>85</v>
      </c>
      <c r="BK228" s="183">
        <f>ROUND(I228*H228,2)</f>
        <v>0</v>
      </c>
      <c r="BL228" s="16" t="s">
        <v>132</v>
      </c>
      <c r="BM228" s="16" t="s">
        <v>299</v>
      </c>
    </row>
    <row r="229" spans="2:65" s="1" customFormat="1" ht="39">
      <c r="B229" s="33"/>
      <c r="C229" s="34"/>
      <c r="D229" s="184" t="s">
        <v>134</v>
      </c>
      <c r="E229" s="34"/>
      <c r="F229" s="185" t="s">
        <v>300</v>
      </c>
      <c r="G229" s="34"/>
      <c r="H229" s="34"/>
      <c r="I229" s="102"/>
      <c r="J229" s="34"/>
      <c r="K229" s="34"/>
      <c r="L229" s="37"/>
      <c r="M229" s="186"/>
      <c r="N229" s="59"/>
      <c r="O229" s="59"/>
      <c r="P229" s="59"/>
      <c r="Q229" s="59"/>
      <c r="R229" s="59"/>
      <c r="S229" s="59"/>
      <c r="T229" s="60"/>
      <c r="AT229" s="16" t="s">
        <v>134</v>
      </c>
      <c r="AU229" s="16" t="s">
        <v>87</v>
      </c>
    </row>
    <row r="230" spans="2:65" s="11" customFormat="1" ht="11.25">
      <c r="B230" s="187"/>
      <c r="C230" s="188"/>
      <c r="D230" s="184" t="s">
        <v>136</v>
      </c>
      <c r="E230" s="189" t="s">
        <v>27</v>
      </c>
      <c r="F230" s="190" t="s">
        <v>301</v>
      </c>
      <c r="G230" s="188"/>
      <c r="H230" s="191">
        <v>186.35</v>
      </c>
      <c r="I230" s="192"/>
      <c r="J230" s="188"/>
      <c r="K230" s="188"/>
      <c r="L230" s="193"/>
      <c r="M230" s="194"/>
      <c r="N230" s="195"/>
      <c r="O230" s="195"/>
      <c r="P230" s="195"/>
      <c r="Q230" s="195"/>
      <c r="R230" s="195"/>
      <c r="S230" s="195"/>
      <c r="T230" s="196"/>
      <c r="AT230" s="197" t="s">
        <v>136</v>
      </c>
      <c r="AU230" s="197" t="s">
        <v>87</v>
      </c>
      <c r="AV230" s="11" t="s">
        <v>87</v>
      </c>
      <c r="AW230" s="11" t="s">
        <v>36</v>
      </c>
      <c r="AX230" s="11" t="s">
        <v>77</v>
      </c>
      <c r="AY230" s="197" t="s">
        <v>125</v>
      </c>
    </row>
    <row r="231" spans="2:65" s="13" customFormat="1" ht="11.25">
      <c r="B231" s="208"/>
      <c r="C231" s="209"/>
      <c r="D231" s="184" t="s">
        <v>136</v>
      </c>
      <c r="E231" s="210" t="s">
        <v>27</v>
      </c>
      <c r="F231" s="211" t="s">
        <v>139</v>
      </c>
      <c r="G231" s="209"/>
      <c r="H231" s="212">
        <v>186.35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136</v>
      </c>
      <c r="AU231" s="218" t="s">
        <v>87</v>
      </c>
      <c r="AV231" s="13" t="s">
        <v>132</v>
      </c>
      <c r="AW231" s="13" t="s">
        <v>36</v>
      </c>
      <c r="AX231" s="13" t="s">
        <v>85</v>
      </c>
      <c r="AY231" s="218" t="s">
        <v>125</v>
      </c>
    </row>
    <row r="232" spans="2:65" s="10" customFormat="1" ht="22.9" customHeight="1">
      <c r="B232" s="157"/>
      <c r="C232" s="158"/>
      <c r="D232" s="159" t="s">
        <v>76</v>
      </c>
      <c r="E232" s="171" t="s">
        <v>302</v>
      </c>
      <c r="F232" s="171" t="s">
        <v>303</v>
      </c>
      <c r="G232" s="158"/>
      <c r="H232" s="158"/>
      <c r="I232" s="161"/>
      <c r="J232" s="172">
        <f>BK232</f>
        <v>0</v>
      </c>
      <c r="K232" s="158"/>
      <c r="L232" s="163"/>
      <c r="M232" s="164"/>
      <c r="N232" s="165"/>
      <c r="O232" s="165"/>
      <c r="P232" s="166">
        <f>SUM(P233:P234)</f>
        <v>0</v>
      </c>
      <c r="Q232" s="165"/>
      <c r="R232" s="166">
        <f>SUM(R233:R234)</f>
        <v>0</v>
      </c>
      <c r="S232" s="165"/>
      <c r="T232" s="167">
        <f>SUM(T233:T234)</f>
        <v>0</v>
      </c>
      <c r="AR232" s="168" t="s">
        <v>85</v>
      </c>
      <c r="AT232" s="169" t="s">
        <v>76</v>
      </c>
      <c r="AU232" s="169" t="s">
        <v>85</v>
      </c>
      <c r="AY232" s="168" t="s">
        <v>125</v>
      </c>
      <c r="BK232" s="170">
        <f>SUM(BK233:BK234)</f>
        <v>0</v>
      </c>
    </row>
    <row r="233" spans="2:65" s="1" customFormat="1" ht="22.5" customHeight="1">
      <c r="B233" s="33"/>
      <c r="C233" s="173" t="s">
        <v>304</v>
      </c>
      <c r="D233" s="173" t="s">
        <v>127</v>
      </c>
      <c r="E233" s="174" t="s">
        <v>305</v>
      </c>
      <c r="F233" s="175" t="s">
        <v>306</v>
      </c>
      <c r="G233" s="176" t="s">
        <v>283</v>
      </c>
      <c r="H233" s="177">
        <v>72.47</v>
      </c>
      <c r="I233" s="178"/>
      <c r="J233" s="177">
        <f>ROUND(I233*H233,2)</f>
        <v>0</v>
      </c>
      <c r="K233" s="175" t="s">
        <v>131</v>
      </c>
      <c r="L233" s="37"/>
      <c r="M233" s="179" t="s">
        <v>27</v>
      </c>
      <c r="N233" s="180" t="s">
        <v>48</v>
      </c>
      <c r="O233" s="59"/>
      <c r="P233" s="181">
        <f>O233*H233</f>
        <v>0</v>
      </c>
      <c r="Q233" s="181">
        <v>0</v>
      </c>
      <c r="R233" s="181">
        <f>Q233*H233</f>
        <v>0</v>
      </c>
      <c r="S233" s="181">
        <v>0</v>
      </c>
      <c r="T233" s="182">
        <f>S233*H233</f>
        <v>0</v>
      </c>
      <c r="AR233" s="16" t="s">
        <v>132</v>
      </c>
      <c r="AT233" s="16" t="s">
        <v>127</v>
      </c>
      <c r="AU233" s="16" t="s">
        <v>87</v>
      </c>
      <c r="AY233" s="16" t="s">
        <v>125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6" t="s">
        <v>85</v>
      </c>
      <c r="BK233" s="183">
        <f>ROUND(I233*H233,2)</f>
        <v>0</v>
      </c>
      <c r="BL233" s="16" t="s">
        <v>132</v>
      </c>
      <c r="BM233" s="16" t="s">
        <v>307</v>
      </c>
    </row>
    <row r="234" spans="2:65" s="1" customFormat="1" ht="29.25">
      <c r="B234" s="33"/>
      <c r="C234" s="34"/>
      <c r="D234" s="184" t="s">
        <v>134</v>
      </c>
      <c r="E234" s="34"/>
      <c r="F234" s="185" t="s">
        <v>308</v>
      </c>
      <c r="G234" s="34"/>
      <c r="H234" s="34"/>
      <c r="I234" s="102"/>
      <c r="J234" s="34"/>
      <c r="K234" s="34"/>
      <c r="L234" s="37"/>
      <c r="M234" s="219"/>
      <c r="N234" s="220"/>
      <c r="O234" s="220"/>
      <c r="P234" s="220"/>
      <c r="Q234" s="220"/>
      <c r="R234" s="220"/>
      <c r="S234" s="220"/>
      <c r="T234" s="221"/>
      <c r="AT234" s="16" t="s">
        <v>134</v>
      </c>
      <c r="AU234" s="16" t="s">
        <v>87</v>
      </c>
    </row>
    <row r="235" spans="2:65" s="1" customFormat="1" ht="6.95" customHeight="1">
      <c r="B235" s="45"/>
      <c r="C235" s="46"/>
      <c r="D235" s="46"/>
      <c r="E235" s="46"/>
      <c r="F235" s="46"/>
      <c r="G235" s="46"/>
      <c r="H235" s="46"/>
      <c r="I235" s="124"/>
      <c r="J235" s="46"/>
      <c r="K235" s="46"/>
      <c r="L235" s="37"/>
    </row>
  </sheetData>
  <sheetProtection algorithmName="SHA-512" hashValue="8nre5BbeUFHyDbbnQfDfYOqXAtQM9hObuUPujYZNU6+JyJx5l2Bgk8fbf9AHk2nY29y2oa7Xd+odj9mL9Ow6cA==" saltValue="olcXLtkx8GLnfYD+5ZDiaY3Xz9jpI0N0UzYR8X5Ki9hxy75jQPWwS4NMCjo58B7El/ulcYf+bI6cIT9p8A7WKg==" spinCount="100000" sheet="1" objects="1" scenarios="1" formatColumns="0" formatRows="0" autoFilter="0"/>
  <autoFilter ref="C84:K23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90</v>
      </c>
    </row>
    <row r="3" spans="2:4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9"/>
      <c r="AT3" s="16" t="s">
        <v>87</v>
      </c>
    </row>
    <row r="4" spans="2:46" ht="24.95" customHeight="1">
      <c r="B4" s="19"/>
      <c r="D4" s="100" t="s">
        <v>97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1" t="s">
        <v>15</v>
      </c>
      <c r="L6" s="19"/>
    </row>
    <row r="7" spans="2:46" ht="16.5" customHeight="1">
      <c r="B7" s="19"/>
      <c r="E7" s="343" t="str">
        <f>'Rekapitulace stavby'!K6</f>
        <v>II/201  Chodová planá - Kyjov</v>
      </c>
      <c r="F7" s="344"/>
      <c r="G7" s="344"/>
      <c r="H7" s="344"/>
      <c r="L7" s="19"/>
    </row>
    <row r="8" spans="2:46" s="1" customFormat="1" ht="12" customHeight="1">
      <c r="B8" s="37"/>
      <c r="D8" s="101" t="s">
        <v>98</v>
      </c>
      <c r="I8" s="102"/>
      <c r="L8" s="37"/>
    </row>
    <row r="9" spans="2:46" s="1" customFormat="1" ht="36.950000000000003" customHeight="1">
      <c r="B9" s="37"/>
      <c r="E9" s="345" t="s">
        <v>309</v>
      </c>
      <c r="F9" s="346"/>
      <c r="G9" s="346"/>
      <c r="H9" s="346"/>
      <c r="I9" s="102"/>
      <c r="L9" s="37"/>
    </row>
    <row r="10" spans="2:46" s="1" customFormat="1" ht="11.25">
      <c r="B10" s="37"/>
      <c r="I10" s="102"/>
      <c r="L10" s="37"/>
    </row>
    <row r="11" spans="2:46" s="1" customFormat="1" ht="12" customHeight="1">
      <c r="B11" s="37"/>
      <c r="D11" s="101" t="s">
        <v>17</v>
      </c>
      <c r="F11" s="16" t="s">
        <v>18</v>
      </c>
      <c r="I11" s="103" t="s">
        <v>19</v>
      </c>
      <c r="J11" s="16" t="s">
        <v>20</v>
      </c>
      <c r="L11" s="37"/>
    </row>
    <row r="12" spans="2:46" s="1" customFormat="1" ht="12" customHeight="1">
      <c r="B12" s="37"/>
      <c r="D12" s="101" t="s">
        <v>21</v>
      </c>
      <c r="F12" s="16" t="s">
        <v>22</v>
      </c>
      <c r="I12" s="103" t="s">
        <v>23</v>
      </c>
      <c r="J12" s="104" t="str">
        <f>'Rekapitulace stavby'!AN8</f>
        <v>21. 5. 2019</v>
      </c>
      <c r="L12" s="37"/>
    </row>
    <row r="13" spans="2:46" s="1" customFormat="1" ht="10.9" customHeight="1">
      <c r="B13" s="37"/>
      <c r="I13" s="102"/>
      <c r="L13" s="37"/>
    </row>
    <row r="14" spans="2:46" s="1" customFormat="1" ht="12" customHeight="1">
      <c r="B14" s="37"/>
      <c r="D14" s="101" t="s">
        <v>25</v>
      </c>
      <c r="I14" s="103" t="s">
        <v>26</v>
      </c>
      <c r="J14" s="16" t="s">
        <v>27</v>
      </c>
      <c r="L14" s="37"/>
    </row>
    <row r="15" spans="2:46" s="1" customFormat="1" ht="18" customHeight="1">
      <c r="B15" s="37"/>
      <c r="E15" s="16" t="s">
        <v>28</v>
      </c>
      <c r="I15" s="103" t="s">
        <v>29</v>
      </c>
      <c r="J15" s="16" t="s">
        <v>27</v>
      </c>
      <c r="L15" s="37"/>
    </row>
    <row r="16" spans="2:46" s="1" customFormat="1" ht="6.95" customHeight="1">
      <c r="B16" s="37"/>
      <c r="I16" s="102"/>
      <c r="L16" s="37"/>
    </row>
    <row r="17" spans="2:12" s="1" customFormat="1" ht="12" customHeight="1">
      <c r="B17" s="37"/>
      <c r="D17" s="101" t="s">
        <v>30</v>
      </c>
      <c r="I17" s="103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47" t="str">
        <f>'Rekapitulace stavby'!E14</f>
        <v>Vyplň údaj</v>
      </c>
      <c r="F18" s="348"/>
      <c r="G18" s="348"/>
      <c r="H18" s="348"/>
      <c r="I18" s="103" t="s">
        <v>29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2"/>
      <c r="L19" s="37"/>
    </row>
    <row r="20" spans="2:12" s="1" customFormat="1" ht="12" customHeight="1">
      <c r="B20" s="37"/>
      <c r="D20" s="101" t="s">
        <v>32</v>
      </c>
      <c r="I20" s="103" t="s">
        <v>26</v>
      </c>
      <c r="J20" s="16" t="s">
        <v>33</v>
      </c>
      <c r="L20" s="37"/>
    </row>
    <row r="21" spans="2:12" s="1" customFormat="1" ht="18" customHeight="1">
      <c r="B21" s="37"/>
      <c r="E21" s="16" t="s">
        <v>34</v>
      </c>
      <c r="I21" s="103" t="s">
        <v>29</v>
      </c>
      <c r="J21" s="16" t="s">
        <v>35</v>
      </c>
      <c r="L21" s="37"/>
    </row>
    <row r="22" spans="2:12" s="1" customFormat="1" ht="6.95" customHeight="1">
      <c r="B22" s="37"/>
      <c r="I22" s="102"/>
      <c r="L22" s="37"/>
    </row>
    <row r="23" spans="2:12" s="1" customFormat="1" ht="12" customHeight="1">
      <c r="B23" s="37"/>
      <c r="D23" s="101" t="s">
        <v>37</v>
      </c>
      <c r="I23" s="103" t="s">
        <v>26</v>
      </c>
      <c r="J23" s="16" t="s">
        <v>38</v>
      </c>
      <c r="L23" s="37"/>
    </row>
    <row r="24" spans="2:12" s="1" customFormat="1" ht="18" customHeight="1">
      <c r="B24" s="37"/>
      <c r="E24" s="16" t="s">
        <v>39</v>
      </c>
      <c r="I24" s="103" t="s">
        <v>29</v>
      </c>
      <c r="J24" s="16" t="s">
        <v>40</v>
      </c>
      <c r="L24" s="37"/>
    </row>
    <row r="25" spans="2:12" s="1" customFormat="1" ht="6.95" customHeight="1">
      <c r="B25" s="37"/>
      <c r="I25" s="102"/>
      <c r="L25" s="37"/>
    </row>
    <row r="26" spans="2:12" s="1" customFormat="1" ht="12" customHeight="1">
      <c r="B26" s="37"/>
      <c r="D26" s="101" t="s">
        <v>41</v>
      </c>
      <c r="I26" s="102"/>
      <c r="L26" s="37"/>
    </row>
    <row r="27" spans="2:12" s="6" customFormat="1" ht="16.5" customHeight="1">
      <c r="B27" s="105"/>
      <c r="E27" s="349" t="s">
        <v>27</v>
      </c>
      <c r="F27" s="349"/>
      <c r="G27" s="349"/>
      <c r="H27" s="349"/>
      <c r="I27" s="106"/>
      <c r="L27" s="105"/>
    </row>
    <row r="28" spans="2:12" s="1" customFormat="1" ht="6.95" customHeight="1">
      <c r="B28" s="37"/>
      <c r="I28" s="102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7"/>
      <c r="J29" s="55"/>
      <c r="K29" s="55"/>
      <c r="L29" s="37"/>
    </row>
    <row r="30" spans="2:12" s="1" customFormat="1" ht="25.35" customHeight="1">
      <c r="B30" s="37"/>
      <c r="D30" s="108" t="s">
        <v>43</v>
      </c>
      <c r="I30" s="102"/>
      <c r="J30" s="109">
        <f>ROUND(J85, 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7"/>
      <c r="J31" s="55"/>
      <c r="K31" s="55"/>
      <c r="L31" s="37"/>
    </row>
    <row r="32" spans="2:12" s="1" customFormat="1" ht="14.45" customHeight="1">
      <c r="B32" s="37"/>
      <c r="F32" s="110" t="s">
        <v>45</v>
      </c>
      <c r="I32" s="111" t="s">
        <v>44</v>
      </c>
      <c r="J32" s="110" t="s">
        <v>46</v>
      </c>
      <c r="L32" s="37"/>
    </row>
    <row r="33" spans="2:12" s="1" customFormat="1" ht="14.45" customHeight="1">
      <c r="B33" s="37"/>
      <c r="D33" s="101" t="s">
        <v>47</v>
      </c>
      <c r="E33" s="101" t="s">
        <v>48</v>
      </c>
      <c r="F33" s="112">
        <f>ROUND((SUM(BE85:BE240)),  2)</f>
        <v>0</v>
      </c>
      <c r="I33" s="113">
        <v>0.21</v>
      </c>
      <c r="J33" s="112">
        <f>ROUND(((SUM(BE85:BE240))*I33),  2)</f>
        <v>0</v>
      </c>
      <c r="L33" s="37"/>
    </row>
    <row r="34" spans="2:12" s="1" customFormat="1" ht="14.45" customHeight="1">
      <c r="B34" s="37"/>
      <c r="E34" s="101" t="s">
        <v>49</v>
      </c>
      <c r="F34" s="112">
        <f>ROUND((SUM(BF85:BF240)),  2)</f>
        <v>0</v>
      </c>
      <c r="I34" s="113">
        <v>0.15</v>
      </c>
      <c r="J34" s="112">
        <f>ROUND(((SUM(BF85:BF240))*I34),  2)</f>
        <v>0</v>
      </c>
      <c r="L34" s="37"/>
    </row>
    <row r="35" spans="2:12" s="1" customFormat="1" ht="14.45" hidden="1" customHeight="1">
      <c r="B35" s="37"/>
      <c r="E35" s="101" t="s">
        <v>50</v>
      </c>
      <c r="F35" s="112">
        <f>ROUND((SUM(BG85:BG240)),  2)</f>
        <v>0</v>
      </c>
      <c r="I35" s="113">
        <v>0.21</v>
      </c>
      <c r="J35" s="112">
        <f>0</f>
        <v>0</v>
      </c>
      <c r="L35" s="37"/>
    </row>
    <row r="36" spans="2:12" s="1" customFormat="1" ht="14.45" hidden="1" customHeight="1">
      <c r="B36" s="37"/>
      <c r="E36" s="101" t="s">
        <v>51</v>
      </c>
      <c r="F36" s="112">
        <f>ROUND((SUM(BH85:BH240)),  2)</f>
        <v>0</v>
      </c>
      <c r="I36" s="113">
        <v>0.15</v>
      </c>
      <c r="J36" s="112">
        <f>0</f>
        <v>0</v>
      </c>
      <c r="L36" s="37"/>
    </row>
    <row r="37" spans="2:12" s="1" customFormat="1" ht="14.45" hidden="1" customHeight="1">
      <c r="B37" s="37"/>
      <c r="E37" s="101" t="s">
        <v>52</v>
      </c>
      <c r="F37" s="112">
        <f>ROUND((SUM(BI85:BI240)),  2)</f>
        <v>0</v>
      </c>
      <c r="I37" s="113">
        <v>0</v>
      </c>
      <c r="J37" s="112">
        <f>0</f>
        <v>0</v>
      </c>
      <c r="L37" s="37"/>
    </row>
    <row r="38" spans="2:12" s="1" customFormat="1" ht="6.95" customHeight="1">
      <c r="B38" s="37"/>
      <c r="I38" s="102"/>
      <c r="L38" s="37"/>
    </row>
    <row r="39" spans="2:12" s="1" customFormat="1" ht="25.35" customHeight="1">
      <c r="B39" s="37"/>
      <c r="C39" s="114"/>
      <c r="D39" s="115" t="s">
        <v>53</v>
      </c>
      <c r="E39" s="116"/>
      <c r="F39" s="116"/>
      <c r="G39" s="117" t="s">
        <v>54</v>
      </c>
      <c r="H39" s="118" t="s">
        <v>55</v>
      </c>
      <c r="I39" s="119"/>
      <c r="J39" s="120">
        <f>SUM(J30:J37)</f>
        <v>0</v>
      </c>
      <c r="K39" s="121"/>
      <c r="L39" s="37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7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7"/>
    </row>
    <row r="45" spans="2:12" s="1" customFormat="1" ht="24.95" customHeight="1">
      <c r="B45" s="33"/>
      <c r="C45" s="22" t="s">
        <v>100</v>
      </c>
      <c r="D45" s="34"/>
      <c r="E45" s="34"/>
      <c r="F45" s="34"/>
      <c r="G45" s="34"/>
      <c r="H45" s="34"/>
      <c r="I45" s="102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2"/>
      <c r="J46" s="34"/>
      <c r="K46" s="34"/>
      <c r="L46" s="37"/>
    </row>
    <row r="47" spans="2:12" s="1" customFormat="1" ht="12" customHeight="1">
      <c r="B47" s="33"/>
      <c r="C47" s="28" t="s">
        <v>15</v>
      </c>
      <c r="D47" s="34"/>
      <c r="E47" s="34"/>
      <c r="F47" s="34"/>
      <c r="G47" s="34"/>
      <c r="H47" s="34"/>
      <c r="I47" s="102"/>
      <c r="J47" s="34"/>
      <c r="K47" s="34"/>
      <c r="L47" s="37"/>
    </row>
    <row r="48" spans="2:12" s="1" customFormat="1" ht="16.5" customHeight="1">
      <c r="B48" s="33"/>
      <c r="C48" s="34"/>
      <c r="D48" s="34"/>
      <c r="E48" s="350" t="str">
        <f>E7</f>
        <v>II/201  Chodová planá - Kyjov</v>
      </c>
      <c r="F48" s="351"/>
      <c r="G48" s="351"/>
      <c r="H48" s="351"/>
      <c r="I48" s="102"/>
      <c r="J48" s="34"/>
      <c r="K48" s="34"/>
      <c r="L48" s="37"/>
    </row>
    <row r="49" spans="2:47" s="1" customFormat="1" ht="12" customHeight="1">
      <c r="B49" s="33"/>
      <c r="C49" s="28" t="s">
        <v>98</v>
      </c>
      <c r="D49" s="34"/>
      <c r="E49" s="34"/>
      <c r="F49" s="34"/>
      <c r="G49" s="34"/>
      <c r="H49" s="34"/>
      <c r="I49" s="102"/>
      <c r="J49" s="34"/>
      <c r="K49" s="34"/>
      <c r="L49" s="37"/>
    </row>
    <row r="50" spans="2:47" s="1" customFormat="1" ht="16.5" customHeight="1">
      <c r="B50" s="33"/>
      <c r="C50" s="34"/>
      <c r="D50" s="34"/>
      <c r="E50" s="323" t="str">
        <f>E9</f>
        <v>SK9402 - SO 102  II/201 Ch.Planá - Kyjov</v>
      </c>
      <c r="F50" s="322"/>
      <c r="G50" s="322"/>
      <c r="H50" s="322"/>
      <c r="I50" s="102"/>
      <c r="J50" s="34"/>
      <c r="K50" s="34"/>
      <c r="L50" s="37"/>
    </row>
    <row r="51" spans="2:47" s="1" customFormat="1" ht="6.95" customHeight="1">
      <c r="B51" s="33"/>
      <c r="C51" s="34"/>
      <c r="D51" s="34"/>
      <c r="E51" s="34"/>
      <c r="F51" s="34"/>
      <c r="G51" s="34"/>
      <c r="H51" s="34"/>
      <c r="I51" s="102"/>
      <c r="J51" s="34"/>
      <c r="K51" s="34"/>
      <c r="L51" s="37"/>
    </row>
    <row r="52" spans="2:47" s="1" customFormat="1" ht="12" customHeight="1">
      <c r="B52" s="33"/>
      <c r="C52" s="28" t="s">
        <v>21</v>
      </c>
      <c r="D52" s="34"/>
      <c r="E52" s="34"/>
      <c r="F52" s="26" t="str">
        <f>F12</f>
        <v xml:space="preserve"> </v>
      </c>
      <c r="G52" s="34"/>
      <c r="H52" s="34"/>
      <c r="I52" s="103" t="s">
        <v>23</v>
      </c>
      <c r="J52" s="54" t="str">
        <f>IF(J12="","",J12)</f>
        <v>21. 5. 2019</v>
      </c>
      <c r="K52" s="34"/>
      <c r="L52" s="37"/>
    </row>
    <row r="53" spans="2:47" s="1" customFormat="1" ht="6.95" customHeight="1">
      <c r="B53" s="33"/>
      <c r="C53" s="34"/>
      <c r="D53" s="34"/>
      <c r="E53" s="34"/>
      <c r="F53" s="34"/>
      <c r="G53" s="34"/>
      <c r="H53" s="34"/>
      <c r="I53" s="102"/>
      <c r="J53" s="34"/>
      <c r="K53" s="34"/>
      <c r="L53" s="37"/>
    </row>
    <row r="54" spans="2:47" s="1" customFormat="1" ht="24.95" customHeight="1">
      <c r="B54" s="33"/>
      <c r="C54" s="28" t="s">
        <v>25</v>
      </c>
      <c r="D54" s="34"/>
      <c r="E54" s="34"/>
      <c r="F54" s="26" t="str">
        <f>E15</f>
        <v>SUS PK příspěvková organizace</v>
      </c>
      <c r="G54" s="34"/>
      <c r="H54" s="34"/>
      <c r="I54" s="103" t="s">
        <v>32</v>
      </c>
      <c r="J54" s="31" t="str">
        <f>E21</f>
        <v xml:space="preserve">Projekční kancelář Ing.Škubalová </v>
      </c>
      <c r="K54" s="34"/>
      <c r="L54" s="37"/>
    </row>
    <row r="55" spans="2:47" s="1" customFormat="1" ht="13.7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03" t="s">
        <v>37</v>
      </c>
      <c r="J55" s="31" t="str">
        <f>E24</f>
        <v>Straka</v>
      </c>
      <c r="K55" s="34"/>
      <c r="L55" s="37"/>
    </row>
    <row r="56" spans="2:47" s="1" customFormat="1" ht="10.35" customHeight="1">
      <c r="B56" s="33"/>
      <c r="C56" s="34"/>
      <c r="D56" s="34"/>
      <c r="E56" s="34"/>
      <c r="F56" s="34"/>
      <c r="G56" s="34"/>
      <c r="H56" s="34"/>
      <c r="I56" s="102"/>
      <c r="J56" s="34"/>
      <c r="K56" s="34"/>
      <c r="L56" s="37"/>
    </row>
    <row r="57" spans="2:47" s="1" customFormat="1" ht="29.25" customHeight="1">
      <c r="B57" s="33"/>
      <c r="C57" s="128" t="s">
        <v>101</v>
      </c>
      <c r="D57" s="129"/>
      <c r="E57" s="129"/>
      <c r="F57" s="129"/>
      <c r="G57" s="129"/>
      <c r="H57" s="129"/>
      <c r="I57" s="130"/>
      <c r="J57" s="131" t="s">
        <v>102</v>
      </c>
      <c r="K57" s="129"/>
      <c r="L57" s="37"/>
    </row>
    <row r="58" spans="2:47" s="1" customFormat="1" ht="10.35" customHeight="1">
      <c r="B58" s="33"/>
      <c r="C58" s="34"/>
      <c r="D58" s="34"/>
      <c r="E58" s="34"/>
      <c r="F58" s="34"/>
      <c r="G58" s="34"/>
      <c r="H58" s="34"/>
      <c r="I58" s="102"/>
      <c r="J58" s="34"/>
      <c r="K58" s="34"/>
      <c r="L58" s="37"/>
    </row>
    <row r="59" spans="2:47" s="1" customFormat="1" ht="22.9" customHeight="1">
      <c r="B59" s="33"/>
      <c r="C59" s="132" t="s">
        <v>75</v>
      </c>
      <c r="D59" s="34"/>
      <c r="E59" s="34"/>
      <c r="F59" s="34"/>
      <c r="G59" s="34"/>
      <c r="H59" s="34"/>
      <c r="I59" s="102"/>
      <c r="J59" s="72">
        <f>J85</f>
        <v>0</v>
      </c>
      <c r="K59" s="34"/>
      <c r="L59" s="37"/>
      <c r="AU59" s="16" t="s">
        <v>103</v>
      </c>
    </row>
    <row r="60" spans="2:47" s="7" customFormat="1" ht="24.95" customHeight="1">
      <c r="B60" s="133"/>
      <c r="C60" s="134"/>
      <c r="D60" s="135" t="s">
        <v>104</v>
      </c>
      <c r="E60" s="136"/>
      <c r="F60" s="136"/>
      <c r="G60" s="136"/>
      <c r="H60" s="136"/>
      <c r="I60" s="137"/>
      <c r="J60" s="138">
        <f>J86</f>
        <v>0</v>
      </c>
      <c r="K60" s="134"/>
      <c r="L60" s="139"/>
    </row>
    <row r="61" spans="2:47" s="8" customFormat="1" ht="19.899999999999999" customHeight="1">
      <c r="B61" s="140"/>
      <c r="C61" s="141"/>
      <c r="D61" s="142" t="s">
        <v>105</v>
      </c>
      <c r="E61" s="143"/>
      <c r="F61" s="143"/>
      <c r="G61" s="143"/>
      <c r="H61" s="143"/>
      <c r="I61" s="144"/>
      <c r="J61" s="145">
        <f>J87</f>
        <v>0</v>
      </c>
      <c r="K61" s="141"/>
      <c r="L61" s="146"/>
    </row>
    <row r="62" spans="2:47" s="8" customFormat="1" ht="19.899999999999999" customHeight="1">
      <c r="B62" s="140"/>
      <c r="C62" s="141"/>
      <c r="D62" s="142" t="s">
        <v>106</v>
      </c>
      <c r="E62" s="143"/>
      <c r="F62" s="143"/>
      <c r="G62" s="143"/>
      <c r="H62" s="143"/>
      <c r="I62" s="144"/>
      <c r="J62" s="145">
        <f>J132</f>
        <v>0</v>
      </c>
      <c r="K62" s="141"/>
      <c r="L62" s="146"/>
    </row>
    <row r="63" spans="2:47" s="8" customFormat="1" ht="19.899999999999999" customHeight="1">
      <c r="B63" s="140"/>
      <c r="C63" s="141"/>
      <c r="D63" s="142" t="s">
        <v>107</v>
      </c>
      <c r="E63" s="143"/>
      <c r="F63" s="143"/>
      <c r="G63" s="143"/>
      <c r="H63" s="143"/>
      <c r="I63" s="144"/>
      <c r="J63" s="145">
        <f>J172</f>
        <v>0</v>
      </c>
      <c r="K63" s="141"/>
      <c r="L63" s="146"/>
    </row>
    <row r="64" spans="2:47" s="8" customFormat="1" ht="19.899999999999999" customHeight="1">
      <c r="B64" s="140"/>
      <c r="C64" s="141"/>
      <c r="D64" s="142" t="s">
        <v>108</v>
      </c>
      <c r="E64" s="143"/>
      <c r="F64" s="143"/>
      <c r="G64" s="143"/>
      <c r="H64" s="143"/>
      <c r="I64" s="144"/>
      <c r="J64" s="145">
        <f>J221</f>
        <v>0</v>
      </c>
      <c r="K64" s="141"/>
      <c r="L64" s="146"/>
    </row>
    <row r="65" spans="2:12" s="8" customFormat="1" ht="19.899999999999999" customHeight="1">
      <c r="B65" s="140"/>
      <c r="C65" s="141"/>
      <c r="D65" s="142" t="s">
        <v>109</v>
      </c>
      <c r="E65" s="143"/>
      <c r="F65" s="143"/>
      <c r="G65" s="143"/>
      <c r="H65" s="143"/>
      <c r="I65" s="144"/>
      <c r="J65" s="145">
        <f>J238</f>
        <v>0</v>
      </c>
      <c r="K65" s="141"/>
      <c r="L65" s="146"/>
    </row>
    <row r="66" spans="2:12" s="1" customFormat="1" ht="21.75" customHeight="1">
      <c r="B66" s="33"/>
      <c r="C66" s="34"/>
      <c r="D66" s="34"/>
      <c r="E66" s="34"/>
      <c r="F66" s="34"/>
      <c r="G66" s="34"/>
      <c r="H66" s="34"/>
      <c r="I66" s="102"/>
      <c r="J66" s="34"/>
      <c r="K66" s="34"/>
      <c r="L66" s="37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124"/>
      <c r="J67" s="46"/>
      <c r="K67" s="46"/>
      <c r="L67" s="37"/>
    </row>
    <row r="71" spans="2:12" s="1" customFormat="1" ht="6.95" customHeight="1">
      <c r="B71" s="47"/>
      <c r="C71" s="48"/>
      <c r="D71" s="48"/>
      <c r="E71" s="48"/>
      <c r="F71" s="48"/>
      <c r="G71" s="48"/>
      <c r="H71" s="48"/>
      <c r="I71" s="127"/>
      <c r="J71" s="48"/>
      <c r="K71" s="48"/>
      <c r="L71" s="37"/>
    </row>
    <row r="72" spans="2:12" s="1" customFormat="1" ht="24.95" customHeight="1">
      <c r="B72" s="33"/>
      <c r="C72" s="22" t="s">
        <v>110</v>
      </c>
      <c r="D72" s="34"/>
      <c r="E72" s="34"/>
      <c r="F72" s="34"/>
      <c r="G72" s="34"/>
      <c r="H72" s="34"/>
      <c r="I72" s="102"/>
      <c r="J72" s="34"/>
      <c r="K72" s="34"/>
      <c r="L72" s="37"/>
    </row>
    <row r="73" spans="2:12" s="1" customFormat="1" ht="6.95" customHeight="1">
      <c r="B73" s="33"/>
      <c r="C73" s="34"/>
      <c r="D73" s="34"/>
      <c r="E73" s="34"/>
      <c r="F73" s="34"/>
      <c r="G73" s="34"/>
      <c r="H73" s="34"/>
      <c r="I73" s="102"/>
      <c r="J73" s="34"/>
      <c r="K73" s="34"/>
      <c r="L73" s="37"/>
    </row>
    <row r="74" spans="2:12" s="1" customFormat="1" ht="12" customHeight="1">
      <c r="B74" s="33"/>
      <c r="C74" s="28" t="s">
        <v>15</v>
      </c>
      <c r="D74" s="34"/>
      <c r="E74" s="34"/>
      <c r="F74" s="34"/>
      <c r="G74" s="34"/>
      <c r="H74" s="34"/>
      <c r="I74" s="102"/>
      <c r="J74" s="34"/>
      <c r="K74" s="34"/>
      <c r="L74" s="37"/>
    </row>
    <row r="75" spans="2:12" s="1" customFormat="1" ht="16.5" customHeight="1">
      <c r="B75" s="33"/>
      <c r="C75" s="34"/>
      <c r="D75" s="34"/>
      <c r="E75" s="350" t="str">
        <f>E7</f>
        <v>II/201  Chodová planá - Kyjov</v>
      </c>
      <c r="F75" s="351"/>
      <c r="G75" s="351"/>
      <c r="H75" s="351"/>
      <c r="I75" s="102"/>
      <c r="J75" s="34"/>
      <c r="K75" s="34"/>
      <c r="L75" s="37"/>
    </row>
    <row r="76" spans="2:12" s="1" customFormat="1" ht="12" customHeight="1">
      <c r="B76" s="33"/>
      <c r="C76" s="28" t="s">
        <v>98</v>
      </c>
      <c r="D76" s="34"/>
      <c r="E76" s="34"/>
      <c r="F76" s="34"/>
      <c r="G76" s="34"/>
      <c r="H76" s="34"/>
      <c r="I76" s="102"/>
      <c r="J76" s="34"/>
      <c r="K76" s="34"/>
      <c r="L76" s="37"/>
    </row>
    <row r="77" spans="2:12" s="1" customFormat="1" ht="16.5" customHeight="1">
      <c r="B77" s="33"/>
      <c r="C77" s="34"/>
      <c r="D77" s="34"/>
      <c r="E77" s="323" t="str">
        <f>E9</f>
        <v>SK9402 - SO 102  II/201 Ch.Planá - Kyjov</v>
      </c>
      <c r="F77" s="322"/>
      <c r="G77" s="322"/>
      <c r="H77" s="322"/>
      <c r="I77" s="102"/>
      <c r="J77" s="34"/>
      <c r="K77" s="34"/>
      <c r="L77" s="37"/>
    </row>
    <row r="78" spans="2:12" s="1" customFormat="1" ht="6.95" customHeight="1">
      <c r="B78" s="33"/>
      <c r="C78" s="34"/>
      <c r="D78" s="34"/>
      <c r="E78" s="34"/>
      <c r="F78" s="34"/>
      <c r="G78" s="34"/>
      <c r="H78" s="34"/>
      <c r="I78" s="102"/>
      <c r="J78" s="34"/>
      <c r="K78" s="34"/>
      <c r="L78" s="37"/>
    </row>
    <row r="79" spans="2:12" s="1" customFormat="1" ht="12" customHeight="1">
      <c r="B79" s="33"/>
      <c r="C79" s="28" t="s">
        <v>21</v>
      </c>
      <c r="D79" s="34"/>
      <c r="E79" s="34"/>
      <c r="F79" s="26" t="str">
        <f>F12</f>
        <v xml:space="preserve"> </v>
      </c>
      <c r="G79" s="34"/>
      <c r="H79" s="34"/>
      <c r="I79" s="103" t="s">
        <v>23</v>
      </c>
      <c r="J79" s="54" t="str">
        <f>IF(J12="","",J12)</f>
        <v>21. 5. 2019</v>
      </c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02"/>
      <c r="J80" s="34"/>
      <c r="K80" s="34"/>
      <c r="L80" s="37"/>
    </row>
    <row r="81" spans="2:65" s="1" customFormat="1" ht="24.95" customHeight="1">
      <c r="B81" s="33"/>
      <c r="C81" s="28" t="s">
        <v>25</v>
      </c>
      <c r="D81" s="34"/>
      <c r="E81" s="34"/>
      <c r="F81" s="26" t="str">
        <f>E15</f>
        <v>SUS PK příspěvková organizace</v>
      </c>
      <c r="G81" s="34"/>
      <c r="H81" s="34"/>
      <c r="I81" s="103" t="s">
        <v>32</v>
      </c>
      <c r="J81" s="31" t="str">
        <f>E21</f>
        <v xml:space="preserve">Projekční kancelář Ing.Škubalová </v>
      </c>
      <c r="K81" s="34"/>
      <c r="L81" s="37"/>
    </row>
    <row r="82" spans="2:65" s="1" customFormat="1" ht="13.7" customHeight="1">
      <c r="B82" s="33"/>
      <c r="C82" s="28" t="s">
        <v>30</v>
      </c>
      <c r="D82" s="34"/>
      <c r="E82" s="34"/>
      <c r="F82" s="26" t="str">
        <f>IF(E18="","",E18)</f>
        <v>Vyplň údaj</v>
      </c>
      <c r="G82" s="34"/>
      <c r="H82" s="34"/>
      <c r="I82" s="103" t="s">
        <v>37</v>
      </c>
      <c r="J82" s="31" t="str">
        <f>E24</f>
        <v>Straka</v>
      </c>
      <c r="K82" s="34"/>
      <c r="L82" s="37"/>
    </row>
    <row r="83" spans="2:65" s="1" customFormat="1" ht="10.35" customHeight="1">
      <c r="B83" s="33"/>
      <c r="C83" s="34"/>
      <c r="D83" s="34"/>
      <c r="E83" s="34"/>
      <c r="F83" s="34"/>
      <c r="G83" s="34"/>
      <c r="H83" s="34"/>
      <c r="I83" s="102"/>
      <c r="J83" s="34"/>
      <c r="K83" s="34"/>
      <c r="L83" s="37"/>
    </row>
    <row r="84" spans="2:65" s="9" customFormat="1" ht="29.25" customHeight="1">
      <c r="B84" s="147"/>
      <c r="C84" s="148" t="s">
        <v>111</v>
      </c>
      <c r="D84" s="149" t="s">
        <v>62</v>
      </c>
      <c r="E84" s="149" t="s">
        <v>58</v>
      </c>
      <c r="F84" s="149" t="s">
        <v>59</v>
      </c>
      <c r="G84" s="149" t="s">
        <v>112</v>
      </c>
      <c r="H84" s="149" t="s">
        <v>113</v>
      </c>
      <c r="I84" s="150" t="s">
        <v>114</v>
      </c>
      <c r="J84" s="149" t="s">
        <v>102</v>
      </c>
      <c r="K84" s="151" t="s">
        <v>115</v>
      </c>
      <c r="L84" s="152"/>
      <c r="M84" s="63" t="s">
        <v>27</v>
      </c>
      <c r="N84" s="64" t="s">
        <v>47</v>
      </c>
      <c r="O84" s="64" t="s">
        <v>116</v>
      </c>
      <c r="P84" s="64" t="s">
        <v>117</v>
      </c>
      <c r="Q84" s="64" t="s">
        <v>118</v>
      </c>
      <c r="R84" s="64" t="s">
        <v>119</v>
      </c>
      <c r="S84" s="64" t="s">
        <v>120</v>
      </c>
      <c r="T84" s="65" t="s">
        <v>121</v>
      </c>
    </row>
    <row r="85" spans="2:65" s="1" customFormat="1" ht="22.9" customHeight="1">
      <c r="B85" s="33"/>
      <c r="C85" s="70" t="s">
        <v>122</v>
      </c>
      <c r="D85" s="34"/>
      <c r="E85" s="34"/>
      <c r="F85" s="34"/>
      <c r="G85" s="34"/>
      <c r="H85" s="34"/>
      <c r="I85" s="102"/>
      <c r="J85" s="153">
        <f>BK85</f>
        <v>0</v>
      </c>
      <c r="K85" s="34"/>
      <c r="L85" s="37"/>
      <c r="M85" s="66"/>
      <c r="N85" s="67"/>
      <c r="O85" s="67"/>
      <c r="P85" s="154">
        <f>P86</f>
        <v>0</v>
      </c>
      <c r="Q85" s="67"/>
      <c r="R85" s="154">
        <f>R86</f>
        <v>819.76993149999998</v>
      </c>
      <c r="S85" s="67"/>
      <c r="T85" s="155">
        <f>T86</f>
        <v>6865.49442</v>
      </c>
      <c r="AT85" s="16" t="s">
        <v>76</v>
      </c>
      <c r="AU85" s="16" t="s">
        <v>103</v>
      </c>
      <c r="BK85" s="156">
        <f>BK86</f>
        <v>0</v>
      </c>
    </row>
    <row r="86" spans="2:65" s="10" customFormat="1" ht="25.9" customHeight="1">
      <c r="B86" s="157"/>
      <c r="C86" s="158"/>
      <c r="D86" s="159" t="s">
        <v>76</v>
      </c>
      <c r="E86" s="160" t="s">
        <v>123</v>
      </c>
      <c r="F86" s="160" t="s">
        <v>124</v>
      </c>
      <c r="G86" s="158"/>
      <c r="H86" s="158"/>
      <c r="I86" s="161"/>
      <c r="J86" s="162">
        <f>BK86</f>
        <v>0</v>
      </c>
      <c r="K86" s="158"/>
      <c r="L86" s="163"/>
      <c r="M86" s="164"/>
      <c r="N86" s="165"/>
      <c r="O86" s="165"/>
      <c r="P86" s="166">
        <f>P87+P132+P172+P221+P238</f>
        <v>0</v>
      </c>
      <c r="Q86" s="165"/>
      <c r="R86" s="166">
        <f>R87+R132+R172+R221+R238</f>
        <v>819.76993149999998</v>
      </c>
      <c r="S86" s="165"/>
      <c r="T86" s="167">
        <f>T87+T132+T172+T221+T238</f>
        <v>6865.49442</v>
      </c>
      <c r="AR86" s="168" t="s">
        <v>85</v>
      </c>
      <c r="AT86" s="169" t="s">
        <v>76</v>
      </c>
      <c r="AU86" s="169" t="s">
        <v>77</v>
      </c>
      <c r="AY86" s="168" t="s">
        <v>125</v>
      </c>
      <c r="BK86" s="170">
        <f>BK87+BK132+BK172+BK221+BK238</f>
        <v>0</v>
      </c>
    </row>
    <row r="87" spans="2:65" s="10" customFormat="1" ht="22.9" customHeight="1">
      <c r="B87" s="157"/>
      <c r="C87" s="158"/>
      <c r="D87" s="159" t="s">
        <v>76</v>
      </c>
      <c r="E87" s="171" t="s">
        <v>85</v>
      </c>
      <c r="F87" s="171" t="s">
        <v>126</v>
      </c>
      <c r="G87" s="158"/>
      <c r="H87" s="158"/>
      <c r="I87" s="161"/>
      <c r="J87" s="172">
        <f>BK87</f>
        <v>0</v>
      </c>
      <c r="K87" s="158"/>
      <c r="L87" s="163"/>
      <c r="M87" s="164"/>
      <c r="N87" s="165"/>
      <c r="O87" s="165"/>
      <c r="P87" s="166">
        <f>SUM(P88:P131)</f>
        <v>0</v>
      </c>
      <c r="Q87" s="165"/>
      <c r="R87" s="166">
        <f>SUM(R88:R131)</f>
        <v>3.0052990999999998</v>
      </c>
      <c r="S87" s="165"/>
      <c r="T87" s="167">
        <f>SUM(T88:T131)</f>
        <v>5966.5590199999997</v>
      </c>
      <c r="AR87" s="168" t="s">
        <v>85</v>
      </c>
      <c r="AT87" s="169" t="s">
        <v>76</v>
      </c>
      <c r="AU87" s="169" t="s">
        <v>85</v>
      </c>
      <c r="AY87" s="168" t="s">
        <v>125</v>
      </c>
      <c r="BK87" s="170">
        <f>SUM(BK88:BK131)</f>
        <v>0</v>
      </c>
    </row>
    <row r="88" spans="2:65" s="1" customFormat="1" ht="22.5" customHeight="1">
      <c r="B88" s="33"/>
      <c r="C88" s="173" t="s">
        <v>85</v>
      </c>
      <c r="D88" s="173" t="s">
        <v>127</v>
      </c>
      <c r="E88" s="174" t="s">
        <v>128</v>
      </c>
      <c r="F88" s="175" t="s">
        <v>129</v>
      </c>
      <c r="G88" s="176" t="s">
        <v>130</v>
      </c>
      <c r="H88" s="177">
        <v>443.7</v>
      </c>
      <c r="I88" s="178"/>
      <c r="J88" s="177">
        <f>ROUND(I88*H88,2)</f>
        <v>0</v>
      </c>
      <c r="K88" s="175" t="s">
        <v>131</v>
      </c>
      <c r="L88" s="37"/>
      <c r="M88" s="179" t="s">
        <v>27</v>
      </c>
      <c r="N88" s="180" t="s">
        <v>48</v>
      </c>
      <c r="O88" s="59"/>
      <c r="P88" s="181">
        <f>O88*H88</f>
        <v>0</v>
      </c>
      <c r="Q88" s="181">
        <v>0</v>
      </c>
      <c r="R88" s="181">
        <f>Q88*H88</f>
        <v>0</v>
      </c>
      <c r="S88" s="181">
        <v>0.11899999999999999</v>
      </c>
      <c r="T88" s="182">
        <f>S88*H88</f>
        <v>52.800299999999993</v>
      </c>
      <c r="AR88" s="16" t="s">
        <v>132</v>
      </c>
      <c r="AT88" s="16" t="s">
        <v>127</v>
      </c>
      <c r="AU88" s="16" t="s">
        <v>87</v>
      </c>
      <c r="AY88" s="16" t="s">
        <v>125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16" t="s">
        <v>85</v>
      </c>
      <c r="BK88" s="183">
        <f>ROUND(I88*H88,2)</f>
        <v>0</v>
      </c>
      <c r="BL88" s="16" t="s">
        <v>132</v>
      </c>
      <c r="BM88" s="16" t="s">
        <v>133</v>
      </c>
    </row>
    <row r="89" spans="2:65" s="1" customFormat="1" ht="175.5">
      <c r="B89" s="33"/>
      <c r="C89" s="34"/>
      <c r="D89" s="184" t="s">
        <v>134</v>
      </c>
      <c r="E89" s="34"/>
      <c r="F89" s="185" t="s">
        <v>135</v>
      </c>
      <c r="G89" s="34"/>
      <c r="H89" s="34"/>
      <c r="I89" s="102"/>
      <c r="J89" s="34"/>
      <c r="K89" s="34"/>
      <c r="L89" s="37"/>
      <c r="M89" s="186"/>
      <c r="N89" s="59"/>
      <c r="O89" s="59"/>
      <c r="P89" s="59"/>
      <c r="Q89" s="59"/>
      <c r="R89" s="59"/>
      <c r="S89" s="59"/>
      <c r="T89" s="60"/>
      <c r="AT89" s="16" t="s">
        <v>134</v>
      </c>
      <c r="AU89" s="16" t="s">
        <v>87</v>
      </c>
    </row>
    <row r="90" spans="2:65" s="11" customFormat="1" ht="11.25">
      <c r="B90" s="187"/>
      <c r="C90" s="188"/>
      <c r="D90" s="184" t="s">
        <v>136</v>
      </c>
      <c r="E90" s="189" t="s">
        <v>27</v>
      </c>
      <c r="F90" s="190" t="s">
        <v>310</v>
      </c>
      <c r="G90" s="188"/>
      <c r="H90" s="191">
        <v>443.7</v>
      </c>
      <c r="I90" s="192"/>
      <c r="J90" s="188"/>
      <c r="K90" s="188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136</v>
      </c>
      <c r="AU90" s="197" t="s">
        <v>87</v>
      </c>
      <c r="AV90" s="11" t="s">
        <v>87</v>
      </c>
      <c r="AW90" s="11" t="s">
        <v>36</v>
      </c>
      <c r="AX90" s="11" t="s">
        <v>77</v>
      </c>
      <c r="AY90" s="197" t="s">
        <v>125</v>
      </c>
    </row>
    <row r="91" spans="2:65" s="12" customFormat="1" ht="11.25">
      <c r="B91" s="198"/>
      <c r="C91" s="199"/>
      <c r="D91" s="184" t="s">
        <v>136</v>
      </c>
      <c r="E91" s="200" t="s">
        <v>27</v>
      </c>
      <c r="F91" s="201" t="s">
        <v>138</v>
      </c>
      <c r="G91" s="199"/>
      <c r="H91" s="200" t="s">
        <v>27</v>
      </c>
      <c r="I91" s="202"/>
      <c r="J91" s="199"/>
      <c r="K91" s="199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136</v>
      </c>
      <c r="AU91" s="207" t="s">
        <v>87</v>
      </c>
      <c r="AV91" s="12" t="s">
        <v>85</v>
      </c>
      <c r="AW91" s="12" t="s">
        <v>36</v>
      </c>
      <c r="AX91" s="12" t="s">
        <v>77</v>
      </c>
      <c r="AY91" s="207" t="s">
        <v>125</v>
      </c>
    </row>
    <row r="92" spans="2:65" s="13" customFormat="1" ht="11.25">
      <c r="B92" s="208"/>
      <c r="C92" s="209"/>
      <c r="D92" s="184" t="s">
        <v>136</v>
      </c>
      <c r="E92" s="210" t="s">
        <v>27</v>
      </c>
      <c r="F92" s="211" t="s">
        <v>139</v>
      </c>
      <c r="G92" s="209"/>
      <c r="H92" s="212">
        <v>443.7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136</v>
      </c>
      <c r="AU92" s="218" t="s">
        <v>87</v>
      </c>
      <c r="AV92" s="13" t="s">
        <v>132</v>
      </c>
      <c r="AW92" s="13" t="s">
        <v>36</v>
      </c>
      <c r="AX92" s="13" t="s">
        <v>85</v>
      </c>
      <c r="AY92" s="218" t="s">
        <v>125</v>
      </c>
    </row>
    <row r="93" spans="2:65" s="1" customFormat="1" ht="22.5" customHeight="1">
      <c r="B93" s="33"/>
      <c r="C93" s="173" t="s">
        <v>87</v>
      </c>
      <c r="D93" s="173" t="s">
        <v>127</v>
      </c>
      <c r="E93" s="174" t="s">
        <v>140</v>
      </c>
      <c r="F93" s="175" t="s">
        <v>141</v>
      </c>
      <c r="G93" s="176" t="s">
        <v>130</v>
      </c>
      <c r="H93" s="177">
        <v>443.7</v>
      </c>
      <c r="I93" s="178"/>
      <c r="J93" s="177">
        <f>ROUND(I93*H93,2)</f>
        <v>0</v>
      </c>
      <c r="K93" s="175" t="s">
        <v>131</v>
      </c>
      <c r="L93" s="37"/>
      <c r="M93" s="179" t="s">
        <v>27</v>
      </c>
      <c r="N93" s="180" t="s">
        <v>48</v>
      </c>
      <c r="O93" s="59"/>
      <c r="P93" s="181">
        <f>O93*H93</f>
        <v>0</v>
      </c>
      <c r="Q93" s="181">
        <v>6.9999999999999994E-5</v>
      </c>
      <c r="R93" s="181">
        <f>Q93*H93</f>
        <v>3.1058999999999996E-2</v>
      </c>
      <c r="S93" s="181">
        <v>0.128</v>
      </c>
      <c r="T93" s="182">
        <f>S93*H93</f>
        <v>56.793599999999998</v>
      </c>
      <c r="AR93" s="16" t="s">
        <v>132</v>
      </c>
      <c r="AT93" s="16" t="s">
        <v>127</v>
      </c>
      <c r="AU93" s="16" t="s">
        <v>87</v>
      </c>
      <c r="AY93" s="16" t="s">
        <v>125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16" t="s">
        <v>85</v>
      </c>
      <c r="BK93" s="183">
        <f>ROUND(I93*H93,2)</f>
        <v>0</v>
      </c>
      <c r="BL93" s="16" t="s">
        <v>132</v>
      </c>
      <c r="BM93" s="16" t="s">
        <v>142</v>
      </c>
    </row>
    <row r="94" spans="2:65" s="1" customFormat="1" ht="195">
      <c r="B94" s="33"/>
      <c r="C94" s="34"/>
      <c r="D94" s="184" t="s">
        <v>134</v>
      </c>
      <c r="E94" s="34"/>
      <c r="F94" s="185" t="s">
        <v>143</v>
      </c>
      <c r="G94" s="34"/>
      <c r="H94" s="34"/>
      <c r="I94" s="102"/>
      <c r="J94" s="34"/>
      <c r="K94" s="34"/>
      <c r="L94" s="37"/>
      <c r="M94" s="186"/>
      <c r="N94" s="59"/>
      <c r="O94" s="59"/>
      <c r="P94" s="59"/>
      <c r="Q94" s="59"/>
      <c r="R94" s="59"/>
      <c r="S94" s="59"/>
      <c r="T94" s="60"/>
      <c r="AT94" s="16" t="s">
        <v>134</v>
      </c>
      <c r="AU94" s="16" t="s">
        <v>87</v>
      </c>
    </row>
    <row r="95" spans="2:65" s="11" customFormat="1" ht="11.25">
      <c r="B95" s="187"/>
      <c r="C95" s="188"/>
      <c r="D95" s="184" t="s">
        <v>136</v>
      </c>
      <c r="E95" s="189" t="s">
        <v>27</v>
      </c>
      <c r="F95" s="190" t="s">
        <v>310</v>
      </c>
      <c r="G95" s="188"/>
      <c r="H95" s="191">
        <v>443.7</v>
      </c>
      <c r="I95" s="192"/>
      <c r="J95" s="188"/>
      <c r="K95" s="188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136</v>
      </c>
      <c r="AU95" s="197" t="s">
        <v>87</v>
      </c>
      <c r="AV95" s="11" t="s">
        <v>87</v>
      </c>
      <c r="AW95" s="11" t="s">
        <v>36</v>
      </c>
      <c r="AX95" s="11" t="s">
        <v>77</v>
      </c>
      <c r="AY95" s="197" t="s">
        <v>125</v>
      </c>
    </row>
    <row r="96" spans="2:65" s="12" customFormat="1" ht="11.25">
      <c r="B96" s="198"/>
      <c r="C96" s="199"/>
      <c r="D96" s="184" t="s">
        <v>136</v>
      </c>
      <c r="E96" s="200" t="s">
        <v>27</v>
      </c>
      <c r="F96" s="201" t="s">
        <v>144</v>
      </c>
      <c r="G96" s="199"/>
      <c r="H96" s="200" t="s">
        <v>27</v>
      </c>
      <c r="I96" s="202"/>
      <c r="J96" s="199"/>
      <c r="K96" s="199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136</v>
      </c>
      <c r="AU96" s="207" t="s">
        <v>87</v>
      </c>
      <c r="AV96" s="12" t="s">
        <v>85</v>
      </c>
      <c r="AW96" s="12" t="s">
        <v>36</v>
      </c>
      <c r="AX96" s="12" t="s">
        <v>77</v>
      </c>
      <c r="AY96" s="207" t="s">
        <v>125</v>
      </c>
    </row>
    <row r="97" spans="2:65" s="13" customFormat="1" ht="11.25">
      <c r="B97" s="208"/>
      <c r="C97" s="209"/>
      <c r="D97" s="184" t="s">
        <v>136</v>
      </c>
      <c r="E97" s="210" t="s">
        <v>27</v>
      </c>
      <c r="F97" s="211" t="s">
        <v>139</v>
      </c>
      <c r="G97" s="209"/>
      <c r="H97" s="212">
        <v>443.7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136</v>
      </c>
      <c r="AU97" s="218" t="s">
        <v>87</v>
      </c>
      <c r="AV97" s="13" t="s">
        <v>132</v>
      </c>
      <c r="AW97" s="13" t="s">
        <v>36</v>
      </c>
      <c r="AX97" s="13" t="s">
        <v>85</v>
      </c>
      <c r="AY97" s="218" t="s">
        <v>125</v>
      </c>
    </row>
    <row r="98" spans="2:65" s="1" customFormat="1" ht="22.5" customHeight="1">
      <c r="B98" s="33"/>
      <c r="C98" s="173" t="s">
        <v>145</v>
      </c>
      <c r="D98" s="173" t="s">
        <v>127</v>
      </c>
      <c r="E98" s="174" t="s">
        <v>146</v>
      </c>
      <c r="F98" s="175" t="s">
        <v>147</v>
      </c>
      <c r="G98" s="176" t="s">
        <v>130</v>
      </c>
      <c r="H98" s="177">
        <v>22878.77</v>
      </c>
      <c r="I98" s="178"/>
      <c r="J98" s="177">
        <f>ROUND(I98*H98,2)</f>
        <v>0</v>
      </c>
      <c r="K98" s="175" t="s">
        <v>131</v>
      </c>
      <c r="L98" s="37"/>
      <c r="M98" s="179" t="s">
        <v>27</v>
      </c>
      <c r="N98" s="180" t="s">
        <v>48</v>
      </c>
      <c r="O98" s="59"/>
      <c r="P98" s="181">
        <f>O98*H98</f>
        <v>0</v>
      </c>
      <c r="Q98" s="181">
        <v>1.2999999999999999E-4</v>
      </c>
      <c r="R98" s="181">
        <f>Q98*H98</f>
        <v>2.9742400999999998</v>
      </c>
      <c r="S98" s="181">
        <v>0.25600000000000001</v>
      </c>
      <c r="T98" s="182">
        <f>S98*H98</f>
        <v>5856.9651199999998</v>
      </c>
      <c r="AR98" s="16" t="s">
        <v>132</v>
      </c>
      <c r="AT98" s="16" t="s">
        <v>127</v>
      </c>
      <c r="AU98" s="16" t="s">
        <v>87</v>
      </c>
      <c r="AY98" s="16" t="s">
        <v>125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16" t="s">
        <v>85</v>
      </c>
      <c r="BK98" s="183">
        <f>ROUND(I98*H98,2)</f>
        <v>0</v>
      </c>
      <c r="BL98" s="16" t="s">
        <v>132</v>
      </c>
      <c r="BM98" s="16" t="s">
        <v>148</v>
      </c>
    </row>
    <row r="99" spans="2:65" s="1" customFormat="1" ht="195">
      <c r="B99" s="33"/>
      <c r="C99" s="34"/>
      <c r="D99" s="184" t="s">
        <v>134</v>
      </c>
      <c r="E99" s="34"/>
      <c r="F99" s="185" t="s">
        <v>143</v>
      </c>
      <c r="G99" s="34"/>
      <c r="H99" s="34"/>
      <c r="I99" s="102"/>
      <c r="J99" s="34"/>
      <c r="K99" s="34"/>
      <c r="L99" s="37"/>
      <c r="M99" s="186"/>
      <c r="N99" s="59"/>
      <c r="O99" s="59"/>
      <c r="P99" s="59"/>
      <c r="Q99" s="59"/>
      <c r="R99" s="59"/>
      <c r="S99" s="59"/>
      <c r="T99" s="60"/>
      <c r="AT99" s="16" t="s">
        <v>134</v>
      </c>
      <c r="AU99" s="16" t="s">
        <v>87</v>
      </c>
    </row>
    <row r="100" spans="2:65" s="12" customFormat="1" ht="11.25">
      <c r="B100" s="198"/>
      <c r="C100" s="199"/>
      <c r="D100" s="184" t="s">
        <v>136</v>
      </c>
      <c r="E100" s="200" t="s">
        <v>27</v>
      </c>
      <c r="F100" s="201" t="s">
        <v>149</v>
      </c>
      <c r="G100" s="199"/>
      <c r="H100" s="200" t="s">
        <v>27</v>
      </c>
      <c r="I100" s="202"/>
      <c r="J100" s="199"/>
      <c r="K100" s="199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136</v>
      </c>
      <c r="AU100" s="207" t="s">
        <v>87</v>
      </c>
      <c r="AV100" s="12" t="s">
        <v>85</v>
      </c>
      <c r="AW100" s="12" t="s">
        <v>36</v>
      </c>
      <c r="AX100" s="12" t="s">
        <v>77</v>
      </c>
      <c r="AY100" s="207" t="s">
        <v>125</v>
      </c>
    </row>
    <row r="101" spans="2:65" s="11" customFormat="1" ht="11.25">
      <c r="B101" s="187"/>
      <c r="C101" s="188"/>
      <c r="D101" s="184" t="s">
        <v>136</v>
      </c>
      <c r="E101" s="189" t="s">
        <v>27</v>
      </c>
      <c r="F101" s="190" t="s">
        <v>311</v>
      </c>
      <c r="G101" s="188"/>
      <c r="H101" s="191">
        <v>1500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136</v>
      </c>
      <c r="AU101" s="197" t="s">
        <v>87</v>
      </c>
      <c r="AV101" s="11" t="s">
        <v>87</v>
      </c>
      <c r="AW101" s="11" t="s">
        <v>36</v>
      </c>
      <c r="AX101" s="11" t="s">
        <v>77</v>
      </c>
      <c r="AY101" s="197" t="s">
        <v>125</v>
      </c>
    </row>
    <row r="102" spans="2:65" s="12" customFormat="1" ht="11.25">
      <c r="B102" s="198"/>
      <c r="C102" s="199"/>
      <c r="D102" s="184" t="s">
        <v>136</v>
      </c>
      <c r="E102" s="200" t="s">
        <v>27</v>
      </c>
      <c r="F102" s="201" t="s">
        <v>151</v>
      </c>
      <c r="G102" s="199"/>
      <c r="H102" s="200" t="s">
        <v>27</v>
      </c>
      <c r="I102" s="202"/>
      <c r="J102" s="199"/>
      <c r="K102" s="199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136</v>
      </c>
      <c r="AU102" s="207" t="s">
        <v>87</v>
      </c>
      <c r="AV102" s="12" t="s">
        <v>85</v>
      </c>
      <c r="AW102" s="12" t="s">
        <v>36</v>
      </c>
      <c r="AX102" s="12" t="s">
        <v>77</v>
      </c>
      <c r="AY102" s="207" t="s">
        <v>125</v>
      </c>
    </row>
    <row r="103" spans="2:65" s="11" customFormat="1" ht="11.25">
      <c r="B103" s="187"/>
      <c r="C103" s="188"/>
      <c r="D103" s="184" t="s">
        <v>136</v>
      </c>
      <c r="E103" s="189" t="s">
        <v>27</v>
      </c>
      <c r="F103" s="190" t="s">
        <v>312</v>
      </c>
      <c r="G103" s="188"/>
      <c r="H103" s="191">
        <v>21378.77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136</v>
      </c>
      <c r="AU103" s="197" t="s">
        <v>87</v>
      </c>
      <c r="AV103" s="11" t="s">
        <v>87</v>
      </c>
      <c r="AW103" s="11" t="s">
        <v>36</v>
      </c>
      <c r="AX103" s="11" t="s">
        <v>77</v>
      </c>
      <c r="AY103" s="197" t="s">
        <v>125</v>
      </c>
    </row>
    <row r="104" spans="2:65" s="12" customFormat="1" ht="11.25">
      <c r="B104" s="198"/>
      <c r="C104" s="199"/>
      <c r="D104" s="184" t="s">
        <v>136</v>
      </c>
      <c r="E104" s="200" t="s">
        <v>27</v>
      </c>
      <c r="F104" s="201" t="s">
        <v>153</v>
      </c>
      <c r="G104" s="199"/>
      <c r="H104" s="200" t="s">
        <v>27</v>
      </c>
      <c r="I104" s="202"/>
      <c r="J104" s="199"/>
      <c r="K104" s="199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136</v>
      </c>
      <c r="AU104" s="207" t="s">
        <v>87</v>
      </c>
      <c r="AV104" s="12" t="s">
        <v>85</v>
      </c>
      <c r="AW104" s="12" t="s">
        <v>36</v>
      </c>
      <c r="AX104" s="12" t="s">
        <v>77</v>
      </c>
      <c r="AY104" s="207" t="s">
        <v>125</v>
      </c>
    </row>
    <row r="105" spans="2:65" s="13" customFormat="1" ht="11.25">
      <c r="B105" s="208"/>
      <c r="C105" s="209"/>
      <c r="D105" s="184" t="s">
        <v>136</v>
      </c>
      <c r="E105" s="210" t="s">
        <v>27</v>
      </c>
      <c r="F105" s="211" t="s">
        <v>139</v>
      </c>
      <c r="G105" s="209"/>
      <c r="H105" s="212">
        <v>22878.77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136</v>
      </c>
      <c r="AU105" s="218" t="s">
        <v>87</v>
      </c>
      <c r="AV105" s="13" t="s">
        <v>132</v>
      </c>
      <c r="AW105" s="13" t="s">
        <v>36</v>
      </c>
      <c r="AX105" s="13" t="s">
        <v>85</v>
      </c>
      <c r="AY105" s="218" t="s">
        <v>125</v>
      </c>
    </row>
    <row r="106" spans="2:65" s="1" customFormat="1" ht="22.5" customHeight="1">
      <c r="B106" s="33"/>
      <c r="C106" s="173" t="s">
        <v>132</v>
      </c>
      <c r="D106" s="173" t="s">
        <v>127</v>
      </c>
      <c r="E106" s="174" t="s">
        <v>154</v>
      </c>
      <c r="F106" s="175" t="s">
        <v>155</v>
      </c>
      <c r="G106" s="176" t="s">
        <v>156</v>
      </c>
      <c r="H106" s="177">
        <v>1773.15</v>
      </c>
      <c r="I106" s="178"/>
      <c r="J106" s="177">
        <f>ROUND(I106*H106,2)</f>
        <v>0</v>
      </c>
      <c r="K106" s="175" t="s">
        <v>131</v>
      </c>
      <c r="L106" s="37"/>
      <c r="M106" s="179" t="s">
        <v>27</v>
      </c>
      <c r="N106" s="180" t="s">
        <v>48</v>
      </c>
      <c r="O106" s="59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16" t="s">
        <v>132</v>
      </c>
      <c r="AT106" s="16" t="s">
        <v>127</v>
      </c>
      <c r="AU106" s="16" t="s">
        <v>87</v>
      </c>
      <c r="AY106" s="16" t="s">
        <v>125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6" t="s">
        <v>85</v>
      </c>
      <c r="BK106" s="183">
        <f>ROUND(I106*H106,2)</f>
        <v>0</v>
      </c>
      <c r="BL106" s="16" t="s">
        <v>132</v>
      </c>
      <c r="BM106" s="16" t="s">
        <v>157</v>
      </c>
    </row>
    <row r="107" spans="2:65" s="1" customFormat="1" ht="136.5">
      <c r="B107" s="33"/>
      <c r="C107" s="34"/>
      <c r="D107" s="184" t="s">
        <v>134</v>
      </c>
      <c r="E107" s="34"/>
      <c r="F107" s="185" t="s">
        <v>158</v>
      </c>
      <c r="G107" s="34"/>
      <c r="H107" s="34"/>
      <c r="I107" s="102"/>
      <c r="J107" s="34"/>
      <c r="K107" s="34"/>
      <c r="L107" s="37"/>
      <c r="M107" s="186"/>
      <c r="N107" s="59"/>
      <c r="O107" s="59"/>
      <c r="P107" s="59"/>
      <c r="Q107" s="59"/>
      <c r="R107" s="59"/>
      <c r="S107" s="59"/>
      <c r="T107" s="60"/>
      <c r="AT107" s="16" t="s">
        <v>134</v>
      </c>
      <c r="AU107" s="16" t="s">
        <v>87</v>
      </c>
    </row>
    <row r="108" spans="2:65" s="12" customFormat="1" ht="11.25">
      <c r="B108" s="198"/>
      <c r="C108" s="199"/>
      <c r="D108" s="184" t="s">
        <v>136</v>
      </c>
      <c r="E108" s="200" t="s">
        <v>27</v>
      </c>
      <c r="F108" s="201" t="s">
        <v>159</v>
      </c>
      <c r="G108" s="199"/>
      <c r="H108" s="200" t="s">
        <v>27</v>
      </c>
      <c r="I108" s="202"/>
      <c r="J108" s="199"/>
      <c r="K108" s="199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136</v>
      </c>
      <c r="AU108" s="207" t="s">
        <v>87</v>
      </c>
      <c r="AV108" s="12" t="s">
        <v>85</v>
      </c>
      <c r="AW108" s="12" t="s">
        <v>36</v>
      </c>
      <c r="AX108" s="12" t="s">
        <v>77</v>
      </c>
      <c r="AY108" s="207" t="s">
        <v>125</v>
      </c>
    </row>
    <row r="109" spans="2:65" s="11" customFormat="1" ht="11.25">
      <c r="B109" s="187"/>
      <c r="C109" s="188"/>
      <c r="D109" s="184" t="s">
        <v>136</v>
      </c>
      <c r="E109" s="189" t="s">
        <v>27</v>
      </c>
      <c r="F109" s="190" t="s">
        <v>313</v>
      </c>
      <c r="G109" s="188"/>
      <c r="H109" s="191">
        <v>549.15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136</v>
      </c>
      <c r="AU109" s="197" t="s">
        <v>87</v>
      </c>
      <c r="AV109" s="11" t="s">
        <v>87</v>
      </c>
      <c r="AW109" s="11" t="s">
        <v>36</v>
      </c>
      <c r="AX109" s="11" t="s">
        <v>77</v>
      </c>
      <c r="AY109" s="197" t="s">
        <v>125</v>
      </c>
    </row>
    <row r="110" spans="2:65" s="12" customFormat="1" ht="11.25">
      <c r="B110" s="198"/>
      <c r="C110" s="199"/>
      <c r="D110" s="184" t="s">
        <v>136</v>
      </c>
      <c r="E110" s="200" t="s">
        <v>27</v>
      </c>
      <c r="F110" s="201" t="s">
        <v>161</v>
      </c>
      <c r="G110" s="199"/>
      <c r="H110" s="200" t="s">
        <v>27</v>
      </c>
      <c r="I110" s="202"/>
      <c r="J110" s="199"/>
      <c r="K110" s="199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136</v>
      </c>
      <c r="AU110" s="207" t="s">
        <v>87</v>
      </c>
      <c r="AV110" s="12" t="s">
        <v>85</v>
      </c>
      <c r="AW110" s="12" t="s">
        <v>36</v>
      </c>
      <c r="AX110" s="12" t="s">
        <v>77</v>
      </c>
      <c r="AY110" s="207" t="s">
        <v>125</v>
      </c>
    </row>
    <row r="111" spans="2:65" s="11" customFormat="1" ht="11.25">
      <c r="B111" s="187"/>
      <c r="C111" s="188"/>
      <c r="D111" s="184" t="s">
        <v>136</v>
      </c>
      <c r="E111" s="189" t="s">
        <v>27</v>
      </c>
      <c r="F111" s="190" t="s">
        <v>314</v>
      </c>
      <c r="G111" s="188"/>
      <c r="H111" s="191">
        <v>1224</v>
      </c>
      <c r="I111" s="192"/>
      <c r="J111" s="188"/>
      <c r="K111" s="188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136</v>
      </c>
      <c r="AU111" s="197" t="s">
        <v>87</v>
      </c>
      <c r="AV111" s="11" t="s">
        <v>87</v>
      </c>
      <c r="AW111" s="11" t="s">
        <v>36</v>
      </c>
      <c r="AX111" s="11" t="s">
        <v>77</v>
      </c>
      <c r="AY111" s="197" t="s">
        <v>125</v>
      </c>
    </row>
    <row r="112" spans="2:65" s="12" customFormat="1" ht="11.25">
      <c r="B112" s="198"/>
      <c r="C112" s="199"/>
      <c r="D112" s="184" t="s">
        <v>136</v>
      </c>
      <c r="E112" s="200" t="s">
        <v>27</v>
      </c>
      <c r="F112" s="201" t="s">
        <v>153</v>
      </c>
      <c r="G112" s="199"/>
      <c r="H112" s="200" t="s">
        <v>27</v>
      </c>
      <c r="I112" s="202"/>
      <c r="J112" s="199"/>
      <c r="K112" s="199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136</v>
      </c>
      <c r="AU112" s="207" t="s">
        <v>87</v>
      </c>
      <c r="AV112" s="12" t="s">
        <v>85</v>
      </c>
      <c r="AW112" s="12" t="s">
        <v>36</v>
      </c>
      <c r="AX112" s="12" t="s">
        <v>77</v>
      </c>
      <c r="AY112" s="207" t="s">
        <v>125</v>
      </c>
    </row>
    <row r="113" spans="2:65" s="13" customFormat="1" ht="11.25">
      <c r="B113" s="208"/>
      <c r="C113" s="209"/>
      <c r="D113" s="184" t="s">
        <v>136</v>
      </c>
      <c r="E113" s="210" t="s">
        <v>27</v>
      </c>
      <c r="F113" s="211" t="s">
        <v>139</v>
      </c>
      <c r="G113" s="209"/>
      <c r="H113" s="212">
        <v>1773.15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136</v>
      </c>
      <c r="AU113" s="218" t="s">
        <v>87</v>
      </c>
      <c r="AV113" s="13" t="s">
        <v>132</v>
      </c>
      <c r="AW113" s="13" t="s">
        <v>36</v>
      </c>
      <c r="AX113" s="13" t="s">
        <v>85</v>
      </c>
      <c r="AY113" s="218" t="s">
        <v>125</v>
      </c>
    </row>
    <row r="114" spans="2:65" s="1" customFormat="1" ht="16.5" customHeight="1">
      <c r="B114" s="33"/>
      <c r="C114" s="173" t="s">
        <v>163</v>
      </c>
      <c r="D114" s="173" t="s">
        <v>127</v>
      </c>
      <c r="E114" s="174" t="s">
        <v>164</v>
      </c>
      <c r="F114" s="175" t="s">
        <v>165</v>
      </c>
      <c r="G114" s="176" t="s">
        <v>156</v>
      </c>
      <c r="H114" s="177">
        <v>1773.15</v>
      </c>
      <c r="I114" s="178"/>
      <c r="J114" s="177">
        <f>ROUND(I114*H114,2)</f>
        <v>0</v>
      </c>
      <c r="K114" s="175" t="s">
        <v>131</v>
      </c>
      <c r="L114" s="37"/>
      <c r="M114" s="179" t="s">
        <v>27</v>
      </c>
      <c r="N114" s="180" t="s">
        <v>48</v>
      </c>
      <c r="O114" s="59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AR114" s="16" t="s">
        <v>132</v>
      </c>
      <c r="AT114" s="16" t="s">
        <v>127</v>
      </c>
      <c r="AU114" s="16" t="s">
        <v>87</v>
      </c>
      <c r="AY114" s="16" t="s">
        <v>125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6" t="s">
        <v>85</v>
      </c>
      <c r="BK114" s="183">
        <f>ROUND(I114*H114,2)</f>
        <v>0</v>
      </c>
      <c r="BL114" s="16" t="s">
        <v>132</v>
      </c>
      <c r="BM114" s="16" t="s">
        <v>166</v>
      </c>
    </row>
    <row r="115" spans="2:65" s="1" customFormat="1" ht="107.25">
      <c r="B115" s="33"/>
      <c r="C115" s="34"/>
      <c r="D115" s="184" t="s">
        <v>134</v>
      </c>
      <c r="E115" s="34"/>
      <c r="F115" s="185" t="s">
        <v>167</v>
      </c>
      <c r="G115" s="34"/>
      <c r="H115" s="34"/>
      <c r="I115" s="102"/>
      <c r="J115" s="34"/>
      <c r="K115" s="34"/>
      <c r="L115" s="37"/>
      <c r="M115" s="186"/>
      <c r="N115" s="59"/>
      <c r="O115" s="59"/>
      <c r="P115" s="59"/>
      <c r="Q115" s="59"/>
      <c r="R115" s="59"/>
      <c r="S115" s="59"/>
      <c r="T115" s="60"/>
      <c r="AT115" s="16" t="s">
        <v>134</v>
      </c>
      <c r="AU115" s="16" t="s">
        <v>87</v>
      </c>
    </row>
    <row r="116" spans="2:65" s="11" customFormat="1" ht="11.25">
      <c r="B116" s="187"/>
      <c r="C116" s="188"/>
      <c r="D116" s="184" t="s">
        <v>136</v>
      </c>
      <c r="E116" s="189" t="s">
        <v>27</v>
      </c>
      <c r="F116" s="190" t="s">
        <v>315</v>
      </c>
      <c r="G116" s="188"/>
      <c r="H116" s="191">
        <v>1773.15</v>
      </c>
      <c r="I116" s="192"/>
      <c r="J116" s="188"/>
      <c r="K116" s="188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136</v>
      </c>
      <c r="AU116" s="197" t="s">
        <v>87</v>
      </c>
      <c r="AV116" s="11" t="s">
        <v>87</v>
      </c>
      <c r="AW116" s="11" t="s">
        <v>36</v>
      </c>
      <c r="AX116" s="11" t="s">
        <v>77</v>
      </c>
      <c r="AY116" s="197" t="s">
        <v>125</v>
      </c>
    </row>
    <row r="117" spans="2:65" s="13" customFormat="1" ht="11.25">
      <c r="B117" s="208"/>
      <c r="C117" s="209"/>
      <c r="D117" s="184" t="s">
        <v>136</v>
      </c>
      <c r="E117" s="210" t="s">
        <v>27</v>
      </c>
      <c r="F117" s="211" t="s">
        <v>139</v>
      </c>
      <c r="G117" s="209"/>
      <c r="H117" s="212">
        <v>1773.15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136</v>
      </c>
      <c r="AU117" s="218" t="s">
        <v>87</v>
      </c>
      <c r="AV117" s="13" t="s">
        <v>132</v>
      </c>
      <c r="AW117" s="13" t="s">
        <v>36</v>
      </c>
      <c r="AX117" s="13" t="s">
        <v>85</v>
      </c>
      <c r="AY117" s="218" t="s">
        <v>125</v>
      </c>
    </row>
    <row r="118" spans="2:65" s="1" customFormat="1" ht="16.5" customHeight="1">
      <c r="B118" s="33"/>
      <c r="C118" s="173" t="s">
        <v>168</v>
      </c>
      <c r="D118" s="173" t="s">
        <v>127</v>
      </c>
      <c r="E118" s="174" t="s">
        <v>169</v>
      </c>
      <c r="F118" s="175" t="s">
        <v>170</v>
      </c>
      <c r="G118" s="176" t="s">
        <v>130</v>
      </c>
      <c r="H118" s="177">
        <v>12240</v>
      </c>
      <c r="I118" s="178"/>
      <c r="J118" s="177">
        <f>ROUND(I118*H118,2)</f>
        <v>0</v>
      </c>
      <c r="K118" s="175" t="s">
        <v>131</v>
      </c>
      <c r="L118" s="37"/>
      <c r="M118" s="179" t="s">
        <v>27</v>
      </c>
      <c r="N118" s="180" t="s">
        <v>48</v>
      </c>
      <c r="O118" s="59"/>
      <c r="P118" s="181">
        <f>O118*H118</f>
        <v>0</v>
      </c>
      <c r="Q118" s="181">
        <v>0</v>
      </c>
      <c r="R118" s="181">
        <f>Q118*H118</f>
        <v>0</v>
      </c>
      <c r="S118" s="181">
        <v>0</v>
      </c>
      <c r="T118" s="182">
        <f>S118*H118</f>
        <v>0</v>
      </c>
      <c r="AR118" s="16" t="s">
        <v>132</v>
      </c>
      <c r="AT118" s="16" t="s">
        <v>127</v>
      </c>
      <c r="AU118" s="16" t="s">
        <v>87</v>
      </c>
      <c r="AY118" s="16" t="s">
        <v>125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16" t="s">
        <v>85</v>
      </c>
      <c r="BK118" s="183">
        <f>ROUND(I118*H118,2)</f>
        <v>0</v>
      </c>
      <c r="BL118" s="16" t="s">
        <v>132</v>
      </c>
      <c r="BM118" s="16" t="s">
        <v>171</v>
      </c>
    </row>
    <row r="119" spans="2:65" s="11" customFormat="1" ht="11.25">
      <c r="B119" s="187"/>
      <c r="C119" s="188"/>
      <c r="D119" s="184" t="s">
        <v>136</v>
      </c>
      <c r="E119" s="189" t="s">
        <v>27</v>
      </c>
      <c r="F119" s="190" t="s">
        <v>316</v>
      </c>
      <c r="G119" s="188"/>
      <c r="H119" s="191">
        <v>12240</v>
      </c>
      <c r="I119" s="192"/>
      <c r="J119" s="188"/>
      <c r="K119" s="188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136</v>
      </c>
      <c r="AU119" s="197" t="s">
        <v>87</v>
      </c>
      <c r="AV119" s="11" t="s">
        <v>87</v>
      </c>
      <c r="AW119" s="11" t="s">
        <v>36</v>
      </c>
      <c r="AX119" s="11" t="s">
        <v>77</v>
      </c>
      <c r="AY119" s="197" t="s">
        <v>125</v>
      </c>
    </row>
    <row r="120" spans="2:65" s="12" customFormat="1" ht="11.25">
      <c r="B120" s="198"/>
      <c r="C120" s="199"/>
      <c r="D120" s="184" t="s">
        <v>136</v>
      </c>
      <c r="E120" s="200" t="s">
        <v>27</v>
      </c>
      <c r="F120" s="201" t="s">
        <v>173</v>
      </c>
      <c r="G120" s="199"/>
      <c r="H120" s="200" t="s">
        <v>27</v>
      </c>
      <c r="I120" s="202"/>
      <c r="J120" s="199"/>
      <c r="K120" s="199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136</v>
      </c>
      <c r="AU120" s="207" t="s">
        <v>87</v>
      </c>
      <c r="AV120" s="12" t="s">
        <v>85</v>
      </c>
      <c r="AW120" s="12" t="s">
        <v>36</v>
      </c>
      <c r="AX120" s="12" t="s">
        <v>77</v>
      </c>
      <c r="AY120" s="207" t="s">
        <v>125</v>
      </c>
    </row>
    <row r="121" spans="2:65" s="13" customFormat="1" ht="11.25">
      <c r="B121" s="208"/>
      <c r="C121" s="209"/>
      <c r="D121" s="184" t="s">
        <v>136</v>
      </c>
      <c r="E121" s="210" t="s">
        <v>27</v>
      </c>
      <c r="F121" s="211" t="s">
        <v>139</v>
      </c>
      <c r="G121" s="209"/>
      <c r="H121" s="212">
        <v>12240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136</v>
      </c>
      <c r="AU121" s="218" t="s">
        <v>87</v>
      </c>
      <c r="AV121" s="13" t="s">
        <v>132</v>
      </c>
      <c r="AW121" s="13" t="s">
        <v>36</v>
      </c>
      <c r="AX121" s="13" t="s">
        <v>85</v>
      </c>
      <c r="AY121" s="218" t="s">
        <v>125</v>
      </c>
    </row>
    <row r="122" spans="2:65" s="1" customFormat="1" ht="22.5" customHeight="1">
      <c r="B122" s="33"/>
      <c r="C122" s="173" t="s">
        <v>174</v>
      </c>
      <c r="D122" s="173" t="s">
        <v>127</v>
      </c>
      <c r="E122" s="174" t="s">
        <v>175</v>
      </c>
      <c r="F122" s="175" t="s">
        <v>176</v>
      </c>
      <c r="G122" s="176" t="s">
        <v>130</v>
      </c>
      <c r="H122" s="177">
        <v>6120</v>
      </c>
      <c r="I122" s="178"/>
      <c r="J122" s="177">
        <f>ROUND(I122*H122,2)</f>
        <v>0</v>
      </c>
      <c r="K122" s="175" t="s">
        <v>131</v>
      </c>
      <c r="L122" s="37"/>
      <c r="M122" s="179" t="s">
        <v>27</v>
      </c>
      <c r="N122" s="180" t="s">
        <v>48</v>
      </c>
      <c r="O122" s="59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AR122" s="16" t="s">
        <v>132</v>
      </c>
      <c r="AT122" s="16" t="s">
        <v>127</v>
      </c>
      <c r="AU122" s="16" t="s">
        <v>87</v>
      </c>
      <c r="AY122" s="16" t="s">
        <v>125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6" t="s">
        <v>85</v>
      </c>
      <c r="BK122" s="183">
        <f>ROUND(I122*H122,2)</f>
        <v>0</v>
      </c>
      <c r="BL122" s="16" t="s">
        <v>132</v>
      </c>
      <c r="BM122" s="16" t="s">
        <v>177</v>
      </c>
    </row>
    <row r="123" spans="2:65" s="1" customFormat="1" ht="87.75">
      <c r="B123" s="33"/>
      <c r="C123" s="34"/>
      <c r="D123" s="184" t="s">
        <v>134</v>
      </c>
      <c r="E123" s="34"/>
      <c r="F123" s="185" t="s">
        <v>178</v>
      </c>
      <c r="G123" s="34"/>
      <c r="H123" s="34"/>
      <c r="I123" s="102"/>
      <c r="J123" s="34"/>
      <c r="K123" s="34"/>
      <c r="L123" s="37"/>
      <c r="M123" s="186"/>
      <c r="N123" s="59"/>
      <c r="O123" s="59"/>
      <c r="P123" s="59"/>
      <c r="Q123" s="59"/>
      <c r="R123" s="59"/>
      <c r="S123" s="59"/>
      <c r="T123" s="60"/>
      <c r="AT123" s="16" t="s">
        <v>134</v>
      </c>
      <c r="AU123" s="16" t="s">
        <v>87</v>
      </c>
    </row>
    <row r="124" spans="2:65" s="11" customFormat="1" ht="11.25">
      <c r="B124" s="187"/>
      <c r="C124" s="188"/>
      <c r="D124" s="184" t="s">
        <v>136</v>
      </c>
      <c r="E124" s="189" t="s">
        <v>27</v>
      </c>
      <c r="F124" s="190" t="s">
        <v>317</v>
      </c>
      <c r="G124" s="188"/>
      <c r="H124" s="191">
        <v>6120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136</v>
      </c>
      <c r="AU124" s="197" t="s">
        <v>87</v>
      </c>
      <c r="AV124" s="11" t="s">
        <v>87</v>
      </c>
      <c r="AW124" s="11" t="s">
        <v>36</v>
      </c>
      <c r="AX124" s="11" t="s">
        <v>77</v>
      </c>
      <c r="AY124" s="197" t="s">
        <v>125</v>
      </c>
    </row>
    <row r="125" spans="2:65" s="12" customFormat="1" ht="11.25">
      <c r="B125" s="198"/>
      <c r="C125" s="199"/>
      <c r="D125" s="184" t="s">
        <v>136</v>
      </c>
      <c r="E125" s="200" t="s">
        <v>27</v>
      </c>
      <c r="F125" s="201" t="s">
        <v>173</v>
      </c>
      <c r="G125" s="199"/>
      <c r="H125" s="200" t="s">
        <v>27</v>
      </c>
      <c r="I125" s="202"/>
      <c r="J125" s="199"/>
      <c r="K125" s="199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136</v>
      </c>
      <c r="AU125" s="207" t="s">
        <v>87</v>
      </c>
      <c r="AV125" s="12" t="s">
        <v>85</v>
      </c>
      <c r="AW125" s="12" t="s">
        <v>36</v>
      </c>
      <c r="AX125" s="12" t="s">
        <v>77</v>
      </c>
      <c r="AY125" s="207" t="s">
        <v>125</v>
      </c>
    </row>
    <row r="126" spans="2:65" s="13" customFormat="1" ht="11.25">
      <c r="B126" s="208"/>
      <c r="C126" s="209"/>
      <c r="D126" s="184" t="s">
        <v>136</v>
      </c>
      <c r="E126" s="210" t="s">
        <v>27</v>
      </c>
      <c r="F126" s="211" t="s">
        <v>139</v>
      </c>
      <c r="G126" s="209"/>
      <c r="H126" s="212">
        <v>6120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136</v>
      </c>
      <c r="AU126" s="218" t="s">
        <v>87</v>
      </c>
      <c r="AV126" s="13" t="s">
        <v>132</v>
      </c>
      <c r="AW126" s="13" t="s">
        <v>36</v>
      </c>
      <c r="AX126" s="13" t="s">
        <v>85</v>
      </c>
      <c r="AY126" s="218" t="s">
        <v>125</v>
      </c>
    </row>
    <row r="127" spans="2:65" s="1" customFormat="1" ht="22.5" customHeight="1">
      <c r="B127" s="33"/>
      <c r="C127" s="173" t="s">
        <v>180</v>
      </c>
      <c r="D127" s="173" t="s">
        <v>127</v>
      </c>
      <c r="E127" s="174" t="s">
        <v>181</v>
      </c>
      <c r="F127" s="175" t="s">
        <v>182</v>
      </c>
      <c r="G127" s="176" t="s">
        <v>130</v>
      </c>
      <c r="H127" s="177">
        <v>6120</v>
      </c>
      <c r="I127" s="178"/>
      <c r="J127" s="177">
        <f>ROUND(I127*H127,2)</f>
        <v>0</v>
      </c>
      <c r="K127" s="175" t="s">
        <v>131</v>
      </c>
      <c r="L127" s="37"/>
      <c r="M127" s="179" t="s">
        <v>27</v>
      </c>
      <c r="N127" s="180" t="s">
        <v>48</v>
      </c>
      <c r="O127" s="59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AR127" s="16" t="s">
        <v>132</v>
      </c>
      <c r="AT127" s="16" t="s">
        <v>127</v>
      </c>
      <c r="AU127" s="16" t="s">
        <v>87</v>
      </c>
      <c r="AY127" s="16" t="s">
        <v>125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6" t="s">
        <v>85</v>
      </c>
      <c r="BK127" s="183">
        <f>ROUND(I127*H127,2)</f>
        <v>0</v>
      </c>
      <c r="BL127" s="16" t="s">
        <v>132</v>
      </c>
      <c r="BM127" s="16" t="s">
        <v>183</v>
      </c>
    </row>
    <row r="128" spans="2:65" s="1" customFormat="1" ht="87.75">
      <c r="B128" s="33"/>
      <c r="C128" s="34"/>
      <c r="D128" s="184" t="s">
        <v>134</v>
      </c>
      <c r="E128" s="34"/>
      <c r="F128" s="185" t="s">
        <v>178</v>
      </c>
      <c r="G128" s="34"/>
      <c r="H128" s="34"/>
      <c r="I128" s="102"/>
      <c r="J128" s="34"/>
      <c r="K128" s="34"/>
      <c r="L128" s="37"/>
      <c r="M128" s="186"/>
      <c r="N128" s="59"/>
      <c r="O128" s="59"/>
      <c r="P128" s="59"/>
      <c r="Q128" s="59"/>
      <c r="R128" s="59"/>
      <c r="S128" s="59"/>
      <c r="T128" s="60"/>
      <c r="AT128" s="16" t="s">
        <v>134</v>
      </c>
      <c r="AU128" s="16" t="s">
        <v>87</v>
      </c>
    </row>
    <row r="129" spans="2:65" s="11" customFormat="1" ht="11.25">
      <c r="B129" s="187"/>
      <c r="C129" s="188"/>
      <c r="D129" s="184" t="s">
        <v>136</v>
      </c>
      <c r="E129" s="189" t="s">
        <v>27</v>
      </c>
      <c r="F129" s="190" t="s">
        <v>317</v>
      </c>
      <c r="G129" s="188"/>
      <c r="H129" s="191">
        <v>6120</v>
      </c>
      <c r="I129" s="192"/>
      <c r="J129" s="188"/>
      <c r="K129" s="188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136</v>
      </c>
      <c r="AU129" s="197" t="s">
        <v>87</v>
      </c>
      <c r="AV129" s="11" t="s">
        <v>87</v>
      </c>
      <c r="AW129" s="11" t="s">
        <v>36</v>
      </c>
      <c r="AX129" s="11" t="s">
        <v>77</v>
      </c>
      <c r="AY129" s="197" t="s">
        <v>125</v>
      </c>
    </row>
    <row r="130" spans="2:65" s="12" customFormat="1" ht="11.25">
      <c r="B130" s="198"/>
      <c r="C130" s="199"/>
      <c r="D130" s="184" t="s">
        <v>136</v>
      </c>
      <c r="E130" s="200" t="s">
        <v>27</v>
      </c>
      <c r="F130" s="201" t="s">
        <v>153</v>
      </c>
      <c r="G130" s="199"/>
      <c r="H130" s="200" t="s">
        <v>27</v>
      </c>
      <c r="I130" s="202"/>
      <c r="J130" s="199"/>
      <c r="K130" s="199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136</v>
      </c>
      <c r="AU130" s="207" t="s">
        <v>87</v>
      </c>
      <c r="AV130" s="12" t="s">
        <v>85</v>
      </c>
      <c r="AW130" s="12" t="s">
        <v>36</v>
      </c>
      <c r="AX130" s="12" t="s">
        <v>77</v>
      </c>
      <c r="AY130" s="207" t="s">
        <v>125</v>
      </c>
    </row>
    <row r="131" spans="2:65" s="13" customFormat="1" ht="11.25">
      <c r="B131" s="208"/>
      <c r="C131" s="209"/>
      <c r="D131" s="184" t="s">
        <v>136</v>
      </c>
      <c r="E131" s="210" t="s">
        <v>27</v>
      </c>
      <c r="F131" s="211" t="s">
        <v>139</v>
      </c>
      <c r="G131" s="209"/>
      <c r="H131" s="212">
        <v>6120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136</v>
      </c>
      <c r="AU131" s="218" t="s">
        <v>87</v>
      </c>
      <c r="AV131" s="13" t="s">
        <v>132</v>
      </c>
      <c r="AW131" s="13" t="s">
        <v>36</v>
      </c>
      <c r="AX131" s="13" t="s">
        <v>85</v>
      </c>
      <c r="AY131" s="218" t="s">
        <v>125</v>
      </c>
    </row>
    <row r="132" spans="2:65" s="10" customFormat="1" ht="22.9" customHeight="1">
      <c r="B132" s="157"/>
      <c r="C132" s="158"/>
      <c r="D132" s="159" t="s">
        <v>76</v>
      </c>
      <c r="E132" s="171" t="s">
        <v>163</v>
      </c>
      <c r="F132" s="171" t="s">
        <v>184</v>
      </c>
      <c r="G132" s="158"/>
      <c r="H132" s="158"/>
      <c r="I132" s="161"/>
      <c r="J132" s="172">
        <f>BK132</f>
        <v>0</v>
      </c>
      <c r="K132" s="158"/>
      <c r="L132" s="163"/>
      <c r="M132" s="164"/>
      <c r="N132" s="165"/>
      <c r="O132" s="165"/>
      <c r="P132" s="166">
        <f>SUM(P133:P171)</f>
        <v>0</v>
      </c>
      <c r="Q132" s="165"/>
      <c r="R132" s="166">
        <f>SUM(R133:R171)</f>
        <v>790.77599999999995</v>
      </c>
      <c r="S132" s="165"/>
      <c r="T132" s="167">
        <f>SUM(T133:T171)</f>
        <v>0</v>
      </c>
      <c r="AR132" s="168" t="s">
        <v>85</v>
      </c>
      <c r="AT132" s="169" t="s">
        <v>76</v>
      </c>
      <c r="AU132" s="169" t="s">
        <v>85</v>
      </c>
      <c r="AY132" s="168" t="s">
        <v>125</v>
      </c>
      <c r="BK132" s="170">
        <f>SUM(BK133:BK171)</f>
        <v>0</v>
      </c>
    </row>
    <row r="133" spans="2:65" s="1" customFormat="1" ht="16.5" customHeight="1">
      <c r="B133" s="33"/>
      <c r="C133" s="173" t="s">
        <v>185</v>
      </c>
      <c r="D133" s="173" t="s">
        <v>127</v>
      </c>
      <c r="E133" s="174" t="s">
        <v>318</v>
      </c>
      <c r="F133" s="175" t="s">
        <v>319</v>
      </c>
      <c r="G133" s="176" t="s">
        <v>130</v>
      </c>
      <c r="H133" s="177">
        <v>600</v>
      </c>
      <c r="I133" s="178"/>
      <c r="J133" s="177">
        <f>ROUND(I133*H133,2)</f>
        <v>0</v>
      </c>
      <c r="K133" s="175" t="s">
        <v>131</v>
      </c>
      <c r="L133" s="37"/>
      <c r="M133" s="179" t="s">
        <v>27</v>
      </c>
      <c r="N133" s="180" t="s">
        <v>48</v>
      </c>
      <c r="O133" s="59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AR133" s="16" t="s">
        <v>132</v>
      </c>
      <c r="AT133" s="16" t="s">
        <v>127</v>
      </c>
      <c r="AU133" s="16" t="s">
        <v>87</v>
      </c>
      <c r="AY133" s="16" t="s">
        <v>125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6" t="s">
        <v>85</v>
      </c>
      <c r="BK133" s="183">
        <f>ROUND(I133*H133,2)</f>
        <v>0</v>
      </c>
      <c r="BL133" s="16" t="s">
        <v>132</v>
      </c>
      <c r="BM133" s="16" t="s">
        <v>320</v>
      </c>
    </row>
    <row r="134" spans="2:65" s="11" customFormat="1" ht="11.25">
      <c r="B134" s="187"/>
      <c r="C134" s="188"/>
      <c r="D134" s="184" t="s">
        <v>136</v>
      </c>
      <c r="E134" s="189" t="s">
        <v>27</v>
      </c>
      <c r="F134" s="190" t="s">
        <v>321</v>
      </c>
      <c r="G134" s="188"/>
      <c r="H134" s="191">
        <v>600</v>
      </c>
      <c r="I134" s="192"/>
      <c r="J134" s="188"/>
      <c r="K134" s="188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136</v>
      </c>
      <c r="AU134" s="197" t="s">
        <v>87</v>
      </c>
      <c r="AV134" s="11" t="s">
        <v>87</v>
      </c>
      <c r="AW134" s="11" t="s">
        <v>36</v>
      </c>
      <c r="AX134" s="11" t="s">
        <v>77</v>
      </c>
      <c r="AY134" s="197" t="s">
        <v>125</v>
      </c>
    </row>
    <row r="135" spans="2:65" s="12" customFormat="1" ht="11.25">
      <c r="B135" s="198"/>
      <c r="C135" s="199"/>
      <c r="D135" s="184" t="s">
        <v>136</v>
      </c>
      <c r="E135" s="200" t="s">
        <v>27</v>
      </c>
      <c r="F135" s="201" t="s">
        <v>322</v>
      </c>
      <c r="G135" s="199"/>
      <c r="H135" s="200" t="s">
        <v>27</v>
      </c>
      <c r="I135" s="202"/>
      <c r="J135" s="199"/>
      <c r="K135" s="199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136</v>
      </c>
      <c r="AU135" s="207" t="s">
        <v>87</v>
      </c>
      <c r="AV135" s="12" t="s">
        <v>85</v>
      </c>
      <c r="AW135" s="12" t="s">
        <v>36</v>
      </c>
      <c r="AX135" s="12" t="s">
        <v>77</v>
      </c>
      <c r="AY135" s="207" t="s">
        <v>125</v>
      </c>
    </row>
    <row r="136" spans="2:65" s="13" customFormat="1" ht="11.25">
      <c r="B136" s="208"/>
      <c r="C136" s="209"/>
      <c r="D136" s="184" t="s">
        <v>136</v>
      </c>
      <c r="E136" s="210" t="s">
        <v>27</v>
      </c>
      <c r="F136" s="211" t="s">
        <v>139</v>
      </c>
      <c r="G136" s="209"/>
      <c r="H136" s="212">
        <v>600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136</v>
      </c>
      <c r="AU136" s="218" t="s">
        <v>87</v>
      </c>
      <c r="AV136" s="13" t="s">
        <v>132</v>
      </c>
      <c r="AW136" s="13" t="s">
        <v>36</v>
      </c>
      <c r="AX136" s="13" t="s">
        <v>85</v>
      </c>
      <c r="AY136" s="218" t="s">
        <v>125</v>
      </c>
    </row>
    <row r="137" spans="2:65" s="1" customFormat="1" ht="22.5" customHeight="1">
      <c r="B137" s="33"/>
      <c r="C137" s="173" t="s">
        <v>190</v>
      </c>
      <c r="D137" s="173" t="s">
        <v>127</v>
      </c>
      <c r="E137" s="174" t="s">
        <v>186</v>
      </c>
      <c r="F137" s="175" t="s">
        <v>187</v>
      </c>
      <c r="G137" s="176" t="s">
        <v>130</v>
      </c>
      <c r="H137" s="177">
        <v>1800</v>
      </c>
      <c r="I137" s="178"/>
      <c r="J137" s="177">
        <f>ROUND(I137*H137,2)</f>
        <v>0</v>
      </c>
      <c r="K137" s="175" t="s">
        <v>131</v>
      </c>
      <c r="L137" s="37"/>
      <c r="M137" s="179" t="s">
        <v>27</v>
      </c>
      <c r="N137" s="180" t="s">
        <v>48</v>
      </c>
      <c r="O137" s="59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AR137" s="16" t="s">
        <v>132</v>
      </c>
      <c r="AT137" s="16" t="s">
        <v>127</v>
      </c>
      <c r="AU137" s="16" t="s">
        <v>87</v>
      </c>
      <c r="AY137" s="16" t="s">
        <v>125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6" t="s">
        <v>85</v>
      </c>
      <c r="BK137" s="183">
        <f>ROUND(I137*H137,2)</f>
        <v>0</v>
      </c>
      <c r="BL137" s="16" t="s">
        <v>132</v>
      </c>
      <c r="BM137" s="16" t="s">
        <v>188</v>
      </c>
    </row>
    <row r="138" spans="2:65" s="1" customFormat="1" ht="29.25">
      <c r="B138" s="33"/>
      <c r="C138" s="34"/>
      <c r="D138" s="184" t="s">
        <v>134</v>
      </c>
      <c r="E138" s="34"/>
      <c r="F138" s="185" t="s">
        <v>189</v>
      </c>
      <c r="G138" s="34"/>
      <c r="H138" s="34"/>
      <c r="I138" s="102"/>
      <c r="J138" s="34"/>
      <c r="K138" s="34"/>
      <c r="L138" s="37"/>
      <c r="M138" s="186"/>
      <c r="N138" s="59"/>
      <c r="O138" s="59"/>
      <c r="P138" s="59"/>
      <c r="Q138" s="59"/>
      <c r="R138" s="59"/>
      <c r="S138" s="59"/>
      <c r="T138" s="60"/>
      <c r="AT138" s="16" t="s">
        <v>134</v>
      </c>
      <c r="AU138" s="16" t="s">
        <v>87</v>
      </c>
    </row>
    <row r="139" spans="2:65" s="11" customFormat="1" ht="11.25">
      <c r="B139" s="187"/>
      <c r="C139" s="188"/>
      <c r="D139" s="184" t="s">
        <v>136</v>
      </c>
      <c r="E139" s="189" t="s">
        <v>27</v>
      </c>
      <c r="F139" s="190" t="s">
        <v>323</v>
      </c>
      <c r="G139" s="188"/>
      <c r="H139" s="191">
        <v>1800</v>
      </c>
      <c r="I139" s="192"/>
      <c r="J139" s="188"/>
      <c r="K139" s="188"/>
      <c r="L139" s="193"/>
      <c r="M139" s="194"/>
      <c r="N139" s="195"/>
      <c r="O139" s="195"/>
      <c r="P139" s="195"/>
      <c r="Q139" s="195"/>
      <c r="R139" s="195"/>
      <c r="S139" s="195"/>
      <c r="T139" s="196"/>
      <c r="AT139" s="197" t="s">
        <v>136</v>
      </c>
      <c r="AU139" s="197" t="s">
        <v>87</v>
      </c>
      <c r="AV139" s="11" t="s">
        <v>87</v>
      </c>
      <c r="AW139" s="11" t="s">
        <v>36</v>
      </c>
      <c r="AX139" s="11" t="s">
        <v>77</v>
      </c>
      <c r="AY139" s="197" t="s">
        <v>125</v>
      </c>
    </row>
    <row r="140" spans="2:65" s="12" customFormat="1" ht="11.25">
      <c r="B140" s="198"/>
      <c r="C140" s="199"/>
      <c r="D140" s="184" t="s">
        <v>136</v>
      </c>
      <c r="E140" s="200" t="s">
        <v>27</v>
      </c>
      <c r="F140" s="201" t="s">
        <v>324</v>
      </c>
      <c r="G140" s="199"/>
      <c r="H140" s="200" t="s">
        <v>27</v>
      </c>
      <c r="I140" s="202"/>
      <c r="J140" s="199"/>
      <c r="K140" s="199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136</v>
      </c>
      <c r="AU140" s="207" t="s">
        <v>87</v>
      </c>
      <c r="AV140" s="12" t="s">
        <v>85</v>
      </c>
      <c r="AW140" s="12" t="s">
        <v>36</v>
      </c>
      <c r="AX140" s="12" t="s">
        <v>77</v>
      </c>
      <c r="AY140" s="207" t="s">
        <v>125</v>
      </c>
    </row>
    <row r="141" spans="2:65" s="13" customFormat="1" ht="11.25">
      <c r="B141" s="208"/>
      <c r="C141" s="209"/>
      <c r="D141" s="184" t="s">
        <v>136</v>
      </c>
      <c r="E141" s="210" t="s">
        <v>27</v>
      </c>
      <c r="F141" s="211" t="s">
        <v>139</v>
      </c>
      <c r="G141" s="209"/>
      <c r="H141" s="212">
        <v>1800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136</v>
      </c>
      <c r="AU141" s="218" t="s">
        <v>87</v>
      </c>
      <c r="AV141" s="13" t="s">
        <v>132</v>
      </c>
      <c r="AW141" s="13" t="s">
        <v>36</v>
      </c>
      <c r="AX141" s="13" t="s">
        <v>85</v>
      </c>
      <c r="AY141" s="218" t="s">
        <v>125</v>
      </c>
    </row>
    <row r="142" spans="2:65" s="1" customFormat="1" ht="16.5" customHeight="1">
      <c r="B142" s="33"/>
      <c r="C142" s="173" t="s">
        <v>196</v>
      </c>
      <c r="D142" s="173" t="s">
        <v>127</v>
      </c>
      <c r="E142" s="174" t="s">
        <v>191</v>
      </c>
      <c r="F142" s="175" t="s">
        <v>192</v>
      </c>
      <c r="G142" s="176" t="s">
        <v>130</v>
      </c>
      <c r="H142" s="177">
        <v>3661</v>
      </c>
      <c r="I142" s="178"/>
      <c r="J142" s="177">
        <f>ROUND(I142*H142,2)</f>
        <v>0</v>
      </c>
      <c r="K142" s="175" t="s">
        <v>131</v>
      </c>
      <c r="L142" s="37"/>
      <c r="M142" s="179" t="s">
        <v>27</v>
      </c>
      <c r="N142" s="180" t="s">
        <v>48</v>
      </c>
      <c r="O142" s="59"/>
      <c r="P142" s="181">
        <f>O142*H142</f>
        <v>0</v>
      </c>
      <c r="Q142" s="181">
        <v>0.216</v>
      </c>
      <c r="R142" s="181">
        <f>Q142*H142</f>
        <v>790.77599999999995</v>
      </c>
      <c r="S142" s="181">
        <v>0</v>
      </c>
      <c r="T142" s="182">
        <f>S142*H142</f>
        <v>0</v>
      </c>
      <c r="AR142" s="16" t="s">
        <v>132</v>
      </c>
      <c r="AT142" s="16" t="s">
        <v>127</v>
      </c>
      <c r="AU142" s="16" t="s">
        <v>87</v>
      </c>
      <c r="AY142" s="16" t="s">
        <v>125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85</v>
      </c>
      <c r="BK142" s="183">
        <f>ROUND(I142*H142,2)</f>
        <v>0</v>
      </c>
      <c r="BL142" s="16" t="s">
        <v>132</v>
      </c>
      <c r="BM142" s="16" t="s">
        <v>193</v>
      </c>
    </row>
    <row r="143" spans="2:65" s="1" customFormat="1" ht="68.25">
      <c r="B143" s="33"/>
      <c r="C143" s="34"/>
      <c r="D143" s="184" t="s">
        <v>134</v>
      </c>
      <c r="E143" s="34"/>
      <c r="F143" s="185" t="s">
        <v>194</v>
      </c>
      <c r="G143" s="34"/>
      <c r="H143" s="34"/>
      <c r="I143" s="102"/>
      <c r="J143" s="34"/>
      <c r="K143" s="34"/>
      <c r="L143" s="37"/>
      <c r="M143" s="186"/>
      <c r="N143" s="59"/>
      <c r="O143" s="59"/>
      <c r="P143" s="59"/>
      <c r="Q143" s="59"/>
      <c r="R143" s="59"/>
      <c r="S143" s="59"/>
      <c r="T143" s="60"/>
      <c r="AT143" s="16" t="s">
        <v>134</v>
      </c>
      <c r="AU143" s="16" t="s">
        <v>87</v>
      </c>
    </row>
    <row r="144" spans="2:65" s="11" customFormat="1" ht="11.25">
      <c r="B144" s="187"/>
      <c r="C144" s="188"/>
      <c r="D144" s="184" t="s">
        <v>136</v>
      </c>
      <c r="E144" s="189" t="s">
        <v>27</v>
      </c>
      <c r="F144" s="190" t="s">
        <v>325</v>
      </c>
      <c r="G144" s="188"/>
      <c r="H144" s="191">
        <v>3661</v>
      </c>
      <c r="I144" s="192"/>
      <c r="J144" s="188"/>
      <c r="K144" s="188"/>
      <c r="L144" s="193"/>
      <c r="M144" s="194"/>
      <c r="N144" s="195"/>
      <c r="O144" s="195"/>
      <c r="P144" s="195"/>
      <c r="Q144" s="195"/>
      <c r="R144" s="195"/>
      <c r="S144" s="195"/>
      <c r="T144" s="196"/>
      <c r="AT144" s="197" t="s">
        <v>136</v>
      </c>
      <c r="AU144" s="197" t="s">
        <v>87</v>
      </c>
      <c r="AV144" s="11" t="s">
        <v>87</v>
      </c>
      <c r="AW144" s="11" t="s">
        <v>36</v>
      </c>
      <c r="AX144" s="11" t="s">
        <v>77</v>
      </c>
      <c r="AY144" s="197" t="s">
        <v>125</v>
      </c>
    </row>
    <row r="145" spans="2:65" s="12" customFormat="1" ht="11.25">
      <c r="B145" s="198"/>
      <c r="C145" s="199"/>
      <c r="D145" s="184" t="s">
        <v>136</v>
      </c>
      <c r="E145" s="200" t="s">
        <v>27</v>
      </c>
      <c r="F145" s="201" t="s">
        <v>153</v>
      </c>
      <c r="G145" s="199"/>
      <c r="H145" s="200" t="s">
        <v>27</v>
      </c>
      <c r="I145" s="202"/>
      <c r="J145" s="199"/>
      <c r="K145" s="199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136</v>
      </c>
      <c r="AU145" s="207" t="s">
        <v>87</v>
      </c>
      <c r="AV145" s="12" t="s">
        <v>85</v>
      </c>
      <c r="AW145" s="12" t="s">
        <v>36</v>
      </c>
      <c r="AX145" s="12" t="s">
        <v>77</v>
      </c>
      <c r="AY145" s="207" t="s">
        <v>125</v>
      </c>
    </row>
    <row r="146" spans="2:65" s="13" customFormat="1" ht="11.25">
      <c r="B146" s="208"/>
      <c r="C146" s="209"/>
      <c r="D146" s="184" t="s">
        <v>136</v>
      </c>
      <c r="E146" s="210" t="s">
        <v>27</v>
      </c>
      <c r="F146" s="211" t="s">
        <v>139</v>
      </c>
      <c r="G146" s="209"/>
      <c r="H146" s="212">
        <v>3661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136</v>
      </c>
      <c r="AU146" s="218" t="s">
        <v>87</v>
      </c>
      <c r="AV146" s="13" t="s">
        <v>132</v>
      </c>
      <c r="AW146" s="13" t="s">
        <v>36</v>
      </c>
      <c r="AX146" s="13" t="s">
        <v>85</v>
      </c>
      <c r="AY146" s="218" t="s">
        <v>125</v>
      </c>
    </row>
    <row r="147" spans="2:65" s="1" customFormat="1" ht="16.5" customHeight="1">
      <c r="B147" s="33"/>
      <c r="C147" s="173" t="s">
        <v>201</v>
      </c>
      <c r="D147" s="173" t="s">
        <v>127</v>
      </c>
      <c r="E147" s="174" t="s">
        <v>197</v>
      </c>
      <c r="F147" s="175" t="s">
        <v>198</v>
      </c>
      <c r="G147" s="176" t="s">
        <v>130</v>
      </c>
      <c r="H147" s="177">
        <v>1500</v>
      </c>
      <c r="I147" s="178"/>
      <c r="J147" s="177">
        <f>ROUND(I147*H147,2)</f>
        <v>0</v>
      </c>
      <c r="K147" s="175" t="s">
        <v>131</v>
      </c>
      <c r="L147" s="37"/>
      <c r="M147" s="179" t="s">
        <v>27</v>
      </c>
      <c r="N147" s="180" t="s">
        <v>48</v>
      </c>
      <c r="O147" s="59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AR147" s="16" t="s">
        <v>132</v>
      </c>
      <c r="AT147" s="16" t="s">
        <v>127</v>
      </c>
      <c r="AU147" s="16" t="s">
        <v>87</v>
      </c>
      <c r="AY147" s="16" t="s">
        <v>125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6" t="s">
        <v>85</v>
      </c>
      <c r="BK147" s="183">
        <f>ROUND(I147*H147,2)</f>
        <v>0</v>
      </c>
      <c r="BL147" s="16" t="s">
        <v>132</v>
      </c>
      <c r="BM147" s="16" t="s">
        <v>199</v>
      </c>
    </row>
    <row r="148" spans="2:65" s="1" customFormat="1" ht="39">
      <c r="B148" s="33"/>
      <c r="C148" s="34"/>
      <c r="D148" s="184" t="s">
        <v>134</v>
      </c>
      <c r="E148" s="34"/>
      <c r="F148" s="185" t="s">
        <v>200</v>
      </c>
      <c r="G148" s="34"/>
      <c r="H148" s="34"/>
      <c r="I148" s="102"/>
      <c r="J148" s="34"/>
      <c r="K148" s="34"/>
      <c r="L148" s="37"/>
      <c r="M148" s="186"/>
      <c r="N148" s="59"/>
      <c r="O148" s="59"/>
      <c r="P148" s="59"/>
      <c r="Q148" s="59"/>
      <c r="R148" s="59"/>
      <c r="S148" s="59"/>
      <c r="T148" s="60"/>
      <c r="AT148" s="16" t="s">
        <v>134</v>
      </c>
      <c r="AU148" s="16" t="s">
        <v>87</v>
      </c>
    </row>
    <row r="149" spans="2:65" s="11" customFormat="1" ht="11.25">
      <c r="B149" s="187"/>
      <c r="C149" s="188"/>
      <c r="D149" s="184" t="s">
        <v>136</v>
      </c>
      <c r="E149" s="189" t="s">
        <v>27</v>
      </c>
      <c r="F149" s="190" t="s">
        <v>311</v>
      </c>
      <c r="G149" s="188"/>
      <c r="H149" s="191">
        <v>1500</v>
      </c>
      <c r="I149" s="192"/>
      <c r="J149" s="188"/>
      <c r="K149" s="188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136</v>
      </c>
      <c r="AU149" s="197" t="s">
        <v>87</v>
      </c>
      <c r="AV149" s="11" t="s">
        <v>87</v>
      </c>
      <c r="AW149" s="11" t="s">
        <v>36</v>
      </c>
      <c r="AX149" s="11" t="s">
        <v>77</v>
      </c>
      <c r="AY149" s="197" t="s">
        <v>125</v>
      </c>
    </row>
    <row r="150" spans="2:65" s="12" customFormat="1" ht="11.25">
      <c r="B150" s="198"/>
      <c r="C150" s="199"/>
      <c r="D150" s="184" t="s">
        <v>136</v>
      </c>
      <c r="E150" s="200" t="s">
        <v>27</v>
      </c>
      <c r="F150" s="201" t="s">
        <v>326</v>
      </c>
      <c r="G150" s="199"/>
      <c r="H150" s="200" t="s">
        <v>27</v>
      </c>
      <c r="I150" s="202"/>
      <c r="J150" s="199"/>
      <c r="K150" s="199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136</v>
      </c>
      <c r="AU150" s="207" t="s">
        <v>87</v>
      </c>
      <c r="AV150" s="12" t="s">
        <v>85</v>
      </c>
      <c r="AW150" s="12" t="s">
        <v>36</v>
      </c>
      <c r="AX150" s="12" t="s">
        <v>77</v>
      </c>
      <c r="AY150" s="207" t="s">
        <v>125</v>
      </c>
    </row>
    <row r="151" spans="2:65" s="13" customFormat="1" ht="11.25">
      <c r="B151" s="208"/>
      <c r="C151" s="209"/>
      <c r="D151" s="184" t="s">
        <v>136</v>
      </c>
      <c r="E151" s="210" t="s">
        <v>27</v>
      </c>
      <c r="F151" s="211" t="s">
        <v>139</v>
      </c>
      <c r="G151" s="209"/>
      <c r="H151" s="212">
        <v>1500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136</v>
      </c>
      <c r="AU151" s="218" t="s">
        <v>87</v>
      </c>
      <c r="AV151" s="13" t="s">
        <v>132</v>
      </c>
      <c r="AW151" s="13" t="s">
        <v>36</v>
      </c>
      <c r="AX151" s="13" t="s">
        <v>85</v>
      </c>
      <c r="AY151" s="218" t="s">
        <v>125</v>
      </c>
    </row>
    <row r="152" spans="2:65" s="1" customFormat="1" ht="16.5" customHeight="1">
      <c r="B152" s="33"/>
      <c r="C152" s="173" t="s">
        <v>209</v>
      </c>
      <c r="D152" s="173" t="s">
        <v>127</v>
      </c>
      <c r="E152" s="174" t="s">
        <v>202</v>
      </c>
      <c r="F152" s="175" t="s">
        <v>203</v>
      </c>
      <c r="G152" s="176" t="s">
        <v>130</v>
      </c>
      <c r="H152" s="177">
        <v>43944.94</v>
      </c>
      <c r="I152" s="178"/>
      <c r="J152" s="177">
        <f>ROUND(I152*H152,2)</f>
        <v>0</v>
      </c>
      <c r="K152" s="175" t="s">
        <v>131</v>
      </c>
      <c r="L152" s="37"/>
      <c r="M152" s="179" t="s">
        <v>27</v>
      </c>
      <c r="N152" s="180" t="s">
        <v>48</v>
      </c>
      <c r="O152" s="59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AR152" s="16" t="s">
        <v>132</v>
      </c>
      <c r="AT152" s="16" t="s">
        <v>127</v>
      </c>
      <c r="AU152" s="16" t="s">
        <v>87</v>
      </c>
      <c r="AY152" s="16" t="s">
        <v>125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85</v>
      </c>
      <c r="BK152" s="183">
        <f>ROUND(I152*H152,2)</f>
        <v>0</v>
      </c>
      <c r="BL152" s="16" t="s">
        <v>132</v>
      </c>
      <c r="BM152" s="16" t="s">
        <v>204</v>
      </c>
    </row>
    <row r="153" spans="2:65" s="12" customFormat="1" ht="11.25">
      <c r="B153" s="198"/>
      <c r="C153" s="199"/>
      <c r="D153" s="184" t="s">
        <v>136</v>
      </c>
      <c r="E153" s="200" t="s">
        <v>27</v>
      </c>
      <c r="F153" s="201" t="s">
        <v>205</v>
      </c>
      <c r="G153" s="199"/>
      <c r="H153" s="200" t="s">
        <v>27</v>
      </c>
      <c r="I153" s="202"/>
      <c r="J153" s="199"/>
      <c r="K153" s="199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136</v>
      </c>
      <c r="AU153" s="207" t="s">
        <v>87</v>
      </c>
      <c r="AV153" s="12" t="s">
        <v>85</v>
      </c>
      <c r="AW153" s="12" t="s">
        <v>36</v>
      </c>
      <c r="AX153" s="12" t="s">
        <v>77</v>
      </c>
      <c r="AY153" s="207" t="s">
        <v>125</v>
      </c>
    </row>
    <row r="154" spans="2:65" s="11" customFormat="1" ht="11.25">
      <c r="B154" s="187"/>
      <c r="C154" s="188"/>
      <c r="D154" s="184" t="s">
        <v>136</v>
      </c>
      <c r="E154" s="189" t="s">
        <v>27</v>
      </c>
      <c r="F154" s="190" t="s">
        <v>327</v>
      </c>
      <c r="G154" s="188"/>
      <c r="H154" s="191">
        <v>42757.54</v>
      </c>
      <c r="I154" s="192"/>
      <c r="J154" s="188"/>
      <c r="K154" s="188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136</v>
      </c>
      <c r="AU154" s="197" t="s">
        <v>87</v>
      </c>
      <c r="AV154" s="11" t="s">
        <v>87</v>
      </c>
      <c r="AW154" s="11" t="s">
        <v>36</v>
      </c>
      <c r="AX154" s="11" t="s">
        <v>77</v>
      </c>
      <c r="AY154" s="197" t="s">
        <v>125</v>
      </c>
    </row>
    <row r="155" spans="2:65" s="12" customFormat="1" ht="11.25">
      <c r="B155" s="198"/>
      <c r="C155" s="199"/>
      <c r="D155" s="184" t="s">
        <v>136</v>
      </c>
      <c r="E155" s="200" t="s">
        <v>27</v>
      </c>
      <c r="F155" s="201" t="s">
        <v>328</v>
      </c>
      <c r="G155" s="199"/>
      <c r="H155" s="200" t="s">
        <v>27</v>
      </c>
      <c r="I155" s="202"/>
      <c r="J155" s="199"/>
      <c r="K155" s="199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136</v>
      </c>
      <c r="AU155" s="207" t="s">
        <v>87</v>
      </c>
      <c r="AV155" s="12" t="s">
        <v>85</v>
      </c>
      <c r="AW155" s="12" t="s">
        <v>36</v>
      </c>
      <c r="AX155" s="12" t="s">
        <v>77</v>
      </c>
      <c r="AY155" s="207" t="s">
        <v>125</v>
      </c>
    </row>
    <row r="156" spans="2:65" s="11" customFormat="1" ht="11.25">
      <c r="B156" s="187"/>
      <c r="C156" s="188"/>
      <c r="D156" s="184" t="s">
        <v>136</v>
      </c>
      <c r="E156" s="189" t="s">
        <v>27</v>
      </c>
      <c r="F156" s="190" t="s">
        <v>329</v>
      </c>
      <c r="G156" s="188"/>
      <c r="H156" s="191">
        <v>1187.4000000000001</v>
      </c>
      <c r="I156" s="192"/>
      <c r="J156" s="188"/>
      <c r="K156" s="188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136</v>
      </c>
      <c r="AU156" s="197" t="s">
        <v>87</v>
      </c>
      <c r="AV156" s="11" t="s">
        <v>87</v>
      </c>
      <c r="AW156" s="11" t="s">
        <v>36</v>
      </c>
      <c r="AX156" s="11" t="s">
        <v>77</v>
      </c>
      <c r="AY156" s="197" t="s">
        <v>125</v>
      </c>
    </row>
    <row r="157" spans="2:65" s="13" customFormat="1" ht="11.25">
      <c r="B157" s="208"/>
      <c r="C157" s="209"/>
      <c r="D157" s="184" t="s">
        <v>136</v>
      </c>
      <c r="E157" s="210" t="s">
        <v>27</v>
      </c>
      <c r="F157" s="211" t="s">
        <v>139</v>
      </c>
      <c r="G157" s="209"/>
      <c r="H157" s="212">
        <v>43944.94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136</v>
      </c>
      <c r="AU157" s="218" t="s">
        <v>87</v>
      </c>
      <c r="AV157" s="13" t="s">
        <v>132</v>
      </c>
      <c r="AW157" s="13" t="s">
        <v>36</v>
      </c>
      <c r="AX157" s="13" t="s">
        <v>85</v>
      </c>
      <c r="AY157" s="218" t="s">
        <v>125</v>
      </c>
    </row>
    <row r="158" spans="2:65" s="1" customFormat="1" ht="22.5" customHeight="1">
      <c r="B158" s="33"/>
      <c r="C158" s="173" t="s">
        <v>216</v>
      </c>
      <c r="D158" s="173" t="s">
        <v>127</v>
      </c>
      <c r="E158" s="174" t="s">
        <v>210</v>
      </c>
      <c r="F158" s="175" t="s">
        <v>211</v>
      </c>
      <c r="G158" s="176" t="s">
        <v>130</v>
      </c>
      <c r="H158" s="177">
        <v>21822.47</v>
      </c>
      <c r="I158" s="178"/>
      <c r="J158" s="177">
        <f>ROUND(I158*H158,2)</f>
        <v>0</v>
      </c>
      <c r="K158" s="175" t="s">
        <v>131</v>
      </c>
      <c r="L158" s="37"/>
      <c r="M158" s="179" t="s">
        <v>27</v>
      </c>
      <c r="N158" s="180" t="s">
        <v>48</v>
      </c>
      <c r="O158" s="59"/>
      <c r="P158" s="181">
        <f>O158*H158</f>
        <v>0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AR158" s="16" t="s">
        <v>132</v>
      </c>
      <c r="AT158" s="16" t="s">
        <v>127</v>
      </c>
      <c r="AU158" s="16" t="s">
        <v>87</v>
      </c>
      <c r="AY158" s="16" t="s">
        <v>125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6" t="s">
        <v>85</v>
      </c>
      <c r="BK158" s="183">
        <f>ROUND(I158*H158,2)</f>
        <v>0</v>
      </c>
      <c r="BL158" s="16" t="s">
        <v>132</v>
      </c>
      <c r="BM158" s="16" t="s">
        <v>212</v>
      </c>
    </row>
    <row r="159" spans="2:65" s="1" customFormat="1" ht="29.25">
      <c r="B159" s="33"/>
      <c r="C159" s="34"/>
      <c r="D159" s="184" t="s">
        <v>134</v>
      </c>
      <c r="E159" s="34"/>
      <c r="F159" s="185" t="s">
        <v>213</v>
      </c>
      <c r="G159" s="34"/>
      <c r="H159" s="34"/>
      <c r="I159" s="102"/>
      <c r="J159" s="34"/>
      <c r="K159" s="34"/>
      <c r="L159" s="37"/>
      <c r="M159" s="186"/>
      <c r="N159" s="59"/>
      <c r="O159" s="59"/>
      <c r="P159" s="59"/>
      <c r="Q159" s="59"/>
      <c r="R159" s="59"/>
      <c r="S159" s="59"/>
      <c r="T159" s="60"/>
      <c r="AT159" s="16" t="s">
        <v>134</v>
      </c>
      <c r="AU159" s="16" t="s">
        <v>87</v>
      </c>
    </row>
    <row r="160" spans="2:65" s="11" customFormat="1" ht="11.25">
      <c r="B160" s="187"/>
      <c r="C160" s="188"/>
      <c r="D160" s="184" t="s">
        <v>136</v>
      </c>
      <c r="E160" s="189" t="s">
        <v>27</v>
      </c>
      <c r="F160" s="190" t="s">
        <v>312</v>
      </c>
      <c r="G160" s="188"/>
      <c r="H160" s="191">
        <v>21378.77</v>
      </c>
      <c r="I160" s="192"/>
      <c r="J160" s="188"/>
      <c r="K160" s="188"/>
      <c r="L160" s="193"/>
      <c r="M160" s="194"/>
      <c r="N160" s="195"/>
      <c r="O160" s="195"/>
      <c r="P160" s="195"/>
      <c r="Q160" s="195"/>
      <c r="R160" s="195"/>
      <c r="S160" s="195"/>
      <c r="T160" s="196"/>
      <c r="AT160" s="197" t="s">
        <v>136</v>
      </c>
      <c r="AU160" s="197" t="s">
        <v>87</v>
      </c>
      <c r="AV160" s="11" t="s">
        <v>87</v>
      </c>
      <c r="AW160" s="11" t="s">
        <v>36</v>
      </c>
      <c r="AX160" s="11" t="s">
        <v>77</v>
      </c>
      <c r="AY160" s="197" t="s">
        <v>125</v>
      </c>
    </row>
    <row r="161" spans="2:65" s="12" customFormat="1" ht="11.25">
      <c r="B161" s="198"/>
      <c r="C161" s="199"/>
      <c r="D161" s="184" t="s">
        <v>136</v>
      </c>
      <c r="E161" s="200" t="s">
        <v>27</v>
      </c>
      <c r="F161" s="201" t="s">
        <v>215</v>
      </c>
      <c r="G161" s="199"/>
      <c r="H161" s="200" t="s">
        <v>27</v>
      </c>
      <c r="I161" s="202"/>
      <c r="J161" s="199"/>
      <c r="K161" s="199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136</v>
      </c>
      <c r="AU161" s="207" t="s">
        <v>87</v>
      </c>
      <c r="AV161" s="12" t="s">
        <v>85</v>
      </c>
      <c r="AW161" s="12" t="s">
        <v>36</v>
      </c>
      <c r="AX161" s="12" t="s">
        <v>77</v>
      </c>
      <c r="AY161" s="207" t="s">
        <v>125</v>
      </c>
    </row>
    <row r="162" spans="2:65" s="11" customFormat="1" ht="11.25">
      <c r="B162" s="187"/>
      <c r="C162" s="188"/>
      <c r="D162" s="184" t="s">
        <v>136</v>
      </c>
      <c r="E162" s="189" t="s">
        <v>27</v>
      </c>
      <c r="F162" s="190" t="s">
        <v>310</v>
      </c>
      <c r="G162" s="188"/>
      <c r="H162" s="191">
        <v>443.7</v>
      </c>
      <c r="I162" s="192"/>
      <c r="J162" s="188"/>
      <c r="K162" s="188"/>
      <c r="L162" s="193"/>
      <c r="M162" s="194"/>
      <c r="N162" s="195"/>
      <c r="O162" s="195"/>
      <c r="P162" s="195"/>
      <c r="Q162" s="195"/>
      <c r="R162" s="195"/>
      <c r="S162" s="195"/>
      <c r="T162" s="196"/>
      <c r="AT162" s="197" t="s">
        <v>136</v>
      </c>
      <c r="AU162" s="197" t="s">
        <v>87</v>
      </c>
      <c r="AV162" s="11" t="s">
        <v>87</v>
      </c>
      <c r="AW162" s="11" t="s">
        <v>36</v>
      </c>
      <c r="AX162" s="11" t="s">
        <v>77</v>
      </c>
      <c r="AY162" s="197" t="s">
        <v>125</v>
      </c>
    </row>
    <row r="163" spans="2:65" s="12" customFormat="1" ht="11.25">
      <c r="B163" s="198"/>
      <c r="C163" s="199"/>
      <c r="D163" s="184" t="s">
        <v>136</v>
      </c>
      <c r="E163" s="200" t="s">
        <v>27</v>
      </c>
      <c r="F163" s="201" t="s">
        <v>207</v>
      </c>
      <c r="G163" s="199"/>
      <c r="H163" s="200" t="s">
        <v>27</v>
      </c>
      <c r="I163" s="202"/>
      <c r="J163" s="199"/>
      <c r="K163" s="199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136</v>
      </c>
      <c r="AU163" s="207" t="s">
        <v>87</v>
      </c>
      <c r="AV163" s="12" t="s">
        <v>85</v>
      </c>
      <c r="AW163" s="12" t="s">
        <v>36</v>
      </c>
      <c r="AX163" s="12" t="s">
        <v>77</v>
      </c>
      <c r="AY163" s="207" t="s">
        <v>125</v>
      </c>
    </row>
    <row r="164" spans="2:65" s="13" customFormat="1" ht="11.25">
      <c r="B164" s="208"/>
      <c r="C164" s="209"/>
      <c r="D164" s="184" t="s">
        <v>136</v>
      </c>
      <c r="E164" s="210" t="s">
        <v>27</v>
      </c>
      <c r="F164" s="211" t="s">
        <v>139</v>
      </c>
      <c r="G164" s="209"/>
      <c r="H164" s="212">
        <v>21822.47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136</v>
      </c>
      <c r="AU164" s="218" t="s">
        <v>87</v>
      </c>
      <c r="AV164" s="13" t="s">
        <v>132</v>
      </c>
      <c r="AW164" s="13" t="s">
        <v>36</v>
      </c>
      <c r="AX164" s="13" t="s">
        <v>85</v>
      </c>
      <c r="AY164" s="218" t="s">
        <v>125</v>
      </c>
    </row>
    <row r="165" spans="2:65" s="1" customFormat="1" ht="22.5" customHeight="1">
      <c r="B165" s="33"/>
      <c r="C165" s="173" t="s">
        <v>8</v>
      </c>
      <c r="D165" s="173" t="s">
        <v>127</v>
      </c>
      <c r="E165" s="174" t="s">
        <v>217</v>
      </c>
      <c r="F165" s="175" t="s">
        <v>218</v>
      </c>
      <c r="G165" s="176" t="s">
        <v>130</v>
      </c>
      <c r="H165" s="177">
        <v>21822.47</v>
      </c>
      <c r="I165" s="178"/>
      <c r="J165" s="177">
        <f>ROUND(I165*H165,2)</f>
        <v>0</v>
      </c>
      <c r="K165" s="175" t="s">
        <v>131</v>
      </c>
      <c r="L165" s="37"/>
      <c r="M165" s="179" t="s">
        <v>27</v>
      </c>
      <c r="N165" s="180" t="s">
        <v>48</v>
      </c>
      <c r="O165" s="59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AR165" s="16" t="s">
        <v>132</v>
      </c>
      <c r="AT165" s="16" t="s">
        <v>127</v>
      </c>
      <c r="AU165" s="16" t="s">
        <v>87</v>
      </c>
      <c r="AY165" s="16" t="s">
        <v>125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6" t="s">
        <v>85</v>
      </c>
      <c r="BK165" s="183">
        <f>ROUND(I165*H165,2)</f>
        <v>0</v>
      </c>
      <c r="BL165" s="16" t="s">
        <v>132</v>
      </c>
      <c r="BM165" s="16" t="s">
        <v>219</v>
      </c>
    </row>
    <row r="166" spans="2:65" s="1" customFormat="1" ht="29.25">
      <c r="B166" s="33"/>
      <c r="C166" s="34"/>
      <c r="D166" s="184" t="s">
        <v>134</v>
      </c>
      <c r="E166" s="34"/>
      <c r="F166" s="185" t="s">
        <v>220</v>
      </c>
      <c r="G166" s="34"/>
      <c r="H166" s="34"/>
      <c r="I166" s="102"/>
      <c r="J166" s="34"/>
      <c r="K166" s="34"/>
      <c r="L166" s="37"/>
      <c r="M166" s="186"/>
      <c r="N166" s="59"/>
      <c r="O166" s="59"/>
      <c r="P166" s="59"/>
      <c r="Q166" s="59"/>
      <c r="R166" s="59"/>
      <c r="S166" s="59"/>
      <c r="T166" s="60"/>
      <c r="AT166" s="16" t="s">
        <v>134</v>
      </c>
      <c r="AU166" s="16" t="s">
        <v>87</v>
      </c>
    </row>
    <row r="167" spans="2:65" s="11" customFormat="1" ht="11.25">
      <c r="B167" s="187"/>
      <c r="C167" s="188"/>
      <c r="D167" s="184" t="s">
        <v>136</v>
      </c>
      <c r="E167" s="189" t="s">
        <v>27</v>
      </c>
      <c r="F167" s="190" t="s">
        <v>312</v>
      </c>
      <c r="G167" s="188"/>
      <c r="H167" s="191">
        <v>21378.77</v>
      </c>
      <c r="I167" s="192"/>
      <c r="J167" s="188"/>
      <c r="K167" s="188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136</v>
      </c>
      <c r="AU167" s="197" t="s">
        <v>87</v>
      </c>
      <c r="AV167" s="11" t="s">
        <v>87</v>
      </c>
      <c r="AW167" s="11" t="s">
        <v>36</v>
      </c>
      <c r="AX167" s="11" t="s">
        <v>77</v>
      </c>
      <c r="AY167" s="197" t="s">
        <v>125</v>
      </c>
    </row>
    <row r="168" spans="2:65" s="12" customFormat="1" ht="11.25">
      <c r="B168" s="198"/>
      <c r="C168" s="199"/>
      <c r="D168" s="184" t="s">
        <v>136</v>
      </c>
      <c r="E168" s="200" t="s">
        <v>27</v>
      </c>
      <c r="F168" s="201" t="s">
        <v>221</v>
      </c>
      <c r="G168" s="199"/>
      <c r="H168" s="200" t="s">
        <v>27</v>
      </c>
      <c r="I168" s="202"/>
      <c r="J168" s="199"/>
      <c r="K168" s="199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136</v>
      </c>
      <c r="AU168" s="207" t="s">
        <v>87</v>
      </c>
      <c r="AV168" s="12" t="s">
        <v>85</v>
      </c>
      <c r="AW168" s="12" t="s">
        <v>36</v>
      </c>
      <c r="AX168" s="12" t="s">
        <v>77</v>
      </c>
      <c r="AY168" s="207" t="s">
        <v>125</v>
      </c>
    </row>
    <row r="169" spans="2:65" s="11" customFormat="1" ht="11.25">
      <c r="B169" s="187"/>
      <c r="C169" s="188"/>
      <c r="D169" s="184" t="s">
        <v>136</v>
      </c>
      <c r="E169" s="189" t="s">
        <v>27</v>
      </c>
      <c r="F169" s="190" t="s">
        <v>310</v>
      </c>
      <c r="G169" s="188"/>
      <c r="H169" s="191">
        <v>443.7</v>
      </c>
      <c r="I169" s="192"/>
      <c r="J169" s="188"/>
      <c r="K169" s="188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136</v>
      </c>
      <c r="AU169" s="197" t="s">
        <v>87</v>
      </c>
      <c r="AV169" s="11" t="s">
        <v>87</v>
      </c>
      <c r="AW169" s="11" t="s">
        <v>36</v>
      </c>
      <c r="AX169" s="11" t="s">
        <v>77</v>
      </c>
      <c r="AY169" s="197" t="s">
        <v>125</v>
      </c>
    </row>
    <row r="170" spans="2:65" s="12" customFormat="1" ht="11.25">
      <c r="B170" s="198"/>
      <c r="C170" s="199"/>
      <c r="D170" s="184" t="s">
        <v>136</v>
      </c>
      <c r="E170" s="200" t="s">
        <v>27</v>
      </c>
      <c r="F170" s="201" t="s">
        <v>207</v>
      </c>
      <c r="G170" s="199"/>
      <c r="H170" s="200" t="s">
        <v>27</v>
      </c>
      <c r="I170" s="202"/>
      <c r="J170" s="199"/>
      <c r="K170" s="199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136</v>
      </c>
      <c r="AU170" s="207" t="s">
        <v>87</v>
      </c>
      <c r="AV170" s="12" t="s">
        <v>85</v>
      </c>
      <c r="AW170" s="12" t="s">
        <v>36</v>
      </c>
      <c r="AX170" s="12" t="s">
        <v>77</v>
      </c>
      <c r="AY170" s="207" t="s">
        <v>125</v>
      </c>
    </row>
    <row r="171" spans="2:65" s="13" customFormat="1" ht="11.25">
      <c r="B171" s="208"/>
      <c r="C171" s="209"/>
      <c r="D171" s="184" t="s">
        <v>136</v>
      </c>
      <c r="E171" s="210" t="s">
        <v>27</v>
      </c>
      <c r="F171" s="211" t="s">
        <v>139</v>
      </c>
      <c r="G171" s="209"/>
      <c r="H171" s="212">
        <v>21822.47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136</v>
      </c>
      <c r="AU171" s="218" t="s">
        <v>87</v>
      </c>
      <c r="AV171" s="13" t="s">
        <v>132</v>
      </c>
      <c r="AW171" s="13" t="s">
        <v>36</v>
      </c>
      <c r="AX171" s="13" t="s">
        <v>85</v>
      </c>
      <c r="AY171" s="218" t="s">
        <v>125</v>
      </c>
    </row>
    <row r="172" spans="2:65" s="10" customFormat="1" ht="22.9" customHeight="1">
      <c r="B172" s="157"/>
      <c r="C172" s="158"/>
      <c r="D172" s="159" t="s">
        <v>76</v>
      </c>
      <c r="E172" s="171" t="s">
        <v>185</v>
      </c>
      <c r="F172" s="171" t="s">
        <v>222</v>
      </c>
      <c r="G172" s="158"/>
      <c r="H172" s="158"/>
      <c r="I172" s="161"/>
      <c r="J172" s="172">
        <f>BK172</f>
        <v>0</v>
      </c>
      <c r="K172" s="158"/>
      <c r="L172" s="163"/>
      <c r="M172" s="164"/>
      <c r="N172" s="165"/>
      <c r="O172" s="165"/>
      <c r="P172" s="166">
        <f>SUM(P173:P220)</f>
        <v>0</v>
      </c>
      <c r="Q172" s="165"/>
      <c r="R172" s="166">
        <f>SUM(R173:R220)</f>
        <v>25.9886324</v>
      </c>
      <c r="S172" s="165"/>
      <c r="T172" s="167">
        <f>SUM(T173:T220)</f>
        <v>898.93540000000007</v>
      </c>
      <c r="AR172" s="168" t="s">
        <v>85</v>
      </c>
      <c r="AT172" s="169" t="s">
        <v>76</v>
      </c>
      <c r="AU172" s="169" t="s">
        <v>85</v>
      </c>
      <c r="AY172" s="168" t="s">
        <v>125</v>
      </c>
      <c r="BK172" s="170">
        <f>SUM(BK173:BK220)</f>
        <v>0</v>
      </c>
    </row>
    <row r="173" spans="2:65" s="1" customFormat="1" ht="16.5" customHeight="1">
      <c r="B173" s="33"/>
      <c r="C173" s="173" t="s">
        <v>231</v>
      </c>
      <c r="D173" s="173" t="s">
        <v>127</v>
      </c>
      <c r="E173" s="174" t="s">
        <v>223</v>
      </c>
      <c r="F173" s="175" t="s">
        <v>224</v>
      </c>
      <c r="G173" s="176" t="s">
        <v>225</v>
      </c>
      <c r="H173" s="177">
        <v>6650</v>
      </c>
      <c r="I173" s="178"/>
      <c r="J173" s="177">
        <f>ROUND(I173*H173,2)</f>
        <v>0</v>
      </c>
      <c r="K173" s="175" t="s">
        <v>131</v>
      </c>
      <c r="L173" s="37"/>
      <c r="M173" s="179" t="s">
        <v>27</v>
      </c>
      <c r="N173" s="180" t="s">
        <v>48</v>
      </c>
      <c r="O173" s="59"/>
      <c r="P173" s="181">
        <f>O173*H173</f>
        <v>0</v>
      </c>
      <c r="Q173" s="181">
        <v>1.1E-4</v>
      </c>
      <c r="R173" s="181">
        <f>Q173*H173</f>
        <v>0.73150000000000004</v>
      </c>
      <c r="S173" s="181">
        <v>0</v>
      </c>
      <c r="T173" s="182">
        <f>S173*H173</f>
        <v>0</v>
      </c>
      <c r="AR173" s="16" t="s">
        <v>132</v>
      </c>
      <c r="AT173" s="16" t="s">
        <v>127</v>
      </c>
      <c r="AU173" s="16" t="s">
        <v>87</v>
      </c>
      <c r="AY173" s="16" t="s">
        <v>125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6" t="s">
        <v>85</v>
      </c>
      <c r="BK173" s="183">
        <f>ROUND(I173*H173,2)</f>
        <v>0</v>
      </c>
      <c r="BL173" s="16" t="s">
        <v>132</v>
      </c>
      <c r="BM173" s="16" t="s">
        <v>226</v>
      </c>
    </row>
    <row r="174" spans="2:65" s="1" customFormat="1" ht="107.25">
      <c r="B174" s="33"/>
      <c r="C174" s="34"/>
      <c r="D174" s="184" t="s">
        <v>134</v>
      </c>
      <c r="E174" s="34"/>
      <c r="F174" s="185" t="s">
        <v>227</v>
      </c>
      <c r="G174" s="34"/>
      <c r="H174" s="34"/>
      <c r="I174" s="102"/>
      <c r="J174" s="34"/>
      <c r="K174" s="34"/>
      <c r="L174" s="37"/>
      <c r="M174" s="186"/>
      <c r="N174" s="59"/>
      <c r="O174" s="59"/>
      <c r="P174" s="59"/>
      <c r="Q174" s="59"/>
      <c r="R174" s="59"/>
      <c r="S174" s="59"/>
      <c r="T174" s="60"/>
      <c r="AT174" s="16" t="s">
        <v>134</v>
      </c>
      <c r="AU174" s="16" t="s">
        <v>87</v>
      </c>
    </row>
    <row r="175" spans="2:65" s="12" customFormat="1" ht="11.25">
      <c r="B175" s="198"/>
      <c r="C175" s="199"/>
      <c r="D175" s="184" t="s">
        <v>136</v>
      </c>
      <c r="E175" s="200" t="s">
        <v>27</v>
      </c>
      <c r="F175" s="201" t="s">
        <v>228</v>
      </c>
      <c r="G175" s="199"/>
      <c r="H175" s="200" t="s">
        <v>27</v>
      </c>
      <c r="I175" s="202"/>
      <c r="J175" s="199"/>
      <c r="K175" s="199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136</v>
      </c>
      <c r="AU175" s="207" t="s">
        <v>87</v>
      </c>
      <c r="AV175" s="12" t="s">
        <v>85</v>
      </c>
      <c r="AW175" s="12" t="s">
        <v>36</v>
      </c>
      <c r="AX175" s="12" t="s">
        <v>77</v>
      </c>
      <c r="AY175" s="207" t="s">
        <v>125</v>
      </c>
    </row>
    <row r="176" spans="2:65" s="11" customFormat="1" ht="11.25">
      <c r="B176" s="187"/>
      <c r="C176" s="188"/>
      <c r="D176" s="184" t="s">
        <v>136</v>
      </c>
      <c r="E176" s="189" t="s">
        <v>27</v>
      </c>
      <c r="F176" s="190" t="s">
        <v>330</v>
      </c>
      <c r="G176" s="188"/>
      <c r="H176" s="191">
        <v>6650</v>
      </c>
      <c r="I176" s="192"/>
      <c r="J176" s="188"/>
      <c r="K176" s="188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136</v>
      </c>
      <c r="AU176" s="197" t="s">
        <v>87</v>
      </c>
      <c r="AV176" s="11" t="s">
        <v>87</v>
      </c>
      <c r="AW176" s="11" t="s">
        <v>36</v>
      </c>
      <c r="AX176" s="11" t="s">
        <v>77</v>
      </c>
      <c r="AY176" s="197" t="s">
        <v>125</v>
      </c>
    </row>
    <row r="177" spans="2:65" s="12" customFormat="1" ht="11.25">
      <c r="B177" s="198"/>
      <c r="C177" s="199"/>
      <c r="D177" s="184" t="s">
        <v>136</v>
      </c>
      <c r="E177" s="200" t="s">
        <v>27</v>
      </c>
      <c r="F177" s="201" t="s">
        <v>230</v>
      </c>
      <c r="G177" s="199"/>
      <c r="H177" s="200" t="s">
        <v>27</v>
      </c>
      <c r="I177" s="202"/>
      <c r="J177" s="199"/>
      <c r="K177" s="199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136</v>
      </c>
      <c r="AU177" s="207" t="s">
        <v>87</v>
      </c>
      <c r="AV177" s="12" t="s">
        <v>85</v>
      </c>
      <c r="AW177" s="12" t="s">
        <v>36</v>
      </c>
      <c r="AX177" s="12" t="s">
        <v>77</v>
      </c>
      <c r="AY177" s="207" t="s">
        <v>125</v>
      </c>
    </row>
    <row r="178" spans="2:65" s="13" customFormat="1" ht="11.25">
      <c r="B178" s="208"/>
      <c r="C178" s="209"/>
      <c r="D178" s="184" t="s">
        <v>136</v>
      </c>
      <c r="E178" s="210" t="s">
        <v>27</v>
      </c>
      <c r="F178" s="211" t="s">
        <v>139</v>
      </c>
      <c r="G178" s="209"/>
      <c r="H178" s="212">
        <v>6650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136</v>
      </c>
      <c r="AU178" s="218" t="s">
        <v>87</v>
      </c>
      <c r="AV178" s="13" t="s">
        <v>132</v>
      </c>
      <c r="AW178" s="13" t="s">
        <v>36</v>
      </c>
      <c r="AX178" s="13" t="s">
        <v>85</v>
      </c>
      <c r="AY178" s="218" t="s">
        <v>125</v>
      </c>
    </row>
    <row r="179" spans="2:65" s="1" customFormat="1" ht="16.5" customHeight="1">
      <c r="B179" s="33"/>
      <c r="C179" s="173" t="s">
        <v>236</v>
      </c>
      <c r="D179" s="173" t="s">
        <v>127</v>
      </c>
      <c r="E179" s="174" t="s">
        <v>331</v>
      </c>
      <c r="F179" s="175" t="s">
        <v>332</v>
      </c>
      <c r="G179" s="176" t="s">
        <v>225</v>
      </c>
      <c r="H179" s="177">
        <v>40</v>
      </c>
      <c r="I179" s="178"/>
      <c r="J179" s="177">
        <f>ROUND(I179*H179,2)</f>
        <v>0</v>
      </c>
      <c r="K179" s="175" t="s">
        <v>131</v>
      </c>
      <c r="L179" s="37"/>
      <c r="M179" s="179" t="s">
        <v>27</v>
      </c>
      <c r="N179" s="180" t="s">
        <v>48</v>
      </c>
      <c r="O179" s="59"/>
      <c r="P179" s="181">
        <f>O179*H179</f>
        <v>0</v>
      </c>
      <c r="Q179" s="181">
        <v>1.1E-4</v>
      </c>
      <c r="R179" s="181">
        <f>Q179*H179</f>
        <v>4.4000000000000003E-3</v>
      </c>
      <c r="S179" s="181">
        <v>0</v>
      </c>
      <c r="T179" s="182">
        <f>S179*H179</f>
        <v>0</v>
      </c>
      <c r="AR179" s="16" t="s">
        <v>132</v>
      </c>
      <c r="AT179" s="16" t="s">
        <v>127</v>
      </c>
      <c r="AU179" s="16" t="s">
        <v>87</v>
      </c>
      <c r="AY179" s="16" t="s">
        <v>125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6" t="s">
        <v>85</v>
      </c>
      <c r="BK179" s="183">
        <f>ROUND(I179*H179,2)</f>
        <v>0</v>
      </c>
      <c r="BL179" s="16" t="s">
        <v>132</v>
      </c>
      <c r="BM179" s="16" t="s">
        <v>333</v>
      </c>
    </row>
    <row r="180" spans="2:65" s="1" customFormat="1" ht="107.25">
      <c r="B180" s="33"/>
      <c r="C180" s="34"/>
      <c r="D180" s="184" t="s">
        <v>134</v>
      </c>
      <c r="E180" s="34"/>
      <c r="F180" s="185" t="s">
        <v>227</v>
      </c>
      <c r="G180" s="34"/>
      <c r="H180" s="34"/>
      <c r="I180" s="102"/>
      <c r="J180" s="34"/>
      <c r="K180" s="34"/>
      <c r="L180" s="37"/>
      <c r="M180" s="186"/>
      <c r="N180" s="59"/>
      <c r="O180" s="59"/>
      <c r="P180" s="59"/>
      <c r="Q180" s="59"/>
      <c r="R180" s="59"/>
      <c r="S180" s="59"/>
      <c r="T180" s="60"/>
      <c r="AT180" s="16" t="s">
        <v>134</v>
      </c>
      <c r="AU180" s="16" t="s">
        <v>87</v>
      </c>
    </row>
    <row r="181" spans="2:65" s="11" customFormat="1" ht="11.25">
      <c r="B181" s="187"/>
      <c r="C181" s="188"/>
      <c r="D181" s="184" t="s">
        <v>136</v>
      </c>
      <c r="E181" s="189" t="s">
        <v>27</v>
      </c>
      <c r="F181" s="190" t="s">
        <v>334</v>
      </c>
      <c r="G181" s="188"/>
      <c r="H181" s="191">
        <v>40</v>
      </c>
      <c r="I181" s="192"/>
      <c r="J181" s="188"/>
      <c r="K181" s="188"/>
      <c r="L181" s="193"/>
      <c r="M181" s="194"/>
      <c r="N181" s="195"/>
      <c r="O181" s="195"/>
      <c r="P181" s="195"/>
      <c r="Q181" s="195"/>
      <c r="R181" s="195"/>
      <c r="S181" s="195"/>
      <c r="T181" s="196"/>
      <c r="AT181" s="197" t="s">
        <v>136</v>
      </c>
      <c r="AU181" s="197" t="s">
        <v>87</v>
      </c>
      <c r="AV181" s="11" t="s">
        <v>87</v>
      </c>
      <c r="AW181" s="11" t="s">
        <v>36</v>
      </c>
      <c r="AX181" s="11" t="s">
        <v>77</v>
      </c>
      <c r="AY181" s="197" t="s">
        <v>125</v>
      </c>
    </row>
    <row r="182" spans="2:65" s="12" customFormat="1" ht="11.25">
      <c r="B182" s="198"/>
      <c r="C182" s="199"/>
      <c r="D182" s="184" t="s">
        <v>136</v>
      </c>
      <c r="E182" s="200" t="s">
        <v>27</v>
      </c>
      <c r="F182" s="201" t="s">
        <v>335</v>
      </c>
      <c r="G182" s="199"/>
      <c r="H182" s="200" t="s">
        <v>27</v>
      </c>
      <c r="I182" s="202"/>
      <c r="J182" s="199"/>
      <c r="K182" s="199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136</v>
      </c>
      <c r="AU182" s="207" t="s">
        <v>87</v>
      </c>
      <c r="AV182" s="12" t="s">
        <v>85</v>
      </c>
      <c r="AW182" s="12" t="s">
        <v>36</v>
      </c>
      <c r="AX182" s="12" t="s">
        <v>77</v>
      </c>
      <c r="AY182" s="207" t="s">
        <v>125</v>
      </c>
    </row>
    <row r="183" spans="2:65" s="13" customFormat="1" ht="11.25">
      <c r="B183" s="208"/>
      <c r="C183" s="209"/>
      <c r="D183" s="184" t="s">
        <v>136</v>
      </c>
      <c r="E183" s="210" t="s">
        <v>27</v>
      </c>
      <c r="F183" s="211" t="s">
        <v>139</v>
      </c>
      <c r="G183" s="209"/>
      <c r="H183" s="212">
        <v>40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136</v>
      </c>
      <c r="AU183" s="218" t="s">
        <v>87</v>
      </c>
      <c r="AV183" s="13" t="s">
        <v>132</v>
      </c>
      <c r="AW183" s="13" t="s">
        <v>36</v>
      </c>
      <c r="AX183" s="13" t="s">
        <v>85</v>
      </c>
      <c r="AY183" s="218" t="s">
        <v>125</v>
      </c>
    </row>
    <row r="184" spans="2:65" s="1" customFormat="1" ht="16.5" customHeight="1">
      <c r="B184" s="33"/>
      <c r="C184" s="173" t="s">
        <v>242</v>
      </c>
      <c r="D184" s="173" t="s">
        <v>127</v>
      </c>
      <c r="E184" s="174" t="s">
        <v>232</v>
      </c>
      <c r="F184" s="175" t="s">
        <v>233</v>
      </c>
      <c r="G184" s="176" t="s">
        <v>225</v>
      </c>
      <c r="H184" s="177">
        <v>6650</v>
      </c>
      <c r="I184" s="178"/>
      <c r="J184" s="177">
        <f>ROUND(I184*H184,2)</f>
        <v>0</v>
      </c>
      <c r="K184" s="175" t="s">
        <v>131</v>
      </c>
      <c r="L184" s="37"/>
      <c r="M184" s="179" t="s">
        <v>27</v>
      </c>
      <c r="N184" s="180" t="s">
        <v>48</v>
      </c>
      <c r="O184" s="59"/>
      <c r="P184" s="181">
        <f>O184*H184</f>
        <v>0</v>
      </c>
      <c r="Q184" s="181">
        <v>3.3E-4</v>
      </c>
      <c r="R184" s="181">
        <f>Q184*H184</f>
        <v>2.1945000000000001</v>
      </c>
      <c r="S184" s="181">
        <v>0</v>
      </c>
      <c r="T184" s="182">
        <f>S184*H184</f>
        <v>0</v>
      </c>
      <c r="AR184" s="16" t="s">
        <v>132</v>
      </c>
      <c r="AT184" s="16" t="s">
        <v>127</v>
      </c>
      <c r="AU184" s="16" t="s">
        <v>87</v>
      </c>
      <c r="AY184" s="16" t="s">
        <v>125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6" t="s">
        <v>85</v>
      </c>
      <c r="BK184" s="183">
        <f>ROUND(I184*H184,2)</f>
        <v>0</v>
      </c>
      <c r="BL184" s="16" t="s">
        <v>132</v>
      </c>
      <c r="BM184" s="16" t="s">
        <v>336</v>
      </c>
    </row>
    <row r="185" spans="2:65" s="1" customFormat="1" ht="107.25">
      <c r="B185" s="33"/>
      <c r="C185" s="34"/>
      <c r="D185" s="184" t="s">
        <v>134</v>
      </c>
      <c r="E185" s="34"/>
      <c r="F185" s="185" t="s">
        <v>235</v>
      </c>
      <c r="G185" s="34"/>
      <c r="H185" s="34"/>
      <c r="I185" s="102"/>
      <c r="J185" s="34"/>
      <c r="K185" s="34"/>
      <c r="L185" s="37"/>
      <c r="M185" s="186"/>
      <c r="N185" s="59"/>
      <c r="O185" s="59"/>
      <c r="P185" s="59"/>
      <c r="Q185" s="59"/>
      <c r="R185" s="59"/>
      <c r="S185" s="59"/>
      <c r="T185" s="60"/>
      <c r="AT185" s="16" t="s">
        <v>134</v>
      </c>
      <c r="AU185" s="16" t="s">
        <v>87</v>
      </c>
    </row>
    <row r="186" spans="2:65" s="11" customFormat="1" ht="11.25">
      <c r="B186" s="187"/>
      <c r="C186" s="188"/>
      <c r="D186" s="184" t="s">
        <v>136</v>
      </c>
      <c r="E186" s="189" t="s">
        <v>27</v>
      </c>
      <c r="F186" s="190" t="s">
        <v>330</v>
      </c>
      <c r="G186" s="188"/>
      <c r="H186" s="191">
        <v>6650</v>
      </c>
      <c r="I186" s="192"/>
      <c r="J186" s="188"/>
      <c r="K186" s="188"/>
      <c r="L186" s="193"/>
      <c r="M186" s="194"/>
      <c r="N186" s="195"/>
      <c r="O186" s="195"/>
      <c r="P186" s="195"/>
      <c r="Q186" s="195"/>
      <c r="R186" s="195"/>
      <c r="S186" s="195"/>
      <c r="T186" s="196"/>
      <c r="AT186" s="197" t="s">
        <v>136</v>
      </c>
      <c r="AU186" s="197" t="s">
        <v>87</v>
      </c>
      <c r="AV186" s="11" t="s">
        <v>87</v>
      </c>
      <c r="AW186" s="11" t="s">
        <v>36</v>
      </c>
      <c r="AX186" s="11" t="s">
        <v>77</v>
      </c>
      <c r="AY186" s="197" t="s">
        <v>125</v>
      </c>
    </row>
    <row r="187" spans="2:65" s="12" customFormat="1" ht="11.25">
      <c r="B187" s="198"/>
      <c r="C187" s="199"/>
      <c r="D187" s="184" t="s">
        <v>136</v>
      </c>
      <c r="E187" s="200" t="s">
        <v>27</v>
      </c>
      <c r="F187" s="201" t="s">
        <v>337</v>
      </c>
      <c r="G187" s="199"/>
      <c r="H187" s="200" t="s">
        <v>27</v>
      </c>
      <c r="I187" s="202"/>
      <c r="J187" s="199"/>
      <c r="K187" s="199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136</v>
      </c>
      <c r="AU187" s="207" t="s">
        <v>87</v>
      </c>
      <c r="AV187" s="12" t="s">
        <v>85</v>
      </c>
      <c r="AW187" s="12" t="s">
        <v>36</v>
      </c>
      <c r="AX187" s="12" t="s">
        <v>77</v>
      </c>
      <c r="AY187" s="207" t="s">
        <v>125</v>
      </c>
    </row>
    <row r="188" spans="2:65" s="13" customFormat="1" ht="11.25">
      <c r="B188" s="208"/>
      <c r="C188" s="209"/>
      <c r="D188" s="184" t="s">
        <v>136</v>
      </c>
      <c r="E188" s="210" t="s">
        <v>27</v>
      </c>
      <c r="F188" s="211" t="s">
        <v>139</v>
      </c>
      <c r="G188" s="209"/>
      <c r="H188" s="212">
        <v>6650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136</v>
      </c>
      <c r="AU188" s="218" t="s">
        <v>87</v>
      </c>
      <c r="AV188" s="13" t="s">
        <v>132</v>
      </c>
      <c r="AW188" s="13" t="s">
        <v>36</v>
      </c>
      <c r="AX188" s="13" t="s">
        <v>85</v>
      </c>
      <c r="AY188" s="218" t="s">
        <v>125</v>
      </c>
    </row>
    <row r="189" spans="2:65" s="1" customFormat="1" ht="16.5" customHeight="1">
      <c r="B189" s="33"/>
      <c r="C189" s="173" t="s">
        <v>247</v>
      </c>
      <c r="D189" s="173" t="s">
        <v>127</v>
      </c>
      <c r="E189" s="174" t="s">
        <v>243</v>
      </c>
      <c r="F189" s="175" t="s">
        <v>244</v>
      </c>
      <c r="G189" s="176" t="s">
        <v>225</v>
      </c>
      <c r="H189" s="177">
        <v>40</v>
      </c>
      <c r="I189" s="178"/>
      <c r="J189" s="177">
        <f>ROUND(I189*H189,2)</f>
        <v>0</v>
      </c>
      <c r="K189" s="175" t="s">
        <v>131</v>
      </c>
      <c r="L189" s="37"/>
      <c r="M189" s="179" t="s">
        <v>27</v>
      </c>
      <c r="N189" s="180" t="s">
        <v>48</v>
      </c>
      <c r="O189" s="59"/>
      <c r="P189" s="181">
        <f>O189*H189</f>
        <v>0</v>
      </c>
      <c r="Q189" s="181">
        <v>3.8000000000000002E-4</v>
      </c>
      <c r="R189" s="181">
        <f>Q189*H189</f>
        <v>1.5200000000000002E-2</v>
      </c>
      <c r="S189" s="181">
        <v>0</v>
      </c>
      <c r="T189" s="182">
        <f>S189*H189</f>
        <v>0</v>
      </c>
      <c r="AR189" s="16" t="s">
        <v>132</v>
      </c>
      <c r="AT189" s="16" t="s">
        <v>127</v>
      </c>
      <c r="AU189" s="16" t="s">
        <v>87</v>
      </c>
      <c r="AY189" s="16" t="s">
        <v>125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6" t="s">
        <v>85</v>
      </c>
      <c r="BK189" s="183">
        <f>ROUND(I189*H189,2)</f>
        <v>0</v>
      </c>
      <c r="BL189" s="16" t="s">
        <v>132</v>
      </c>
      <c r="BM189" s="16" t="s">
        <v>245</v>
      </c>
    </row>
    <row r="190" spans="2:65" s="1" customFormat="1" ht="107.25">
      <c r="B190" s="33"/>
      <c r="C190" s="34"/>
      <c r="D190" s="184" t="s">
        <v>134</v>
      </c>
      <c r="E190" s="34"/>
      <c r="F190" s="185" t="s">
        <v>235</v>
      </c>
      <c r="G190" s="34"/>
      <c r="H190" s="34"/>
      <c r="I190" s="102"/>
      <c r="J190" s="34"/>
      <c r="K190" s="34"/>
      <c r="L190" s="37"/>
      <c r="M190" s="186"/>
      <c r="N190" s="59"/>
      <c r="O190" s="59"/>
      <c r="P190" s="59"/>
      <c r="Q190" s="59"/>
      <c r="R190" s="59"/>
      <c r="S190" s="59"/>
      <c r="T190" s="60"/>
      <c r="AT190" s="16" t="s">
        <v>134</v>
      </c>
      <c r="AU190" s="16" t="s">
        <v>87</v>
      </c>
    </row>
    <row r="191" spans="2:65" s="11" customFormat="1" ht="11.25">
      <c r="B191" s="187"/>
      <c r="C191" s="188"/>
      <c r="D191" s="184" t="s">
        <v>136</v>
      </c>
      <c r="E191" s="189" t="s">
        <v>27</v>
      </c>
      <c r="F191" s="190" t="s">
        <v>334</v>
      </c>
      <c r="G191" s="188"/>
      <c r="H191" s="191">
        <v>40</v>
      </c>
      <c r="I191" s="192"/>
      <c r="J191" s="188"/>
      <c r="K191" s="188"/>
      <c r="L191" s="193"/>
      <c r="M191" s="194"/>
      <c r="N191" s="195"/>
      <c r="O191" s="195"/>
      <c r="P191" s="195"/>
      <c r="Q191" s="195"/>
      <c r="R191" s="195"/>
      <c r="S191" s="195"/>
      <c r="T191" s="196"/>
      <c r="AT191" s="197" t="s">
        <v>136</v>
      </c>
      <c r="AU191" s="197" t="s">
        <v>87</v>
      </c>
      <c r="AV191" s="11" t="s">
        <v>87</v>
      </c>
      <c r="AW191" s="11" t="s">
        <v>36</v>
      </c>
      <c r="AX191" s="11" t="s">
        <v>77</v>
      </c>
      <c r="AY191" s="197" t="s">
        <v>125</v>
      </c>
    </row>
    <row r="192" spans="2:65" s="12" customFormat="1" ht="11.25">
      <c r="B192" s="198"/>
      <c r="C192" s="199"/>
      <c r="D192" s="184" t="s">
        <v>136</v>
      </c>
      <c r="E192" s="200" t="s">
        <v>27</v>
      </c>
      <c r="F192" s="201" t="s">
        <v>246</v>
      </c>
      <c r="G192" s="199"/>
      <c r="H192" s="200" t="s">
        <v>27</v>
      </c>
      <c r="I192" s="202"/>
      <c r="J192" s="199"/>
      <c r="K192" s="199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136</v>
      </c>
      <c r="AU192" s="207" t="s">
        <v>87</v>
      </c>
      <c r="AV192" s="12" t="s">
        <v>85</v>
      </c>
      <c r="AW192" s="12" t="s">
        <v>36</v>
      </c>
      <c r="AX192" s="12" t="s">
        <v>77</v>
      </c>
      <c r="AY192" s="207" t="s">
        <v>125</v>
      </c>
    </row>
    <row r="193" spans="2:65" s="13" customFormat="1" ht="11.25">
      <c r="B193" s="208"/>
      <c r="C193" s="209"/>
      <c r="D193" s="184" t="s">
        <v>136</v>
      </c>
      <c r="E193" s="210" t="s">
        <v>27</v>
      </c>
      <c r="F193" s="211" t="s">
        <v>139</v>
      </c>
      <c r="G193" s="209"/>
      <c r="H193" s="212">
        <v>40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136</v>
      </c>
      <c r="AU193" s="218" t="s">
        <v>87</v>
      </c>
      <c r="AV193" s="13" t="s">
        <v>132</v>
      </c>
      <c r="AW193" s="13" t="s">
        <v>36</v>
      </c>
      <c r="AX193" s="13" t="s">
        <v>85</v>
      </c>
      <c r="AY193" s="218" t="s">
        <v>125</v>
      </c>
    </row>
    <row r="194" spans="2:65" s="1" customFormat="1" ht="22.5" customHeight="1">
      <c r="B194" s="33"/>
      <c r="C194" s="173" t="s">
        <v>253</v>
      </c>
      <c r="D194" s="173" t="s">
        <v>127</v>
      </c>
      <c r="E194" s="174" t="s">
        <v>248</v>
      </c>
      <c r="F194" s="175" t="s">
        <v>249</v>
      </c>
      <c r="G194" s="176" t="s">
        <v>225</v>
      </c>
      <c r="H194" s="177">
        <v>511.86</v>
      </c>
      <c r="I194" s="178"/>
      <c r="J194" s="177">
        <f>ROUND(I194*H194,2)</f>
        <v>0</v>
      </c>
      <c r="K194" s="175" t="s">
        <v>131</v>
      </c>
      <c r="L194" s="37"/>
      <c r="M194" s="179" t="s">
        <v>27</v>
      </c>
      <c r="N194" s="180" t="s">
        <v>48</v>
      </c>
      <c r="O194" s="59"/>
      <c r="P194" s="181">
        <f>O194*H194</f>
        <v>0</v>
      </c>
      <c r="Q194" s="181">
        <v>3.4000000000000002E-4</v>
      </c>
      <c r="R194" s="181">
        <f>Q194*H194</f>
        <v>0.1740324</v>
      </c>
      <c r="S194" s="181">
        <v>0</v>
      </c>
      <c r="T194" s="182">
        <f>S194*H194</f>
        <v>0</v>
      </c>
      <c r="AR194" s="16" t="s">
        <v>132</v>
      </c>
      <c r="AT194" s="16" t="s">
        <v>127</v>
      </c>
      <c r="AU194" s="16" t="s">
        <v>87</v>
      </c>
      <c r="AY194" s="16" t="s">
        <v>125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6" t="s">
        <v>85</v>
      </c>
      <c r="BK194" s="183">
        <f>ROUND(I194*H194,2)</f>
        <v>0</v>
      </c>
      <c r="BL194" s="16" t="s">
        <v>132</v>
      </c>
      <c r="BM194" s="16" t="s">
        <v>250</v>
      </c>
    </row>
    <row r="195" spans="2:65" s="1" customFormat="1" ht="39">
      <c r="B195" s="33"/>
      <c r="C195" s="34"/>
      <c r="D195" s="184" t="s">
        <v>134</v>
      </c>
      <c r="E195" s="34"/>
      <c r="F195" s="185" t="s">
        <v>251</v>
      </c>
      <c r="G195" s="34"/>
      <c r="H195" s="34"/>
      <c r="I195" s="102"/>
      <c r="J195" s="34"/>
      <c r="K195" s="34"/>
      <c r="L195" s="37"/>
      <c r="M195" s="186"/>
      <c r="N195" s="59"/>
      <c r="O195" s="59"/>
      <c r="P195" s="59"/>
      <c r="Q195" s="59"/>
      <c r="R195" s="59"/>
      <c r="S195" s="59"/>
      <c r="T195" s="60"/>
      <c r="AT195" s="16" t="s">
        <v>134</v>
      </c>
      <c r="AU195" s="16" t="s">
        <v>87</v>
      </c>
    </row>
    <row r="196" spans="2:65" s="11" customFormat="1" ht="11.25">
      <c r="B196" s="187"/>
      <c r="C196" s="188"/>
      <c r="D196" s="184" t="s">
        <v>136</v>
      </c>
      <c r="E196" s="189" t="s">
        <v>27</v>
      </c>
      <c r="F196" s="190" t="s">
        <v>338</v>
      </c>
      <c r="G196" s="188"/>
      <c r="H196" s="191">
        <v>511.86</v>
      </c>
      <c r="I196" s="192"/>
      <c r="J196" s="188"/>
      <c r="K196" s="188"/>
      <c r="L196" s="193"/>
      <c r="M196" s="194"/>
      <c r="N196" s="195"/>
      <c r="O196" s="195"/>
      <c r="P196" s="195"/>
      <c r="Q196" s="195"/>
      <c r="R196" s="195"/>
      <c r="S196" s="195"/>
      <c r="T196" s="196"/>
      <c r="AT196" s="197" t="s">
        <v>136</v>
      </c>
      <c r="AU196" s="197" t="s">
        <v>87</v>
      </c>
      <c r="AV196" s="11" t="s">
        <v>87</v>
      </c>
      <c r="AW196" s="11" t="s">
        <v>36</v>
      </c>
      <c r="AX196" s="11" t="s">
        <v>77</v>
      </c>
      <c r="AY196" s="197" t="s">
        <v>125</v>
      </c>
    </row>
    <row r="197" spans="2:65" s="12" customFormat="1" ht="11.25">
      <c r="B197" s="198"/>
      <c r="C197" s="199"/>
      <c r="D197" s="184" t="s">
        <v>136</v>
      </c>
      <c r="E197" s="200" t="s">
        <v>27</v>
      </c>
      <c r="F197" s="201" t="s">
        <v>153</v>
      </c>
      <c r="G197" s="199"/>
      <c r="H197" s="200" t="s">
        <v>27</v>
      </c>
      <c r="I197" s="202"/>
      <c r="J197" s="199"/>
      <c r="K197" s="199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136</v>
      </c>
      <c r="AU197" s="207" t="s">
        <v>87</v>
      </c>
      <c r="AV197" s="12" t="s">
        <v>85</v>
      </c>
      <c r="AW197" s="12" t="s">
        <v>36</v>
      </c>
      <c r="AX197" s="12" t="s">
        <v>77</v>
      </c>
      <c r="AY197" s="207" t="s">
        <v>125</v>
      </c>
    </row>
    <row r="198" spans="2:65" s="13" customFormat="1" ht="11.25">
      <c r="B198" s="208"/>
      <c r="C198" s="209"/>
      <c r="D198" s="184" t="s">
        <v>136</v>
      </c>
      <c r="E198" s="210" t="s">
        <v>27</v>
      </c>
      <c r="F198" s="211" t="s">
        <v>139</v>
      </c>
      <c r="G198" s="209"/>
      <c r="H198" s="212">
        <v>511.86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136</v>
      </c>
      <c r="AU198" s="218" t="s">
        <v>87</v>
      </c>
      <c r="AV198" s="13" t="s">
        <v>132</v>
      </c>
      <c r="AW198" s="13" t="s">
        <v>36</v>
      </c>
      <c r="AX198" s="13" t="s">
        <v>85</v>
      </c>
      <c r="AY198" s="218" t="s">
        <v>125</v>
      </c>
    </row>
    <row r="199" spans="2:65" s="1" customFormat="1" ht="16.5" customHeight="1">
      <c r="B199" s="33"/>
      <c r="C199" s="173" t="s">
        <v>7</v>
      </c>
      <c r="D199" s="173" t="s">
        <v>127</v>
      </c>
      <c r="E199" s="174" t="s">
        <v>254</v>
      </c>
      <c r="F199" s="175" t="s">
        <v>255</v>
      </c>
      <c r="G199" s="176" t="s">
        <v>130</v>
      </c>
      <c r="H199" s="177">
        <v>1650</v>
      </c>
      <c r="I199" s="178"/>
      <c r="J199" s="177">
        <f>ROUND(I199*H199,2)</f>
        <v>0</v>
      </c>
      <c r="K199" s="175" t="s">
        <v>131</v>
      </c>
      <c r="L199" s="37"/>
      <c r="M199" s="179" t="s">
        <v>27</v>
      </c>
      <c r="N199" s="180" t="s">
        <v>48</v>
      </c>
      <c r="O199" s="59"/>
      <c r="P199" s="181">
        <f>O199*H199</f>
        <v>0</v>
      </c>
      <c r="Q199" s="181">
        <v>1.3860000000000001E-2</v>
      </c>
      <c r="R199" s="181">
        <f>Q199*H199</f>
        <v>22.869</v>
      </c>
      <c r="S199" s="181">
        <v>0</v>
      </c>
      <c r="T199" s="182">
        <f>S199*H199</f>
        <v>0</v>
      </c>
      <c r="AR199" s="16" t="s">
        <v>132</v>
      </c>
      <c r="AT199" s="16" t="s">
        <v>127</v>
      </c>
      <c r="AU199" s="16" t="s">
        <v>87</v>
      </c>
      <c r="AY199" s="16" t="s">
        <v>125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6" t="s">
        <v>85</v>
      </c>
      <c r="BK199" s="183">
        <f>ROUND(I199*H199,2)</f>
        <v>0</v>
      </c>
      <c r="BL199" s="16" t="s">
        <v>132</v>
      </c>
      <c r="BM199" s="16" t="s">
        <v>256</v>
      </c>
    </row>
    <row r="200" spans="2:65" s="1" customFormat="1" ht="97.5">
      <c r="B200" s="33"/>
      <c r="C200" s="34"/>
      <c r="D200" s="184" t="s">
        <v>134</v>
      </c>
      <c r="E200" s="34"/>
      <c r="F200" s="185" t="s">
        <v>257</v>
      </c>
      <c r="G200" s="34"/>
      <c r="H200" s="34"/>
      <c r="I200" s="102"/>
      <c r="J200" s="34"/>
      <c r="K200" s="34"/>
      <c r="L200" s="37"/>
      <c r="M200" s="186"/>
      <c r="N200" s="59"/>
      <c r="O200" s="59"/>
      <c r="P200" s="59"/>
      <c r="Q200" s="59"/>
      <c r="R200" s="59"/>
      <c r="S200" s="59"/>
      <c r="T200" s="60"/>
      <c r="AT200" s="16" t="s">
        <v>134</v>
      </c>
      <c r="AU200" s="16" t="s">
        <v>87</v>
      </c>
    </row>
    <row r="201" spans="2:65" s="11" customFormat="1" ht="11.25">
      <c r="B201" s="187"/>
      <c r="C201" s="188"/>
      <c r="D201" s="184" t="s">
        <v>136</v>
      </c>
      <c r="E201" s="189" t="s">
        <v>27</v>
      </c>
      <c r="F201" s="190" t="s">
        <v>339</v>
      </c>
      <c r="G201" s="188"/>
      <c r="H201" s="191">
        <v>1650</v>
      </c>
      <c r="I201" s="192"/>
      <c r="J201" s="188"/>
      <c r="K201" s="188"/>
      <c r="L201" s="193"/>
      <c r="M201" s="194"/>
      <c r="N201" s="195"/>
      <c r="O201" s="195"/>
      <c r="P201" s="195"/>
      <c r="Q201" s="195"/>
      <c r="R201" s="195"/>
      <c r="S201" s="195"/>
      <c r="T201" s="196"/>
      <c r="AT201" s="197" t="s">
        <v>136</v>
      </c>
      <c r="AU201" s="197" t="s">
        <v>87</v>
      </c>
      <c r="AV201" s="11" t="s">
        <v>87</v>
      </c>
      <c r="AW201" s="11" t="s">
        <v>36</v>
      </c>
      <c r="AX201" s="11" t="s">
        <v>77</v>
      </c>
      <c r="AY201" s="197" t="s">
        <v>125</v>
      </c>
    </row>
    <row r="202" spans="2:65" s="12" customFormat="1" ht="11.25">
      <c r="B202" s="198"/>
      <c r="C202" s="199"/>
      <c r="D202" s="184" t="s">
        <v>136</v>
      </c>
      <c r="E202" s="200" t="s">
        <v>27</v>
      </c>
      <c r="F202" s="201" t="s">
        <v>340</v>
      </c>
      <c r="G202" s="199"/>
      <c r="H202" s="200" t="s">
        <v>27</v>
      </c>
      <c r="I202" s="202"/>
      <c r="J202" s="199"/>
      <c r="K202" s="199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136</v>
      </c>
      <c r="AU202" s="207" t="s">
        <v>87</v>
      </c>
      <c r="AV202" s="12" t="s">
        <v>85</v>
      </c>
      <c r="AW202" s="12" t="s">
        <v>36</v>
      </c>
      <c r="AX202" s="12" t="s">
        <v>77</v>
      </c>
      <c r="AY202" s="207" t="s">
        <v>125</v>
      </c>
    </row>
    <row r="203" spans="2:65" s="13" customFormat="1" ht="11.25">
      <c r="B203" s="208"/>
      <c r="C203" s="209"/>
      <c r="D203" s="184" t="s">
        <v>136</v>
      </c>
      <c r="E203" s="210" t="s">
        <v>27</v>
      </c>
      <c r="F203" s="211" t="s">
        <v>139</v>
      </c>
      <c r="G203" s="209"/>
      <c r="H203" s="212">
        <v>1650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136</v>
      </c>
      <c r="AU203" s="218" t="s">
        <v>87</v>
      </c>
      <c r="AV203" s="13" t="s">
        <v>132</v>
      </c>
      <c r="AW203" s="13" t="s">
        <v>36</v>
      </c>
      <c r="AX203" s="13" t="s">
        <v>85</v>
      </c>
      <c r="AY203" s="218" t="s">
        <v>125</v>
      </c>
    </row>
    <row r="204" spans="2:65" s="1" customFormat="1" ht="16.5" customHeight="1">
      <c r="B204" s="33"/>
      <c r="C204" s="173" t="s">
        <v>267</v>
      </c>
      <c r="D204" s="173" t="s">
        <v>127</v>
      </c>
      <c r="E204" s="174" t="s">
        <v>259</v>
      </c>
      <c r="F204" s="175" t="s">
        <v>260</v>
      </c>
      <c r="G204" s="176" t="s">
        <v>225</v>
      </c>
      <c r="H204" s="177">
        <v>511.86</v>
      </c>
      <c r="I204" s="178"/>
      <c r="J204" s="177">
        <f>ROUND(I204*H204,2)</f>
        <v>0</v>
      </c>
      <c r="K204" s="175" t="s">
        <v>131</v>
      </c>
      <c r="L204" s="37"/>
      <c r="M204" s="179" t="s">
        <v>27</v>
      </c>
      <c r="N204" s="180" t="s">
        <v>48</v>
      </c>
      <c r="O204" s="59"/>
      <c r="P204" s="181">
        <f>O204*H204</f>
        <v>0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AR204" s="16" t="s">
        <v>132</v>
      </c>
      <c r="AT204" s="16" t="s">
        <v>127</v>
      </c>
      <c r="AU204" s="16" t="s">
        <v>87</v>
      </c>
      <c r="AY204" s="16" t="s">
        <v>125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6" t="s">
        <v>85</v>
      </c>
      <c r="BK204" s="183">
        <f>ROUND(I204*H204,2)</f>
        <v>0</v>
      </c>
      <c r="BL204" s="16" t="s">
        <v>132</v>
      </c>
      <c r="BM204" s="16" t="s">
        <v>261</v>
      </c>
    </row>
    <row r="205" spans="2:65" s="1" customFormat="1" ht="29.25">
      <c r="B205" s="33"/>
      <c r="C205" s="34"/>
      <c r="D205" s="184" t="s">
        <v>134</v>
      </c>
      <c r="E205" s="34"/>
      <c r="F205" s="185" t="s">
        <v>262</v>
      </c>
      <c r="G205" s="34"/>
      <c r="H205" s="34"/>
      <c r="I205" s="102"/>
      <c r="J205" s="34"/>
      <c r="K205" s="34"/>
      <c r="L205" s="37"/>
      <c r="M205" s="186"/>
      <c r="N205" s="59"/>
      <c r="O205" s="59"/>
      <c r="P205" s="59"/>
      <c r="Q205" s="59"/>
      <c r="R205" s="59"/>
      <c r="S205" s="59"/>
      <c r="T205" s="60"/>
      <c r="AT205" s="16" t="s">
        <v>134</v>
      </c>
      <c r="AU205" s="16" t="s">
        <v>87</v>
      </c>
    </row>
    <row r="206" spans="2:65" s="12" customFormat="1" ht="11.25">
      <c r="B206" s="198"/>
      <c r="C206" s="199"/>
      <c r="D206" s="184" t="s">
        <v>136</v>
      </c>
      <c r="E206" s="200" t="s">
        <v>27</v>
      </c>
      <c r="F206" s="201" t="s">
        <v>263</v>
      </c>
      <c r="G206" s="199"/>
      <c r="H206" s="200" t="s">
        <v>27</v>
      </c>
      <c r="I206" s="202"/>
      <c r="J206" s="199"/>
      <c r="K206" s="199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136</v>
      </c>
      <c r="AU206" s="207" t="s">
        <v>87</v>
      </c>
      <c r="AV206" s="12" t="s">
        <v>85</v>
      </c>
      <c r="AW206" s="12" t="s">
        <v>36</v>
      </c>
      <c r="AX206" s="12" t="s">
        <v>77</v>
      </c>
      <c r="AY206" s="207" t="s">
        <v>125</v>
      </c>
    </row>
    <row r="207" spans="2:65" s="11" customFormat="1" ht="11.25">
      <c r="B207" s="187"/>
      <c r="C207" s="188"/>
      <c r="D207" s="184" t="s">
        <v>136</v>
      </c>
      <c r="E207" s="189" t="s">
        <v>27</v>
      </c>
      <c r="F207" s="190" t="s">
        <v>341</v>
      </c>
      <c r="G207" s="188"/>
      <c r="H207" s="191">
        <v>181.86</v>
      </c>
      <c r="I207" s="192"/>
      <c r="J207" s="188"/>
      <c r="K207" s="188"/>
      <c r="L207" s="193"/>
      <c r="M207" s="194"/>
      <c r="N207" s="195"/>
      <c r="O207" s="195"/>
      <c r="P207" s="195"/>
      <c r="Q207" s="195"/>
      <c r="R207" s="195"/>
      <c r="S207" s="195"/>
      <c r="T207" s="196"/>
      <c r="AT207" s="197" t="s">
        <v>136</v>
      </c>
      <c r="AU207" s="197" t="s">
        <v>87</v>
      </c>
      <c r="AV207" s="11" t="s">
        <v>87</v>
      </c>
      <c r="AW207" s="11" t="s">
        <v>36</v>
      </c>
      <c r="AX207" s="11" t="s">
        <v>77</v>
      </c>
      <c r="AY207" s="197" t="s">
        <v>125</v>
      </c>
    </row>
    <row r="208" spans="2:65" s="12" customFormat="1" ht="11.25">
      <c r="B208" s="198"/>
      <c r="C208" s="199"/>
      <c r="D208" s="184" t="s">
        <v>136</v>
      </c>
      <c r="E208" s="200" t="s">
        <v>27</v>
      </c>
      <c r="F208" s="201" t="s">
        <v>265</v>
      </c>
      <c r="G208" s="199"/>
      <c r="H208" s="200" t="s">
        <v>27</v>
      </c>
      <c r="I208" s="202"/>
      <c r="J208" s="199"/>
      <c r="K208" s="199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136</v>
      </c>
      <c r="AU208" s="207" t="s">
        <v>87</v>
      </c>
      <c r="AV208" s="12" t="s">
        <v>85</v>
      </c>
      <c r="AW208" s="12" t="s">
        <v>36</v>
      </c>
      <c r="AX208" s="12" t="s">
        <v>77</v>
      </c>
      <c r="AY208" s="207" t="s">
        <v>125</v>
      </c>
    </row>
    <row r="209" spans="2:65" s="11" customFormat="1" ht="11.25">
      <c r="B209" s="187"/>
      <c r="C209" s="188"/>
      <c r="D209" s="184" t="s">
        <v>136</v>
      </c>
      <c r="E209" s="189" t="s">
        <v>27</v>
      </c>
      <c r="F209" s="190" t="s">
        <v>342</v>
      </c>
      <c r="G209" s="188"/>
      <c r="H209" s="191">
        <v>330</v>
      </c>
      <c r="I209" s="192"/>
      <c r="J209" s="188"/>
      <c r="K209" s="188"/>
      <c r="L209" s="193"/>
      <c r="M209" s="194"/>
      <c r="N209" s="195"/>
      <c r="O209" s="195"/>
      <c r="P209" s="195"/>
      <c r="Q209" s="195"/>
      <c r="R209" s="195"/>
      <c r="S209" s="195"/>
      <c r="T209" s="196"/>
      <c r="AT209" s="197" t="s">
        <v>136</v>
      </c>
      <c r="AU209" s="197" t="s">
        <v>87</v>
      </c>
      <c r="AV209" s="11" t="s">
        <v>87</v>
      </c>
      <c r="AW209" s="11" t="s">
        <v>36</v>
      </c>
      <c r="AX209" s="11" t="s">
        <v>77</v>
      </c>
      <c r="AY209" s="197" t="s">
        <v>125</v>
      </c>
    </row>
    <row r="210" spans="2:65" s="13" customFormat="1" ht="11.25">
      <c r="B210" s="208"/>
      <c r="C210" s="209"/>
      <c r="D210" s="184" t="s">
        <v>136</v>
      </c>
      <c r="E210" s="210" t="s">
        <v>27</v>
      </c>
      <c r="F210" s="211" t="s">
        <v>139</v>
      </c>
      <c r="G210" s="209"/>
      <c r="H210" s="212">
        <v>511.86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136</v>
      </c>
      <c r="AU210" s="218" t="s">
        <v>87</v>
      </c>
      <c r="AV210" s="13" t="s">
        <v>132</v>
      </c>
      <c r="AW210" s="13" t="s">
        <v>36</v>
      </c>
      <c r="AX210" s="13" t="s">
        <v>85</v>
      </c>
      <c r="AY210" s="218" t="s">
        <v>125</v>
      </c>
    </row>
    <row r="211" spans="2:65" s="1" customFormat="1" ht="22.5" customHeight="1">
      <c r="B211" s="33"/>
      <c r="C211" s="173" t="s">
        <v>273</v>
      </c>
      <c r="D211" s="173" t="s">
        <v>127</v>
      </c>
      <c r="E211" s="174" t="s">
        <v>268</v>
      </c>
      <c r="F211" s="175" t="s">
        <v>269</v>
      </c>
      <c r="G211" s="176" t="s">
        <v>130</v>
      </c>
      <c r="H211" s="177">
        <v>21882.47</v>
      </c>
      <c r="I211" s="178"/>
      <c r="J211" s="177">
        <f>ROUND(I211*H211,2)</f>
        <v>0</v>
      </c>
      <c r="K211" s="175" t="s">
        <v>131</v>
      </c>
      <c r="L211" s="37"/>
      <c r="M211" s="179" t="s">
        <v>27</v>
      </c>
      <c r="N211" s="180" t="s">
        <v>48</v>
      </c>
      <c r="O211" s="59"/>
      <c r="P211" s="181">
        <f>O211*H211</f>
        <v>0</v>
      </c>
      <c r="Q211" s="181">
        <v>0</v>
      </c>
      <c r="R211" s="181">
        <f>Q211*H211</f>
        <v>0</v>
      </c>
      <c r="S211" s="181">
        <v>0.02</v>
      </c>
      <c r="T211" s="182">
        <f>S211*H211</f>
        <v>437.64940000000001</v>
      </c>
      <c r="AR211" s="16" t="s">
        <v>132</v>
      </c>
      <c r="AT211" s="16" t="s">
        <v>127</v>
      </c>
      <c r="AU211" s="16" t="s">
        <v>87</v>
      </c>
      <c r="AY211" s="16" t="s">
        <v>125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6" t="s">
        <v>85</v>
      </c>
      <c r="BK211" s="183">
        <f>ROUND(I211*H211,2)</f>
        <v>0</v>
      </c>
      <c r="BL211" s="16" t="s">
        <v>132</v>
      </c>
      <c r="BM211" s="16" t="s">
        <v>270</v>
      </c>
    </row>
    <row r="212" spans="2:65" s="1" customFormat="1" ht="78">
      <c r="B212" s="33"/>
      <c r="C212" s="34"/>
      <c r="D212" s="184" t="s">
        <v>134</v>
      </c>
      <c r="E212" s="34"/>
      <c r="F212" s="185" t="s">
        <v>271</v>
      </c>
      <c r="G212" s="34"/>
      <c r="H212" s="34"/>
      <c r="I212" s="102"/>
      <c r="J212" s="34"/>
      <c r="K212" s="34"/>
      <c r="L212" s="37"/>
      <c r="M212" s="186"/>
      <c r="N212" s="59"/>
      <c r="O212" s="59"/>
      <c r="P212" s="59"/>
      <c r="Q212" s="59"/>
      <c r="R212" s="59"/>
      <c r="S212" s="59"/>
      <c r="T212" s="60"/>
      <c r="AT212" s="16" t="s">
        <v>134</v>
      </c>
      <c r="AU212" s="16" t="s">
        <v>87</v>
      </c>
    </row>
    <row r="213" spans="2:65" s="11" customFormat="1" ht="11.25">
      <c r="B213" s="187"/>
      <c r="C213" s="188"/>
      <c r="D213" s="184" t="s">
        <v>136</v>
      </c>
      <c r="E213" s="189" t="s">
        <v>27</v>
      </c>
      <c r="F213" s="190" t="s">
        <v>343</v>
      </c>
      <c r="G213" s="188"/>
      <c r="H213" s="191">
        <v>21882.47</v>
      </c>
      <c r="I213" s="192"/>
      <c r="J213" s="188"/>
      <c r="K213" s="188"/>
      <c r="L213" s="193"/>
      <c r="M213" s="194"/>
      <c r="N213" s="195"/>
      <c r="O213" s="195"/>
      <c r="P213" s="195"/>
      <c r="Q213" s="195"/>
      <c r="R213" s="195"/>
      <c r="S213" s="195"/>
      <c r="T213" s="196"/>
      <c r="AT213" s="197" t="s">
        <v>136</v>
      </c>
      <c r="AU213" s="197" t="s">
        <v>87</v>
      </c>
      <c r="AV213" s="11" t="s">
        <v>87</v>
      </c>
      <c r="AW213" s="11" t="s">
        <v>36</v>
      </c>
      <c r="AX213" s="11" t="s">
        <v>77</v>
      </c>
      <c r="AY213" s="197" t="s">
        <v>125</v>
      </c>
    </row>
    <row r="214" spans="2:65" s="12" customFormat="1" ht="11.25">
      <c r="B214" s="198"/>
      <c r="C214" s="199"/>
      <c r="D214" s="184" t="s">
        <v>136</v>
      </c>
      <c r="E214" s="200" t="s">
        <v>27</v>
      </c>
      <c r="F214" s="201" t="s">
        <v>153</v>
      </c>
      <c r="G214" s="199"/>
      <c r="H214" s="200" t="s">
        <v>27</v>
      </c>
      <c r="I214" s="202"/>
      <c r="J214" s="199"/>
      <c r="K214" s="199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136</v>
      </c>
      <c r="AU214" s="207" t="s">
        <v>87</v>
      </c>
      <c r="AV214" s="12" t="s">
        <v>85</v>
      </c>
      <c r="AW214" s="12" t="s">
        <v>36</v>
      </c>
      <c r="AX214" s="12" t="s">
        <v>77</v>
      </c>
      <c r="AY214" s="207" t="s">
        <v>125</v>
      </c>
    </row>
    <row r="215" spans="2:65" s="13" customFormat="1" ht="11.25">
      <c r="B215" s="208"/>
      <c r="C215" s="209"/>
      <c r="D215" s="184" t="s">
        <v>136</v>
      </c>
      <c r="E215" s="210" t="s">
        <v>27</v>
      </c>
      <c r="F215" s="211" t="s">
        <v>139</v>
      </c>
      <c r="G215" s="209"/>
      <c r="H215" s="212">
        <v>21882.47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136</v>
      </c>
      <c r="AU215" s="218" t="s">
        <v>87</v>
      </c>
      <c r="AV215" s="13" t="s">
        <v>132</v>
      </c>
      <c r="AW215" s="13" t="s">
        <v>36</v>
      </c>
      <c r="AX215" s="13" t="s">
        <v>85</v>
      </c>
      <c r="AY215" s="218" t="s">
        <v>125</v>
      </c>
    </row>
    <row r="216" spans="2:65" s="1" customFormat="1" ht="22.5" customHeight="1">
      <c r="B216" s="33"/>
      <c r="C216" s="173" t="s">
        <v>280</v>
      </c>
      <c r="D216" s="173" t="s">
        <v>127</v>
      </c>
      <c r="E216" s="174" t="s">
        <v>274</v>
      </c>
      <c r="F216" s="175" t="s">
        <v>275</v>
      </c>
      <c r="G216" s="176" t="s">
        <v>130</v>
      </c>
      <c r="H216" s="177">
        <v>3661</v>
      </c>
      <c r="I216" s="178"/>
      <c r="J216" s="177">
        <f>ROUND(I216*H216,2)</f>
        <v>0</v>
      </c>
      <c r="K216" s="175" t="s">
        <v>131</v>
      </c>
      <c r="L216" s="37"/>
      <c r="M216" s="179" t="s">
        <v>27</v>
      </c>
      <c r="N216" s="180" t="s">
        <v>48</v>
      </c>
      <c r="O216" s="59"/>
      <c r="P216" s="181">
        <f>O216*H216</f>
        <v>0</v>
      </c>
      <c r="Q216" s="181">
        <v>0</v>
      </c>
      <c r="R216" s="181">
        <f>Q216*H216</f>
        <v>0</v>
      </c>
      <c r="S216" s="181">
        <v>0.126</v>
      </c>
      <c r="T216" s="182">
        <f>S216*H216</f>
        <v>461.286</v>
      </c>
      <c r="AR216" s="16" t="s">
        <v>132</v>
      </c>
      <c r="AT216" s="16" t="s">
        <v>127</v>
      </c>
      <c r="AU216" s="16" t="s">
        <v>87</v>
      </c>
      <c r="AY216" s="16" t="s">
        <v>125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6" t="s">
        <v>85</v>
      </c>
      <c r="BK216" s="183">
        <f>ROUND(I216*H216,2)</f>
        <v>0</v>
      </c>
      <c r="BL216" s="16" t="s">
        <v>132</v>
      </c>
      <c r="BM216" s="16" t="s">
        <v>276</v>
      </c>
    </row>
    <row r="217" spans="2:65" s="1" customFormat="1" ht="39">
      <c r="B217" s="33"/>
      <c r="C217" s="34"/>
      <c r="D217" s="184" t="s">
        <v>134</v>
      </c>
      <c r="E217" s="34"/>
      <c r="F217" s="185" t="s">
        <v>277</v>
      </c>
      <c r="G217" s="34"/>
      <c r="H217" s="34"/>
      <c r="I217" s="102"/>
      <c r="J217" s="34"/>
      <c r="K217" s="34"/>
      <c r="L217" s="37"/>
      <c r="M217" s="186"/>
      <c r="N217" s="59"/>
      <c r="O217" s="59"/>
      <c r="P217" s="59"/>
      <c r="Q217" s="59"/>
      <c r="R217" s="59"/>
      <c r="S217" s="59"/>
      <c r="T217" s="60"/>
      <c r="AT217" s="16" t="s">
        <v>134</v>
      </c>
      <c r="AU217" s="16" t="s">
        <v>87</v>
      </c>
    </row>
    <row r="218" spans="2:65" s="11" customFormat="1" ht="11.25">
      <c r="B218" s="187"/>
      <c r="C218" s="188"/>
      <c r="D218" s="184" t="s">
        <v>136</v>
      </c>
      <c r="E218" s="189" t="s">
        <v>27</v>
      </c>
      <c r="F218" s="190" t="s">
        <v>325</v>
      </c>
      <c r="G218" s="188"/>
      <c r="H218" s="191">
        <v>3661</v>
      </c>
      <c r="I218" s="192"/>
      <c r="J218" s="188"/>
      <c r="K218" s="188"/>
      <c r="L218" s="193"/>
      <c r="M218" s="194"/>
      <c r="N218" s="195"/>
      <c r="O218" s="195"/>
      <c r="P218" s="195"/>
      <c r="Q218" s="195"/>
      <c r="R218" s="195"/>
      <c r="S218" s="195"/>
      <c r="T218" s="196"/>
      <c r="AT218" s="197" t="s">
        <v>136</v>
      </c>
      <c r="AU218" s="197" t="s">
        <v>87</v>
      </c>
      <c r="AV218" s="11" t="s">
        <v>87</v>
      </c>
      <c r="AW218" s="11" t="s">
        <v>36</v>
      </c>
      <c r="AX218" s="11" t="s">
        <v>77</v>
      </c>
      <c r="AY218" s="197" t="s">
        <v>125</v>
      </c>
    </row>
    <row r="219" spans="2:65" s="12" customFormat="1" ht="11.25">
      <c r="B219" s="198"/>
      <c r="C219" s="199"/>
      <c r="D219" s="184" t="s">
        <v>136</v>
      </c>
      <c r="E219" s="200" t="s">
        <v>27</v>
      </c>
      <c r="F219" s="201" t="s">
        <v>153</v>
      </c>
      <c r="G219" s="199"/>
      <c r="H219" s="200" t="s">
        <v>27</v>
      </c>
      <c r="I219" s="202"/>
      <c r="J219" s="199"/>
      <c r="K219" s="199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136</v>
      </c>
      <c r="AU219" s="207" t="s">
        <v>87</v>
      </c>
      <c r="AV219" s="12" t="s">
        <v>85</v>
      </c>
      <c r="AW219" s="12" t="s">
        <v>36</v>
      </c>
      <c r="AX219" s="12" t="s">
        <v>77</v>
      </c>
      <c r="AY219" s="207" t="s">
        <v>125</v>
      </c>
    </row>
    <row r="220" spans="2:65" s="13" customFormat="1" ht="11.25">
      <c r="B220" s="208"/>
      <c r="C220" s="209"/>
      <c r="D220" s="184" t="s">
        <v>136</v>
      </c>
      <c r="E220" s="210" t="s">
        <v>27</v>
      </c>
      <c r="F220" s="211" t="s">
        <v>139</v>
      </c>
      <c r="G220" s="209"/>
      <c r="H220" s="212">
        <v>3661</v>
      </c>
      <c r="I220" s="213"/>
      <c r="J220" s="209"/>
      <c r="K220" s="209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136</v>
      </c>
      <c r="AU220" s="218" t="s">
        <v>87</v>
      </c>
      <c r="AV220" s="13" t="s">
        <v>132</v>
      </c>
      <c r="AW220" s="13" t="s">
        <v>36</v>
      </c>
      <c r="AX220" s="13" t="s">
        <v>85</v>
      </c>
      <c r="AY220" s="218" t="s">
        <v>125</v>
      </c>
    </row>
    <row r="221" spans="2:65" s="10" customFormat="1" ht="22.9" customHeight="1">
      <c r="B221" s="157"/>
      <c r="C221" s="158"/>
      <c r="D221" s="159" t="s">
        <v>76</v>
      </c>
      <c r="E221" s="171" t="s">
        <v>278</v>
      </c>
      <c r="F221" s="171" t="s">
        <v>279</v>
      </c>
      <c r="G221" s="158"/>
      <c r="H221" s="158"/>
      <c r="I221" s="161"/>
      <c r="J221" s="172">
        <f>BK221</f>
        <v>0</v>
      </c>
      <c r="K221" s="158"/>
      <c r="L221" s="163"/>
      <c r="M221" s="164"/>
      <c r="N221" s="165"/>
      <c r="O221" s="165"/>
      <c r="P221" s="166">
        <f>SUM(P222:P237)</f>
        <v>0</v>
      </c>
      <c r="Q221" s="165"/>
      <c r="R221" s="166">
        <f>SUM(R222:R237)</f>
        <v>0</v>
      </c>
      <c r="S221" s="165"/>
      <c r="T221" s="167">
        <f>SUM(T222:T237)</f>
        <v>0</v>
      </c>
      <c r="AR221" s="168" t="s">
        <v>85</v>
      </c>
      <c r="AT221" s="169" t="s">
        <v>76</v>
      </c>
      <c r="AU221" s="169" t="s">
        <v>85</v>
      </c>
      <c r="AY221" s="168" t="s">
        <v>125</v>
      </c>
      <c r="BK221" s="170">
        <f>SUM(BK222:BK237)</f>
        <v>0</v>
      </c>
    </row>
    <row r="222" spans="2:65" s="1" customFormat="1" ht="16.5" customHeight="1">
      <c r="B222" s="33"/>
      <c r="C222" s="173" t="s">
        <v>290</v>
      </c>
      <c r="D222" s="173" t="s">
        <v>127</v>
      </c>
      <c r="E222" s="174" t="s">
        <v>281</v>
      </c>
      <c r="F222" s="175" t="s">
        <v>282</v>
      </c>
      <c r="G222" s="176" t="s">
        <v>283</v>
      </c>
      <c r="H222" s="177">
        <v>5971.44</v>
      </c>
      <c r="I222" s="178"/>
      <c r="J222" s="177">
        <f>ROUND(I222*H222,2)</f>
        <v>0</v>
      </c>
      <c r="K222" s="175" t="s">
        <v>131</v>
      </c>
      <c r="L222" s="37"/>
      <c r="M222" s="179" t="s">
        <v>27</v>
      </c>
      <c r="N222" s="180" t="s">
        <v>48</v>
      </c>
      <c r="O222" s="59"/>
      <c r="P222" s="181">
        <f>O222*H222</f>
        <v>0</v>
      </c>
      <c r="Q222" s="181">
        <v>0</v>
      </c>
      <c r="R222" s="181">
        <f>Q222*H222</f>
        <v>0</v>
      </c>
      <c r="S222" s="181">
        <v>0</v>
      </c>
      <c r="T222" s="182">
        <f>S222*H222</f>
        <v>0</v>
      </c>
      <c r="AR222" s="16" t="s">
        <v>132</v>
      </c>
      <c r="AT222" s="16" t="s">
        <v>127</v>
      </c>
      <c r="AU222" s="16" t="s">
        <v>87</v>
      </c>
      <c r="AY222" s="16" t="s">
        <v>125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6" t="s">
        <v>85</v>
      </c>
      <c r="BK222" s="183">
        <f>ROUND(I222*H222,2)</f>
        <v>0</v>
      </c>
      <c r="BL222" s="16" t="s">
        <v>132</v>
      </c>
      <c r="BM222" s="16" t="s">
        <v>344</v>
      </c>
    </row>
    <row r="223" spans="2:65" s="1" customFormat="1" ht="78">
      <c r="B223" s="33"/>
      <c r="C223" s="34"/>
      <c r="D223" s="184" t="s">
        <v>134</v>
      </c>
      <c r="E223" s="34"/>
      <c r="F223" s="185" t="s">
        <v>285</v>
      </c>
      <c r="G223" s="34"/>
      <c r="H223" s="34"/>
      <c r="I223" s="102"/>
      <c r="J223" s="34"/>
      <c r="K223" s="34"/>
      <c r="L223" s="37"/>
      <c r="M223" s="186"/>
      <c r="N223" s="59"/>
      <c r="O223" s="59"/>
      <c r="P223" s="59"/>
      <c r="Q223" s="59"/>
      <c r="R223" s="59"/>
      <c r="S223" s="59"/>
      <c r="T223" s="60"/>
      <c r="AT223" s="16" t="s">
        <v>134</v>
      </c>
      <c r="AU223" s="16" t="s">
        <v>87</v>
      </c>
    </row>
    <row r="224" spans="2:65" s="11" customFormat="1" ht="11.25">
      <c r="B224" s="187"/>
      <c r="C224" s="188"/>
      <c r="D224" s="184" t="s">
        <v>136</v>
      </c>
      <c r="E224" s="189" t="s">
        <v>27</v>
      </c>
      <c r="F224" s="190" t="s">
        <v>345</v>
      </c>
      <c r="G224" s="188"/>
      <c r="H224" s="191">
        <v>5913.76</v>
      </c>
      <c r="I224" s="192"/>
      <c r="J224" s="188"/>
      <c r="K224" s="188"/>
      <c r="L224" s="193"/>
      <c r="M224" s="194"/>
      <c r="N224" s="195"/>
      <c r="O224" s="195"/>
      <c r="P224" s="195"/>
      <c r="Q224" s="195"/>
      <c r="R224" s="195"/>
      <c r="S224" s="195"/>
      <c r="T224" s="196"/>
      <c r="AT224" s="197" t="s">
        <v>136</v>
      </c>
      <c r="AU224" s="197" t="s">
        <v>87</v>
      </c>
      <c r="AV224" s="11" t="s">
        <v>87</v>
      </c>
      <c r="AW224" s="11" t="s">
        <v>36</v>
      </c>
      <c r="AX224" s="11" t="s">
        <v>77</v>
      </c>
      <c r="AY224" s="197" t="s">
        <v>125</v>
      </c>
    </row>
    <row r="225" spans="2:65" s="12" customFormat="1" ht="11.25">
      <c r="B225" s="198"/>
      <c r="C225" s="199"/>
      <c r="D225" s="184" t="s">
        <v>136</v>
      </c>
      <c r="E225" s="200" t="s">
        <v>27</v>
      </c>
      <c r="F225" s="201" t="s">
        <v>346</v>
      </c>
      <c r="G225" s="199"/>
      <c r="H225" s="200" t="s">
        <v>27</v>
      </c>
      <c r="I225" s="202"/>
      <c r="J225" s="199"/>
      <c r="K225" s="199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136</v>
      </c>
      <c r="AU225" s="207" t="s">
        <v>87</v>
      </c>
      <c r="AV225" s="12" t="s">
        <v>85</v>
      </c>
      <c r="AW225" s="12" t="s">
        <v>36</v>
      </c>
      <c r="AX225" s="12" t="s">
        <v>77</v>
      </c>
      <c r="AY225" s="207" t="s">
        <v>125</v>
      </c>
    </row>
    <row r="226" spans="2:65" s="11" customFormat="1" ht="11.25">
      <c r="B226" s="187"/>
      <c r="C226" s="188"/>
      <c r="D226" s="184" t="s">
        <v>136</v>
      </c>
      <c r="E226" s="189" t="s">
        <v>27</v>
      </c>
      <c r="F226" s="190" t="s">
        <v>347</v>
      </c>
      <c r="G226" s="188"/>
      <c r="H226" s="191">
        <v>57.68</v>
      </c>
      <c r="I226" s="192"/>
      <c r="J226" s="188"/>
      <c r="K226" s="188"/>
      <c r="L226" s="193"/>
      <c r="M226" s="194"/>
      <c r="N226" s="195"/>
      <c r="O226" s="195"/>
      <c r="P226" s="195"/>
      <c r="Q226" s="195"/>
      <c r="R226" s="195"/>
      <c r="S226" s="195"/>
      <c r="T226" s="196"/>
      <c r="AT226" s="197" t="s">
        <v>136</v>
      </c>
      <c r="AU226" s="197" t="s">
        <v>87</v>
      </c>
      <c r="AV226" s="11" t="s">
        <v>87</v>
      </c>
      <c r="AW226" s="11" t="s">
        <v>36</v>
      </c>
      <c r="AX226" s="11" t="s">
        <v>77</v>
      </c>
      <c r="AY226" s="197" t="s">
        <v>125</v>
      </c>
    </row>
    <row r="227" spans="2:65" s="12" customFormat="1" ht="11.25">
      <c r="B227" s="198"/>
      <c r="C227" s="199"/>
      <c r="D227" s="184" t="s">
        <v>136</v>
      </c>
      <c r="E227" s="200" t="s">
        <v>27</v>
      </c>
      <c r="F227" s="201" t="s">
        <v>287</v>
      </c>
      <c r="G227" s="199"/>
      <c r="H227" s="200" t="s">
        <v>27</v>
      </c>
      <c r="I227" s="202"/>
      <c r="J227" s="199"/>
      <c r="K227" s="199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136</v>
      </c>
      <c r="AU227" s="207" t="s">
        <v>87</v>
      </c>
      <c r="AV227" s="12" t="s">
        <v>85</v>
      </c>
      <c r="AW227" s="12" t="s">
        <v>36</v>
      </c>
      <c r="AX227" s="12" t="s">
        <v>77</v>
      </c>
      <c r="AY227" s="207" t="s">
        <v>125</v>
      </c>
    </row>
    <row r="228" spans="2:65" s="13" customFormat="1" ht="11.25">
      <c r="B228" s="208"/>
      <c r="C228" s="209"/>
      <c r="D228" s="184" t="s">
        <v>136</v>
      </c>
      <c r="E228" s="210" t="s">
        <v>27</v>
      </c>
      <c r="F228" s="211" t="s">
        <v>139</v>
      </c>
      <c r="G228" s="209"/>
      <c r="H228" s="212">
        <v>5971.4400000000005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136</v>
      </c>
      <c r="AU228" s="218" t="s">
        <v>87</v>
      </c>
      <c r="AV228" s="13" t="s">
        <v>132</v>
      </c>
      <c r="AW228" s="13" t="s">
        <v>36</v>
      </c>
      <c r="AX228" s="13" t="s">
        <v>85</v>
      </c>
      <c r="AY228" s="218" t="s">
        <v>125</v>
      </c>
    </row>
    <row r="229" spans="2:65" s="1" customFormat="1" ht="22.5" customHeight="1">
      <c r="B229" s="33"/>
      <c r="C229" s="173" t="s">
        <v>296</v>
      </c>
      <c r="D229" s="173" t="s">
        <v>127</v>
      </c>
      <c r="E229" s="174" t="s">
        <v>291</v>
      </c>
      <c r="F229" s="175" t="s">
        <v>292</v>
      </c>
      <c r="G229" s="176" t="s">
        <v>283</v>
      </c>
      <c r="H229" s="177">
        <v>23655.040000000001</v>
      </c>
      <c r="I229" s="178"/>
      <c r="J229" s="177">
        <f>ROUND(I229*H229,2)</f>
        <v>0</v>
      </c>
      <c r="K229" s="175" t="s">
        <v>131</v>
      </c>
      <c r="L229" s="37"/>
      <c r="M229" s="179" t="s">
        <v>27</v>
      </c>
      <c r="N229" s="180" t="s">
        <v>48</v>
      </c>
      <c r="O229" s="59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AR229" s="16" t="s">
        <v>132</v>
      </c>
      <c r="AT229" s="16" t="s">
        <v>127</v>
      </c>
      <c r="AU229" s="16" t="s">
        <v>87</v>
      </c>
      <c r="AY229" s="16" t="s">
        <v>125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6" t="s">
        <v>85</v>
      </c>
      <c r="BK229" s="183">
        <f>ROUND(I229*H229,2)</f>
        <v>0</v>
      </c>
      <c r="BL229" s="16" t="s">
        <v>132</v>
      </c>
      <c r="BM229" s="16" t="s">
        <v>348</v>
      </c>
    </row>
    <row r="230" spans="2:65" s="1" customFormat="1" ht="78">
      <c r="B230" s="33"/>
      <c r="C230" s="34"/>
      <c r="D230" s="184" t="s">
        <v>134</v>
      </c>
      <c r="E230" s="34"/>
      <c r="F230" s="185" t="s">
        <v>285</v>
      </c>
      <c r="G230" s="34"/>
      <c r="H230" s="34"/>
      <c r="I230" s="102"/>
      <c r="J230" s="34"/>
      <c r="K230" s="34"/>
      <c r="L230" s="37"/>
      <c r="M230" s="186"/>
      <c r="N230" s="59"/>
      <c r="O230" s="59"/>
      <c r="P230" s="59"/>
      <c r="Q230" s="59"/>
      <c r="R230" s="59"/>
      <c r="S230" s="59"/>
      <c r="T230" s="60"/>
      <c r="AT230" s="16" t="s">
        <v>134</v>
      </c>
      <c r="AU230" s="16" t="s">
        <v>87</v>
      </c>
    </row>
    <row r="231" spans="2:65" s="11" customFormat="1" ht="11.25">
      <c r="B231" s="187"/>
      <c r="C231" s="188"/>
      <c r="D231" s="184" t="s">
        <v>136</v>
      </c>
      <c r="E231" s="189" t="s">
        <v>27</v>
      </c>
      <c r="F231" s="190" t="s">
        <v>349</v>
      </c>
      <c r="G231" s="188"/>
      <c r="H231" s="191">
        <v>23655.040000000001</v>
      </c>
      <c r="I231" s="192"/>
      <c r="J231" s="188"/>
      <c r="K231" s="188"/>
      <c r="L231" s="193"/>
      <c r="M231" s="194"/>
      <c r="N231" s="195"/>
      <c r="O231" s="195"/>
      <c r="P231" s="195"/>
      <c r="Q231" s="195"/>
      <c r="R231" s="195"/>
      <c r="S231" s="195"/>
      <c r="T231" s="196"/>
      <c r="AT231" s="197" t="s">
        <v>136</v>
      </c>
      <c r="AU231" s="197" t="s">
        <v>87</v>
      </c>
      <c r="AV231" s="11" t="s">
        <v>87</v>
      </c>
      <c r="AW231" s="11" t="s">
        <v>36</v>
      </c>
      <c r="AX231" s="11" t="s">
        <v>77</v>
      </c>
      <c r="AY231" s="197" t="s">
        <v>125</v>
      </c>
    </row>
    <row r="232" spans="2:65" s="12" customFormat="1" ht="11.25">
      <c r="B232" s="198"/>
      <c r="C232" s="199"/>
      <c r="D232" s="184" t="s">
        <v>136</v>
      </c>
      <c r="E232" s="200" t="s">
        <v>27</v>
      </c>
      <c r="F232" s="201" t="s">
        <v>350</v>
      </c>
      <c r="G232" s="199"/>
      <c r="H232" s="200" t="s">
        <v>27</v>
      </c>
      <c r="I232" s="202"/>
      <c r="J232" s="199"/>
      <c r="K232" s="199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136</v>
      </c>
      <c r="AU232" s="207" t="s">
        <v>87</v>
      </c>
      <c r="AV232" s="12" t="s">
        <v>85</v>
      </c>
      <c r="AW232" s="12" t="s">
        <v>36</v>
      </c>
      <c r="AX232" s="12" t="s">
        <v>77</v>
      </c>
      <c r="AY232" s="207" t="s">
        <v>125</v>
      </c>
    </row>
    <row r="233" spans="2:65" s="13" customFormat="1" ht="11.25">
      <c r="B233" s="208"/>
      <c r="C233" s="209"/>
      <c r="D233" s="184" t="s">
        <v>136</v>
      </c>
      <c r="E233" s="210" t="s">
        <v>27</v>
      </c>
      <c r="F233" s="211" t="s">
        <v>139</v>
      </c>
      <c r="G233" s="209"/>
      <c r="H233" s="212">
        <v>23655.040000000001</v>
      </c>
      <c r="I233" s="213"/>
      <c r="J233" s="209"/>
      <c r="K233" s="209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136</v>
      </c>
      <c r="AU233" s="218" t="s">
        <v>87</v>
      </c>
      <c r="AV233" s="13" t="s">
        <v>132</v>
      </c>
      <c r="AW233" s="13" t="s">
        <v>36</v>
      </c>
      <c r="AX233" s="13" t="s">
        <v>85</v>
      </c>
      <c r="AY233" s="218" t="s">
        <v>125</v>
      </c>
    </row>
    <row r="234" spans="2:65" s="1" customFormat="1" ht="16.5" customHeight="1">
      <c r="B234" s="33"/>
      <c r="C234" s="173" t="s">
        <v>304</v>
      </c>
      <c r="D234" s="173" t="s">
        <v>127</v>
      </c>
      <c r="E234" s="174" t="s">
        <v>297</v>
      </c>
      <c r="F234" s="175" t="s">
        <v>298</v>
      </c>
      <c r="G234" s="176" t="s">
        <v>283</v>
      </c>
      <c r="H234" s="177">
        <v>5971.44</v>
      </c>
      <c r="I234" s="178"/>
      <c r="J234" s="177">
        <f>ROUND(I234*H234,2)</f>
        <v>0</v>
      </c>
      <c r="K234" s="175" t="s">
        <v>131</v>
      </c>
      <c r="L234" s="37"/>
      <c r="M234" s="179" t="s">
        <v>27</v>
      </c>
      <c r="N234" s="180" t="s">
        <v>48</v>
      </c>
      <c r="O234" s="59"/>
      <c r="P234" s="181">
        <f>O234*H234</f>
        <v>0</v>
      </c>
      <c r="Q234" s="181">
        <v>0</v>
      </c>
      <c r="R234" s="181">
        <f>Q234*H234</f>
        <v>0</v>
      </c>
      <c r="S234" s="181">
        <v>0</v>
      </c>
      <c r="T234" s="182">
        <f>S234*H234</f>
        <v>0</v>
      </c>
      <c r="AR234" s="16" t="s">
        <v>132</v>
      </c>
      <c r="AT234" s="16" t="s">
        <v>127</v>
      </c>
      <c r="AU234" s="16" t="s">
        <v>87</v>
      </c>
      <c r="AY234" s="16" t="s">
        <v>125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6" t="s">
        <v>85</v>
      </c>
      <c r="BK234" s="183">
        <f>ROUND(I234*H234,2)</f>
        <v>0</v>
      </c>
      <c r="BL234" s="16" t="s">
        <v>132</v>
      </c>
      <c r="BM234" s="16" t="s">
        <v>351</v>
      </c>
    </row>
    <row r="235" spans="2:65" s="1" customFormat="1" ht="39">
      <c r="B235" s="33"/>
      <c r="C235" s="34"/>
      <c r="D235" s="184" t="s">
        <v>134</v>
      </c>
      <c r="E235" s="34"/>
      <c r="F235" s="185" t="s">
        <v>300</v>
      </c>
      <c r="G235" s="34"/>
      <c r="H235" s="34"/>
      <c r="I235" s="102"/>
      <c r="J235" s="34"/>
      <c r="K235" s="34"/>
      <c r="L235" s="37"/>
      <c r="M235" s="186"/>
      <c r="N235" s="59"/>
      <c r="O235" s="59"/>
      <c r="P235" s="59"/>
      <c r="Q235" s="59"/>
      <c r="R235" s="59"/>
      <c r="S235" s="59"/>
      <c r="T235" s="60"/>
      <c r="AT235" s="16" t="s">
        <v>134</v>
      </c>
      <c r="AU235" s="16" t="s">
        <v>87</v>
      </c>
    </row>
    <row r="236" spans="2:65" s="11" customFormat="1" ht="11.25">
      <c r="B236" s="187"/>
      <c r="C236" s="188"/>
      <c r="D236" s="184" t="s">
        <v>136</v>
      </c>
      <c r="E236" s="189" t="s">
        <v>27</v>
      </c>
      <c r="F236" s="190" t="s">
        <v>352</v>
      </c>
      <c r="G236" s="188"/>
      <c r="H236" s="191">
        <v>5971.44</v>
      </c>
      <c r="I236" s="192"/>
      <c r="J236" s="188"/>
      <c r="K236" s="188"/>
      <c r="L236" s="193"/>
      <c r="M236" s="194"/>
      <c r="N236" s="195"/>
      <c r="O236" s="195"/>
      <c r="P236" s="195"/>
      <c r="Q236" s="195"/>
      <c r="R236" s="195"/>
      <c r="S236" s="195"/>
      <c r="T236" s="196"/>
      <c r="AT236" s="197" t="s">
        <v>136</v>
      </c>
      <c r="AU236" s="197" t="s">
        <v>87</v>
      </c>
      <c r="AV236" s="11" t="s">
        <v>87</v>
      </c>
      <c r="AW236" s="11" t="s">
        <v>36</v>
      </c>
      <c r="AX236" s="11" t="s">
        <v>77</v>
      </c>
      <c r="AY236" s="197" t="s">
        <v>125</v>
      </c>
    </row>
    <row r="237" spans="2:65" s="13" customFormat="1" ht="11.25">
      <c r="B237" s="208"/>
      <c r="C237" s="209"/>
      <c r="D237" s="184" t="s">
        <v>136</v>
      </c>
      <c r="E237" s="210" t="s">
        <v>27</v>
      </c>
      <c r="F237" s="211" t="s">
        <v>139</v>
      </c>
      <c r="G237" s="209"/>
      <c r="H237" s="212">
        <v>5971.44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136</v>
      </c>
      <c r="AU237" s="218" t="s">
        <v>87</v>
      </c>
      <c r="AV237" s="13" t="s">
        <v>132</v>
      </c>
      <c r="AW237" s="13" t="s">
        <v>36</v>
      </c>
      <c r="AX237" s="13" t="s">
        <v>85</v>
      </c>
      <c r="AY237" s="218" t="s">
        <v>125</v>
      </c>
    </row>
    <row r="238" spans="2:65" s="10" customFormat="1" ht="22.9" customHeight="1">
      <c r="B238" s="157"/>
      <c r="C238" s="158"/>
      <c r="D238" s="159" t="s">
        <v>76</v>
      </c>
      <c r="E238" s="171" t="s">
        <v>302</v>
      </c>
      <c r="F238" s="171" t="s">
        <v>303</v>
      </c>
      <c r="G238" s="158"/>
      <c r="H238" s="158"/>
      <c r="I238" s="161"/>
      <c r="J238" s="172">
        <f>BK238</f>
        <v>0</v>
      </c>
      <c r="K238" s="158"/>
      <c r="L238" s="163"/>
      <c r="M238" s="164"/>
      <c r="N238" s="165"/>
      <c r="O238" s="165"/>
      <c r="P238" s="166">
        <f>SUM(P239:P240)</f>
        <v>0</v>
      </c>
      <c r="Q238" s="165"/>
      <c r="R238" s="166">
        <f>SUM(R239:R240)</f>
        <v>0</v>
      </c>
      <c r="S238" s="165"/>
      <c r="T238" s="167">
        <f>SUM(T239:T240)</f>
        <v>0</v>
      </c>
      <c r="AR238" s="168" t="s">
        <v>85</v>
      </c>
      <c r="AT238" s="169" t="s">
        <v>76</v>
      </c>
      <c r="AU238" s="169" t="s">
        <v>85</v>
      </c>
      <c r="AY238" s="168" t="s">
        <v>125</v>
      </c>
      <c r="BK238" s="170">
        <f>SUM(BK239:BK240)</f>
        <v>0</v>
      </c>
    </row>
    <row r="239" spans="2:65" s="1" customFormat="1" ht="22.5" customHeight="1">
      <c r="B239" s="33"/>
      <c r="C239" s="173" t="s">
        <v>353</v>
      </c>
      <c r="D239" s="173" t="s">
        <v>127</v>
      </c>
      <c r="E239" s="174" t="s">
        <v>305</v>
      </c>
      <c r="F239" s="175" t="s">
        <v>306</v>
      </c>
      <c r="G239" s="176" t="s">
        <v>283</v>
      </c>
      <c r="H239" s="177">
        <v>819.77</v>
      </c>
      <c r="I239" s="178"/>
      <c r="J239" s="177">
        <f>ROUND(I239*H239,2)</f>
        <v>0</v>
      </c>
      <c r="K239" s="175" t="s">
        <v>131</v>
      </c>
      <c r="L239" s="37"/>
      <c r="M239" s="179" t="s">
        <v>27</v>
      </c>
      <c r="N239" s="180" t="s">
        <v>48</v>
      </c>
      <c r="O239" s="59"/>
      <c r="P239" s="181">
        <f>O239*H239</f>
        <v>0</v>
      </c>
      <c r="Q239" s="181">
        <v>0</v>
      </c>
      <c r="R239" s="181">
        <f>Q239*H239</f>
        <v>0</v>
      </c>
      <c r="S239" s="181">
        <v>0</v>
      </c>
      <c r="T239" s="182">
        <f>S239*H239</f>
        <v>0</v>
      </c>
      <c r="AR239" s="16" t="s">
        <v>132</v>
      </c>
      <c r="AT239" s="16" t="s">
        <v>127</v>
      </c>
      <c r="AU239" s="16" t="s">
        <v>87</v>
      </c>
      <c r="AY239" s="16" t="s">
        <v>125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6" t="s">
        <v>85</v>
      </c>
      <c r="BK239" s="183">
        <f>ROUND(I239*H239,2)</f>
        <v>0</v>
      </c>
      <c r="BL239" s="16" t="s">
        <v>132</v>
      </c>
      <c r="BM239" s="16" t="s">
        <v>307</v>
      </c>
    </row>
    <row r="240" spans="2:65" s="1" customFormat="1" ht="29.25">
      <c r="B240" s="33"/>
      <c r="C240" s="34"/>
      <c r="D240" s="184" t="s">
        <v>134</v>
      </c>
      <c r="E240" s="34"/>
      <c r="F240" s="185" t="s">
        <v>308</v>
      </c>
      <c r="G240" s="34"/>
      <c r="H240" s="34"/>
      <c r="I240" s="102"/>
      <c r="J240" s="34"/>
      <c r="K240" s="34"/>
      <c r="L240" s="37"/>
      <c r="M240" s="219"/>
      <c r="N240" s="220"/>
      <c r="O240" s="220"/>
      <c r="P240" s="220"/>
      <c r="Q240" s="220"/>
      <c r="R240" s="220"/>
      <c r="S240" s="220"/>
      <c r="T240" s="221"/>
      <c r="AT240" s="16" t="s">
        <v>134</v>
      </c>
      <c r="AU240" s="16" t="s">
        <v>87</v>
      </c>
    </row>
    <row r="241" spans="2:12" s="1" customFormat="1" ht="6.95" customHeight="1">
      <c r="B241" s="45"/>
      <c r="C241" s="46"/>
      <c r="D241" s="46"/>
      <c r="E241" s="46"/>
      <c r="F241" s="46"/>
      <c r="G241" s="46"/>
      <c r="H241" s="46"/>
      <c r="I241" s="124"/>
      <c r="J241" s="46"/>
      <c r="K241" s="46"/>
      <c r="L241" s="37"/>
    </row>
  </sheetData>
  <sheetProtection algorithmName="SHA-512" hashValue="NDoWttWxIzmFxLrsLD2MdgtLrDegBwT2VHNsYV5BSFqSgexuTewWS6YY1URqrSw4M3XaXAL2+dAhxlzulHlNcg==" saltValue="kHB1Jm7/MA4hVNYziiOccekELNJ0g/s7ITLgExrPsfWjTi/cM/zwaVT4A4VBZLvj3GxDEO5DfsGCdt3FXvN1mw==" spinCount="100000" sheet="1" objects="1" scenarios="1" formatColumns="0" formatRows="0" autoFilter="0"/>
  <autoFilter ref="C84:K24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93</v>
      </c>
    </row>
    <row r="3" spans="2:4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9"/>
      <c r="AT3" s="16" t="s">
        <v>87</v>
      </c>
    </row>
    <row r="4" spans="2:46" ht="24.95" customHeight="1">
      <c r="B4" s="19"/>
      <c r="D4" s="100" t="s">
        <v>97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1" t="s">
        <v>15</v>
      </c>
      <c r="L6" s="19"/>
    </row>
    <row r="7" spans="2:46" ht="16.5" customHeight="1">
      <c r="B7" s="19"/>
      <c r="E7" s="343" t="str">
        <f>'Rekapitulace stavby'!K6</f>
        <v>II/201  Chodová planá - Kyjov</v>
      </c>
      <c r="F7" s="344"/>
      <c r="G7" s="344"/>
      <c r="H7" s="344"/>
      <c r="L7" s="19"/>
    </row>
    <row r="8" spans="2:46" s="1" customFormat="1" ht="12" customHeight="1">
      <c r="B8" s="37"/>
      <c r="D8" s="101" t="s">
        <v>98</v>
      </c>
      <c r="I8" s="102"/>
      <c r="L8" s="37"/>
    </row>
    <row r="9" spans="2:46" s="1" customFormat="1" ht="36.950000000000003" customHeight="1">
      <c r="B9" s="37"/>
      <c r="E9" s="345" t="s">
        <v>354</v>
      </c>
      <c r="F9" s="346"/>
      <c r="G9" s="346"/>
      <c r="H9" s="346"/>
      <c r="I9" s="102"/>
      <c r="L9" s="37"/>
    </row>
    <row r="10" spans="2:46" s="1" customFormat="1" ht="11.25">
      <c r="B10" s="37"/>
      <c r="I10" s="102"/>
      <c r="L10" s="37"/>
    </row>
    <row r="11" spans="2:46" s="1" customFormat="1" ht="12" customHeight="1">
      <c r="B11" s="37"/>
      <c r="D11" s="101" t="s">
        <v>17</v>
      </c>
      <c r="F11" s="16" t="s">
        <v>18</v>
      </c>
      <c r="I11" s="103" t="s">
        <v>19</v>
      </c>
      <c r="J11" s="16" t="s">
        <v>20</v>
      </c>
      <c r="L11" s="37"/>
    </row>
    <row r="12" spans="2:46" s="1" customFormat="1" ht="12" customHeight="1">
      <c r="B12" s="37"/>
      <c r="D12" s="101" t="s">
        <v>21</v>
      </c>
      <c r="F12" s="16" t="s">
        <v>22</v>
      </c>
      <c r="I12" s="103" t="s">
        <v>23</v>
      </c>
      <c r="J12" s="104" t="str">
        <f>'Rekapitulace stavby'!AN8</f>
        <v>21. 5. 2019</v>
      </c>
      <c r="L12" s="37"/>
    </row>
    <row r="13" spans="2:46" s="1" customFormat="1" ht="10.9" customHeight="1">
      <c r="B13" s="37"/>
      <c r="I13" s="102"/>
      <c r="L13" s="37"/>
    </row>
    <row r="14" spans="2:46" s="1" customFormat="1" ht="12" customHeight="1">
      <c r="B14" s="37"/>
      <c r="D14" s="101" t="s">
        <v>25</v>
      </c>
      <c r="I14" s="103" t="s">
        <v>26</v>
      </c>
      <c r="J14" s="16" t="s">
        <v>27</v>
      </c>
      <c r="L14" s="37"/>
    </row>
    <row r="15" spans="2:46" s="1" customFormat="1" ht="18" customHeight="1">
      <c r="B15" s="37"/>
      <c r="E15" s="16" t="s">
        <v>28</v>
      </c>
      <c r="I15" s="103" t="s">
        <v>29</v>
      </c>
      <c r="J15" s="16" t="s">
        <v>27</v>
      </c>
      <c r="L15" s="37"/>
    </row>
    <row r="16" spans="2:46" s="1" customFormat="1" ht="6.95" customHeight="1">
      <c r="B16" s="37"/>
      <c r="I16" s="102"/>
      <c r="L16" s="37"/>
    </row>
    <row r="17" spans="2:12" s="1" customFormat="1" ht="12" customHeight="1">
      <c r="B17" s="37"/>
      <c r="D17" s="101" t="s">
        <v>30</v>
      </c>
      <c r="I17" s="103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47" t="str">
        <f>'Rekapitulace stavby'!E14</f>
        <v>Vyplň údaj</v>
      </c>
      <c r="F18" s="348"/>
      <c r="G18" s="348"/>
      <c r="H18" s="348"/>
      <c r="I18" s="103" t="s">
        <v>29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2"/>
      <c r="L19" s="37"/>
    </row>
    <row r="20" spans="2:12" s="1" customFormat="1" ht="12" customHeight="1">
      <c r="B20" s="37"/>
      <c r="D20" s="101" t="s">
        <v>32</v>
      </c>
      <c r="I20" s="103" t="s">
        <v>26</v>
      </c>
      <c r="J20" s="16" t="s">
        <v>33</v>
      </c>
      <c r="L20" s="37"/>
    </row>
    <row r="21" spans="2:12" s="1" customFormat="1" ht="18" customHeight="1">
      <c r="B21" s="37"/>
      <c r="E21" s="16" t="s">
        <v>34</v>
      </c>
      <c r="I21" s="103" t="s">
        <v>29</v>
      </c>
      <c r="J21" s="16" t="s">
        <v>35</v>
      </c>
      <c r="L21" s="37"/>
    </row>
    <row r="22" spans="2:12" s="1" customFormat="1" ht="6.95" customHeight="1">
      <c r="B22" s="37"/>
      <c r="I22" s="102"/>
      <c r="L22" s="37"/>
    </row>
    <row r="23" spans="2:12" s="1" customFormat="1" ht="12" customHeight="1">
      <c r="B23" s="37"/>
      <c r="D23" s="101" t="s">
        <v>37</v>
      </c>
      <c r="I23" s="103" t="s">
        <v>26</v>
      </c>
      <c r="J23" s="16" t="s">
        <v>38</v>
      </c>
      <c r="L23" s="37"/>
    </row>
    <row r="24" spans="2:12" s="1" customFormat="1" ht="18" customHeight="1">
      <c r="B24" s="37"/>
      <c r="E24" s="16" t="s">
        <v>39</v>
      </c>
      <c r="I24" s="103" t="s">
        <v>29</v>
      </c>
      <c r="J24" s="16" t="s">
        <v>40</v>
      </c>
      <c r="L24" s="37"/>
    </row>
    <row r="25" spans="2:12" s="1" customFormat="1" ht="6.95" customHeight="1">
      <c r="B25" s="37"/>
      <c r="I25" s="102"/>
      <c r="L25" s="37"/>
    </row>
    <row r="26" spans="2:12" s="1" customFormat="1" ht="12" customHeight="1">
      <c r="B26" s="37"/>
      <c r="D26" s="101" t="s">
        <v>41</v>
      </c>
      <c r="I26" s="102"/>
      <c r="L26" s="37"/>
    </row>
    <row r="27" spans="2:12" s="6" customFormat="1" ht="16.5" customHeight="1">
      <c r="B27" s="105"/>
      <c r="E27" s="349" t="s">
        <v>27</v>
      </c>
      <c r="F27" s="349"/>
      <c r="G27" s="349"/>
      <c r="H27" s="349"/>
      <c r="I27" s="106"/>
      <c r="L27" s="105"/>
    </row>
    <row r="28" spans="2:12" s="1" customFormat="1" ht="6.95" customHeight="1">
      <c r="B28" s="37"/>
      <c r="I28" s="102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7"/>
      <c r="J29" s="55"/>
      <c r="K29" s="55"/>
      <c r="L29" s="37"/>
    </row>
    <row r="30" spans="2:12" s="1" customFormat="1" ht="25.35" customHeight="1">
      <c r="B30" s="37"/>
      <c r="D30" s="108" t="s">
        <v>43</v>
      </c>
      <c r="I30" s="102"/>
      <c r="J30" s="109">
        <f>ROUND(J85, 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7"/>
      <c r="J31" s="55"/>
      <c r="K31" s="55"/>
      <c r="L31" s="37"/>
    </row>
    <row r="32" spans="2:12" s="1" customFormat="1" ht="14.45" customHeight="1">
      <c r="B32" s="37"/>
      <c r="F32" s="110" t="s">
        <v>45</v>
      </c>
      <c r="I32" s="111" t="s">
        <v>44</v>
      </c>
      <c r="J32" s="110" t="s">
        <v>46</v>
      </c>
      <c r="L32" s="37"/>
    </row>
    <row r="33" spans="2:12" s="1" customFormat="1" ht="14.45" customHeight="1">
      <c r="B33" s="37"/>
      <c r="D33" s="101" t="s">
        <v>47</v>
      </c>
      <c r="E33" s="101" t="s">
        <v>48</v>
      </c>
      <c r="F33" s="112">
        <f>ROUND((SUM(BE85:BE257)),  2)</f>
        <v>0</v>
      </c>
      <c r="I33" s="113">
        <v>0.21</v>
      </c>
      <c r="J33" s="112">
        <f>ROUND(((SUM(BE85:BE257))*I33),  2)</f>
        <v>0</v>
      </c>
      <c r="L33" s="37"/>
    </row>
    <row r="34" spans="2:12" s="1" customFormat="1" ht="14.45" customHeight="1">
      <c r="B34" s="37"/>
      <c r="E34" s="101" t="s">
        <v>49</v>
      </c>
      <c r="F34" s="112">
        <f>ROUND((SUM(BF85:BF257)),  2)</f>
        <v>0</v>
      </c>
      <c r="I34" s="113">
        <v>0.15</v>
      </c>
      <c r="J34" s="112">
        <f>ROUND(((SUM(BF85:BF257))*I34),  2)</f>
        <v>0</v>
      </c>
      <c r="L34" s="37"/>
    </row>
    <row r="35" spans="2:12" s="1" customFormat="1" ht="14.45" hidden="1" customHeight="1">
      <c r="B35" s="37"/>
      <c r="E35" s="101" t="s">
        <v>50</v>
      </c>
      <c r="F35" s="112">
        <f>ROUND((SUM(BG85:BG257)),  2)</f>
        <v>0</v>
      </c>
      <c r="I35" s="113">
        <v>0.21</v>
      </c>
      <c r="J35" s="112">
        <f>0</f>
        <v>0</v>
      </c>
      <c r="L35" s="37"/>
    </row>
    <row r="36" spans="2:12" s="1" customFormat="1" ht="14.45" hidden="1" customHeight="1">
      <c r="B36" s="37"/>
      <c r="E36" s="101" t="s">
        <v>51</v>
      </c>
      <c r="F36" s="112">
        <f>ROUND((SUM(BH85:BH257)),  2)</f>
        <v>0</v>
      </c>
      <c r="I36" s="113">
        <v>0.15</v>
      </c>
      <c r="J36" s="112">
        <f>0</f>
        <v>0</v>
      </c>
      <c r="L36" s="37"/>
    </row>
    <row r="37" spans="2:12" s="1" customFormat="1" ht="14.45" hidden="1" customHeight="1">
      <c r="B37" s="37"/>
      <c r="E37" s="101" t="s">
        <v>52</v>
      </c>
      <c r="F37" s="112">
        <f>ROUND((SUM(BI85:BI257)),  2)</f>
        <v>0</v>
      </c>
      <c r="I37" s="113">
        <v>0</v>
      </c>
      <c r="J37" s="112">
        <f>0</f>
        <v>0</v>
      </c>
      <c r="L37" s="37"/>
    </row>
    <row r="38" spans="2:12" s="1" customFormat="1" ht="6.95" customHeight="1">
      <c r="B38" s="37"/>
      <c r="I38" s="102"/>
      <c r="L38" s="37"/>
    </row>
    <row r="39" spans="2:12" s="1" customFormat="1" ht="25.35" customHeight="1">
      <c r="B39" s="37"/>
      <c r="C39" s="114"/>
      <c r="D39" s="115" t="s">
        <v>53</v>
      </c>
      <c r="E39" s="116"/>
      <c r="F39" s="116"/>
      <c r="G39" s="117" t="s">
        <v>54</v>
      </c>
      <c r="H39" s="118" t="s">
        <v>55</v>
      </c>
      <c r="I39" s="119"/>
      <c r="J39" s="120">
        <f>SUM(J30:J37)</f>
        <v>0</v>
      </c>
      <c r="K39" s="121"/>
      <c r="L39" s="37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7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7"/>
    </row>
    <row r="45" spans="2:12" s="1" customFormat="1" ht="24.95" customHeight="1">
      <c r="B45" s="33"/>
      <c r="C45" s="22" t="s">
        <v>100</v>
      </c>
      <c r="D45" s="34"/>
      <c r="E45" s="34"/>
      <c r="F45" s="34"/>
      <c r="G45" s="34"/>
      <c r="H45" s="34"/>
      <c r="I45" s="102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2"/>
      <c r="J46" s="34"/>
      <c r="K46" s="34"/>
      <c r="L46" s="37"/>
    </row>
    <row r="47" spans="2:12" s="1" customFormat="1" ht="12" customHeight="1">
      <c r="B47" s="33"/>
      <c r="C47" s="28" t="s">
        <v>15</v>
      </c>
      <c r="D47" s="34"/>
      <c r="E47" s="34"/>
      <c r="F47" s="34"/>
      <c r="G47" s="34"/>
      <c r="H47" s="34"/>
      <c r="I47" s="102"/>
      <c r="J47" s="34"/>
      <c r="K47" s="34"/>
      <c r="L47" s="37"/>
    </row>
    <row r="48" spans="2:12" s="1" customFormat="1" ht="16.5" customHeight="1">
      <c r="B48" s="33"/>
      <c r="C48" s="34"/>
      <c r="D48" s="34"/>
      <c r="E48" s="350" t="str">
        <f>E7</f>
        <v>II/201  Chodová planá - Kyjov</v>
      </c>
      <c r="F48" s="351"/>
      <c r="G48" s="351"/>
      <c r="H48" s="351"/>
      <c r="I48" s="102"/>
      <c r="J48" s="34"/>
      <c r="K48" s="34"/>
      <c r="L48" s="37"/>
    </row>
    <row r="49" spans="2:47" s="1" customFormat="1" ht="12" customHeight="1">
      <c r="B49" s="33"/>
      <c r="C49" s="28" t="s">
        <v>98</v>
      </c>
      <c r="D49" s="34"/>
      <c r="E49" s="34"/>
      <c r="F49" s="34"/>
      <c r="G49" s="34"/>
      <c r="H49" s="34"/>
      <c r="I49" s="102"/>
      <c r="J49" s="34"/>
      <c r="K49" s="34"/>
      <c r="L49" s="37"/>
    </row>
    <row r="50" spans="2:47" s="1" customFormat="1" ht="16.5" customHeight="1">
      <c r="B50" s="33"/>
      <c r="C50" s="34"/>
      <c r="D50" s="34"/>
      <c r="E50" s="323" t="str">
        <f>E9</f>
        <v>SK9403 - SO 103  II/201 Ch.Planá - Kyjov</v>
      </c>
      <c r="F50" s="322"/>
      <c r="G50" s="322"/>
      <c r="H50" s="322"/>
      <c r="I50" s="102"/>
      <c r="J50" s="34"/>
      <c r="K50" s="34"/>
      <c r="L50" s="37"/>
    </row>
    <row r="51" spans="2:47" s="1" customFormat="1" ht="6.95" customHeight="1">
      <c r="B51" s="33"/>
      <c r="C51" s="34"/>
      <c r="D51" s="34"/>
      <c r="E51" s="34"/>
      <c r="F51" s="34"/>
      <c r="G51" s="34"/>
      <c r="H51" s="34"/>
      <c r="I51" s="102"/>
      <c r="J51" s="34"/>
      <c r="K51" s="34"/>
      <c r="L51" s="37"/>
    </row>
    <row r="52" spans="2:47" s="1" customFormat="1" ht="12" customHeight="1">
      <c r="B52" s="33"/>
      <c r="C52" s="28" t="s">
        <v>21</v>
      </c>
      <c r="D52" s="34"/>
      <c r="E52" s="34"/>
      <c r="F52" s="26" t="str">
        <f>F12</f>
        <v xml:space="preserve"> </v>
      </c>
      <c r="G52" s="34"/>
      <c r="H52" s="34"/>
      <c r="I52" s="103" t="s">
        <v>23</v>
      </c>
      <c r="J52" s="54" t="str">
        <f>IF(J12="","",J12)</f>
        <v>21. 5. 2019</v>
      </c>
      <c r="K52" s="34"/>
      <c r="L52" s="37"/>
    </row>
    <row r="53" spans="2:47" s="1" customFormat="1" ht="6.95" customHeight="1">
      <c r="B53" s="33"/>
      <c r="C53" s="34"/>
      <c r="D53" s="34"/>
      <c r="E53" s="34"/>
      <c r="F53" s="34"/>
      <c r="G53" s="34"/>
      <c r="H53" s="34"/>
      <c r="I53" s="102"/>
      <c r="J53" s="34"/>
      <c r="K53" s="34"/>
      <c r="L53" s="37"/>
    </row>
    <row r="54" spans="2:47" s="1" customFormat="1" ht="24.95" customHeight="1">
      <c r="B54" s="33"/>
      <c r="C54" s="28" t="s">
        <v>25</v>
      </c>
      <c r="D54" s="34"/>
      <c r="E54" s="34"/>
      <c r="F54" s="26" t="str">
        <f>E15</f>
        <v>SUS PK příspěvková organizace</v>
      </c>
      <c r="G54" s="34"/>
      <c r="H54" s="34"/>
      <c r="I54" s="103" t="s">
        <v>32</v>
      </c>
      <c r="J54" s="31" t="str">
        <f>E21</f>
        <v xml:space="preserve">Projekční kancelář Ing.Škubalová </v>
      </c>
      <c r="K54" s="34"/>
      <c r="L54" s="37"/>
    </row>
    <row r="55" spans="2:47" s="1" customFormat="1" ht="13.7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03" t="s">
        <v>37</v>
      </c>
      <c r="J55" s="31" t="str">
        <f>E24</f>
        <v>Straka</v>
      </c>
      <c r="K55" s="34"/>
      <c r="L55" s="37"/>
    </row>
    <row r="56" spans="2:47" s="1" customFormat="1" ht="10.35" customHeight="1">
      <c r="B56" s="33"/>
      <c r="C56" s="34"/>
      <c r="D56" s="34"/>
      <c r="E56" s="34"/>
      <c r="F56" s="34"/>
      <c r="G56" s="34"/>
      <c r="H56" s="34"/>
      <c r="I56" s="102"/>
      <c r="J56" s="34"/>
      <c r="K56" s="34"/>
      <c r="L56" s="37"/>
    </row>
    <row r="57" spans="2:47" s="1" customFormat="1" ht="29.25" customHeight="1">
      <c r="B57" s="33"/>
      <c r="C57" s="128" t="s">
        <v>101</v>
      </c>
      <c r="D57" s="129"/>
      <c r="E57" s="129"/>
      <c r="F57" s="129"/>
      <c r="G57" s="129"/>
      <c r="H57" s="129"/>
      <c r="I57" s="130"/>
      <c r="J57" s="131" t="s">
        <v>102</v>
      </c>
      <c r="K57" s="129"/>
      <c r="L57" s="37"/>
    </row>
    <row r="58" spans="2:47" s="1" customFormat="1" ht="10.35" customHeight="1">
      <c r="B58" s="33"/>
      <c r="C58" s="34"/>
      <c r="D58" s="34"/>
      <c r="E58" s="34"/>
      <c r="F58" s="34"/>
      <c r="G58" s="34"/>
      <c r="H58" s="34"/>
      <c r="I58" s="102"/>
      <c r="J58" s="34"/>
      <c r="K58" s="34"/>
      <c r="L58" s="37"/>
    </row>
    <row r="59" spans="2:47" s="1" customFormat="1" ht="22.9" customHeight="1">
      <c r="B59" s="33"/>
      <c r="C59" s="132" t="s">
        <v>75</v>
      </c>
      <c r="D59" s="34"/>
      <c r="E59" s="34"/>
      <c r="F59" s="34"/>
      <c r="G59" s="34"/>
      <c r="H59" s="34"/>
      <c r="I59" s="102"/>
      <c r="J59" s="72">
        <f>J85</f>
        <v>0</v>
      </c>
      <c r="K59" s="34"/>
      <c r="L59" s="37"/>
      <c r="AU59" s="16" t="s">
        <v>103</v>
      </c>
    </row>
    <row r="60" spans="2:47" s="7" customFormat="1" ht="24.95" customHeight="1">
      <c r="B60" s="133"/>
      <c r="C60" s="134"/>
      <c r="D60" s="135" t="s">
        <v>104</v>
      </c>
      <c r="E60" s="136"/>
      <c r="F60" s="136"/>
      <c r="G60" s="136"/>
      <c r="H60" s="136"/>
      <c r="I60" s="137"/>
      <c r="J60" s="138">
        <f>J86</f>
        <v>0</v>
      </c>
      <c r="K60" s="134"/>
      <c r="L60" s="139"/>
    </row>
    <row r="61" spans="2:47" s="8" customFormat="1" ht="19.899999999999999" customHeight="1">
      <c r="B61" s="140"/>
      <c r="C61" s="141"/>
      <c r="D61" s="142" t="s">
        <v>105</v>
      </c>
      <c r="E61" s="143"/>
      <c r="F61" s="143"/>
      <c r="G61" s="143"/>
      <c r="H61" s="143"/>
      <c r="I61" s="144"/>
      <c r="J61" s="145">
        <f>J87</f>
        <v>0</v>
      </c>
      <c r="K61" s="141"/>
      <c r="L61" s="146"/>
    </row>
    <row r="62" spans="2:47" s="8" customFormat="1" ht="19.899999999999999" customHeight="1">
      <c r="B62" s="140"/>
      <c r="C62" s="141"/>
      <c r="D62" s="142" t="s">
        <v>106</v>
      </c>
      <c r="E62" s="143"/>
      <c r="F62" s="143"/>
      <c r="G62" s="143"/>
      <c r="H62" s="143"/>
      <c r="I62" s="144"/>
      <c r="J62" s="145">
        <f>J143</f>
        <v>0</v>
      </c>
      <c r="K62" s="141"/>
      <c r="L62" s="146"/>
    </row>
    <row r="63" spans="2:47" s="8" customFormat="1" ht="19.899999999999999" customHeight="1">
      <c r="B63" s="140"/>
      <c r="C63" s="141"/>
      <c r="D63" s="142" t="s">
        <v>107</v>
      </c>
      <c r="E63" s="143"/>
      <c r="F63" s="143"/>
      <c r="G63" s="143"/>
      <c r="H63" s="143"/>
      <c r="I63" s="144"/>
      <c r="J63" s="145">
        <f>J179</f>
        <v>0</v>
      </c>
      <c r="K63" s="141"/>
      <c r="L63" s="146"/>
    </row>
    <row r="64" spans="2:47" s="8" customFormat="1" ht="19.899999999999999" customHeight="1">
      <c r="B64" s="140"/>
      <c r="C64" s="141"/>
      <c r="D64" s="142" t="s">
        <v>108</v>
      </c>
      <c r="E64" s="143"/>
      <c r="F64" s="143"/>
      <c r="G64" s="143"/>
      <c r="H64" s="143"/>
      <c r="I64" s="144"/>
      <c r="J64" s="145">
        <f>J238</f>
        <v>0</v>
      </c>
      <c r="K64" s="141"/>
      <c r="L64" s="146"/>
    </row>
    <row r="65" spans="2:12" s="8" customFormat="1" ht="19.899999999999999" customHeight="1">
      <c r="B65" s="140"/>
      <c r="C65" s="141"/>
      <c r="D65" s="142" t="s">
        <v>109</v>
      </c>
      <c r="E65" s="143"/>
      <c r="F65" s="143"/>
      <c r="G65" s="143"/>
      <c r="H65" s="143"/>
      <c r="I65" s="144"/>
      <c r="J65" s="145">
        <f>J255</f>
        <v>0</v>
      </c>
      <c r="K65" s="141"/>
      <c r="L65" s="146"/>
    </row>
    <row r="66" spans="2:12" s="1" customFormat="1" ht="21.75" customHeight="1">
      <c r="B66" s="33"/>
      <c r="C66" s="34"/>
      <c r="D66" s="34"/>
      <c r="E66" s="34"/>
      <c r="F66" s="34"/>
      <c r="G66" s="34"/>
      <c r="H66" s="34"/>
      <c r="I66" s="102"/>
      <c r="J66" s="34"/>
      <c r="K66" s="34"/>
      <c r="L66" s="37"/>
    </row>
    <row r="67" spans="2:12" s="1" customFormat="1" ht="6.95" customHeight="1">
      <c r="B67" s="45"/>
      <c r="C67" s="46"/>
      <c r="D67" s="46"/>
      <c r="E67" s="46"/>
      <c r="F67" s="46"/>
      <c r="G67" s="46"/>
      <c r="H67" s="46"/>
      <c r="I67" s="124"/>
      <c r="J67" s="46"/>
      <c r="K67" s="46"/>
      <c r="L67" s="37"/>
    </row>
    <row r="71" spans="2:12" s="1" customFormat="1" ht="6.95" customHeight="1">
      <c r="B71" s="47"/>
      <c r="C71" s="48"/>
      <c r="D71" s="48"/>
      <c r="E71" s="48"/>
      <c r="F71" s="48"/>
      <c r="G71" s="48"/>
      <c r="H71" s="48"/>
      <c r="I71" s="127"/>
      <c r="J71" s="48"/>
      <c r="K71" s="48"/>
      <c r="L71" s="37"/>
    </row>
    <row r="72" spans="2:12" s="1" customFormat="1" ht="24.95" customHeight="1">
      <c r="B72" s="33"/>
      <c r="C72" s="22" t="s">
        <v>110</v>
      </c>
      <c r="D72" s="34"/>
      <c r="E72" s="34"/>
      <c r="F72" s="34"/>
      <c r="G72" s="34"/>
      <c r="H72" s="34"/>
      <c r="I72" s="102"/>
      <c r="J72" s="34"/>
      <c r="K72" s="34"/>
      <c r="L72" s="37"/>
    </row>
    <row r="73" spans="2:12" s="1" customFormat="1" ht="6.95" customHeight="1">
      <c r="B73" s="33"/>
      <c r="C73" s="34"/>
      <c r="D73" s="34"/>
      <c r="E73" s="34"/>
      <c r="F73" s="34"/>
      <c r="G73" s="34"/>
      <c r="H73" s="34"/>
      <c r="I73" s="102"/>
      <c r="J73" s="34"/>
      <c r="K73" s="34"/>
      <c r="L73" s="37"/>
    </row>
    <row r="74" spans="2:12" s="1" customFormat="1" ht="12" customHeight="1">
      <c r="B74" s="33"/>
      <c r="C74" s="28" t="s">
        <v>15</v>
      </c>
      <c r="D74" s="34"/>
      <c r="E74" s="34"/>
      <c r="F74" s="34"/>
      <c r="G74" s="34"/>
      <c r="H74" s="34"/>
      <c r="I74" s="102"/>
      <c r="J74" s="34"/>
      <c r="K74" s="34"/>
      <c r="L74" s="37"/>
    </row>
    <row r="75" spans="2:12" s="1" customFormat="1" ht="16.5" customHeight="1">
      <c r="B75" s="33"/>
      <c r="C75" s="34"/>
      <c r="D75" s="34"/>
      <c r="E75" s="350" t="str">
        <f>E7</f>
        <v>II/201  Chodová planá - Kyjov</v>
      </c>
      <c r="F75" s="351"/>
      <c r="G75" s="351"/>
      <c r="H75" s="351"/>
      <c r="I75" s="102"/>
      <c r="J75" s="34"/>
      <c r="K75" s="34"/>
      <c r="L75" s="37"/>
    </row>
    <row r="76" spans="2:12" s="1" customFormat="1" ht="12" customHeight="1">
      <c r="B76" s="33"/>
      <c r="C76" s="28" t="s">
        <v>98</v>
      </c>
      <c r="D76" s="34"/>
      <c r="E76" s="34"/>
      <c r="F76" s="34"/>
      <c r="G76" s="34"/>
      <c r="H76" s="34"/>
      <c r="I76" s="102"/>
      <c r="J76" s="34"/>
      <c r="K76" s="34"/>
      <c r="L76" s="37"/>
    </row>
    <row r="77" spans="2:12" s="1" customFormat="1" ht="16.5" customHeight="1">
      <c r="B77" s="33"/>
      <c r="C77" s="34"/>
      <c r="D77" s="34"/>
      <c r="E77" s="323" t="str">
        <f>E9</f>
        <v>SK9403 - SO 103  II/201 Ch.Planá - Kyjov</v>
      </c>
      <c r="F77" s="322"/>
      <c r="G77" s="322"/>
      <c r="H77" s="322"/>
      <c r="I77" s="102"/>
      <c r="J77" s="34"/>
      <c r="K77" s="34"/>
      <c r="L77" s="37"/>
    </row>
    <row r="78" spans="2:12" s="1" customFormat="1" ht="6.95" customHeight="1">
      <c r="B78" s="33"/>
      <c r="C78" s="34"/>
      <c r="D78" s="34"/>
      <c r="E78" s="34"/>
      <c r="F78" s="34"/>
      <c r="G78" s="34"/>
      <c r="H78" s="34"/>
      <c r="I78" s="102"/>
      <c r="J78" s="34"/>
      <c r="K78" s="34"/>
      <c r="L78" s="37"/>
    </row>
    <row r="79" spans="2:12" s="1" customFormat="1" ht="12" customHeight="1">
      <c r="B79" s="33"/>
      <c r="C79" s="28" t="s">
        <v>21</v>
      </c>
      <c r="D79" s="34"/>
      <c r="E79" s="34"/>
      <c r="F79" s="26" t="str">
        <f>F12</f>
        <v xml:space="preserve"> </v>
      </c>
      <c r="G79" s="34"/>
      <c r="H79" s="34"/>
      <c r="I79" s="103" t="s">
        <v>23</v>
      </c>
      <c r="J79" s="54" t="str">
        <f>IF(J12="","",J12)</f>
        <v>21. 5. 2019</v>
      </c>
      <c r="K79" s="34"/>
      <c r="L79" s="37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02"/>
      <c r="J80" s="34"/>
      <c r="K80" s="34"/>
      <c r="L80" s="37"/>
    </row>
    <row r="81" spans="2:65" s="1" customFormat="1" ht="24.95" customHeight="1">
      <c r="B81" s="33"/>
      <c r="C81" s="28" t="s">
        <v>25</v>
      </c>
      <c r="D81" s="34"/>
      <c r="E81" s="34"/>
      <c r="F81" s="26" t="str">
        <f>E15</f>
        <v>SUS PK příspěvková organizace</v>
      </c>
      <c r="G81" s="34"/>
      <c r="H81" s="34"/>
      <c r="I81" s="103" t="s">
        <v>32</v>
      </c>
      <c r="J81" s="31" t="str">
        <f>E21</f>
        <v xml:space="preserve">Projekční kancelář Ing.Škubalová </v>
      </c>
      <c r="K81" s="34"/>
      <c r="L81" s="37"/>
    </row>
    <row r="82" spans="2:65" s="1" customFormat="1" ht="13.7" customHeight="1">
      <c r="B82" s="33"/>
      <c r="C82" s="28" t="s">
        <v>30</v>
      </c>
      <c r="D82" s="34"/>
      <c r="E82" s="34"/>
      <c r="F82" s="26" t="str">
        <f>IF(E18="","",E18)</f>
        <v>Vyplň údaj</v>
      </c>
      <c r="G82" s="34"/>
      <c r="H82" s="34"/>
      <c r="I82" s="103" t="s">
        <v>37</v>
      </c>
      <c r="J82" s="31" t="str">
        <f>E24</f>
        <v>Straka</v>
      </c>
      <c r="K82" s="34"/>
      <c r="L82" s="37"/>
    </row>
    <row r="83" spans="2:65" s="1" customFormat="1" ht="10.35" customHeight="1">
      <c r="B83" s="33"/>
      <c r="C83" s="34"/>
      <c r="D83" s="34"/>
      <c r="E83" s="34"/>
      <c r="F83" s="34"/>
      <c r="G83" s="34"/>
      <c r="H83" s="34"/>
      <c r="I83" s="102"/>
      <c r="J83" s="34"/>
      <c r="K83" s="34"/>
      <c r="L83" s="37"/>
    </row>
    <row r="84" spans="2:65" s="9" customFormat="1" ht="29.25" customHeight="1">
      <c r="B84" s="147"/>
      <c r="C84" s="148" t="s">
        <v>111</v>
      </c>
      <c r="D84" s="149" t="s">
        <v>62</v>
      </c>
      <c r="E84" s="149" t="s">
        <v>58</v>
      </c>
      <c r="F84" s="149" t="s">
        <v>59</v>
      </c>
      <c r="G84" s="149" t="s">
        <v>112</v>
      </c>
      <c r="H84" s="149" t="s">
        <v>113</v>
      </c>
      <c r="I84" s="150" t="s">
        <v>114</v>
      </c>
      <c r="J84" s="149" t="s">
        <v>102</v>
      </c>
      <c r="K84" s="151" t="s">
        <v>115</v>
      </c>
      <c r="L84" s="152"/>
      <c r="M84" s="63" t="s">
        <v>27</v>
      </c>
      <c r="N84" s="64" t="s">
        <v>47</v>
      </c>
      <c r="O84" s="64" t="s">
        <v>116</v>
      </c>
      <c r="P84" s="64" t="s">
        <v>117</v>
      </c>
      <c r="Q84" s="64" t="s">
        <v>118</v>
      </c>
      <c r="R84" s="64" t="s">
        <v>119</v>
      </c>
      <c r="S84" s="64" t="s">
        <v>120</v>
      </c>
      <c r="T84" s="65" t="s">
        <v>121</v>
      </c>
    </row>
    <row r="85" spans="2:65" s="1" customFormat="1" ht="22.9" customHeight="1">
      <c r="B85" s="33"/>
      <c r="C85" s="70" t="s">
        <v>122</v>
      </c>
      <c r="D85" s="34"/>
      <c r="E85" s="34"/>
      <c r="F85" s="34"/>
      <c r="G85" s="34"/>
      <c r="H85" s="34"/>
      <c r="I85" s="102"/>
      <c r="J85" s="153">
        <f>BK85</f>
        <v>0</v>
      </c>
      <c r="K85" s="34"/>
      <c r="L85" s="37"/>
      <c r="M85" s="66"/>
      <c r="N85" s="67"/>
      <c r="O85" s="67"/>
      <c r="P85" s="154">
        <f>P86</f>
        <v>0</v>
      </c>
      <c r="Q85" s="67"/>
      <c r="R85" s="154">
        <f>R86</f>
        <v>142.00440169999999</v>
      </c>
      <c r="S85" s="67"/>
      <c r="T85" s="155">
        <f>T86</f>
        <v>1296.61816</v>
      </c>
      <c r="AT85" s="16" t="s">
        <v>76</v>
      </c>
      <c r="AU85" s="16" t="s">
        <v>103</v>
      </c>
      <c r="BK85" s="156">
        <f>BK86</f>
        <v>0</v>
      </c>
    </row>
    <row r="86" spans="2:65" s="10" customFormat="1" ht="25.9" customHeight="1">
      <c r="B86" s="157"/>
      <c r="C86" s="158"/>
      <c r="D86" s="159" t="s">
        <v>76</v>
      </c>
      <c r="E86" s="160" t="s">
        <v>123</v>
      </c>
      <c r="F86" s="160" t="s">
        <v>124</v>
      </c>
      <c r="G86" s="158"/>
      <c r="H86" s="158"/>
      <c r="I86" s="161"/>
      <c r="J86" s="162">
        <f>BK86</f>
        <v>0</v>
      </c>
      <c r="K86" s="158"/>
      <c r="L86" s="163"/>
      <c r="M86" s="164"/>
      <c r="N86" s="165"/>
      <c r="O86" s="165"/>
      <c r="P86" s="166">
        <f>P87+P143+P179+P238+P255</f>
        <v>0</v>
      </c>
      <c r="Q86" s="165"/>
      <c r="R86" s="166">
        <f>R87+R143+R179+R238+R255</f>
        <v>142.00440169999999</v>
      </c>
      <c r="S86" s="165"/>
      <c r="T86" s="167">
        <f>T87+T143+T179+T238+T255</f>
        <v>1296.61816</v>
      </c>
      <c r="AR86" s="168" t="s">
        <v>85</v>
      </c>
      <c r="AT86" s="169" t="s">
        <v>76</v>
      </c>
      <c r="AU86" s="169" t="s">
        <v>77</v>
      </c>
      <c r="AY86" s="168" t="s">
        <v>125</v>
      </c>
      <c r="BK86" s="170">
        <f>BK87+BK143+BK179+BK238+BK255</f>
        <v>0</v>
      </c>
    </row>
    <row r="87" spans="2:65" s="10" customFormat="1" ht="22.9" customHeight="1">
      <c r="B87" s="157"/>
      <c r="C87" s="158"/>
      <c r="D87" s="159" t="s">
        <v>76</v>
      </c>
      <c r="E87" s="171" t="s">
        <v>85</v>
      </c>
      <c r="F87" s="171" t="s">
        <v>126</v>
      </c>
      <c r="G87" s="158"/>
      <c r="H87" s="158"/>
      <c r="I87" s="161"/>
      <c r="J87" s="172">
        <f>BK87</f>
        <v>0</v>
      </c>
      <c r="K87" s="158"/>
      <c r="L87" s="163"/>
      <c r="M87" s="164"/>
      <c r="N87" s="165"/>
      <c r="O87" s="165"/>
      <c r="P87" s="166">
        <f>SUM(P88:P142)</f>
        <v>0</v>
      </c>
      <c r="Q87" s="165"/>
      <c r="R87" s="166">
        <f>SUM(R88:R142)</f>
        <v>0.56393429999999989</v>
      </c>
      <c r="S87" s="165"/>
      <c r="T87" s="167">
        <f>SUM(T88:T142)</f>
        <v>1133.0679599999999</v>
      </c>
      <c r="AR87" s="168" t="s">
        <v>85</v>
      </c>
      <c r="AT87" s="169" t="s">
        <v>76</v>
      </c>
      <c r="AU87" s="169" t="s">
        <v>85</v>
      </c>
      <c r="AY87" s="168" t="s">
        <v>125</v>
      </c>
      <c r="BK87" s="170">
        <f>SUM(BK88:BK142)</f>
        <v>0</v>
      </c>
    </row>
    <row r="88" spans="2:65" s="1" customFormat="1" ht="22.5" customHeight="1">
      <c r="B88" s="33"/>
      <c r="C88" s="173" t="s">
        <v>85</v>
      </c>
      <c r="D88" s="173" t="s">
        <v>127</v>
      </c>
      <c r="E88" s="174" t="s">
        <v>128</v>
      </c>
      <c r="F88" s="175" t="s">
        <v>129</v>
      </c>
      <c r="G88" s="176" t="s">
        <v>130</v>
      </c>
      <c r="H88" s="177">
        <v>206.6</v>
      </c>
      <c r="I88" s="178"/>
      <c r="J88" s="177">
        <f>ROUND(I88*H88,2)</f>
        <v>0</v>
      </c>
      <c r="K88" s="175" t="s">
        <v>131</v>
      </c>
      <c r="L88" s="37"/>
      <c r="M88" s="179" t="s">
        <v>27</v>
      </c>
      <c r="N88" s="180" t="s">
        <v>48</v>
      </c>
      <c r="O88" s="59"/>
      <c r="P88" s="181">
        <f>O88*H88</f>
        <v>0</v>
      </c>
      <c r="Q88" s="181">
        <v>0</v>
      </c>
      <c r="R88" s="181">
        <f>Q88*H88</f>
        <v>0</v>
      </c>
      <c r="S88" s="181">
        <v>0.11899999999999999</v>
      </c>
      <c r="T88" s="182">
        <f>S88*H88</f>
        <v>24.5854</v>
      </c>
      <c r="AR88" s="16" t="s">
        <v>132</v>
      </c>
      <c r="AT88" s="16" t="s">
        <v>127</v>
      </c>
      <c r="AU88" s="16" t="s">
        <v>87</v>
      </c>
      <c r="AY88" s="16" t="s">
        <v>125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16" t="s">
        <v>85</v>
      </c>
      <c r="BK88" s="183">
        <f>ROUND(I88*H88,2)</f>
        <v>0</v>
      </c>
      <c r="BL88" s="16" t="s">
        <v>132</v>
      </c>
      <c r="BM88" s="16" t="s">
        <v>133</v>
      </c>
    </row>
    <row r="89" spans="2:65" s="1" customFormat="1" ht="175.5">
      <c r="B89" s="33"/>
      <c r="C89" s="34"/>
      <c r="D89" s="184" t="s">
        <v>134</v>
      </c>
      <c r="E89" s="34"/>
      <c r="F89" s="185" t="s">
        <v>135</v>
      </c>
      <c r="G89" s="34"/>
      <c r="H89" s="34"/>
      <c r="I89" s="102"/>
      <c r="J89" s="34"/>
      <c r="K89" s="34"/>
      <c r="L89" s="37"/>
      <c r="M89" s="186"/>
      <c r="N89" s="59"/>
      <c r="O89" s="59"/>
      <c r="P89" s="59"/>
      <c r="Q89" s="59"/>
      <c r="R89" s="59"/>
      <c r="S89" s="59"/>
      <c r="T89" s="60"/>
      <c r="AT89" s="16" t="s">
        <v>134</v>
      </c>
      <c r="AU89" s="16" t="s">
        <v>87</v>
      </c>
    </row>
    <row r="90" spans="2:65" s="11" customFormat="1" ht="11.25">
      <c r="B90" s="187"/>
      <c r="C90" s="188"/>
      <c r="D90" s="184" t="s">
        <v>136</v>
      </c>
      <c r="E90" s="189" t="s">
        <v>27</v>
      </c>
      <c r="F90" s="190" t="s">
        <v>355</v>
      </c>
      <c r="G90" s="188"/>
      <c r="H90" s="191">
        <v>206.6</v>
      </c>
      <c r="I90" s="192"/>
      <c r="J90" s="188"/>
      <c r="K90" s="188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136</v>
      </c>
      <c r="AU90" s="197" t="s">
        <v>87</v>
      </c>
      <c r="AV90" s="11" t="s">
        <v>87</v>
      </c>
      <c r="AW90" s="11" t="s">
        <v>36</v>
      </c>
      <c r="AX90" s="11" t="s">
        <v>77</v>
      </c>
      <c r="AY90" s="197" t="s">
        <v>125</v>
      </c>
    </row>
    <row r="91" spans="2:65" s="12" customFormat="1" ht="11.25">
      <c r="B91" s="198"/>
      <c r="C91" s="199"/>
      <c r="D91" s="184" t="s">
        <v>136</v>
      </c>
      <c r="E91" s="200" t="s">
        <v>27</v>
      </c>
      <c r="F91" s="201" t="s">
        <v>138</v>
      </c>
      <c r="G91" s="199"/>
      <c r="H91" s="200" t="s">
        <v>27</v>
      </c>
      <c r="I91" s="202"/>
      <c r="J91" s="199"/>
      <c r="K91" s="199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136</v>
      </c>
      <c r="AU91" s="207" t="s">
        <v>87</v>
      </c>
      <c r="AV91" s="12" t="s">
        <v>85</v>
      </c>
      <c r="AW91" s="12" t="s">
        <v>36</v>
      </c>
      <c r="AX91" s="12" t="s">
        <v>77</v>
      </c>
      <c r="AY91" s="207" t="s">
        <v>125</v>
      </c>
    </row>
    <row r="92" spans="2:65" s="13" customFormat="1" ht="11.25">
      <c r="B92" s="208"/>
      <c r="C92" s="209"/>
      <c r="D92" s="184" t="s">
        <v>136</v>
      </c>
      <c r="E92" s="210" t="s">
        <v>27</v>
      </c>
      <c r="F92" s="211" t="s">
        <v>139</v>
      </c>
      <c r="G92" s="209"/>
      <c r="H92" s="212">
        <v>206.6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136</v>
      </c>
      <c r="AU92" s="218" t="s">
        <v>87</v>
      </c>
      <c r="AV92" s="13" t="s">
        <v>132</v>
      </c>
      <c r="AW92" s="13" t="s">
        <v>36</v>
      </c>
      <c r="AX92" s="13" t="s">
        <v>85</v>
      </c>
      <c r="AY92" s="218" t="s">
        <v>125</v>
      </c>
    </row>
    <row r="93" spans="2:65" s="1" customFormat="1" ht="22.5" customHeight="1">
      <c r="B93" s="33"/>
      <c r="C93" s="173" t="s">
        <v>87</v>
      </c>
      <c r="D93" s="173" t="s">
        <v>127</v>
      </c>
      <c r="E93" s="174" t="s">
        <v>140</v>
      </c>
      <c r="F93" s="175" t="s">
        <v>141</v>
      </c>
      <c r="G93" s="176" t="s">
        <v>130</v>
      </c>
      <c r="H93" s="177">
        <v>206.6</v>
      </c>
      <c r="I93" s="178"/>
      <c r="J93" s="177">
        <f>ROUND(I93*H93,2)</f>
        <v>0</v>
      </c>
      <c r="K93" s="175" t="s">
        <v>131</v>
      </c>
      <c r="L93" s="37"/>
      <c r="M93" s="179" t="s">
        <v>27</v>
      </c>
      <c r="N93" s="180" t="s">
        <v>48</v>
      </c>
      <c r="O93" s="59"/>
      <c r="P93" s="181">
        <f>O93*H93</f>
        <v>0</v>
      </c>
      <c r="Q93" s="181">
        <v>6.9999999999999994E-5</v>
      </c>
      <c r="R93" s="181">
        <f>Q93*H93</f>
        <v>1.4461999999999999E-2</v>
      </c>
      <c r="S93" s="181">
        <v>0.128</v>
      </c>
      <c r="T93" s="182">
        <f>S93*H93</f>
        <v>26.444800000000001</v>
      </c>
      <c r="AR93" s="16" t="s">
        <v>132</v>
      </c>
      <c r="AT93" s="16" t="s">
        <v>127</v>
      </c>
      <c r="AU93" s="16" t="s">
        <v>87</v>
      </c>
      <c r="AY93" s="16" t="s">
        <v>125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16" t="s">
        <v>85</v>
      </c>
      <c r="BK93" s="183">
        <f>ROUND(I93*H93,2)</f>
        <v>0</v>
      </c>
      <c r="BL93" s="16" t="s">
        <v>132</v>
      </c>
      <c r="BM93" s="16" t="s">
        <v>142</v>
      </c>
    </row>
    <row r="94" spans="2:65" s="1" customFormat="1" ht="195">
      <c r="B94" s="33"/>
      <c r="C94" s="34"/>
      <c r="D94" s="184" t="s">
        <v>134</v>
      </c>
      <c r="E94" s="34"/>
      <c r="F94" s="185" t="s">
        <v>143</v>
      </c>
      <c r="G94" s="34"/>
      <c r="H94" s="34"/>
      <c r="I94" s="102"/>
      <c r="J94" s="34"/>
      <c r="K94" s="34"/>
      <c r="L94" s="37"/>
      <c r="M94" s="186"/>
      <c r="N94" s="59"/>
      <c r="O94" s="59"/>
      <c r="P94" s="59"/>
      <c r="Q94" s="59"/>
      <c r="R94" s="59"/>
      <c r="S94" s="59"/>
      <c r="T94" s="60"/>
      <c r="AT94" s="16" t="s">
        <v>134</v>
      </c>
      <c r="AU94" s="16" t="s">
        <v>87</v>
      </c>
    </row>
    <row r="95" spans="2:65" s="11" customFormat="1" ht="11.25">
      <c r="B95" s="187"/>
      <c r="C95" s="188"/>
      <c r="D95" s="184" t="s">
        <v>136</v>
      </c>
      <c r="E95" s="189" t="s">
        <v>27</v>
      </c>
      <c r="F95" s="190" t="s">
        <v>355</v>
      </c>
      <c r="G95" s="188"/>
      <c r="H95" s="191">
        <v>206.6</v>
      </c>
      <c r="I95" s="192"/>
      <c r="J95" s="188"/>
      <c r="K95" s="188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136</v>
      </c>
      <c r="AU95" s="197" t="s">
        <v>87</v>
      </c>
      <c r="AV95" s="11" t="s">
        <v>87</v>
      </c>
      <c r="AW95" s="11" t="s">
        <v>36</v>
      </c>
      <c r="AX95" s="11" t="s">
        <v>77</v>
      </c>
      <c r="AY95" s="197" t="s">
        <v>125</v>
      </c>
    </row>
    <row r="96" spans="2:65" s="12" customFormat="1" ht="11.25">
      <c r="B96" s="198"/>
      <c r="C96" s="199"/>
      <c r="D96" s="184" t="s">
        <v>136</v>
      </c>
      <c r="E96" s="200" t="s">
        <v>27</v>
      </c>
      <c r="F96" s="201" t="s">
        <v>144</v>
      </c>
      <c r="G96" s="199"/>
      <c r="H96" s="200" t="s">
        <v>27</v>
      </c>
      <c r="I96" s="202"/>
      <c r="J96" s="199"/>
      <c r="K96" s="199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136</v>
      </c>
      <c r="AU96" s="207" t="s">
        <v>87</v>
      </c>
      <c r="AV96" s="12" t="s">
        <v>85</v>
      </c>
      <c r="AW96" s="12" t="s">
        <v>36</v>
      </c>
      <c r="AX96" s="12" t="s">
        <v>77</v>
      </c>
      <c r="AY96" s="207" t="s">
        <v>125</v>
      </c>
    </row>
    <row r="97" spans="2:65" s="13" customFormat="1" ht="11.25">
      <c r="B97" s="208"/>
      <c r="C97" s="209"/>
      <c r="D97" s="184" t="s">
        <v>136</v>
      </c>
      <c r="E97" s="210" t="s">
        <v>27</v>
      </c>
      <c r="F97" s="211" t="s">
        <v>139</v>
      </c>
      <c r="G97" s="209"/>
      <c r="H97" s="212">
        <v>206.6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136</v>
      </c>
      <c r="AU97" s="218" t="s">
        <v>87</v>
      </c>
      <c r="AV97" s="13" t="s">
        <v>132</v>
      </c>
      <c r="AW97" s="13" t="s">
        <v>36</v>
      </c>
      <c r="AX97" s="13" t="s">
        <v>85</v>
      </c>
      <c r="AY97" s="218" t="s">
        <v>125</v>
      </c>
    </row>
    <row r="98" spans="2:65" s="1" customFormat="1" ht="22.5" customHeight="1">
      <c r="B98" s="33"/>
      <c r="C98" s="173" t="s">
        <v>145</v>
      </c>
      <c r="D98" s="173" t="s">
        <v>127</v>
      </c>
      <c r="E98" s="174" t="s">
        <v>146</v>
      </c>
      <c r="F98" s="175" t="s">
        <v>147</v>
      </c>
      <c r="G98" s="176" t="s">
        <v>130</v>
      </c>
      <c r="H98" s="177">
        <v>4226.71</v>
      </c>
      <c r="I98" s="178"/>
      <c r="J98" s="177">
        <f>ROUND(I98*H98,2)</f>
        <v>0</v>
      </c>
      <c r="K98" s="175" t="s">
        <v>131</v>
      </c>
      <c r="L98" s="37"/>
      <c r="M98" s="179" t="s">
        <v>27</v>
      </c>
      <c r="N98" s="180" t="s">
        <v>48</v>
      </c>
      <c r="O98" s="59"/>
      <c r="P98" s="181">
        <f>O98*H98</f>
        <v>0</v>
      </c>
      <c r="Q98" s="181">
        <v>1.2999999999999999E-4</v>
      </c>
      <c r="R98" s="181">
        <f>Q98*H98</f>
        <v>0.54947229999999991</v>
      </c>
      <c r="S98" s="181">
        <v>0.25600000000000001</v>
      </c>
      <c r="T98" s="182">
        <f>S98*H98</f>
        <v>1082.0377599999999</v>
      </c>
      <c r="AR98" s="16" t="s">
        <v>132</v>
      </c>
      <c r="AT98" s="16" t="s">
        <v>127</v>
      </c>
      <c r="AU98" s="16" t="s">
        <v>87</v>
      </c>
      <c r="AY98" s="16" t="s">
        <v>125</v>
      </c>
      <c r="BE98" s="183">
        <f>IF(N98="základní",J98,0)</f>
        <v>0</v>
      </c>
      <c r="BF98" s="183">
        <f>IF(N98="snížená",J98,0)</f>
        <v>0</v>
      </c>
      <c r="BG98" s="183">
        <f>IF(N98="zákl. přenesená",J98,0)</f>
        <v>0</v>
      </c>
      <c r="BH98" s="183">
        <f>IF(N98="sníž. přenesená",J98,0)</f>
        <v>0</v>
      </c>
      <c r="BI98" s="183">
        <f>IF(N98="nulová",J98,0)</f>
        <v>0</v>
      </c>
      <c r="BJ98" s="16" t="s">
        <v>85</v>
      </c>
      <c r="BK98" s="183">
        <f>ROUND(I98*H98,2)</f>
        <v>0</v>
      </c>
      <c r="BL98" s="16" t="s">
        <v>132</v>
      </c>
      <c r="BM98" s="16" t="s">
        <v>148</v>
      </c>
    </row>
    <row r="99" spans="2:65" s="1" customFormat="1" ht="195">
      <c r="B99" s="33"/>
      <c r="C99" s="34"/>
      <c r="D99" s="184" t="s">
        <v>134</v>
      </c>
      <c r="E99" s="34"/>
      <c r="F99" s="185" t="s">
        <v>143</v>
      </c>
      <c r="G99" s="34"/>
      <c r="H99" s="34"/>
      <c r="I99" s="102"/>
      <c r="J99" s="34"/>
      <c r="K99" s="34"/>
      <c r="L99" s="37"/>
      <c r="M99" s="186"/>
      <c r="N99" s="59"/>
      <c r="O99" s="59"/>
      <c r="P99" s="59"/>
      <c r="Q99" s="59"/>
      <c r="R99" s="59"/>
      <c r="S99" s="59"/>
      <c r="T99" s="60"/>
      <c r="AT99" s="16" t="s">
        <v>134</v>
      </c>
      <c r="AU99" s="16" t="s">
        <v>87</v>
      </c>
    </row>
    <row r="100" spans="2:65" s="12" customFormat="1" ht="11.25">
      <c r="B100" s="198"/>
      <c r="C100" s="199"/>
      <c r="D100" s="184" t="s">
        <v>136</v>
      </c>
      <c r="E100" s="200" t="s">
        <v>27</v>
      </c>
      <c r="F100" s="201" t="s">
        <v>356</v>
      </c>
      <c r="G100" s="199"/>
      <c r="H100" s="200" t="s">
        <v>27</v>
      </c>
      <c r="I100" s="202"/>
      <c r="J100" s="199"/>
      <c r="K100" s="199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136</v>
      </c>
      <c r="AU100" s="207" t="s">
        <v>87</v>
      </c>
      <c r="AV100" s="12" t="s">
        <v>85</v>
      </c>
      <c r="AW100" s="12" t="s">
        <v>36</v>
      </c>
      <c r="AX100" s="12" t="s">
        <v>77</v>
      </c>
      <c r="AY100" s="207" t="s">
        <v>125</v>
      </c>
    </row>
    <row r="101" spans="2:65" s="11" customFormat="1" ht="11.25">
      <c r="B101" s="187"/>
      <c r="C101" s="188"/>
      <c r="D101" s="184" t="s">
        <v>136</v>
      </c>
      <c r="E101" s="189" t="s">
        <v>27</v>
      </c>
      <c r="F101" s="190" t="s">
        <v>357</v>
      </c>
      <c r="G101" s="188"/>
      <c r="H101" s="191">
        <v>333</v>
      </c>
      <c r="I101" s="192"/>
      <c r="J101" s="188"/>
      <c r="K101" s="188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136</v>
      </c>
      <c r="AU101" s="197" t="s">
        <v>87</v>
      </c>
      <c r="AV101" s="11" t="s">
        <v>87</v>
      </c>
      <c r="AW101" s="11" t="s">
        <v>36</v>
      </c>
      <c r="AX101" s="11" t="s">
        <v>77</v>
      </c>
      <c r="AY101" s="197" t="s">
        <v>125</v>
      </c>
    </row>
    <row r="102" spans="2:65" s="12" customFormat="1" ht="11.25">
      <c r="B102" s="198"/>
      <c r="C102" s="199"/>
      <c r="D102" s="184" t="s">
        <v>136</v>
      </c>
      <c r="E102" s="200" t="s">
        <v>27</v>
      </c>
      <c r="F102" s="201" t="s">
        <v>358</v>
      </c>
      <c r="G102" s="199"/>
      <c r="H102" s="200" t="s">
        <v>27</v>
      </c>
      <c r="I102" s="202"/>
      <c r="J102" s="199"/>
      <c r="K102" s="199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136</v>
      </c>
      <c r="AU102" s="207" t="s">
        <v>87</v>
      </c>
      <c r="AV102" s="12" t="s">
        <v>85</v>
      </c>
      <c r="AW102" s="12" t="s">
        <v>36</v>
      </c>
      <c r="AX102" s="12" t="s">
        <v>77</v>
      </c>
      <c r="AY102" s="207" t="s">
        <v>125</v>
      </c>
    </row>
    <row r="103" spans="2:65" s="11" customFormat="1" ht="11.25">
      <c r="B103" s="187"/>
      <c r="C103" s="188"/>
      <c r="D103" s="184" t="s">
        <v>136</v>
      </c>
      <c r="E103" s="189" t="s">
        <v>27</v>
      </c>
      <c r="F103" s="190" t="s">
        <v>359</v>
      </c>
      <c r="G103" s="188"/>
      <c r="H103" s="191">
        <v>3893.71</v>
      </c>
      <c r="I103" s="192"/>
      <c r="J103" s="188"/>
      <c r="K103" s="188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136</v>
      </c>
      <c r="AU103" s="197" t="s">
        <v>87</v>
      </c>
      <c r="AV103" s="11" t="s">
        <v>87</v>
      </c>
      <c r="AW103" s="11" t="s">
        <v>36</v>
      </c>
      <c r="AX103" s="11" t="s">
        <v>77</v>
      </c>
      <c r="AY103" s="197" t="s">
        <v>125</v>
      </c>
    </row>
    <row r="104" spans="2:65" s="12" customFormat="1" ht="11.25">
      <c r="B104" s="198"/>
      <c r="C104" s="199"/>
      <c r="D104" s="184" t="s">
        <v>136</v>
      </c>
      <c r="E104" s="200" t="s">
        <v>27</v>
      </c>
      <c r="F104" s="201" t="s">
        <v>153</v>
      </c>
      <c r="G104" s="199"/>
      <c r="H104" s="200" t="s">
        <v>27</v>
      </c>
      <c r="I104" s="202"/>
      <c r="J104" s="199"/>
      <c r="K104" s="199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136</v>
      </c>
      <c r="AU104" s="207" t="s">
        <v>87</v>
      </c>
      <c r="AV104" s="12" t="s">
        <v>85</v>
      </c>
      <c r="AW104" s="12" t="s">
        <v>36</v>
      </c>
      <c r="AX104" s="12" t="s">
        <v>77</v>
      </c>
      <c r="AY104" s="207" t="s">
        <v>125</v>
      </c>
    </row>
    <row r="105" spans="2:65" s="13" customFormat="1" ht="11.25">
      <c r="B105" s="208"/>
      <c r="C105" s="209"/>
      <c r="D105" s="184" t="s">
        <v>136</v>
      </c>
      <c r="E105" s="210" t="s">
        <v>27</v>
      </c>
      <c r="F105" s="211" t="s">
        <v>139</v>
      </c>
      <c r="G105" s="209"/>
      <c r="H105" s="212">
        <v>4226.71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136</v>
      </c>
      <c r="AU105" s="218" t="s">
        <v>87</v>
      </c>
      <c r="AV105" s="13" t="s">
        <v>132</v>
      </c>
      <c r="AW105" s="13" t="s">
        <v>36</v>
      </c>
      <c r="AX105" s="13" t="s">
        <v>85</v>
      </c>
      <c r="AY105" s="218" t="s">
        <v>125</v>
      </c>
    </row>
    <row r="106" spans="2:65" s="1" customFormat="1" ht="22.5" customHeight="1">
      <c r="B106" s="33"/>
      <c r="C106" s="173" t="s">
        <v>132</v>
      </c>
      <c r="D106" s="173" t="s">
        <v>127</v>
      </c>
      <c r="E106" s="174" t="s">
        <v>154</v>
      </c>
      <c r="F106" s="175" t="s">
        <v>155</v>
      </c>
      <c r="G106" s="176" t="s">
        <v>156</v>
      </c>
      <c r="H106" s="177">
        <v>504.3</v>
      </c>
      <c r="I106" s="178"/>
      <c r="J106" s="177">
        <f>ROUND(I106*H106,2)</f>
        <v>0</v>
      </c>
      <c r="K106" s="175" t="s">
        <v>131</v>
      </c>
      <c r="L106" s="37"/>
      <c r="M106" s="179" t="s">
        <v>27</v>
      </c>
      <c r="N106" s="180" t="s">
        <v>48</v>
      </c>
      <c r="O106" s="59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16" t="s">
        <v>132</v>
      </c>
      <c r="AT106" s="16" t="s">
        <v>127</v>
      </c>
      <c r="AU106" s="16" t="s">
        <v>87</v>
      </c>
      <c r="AY106" s="16" t="s">
        <v>125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6" t="s">
        <v>85</v>
      </c>
      <c r="BK106" s="183">
        <f>ROUND(I106*H106,2)</f>
        <v>0</v>
      </c>
      <c r="BL106" s="16" t="s">
        <v>132</v>
      </c>
      <c r="BM106" s="16" t="s">
        <v>157</v>
      </c>
    </row>
    <row r="107" spans="2:65" s="1" customFormat="1" ht="136.5">
      <c r="B107" s="33"/>
      <c r="C107" s="34"/>
      <c r="D107" s="184" t="s">
        <v>134</v>
      </c>
      <c r="E107" s="34"/>
      <c r="F107" s="185" t="s">
        <v>158</v>
      </c>
      <c r="G107" s="34"/>
      <c r="H107" s="34"/>
      <c r="I107" s="102"/>
      <c r="J107" s="34"/>
      <c r="K107" s="34"/>
      <c r="L107" s="37"/>
      <c r="M107" s="186"/>
      <c r="N107" s="59"/>
      <c r="O107" s="59"/>
      <c r="P107" s="59"/>
      <c r="Q107" s="59"/>
      <c r="R107" s="59"/>
      <c r="S107" s="59"/>
      <c r="T107" s="60"/>
      <c r="AT107" s="16" t="s">
        <v>134</v>
      </c>
      <c r="AU107" s="16" t="s">
        <v>87</v>
      </c>
    </row>
    <row r="108" spans="2:65" s="12" customFormat="1" ht="11.25">
      <c r="B108" s="198"/>
      <c r="C108" s="199"/>
      <c r="D108" s="184" t="s">
        <v>136</v>
      </c>
      <c r="E108" s="200" t="s">
        <v>27</v>
      </c>
      <c r="F108" s="201" t="s">
        <v>159</v>
      </c>
      <c r="G108" s="199"/>
      <c r="H108" s="200" t="s">
        <v>27</v>
      </c>
      <c r="I108" s="202"/>
      <c r="J108" s="199"/>
      <c r="K108" s="199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136</v>
      </c>
      <c r="AU108" s="207" t="s">
        <v>87</v>
      </c>
      <c r="AV108" s="12" t="s">
        <v>85</v>
      </c>
      <c r="AW108" s="12" t="s">
        <v>36</v>
      </c>
      <c r="AX108" s="12" t="s">
        <v>77</v>
      </c>
      <c r="AY108" s="207" t="s">
        <v>125</v>
      </c>
    </row>
    <row r="109" spans="2:65" s="11" customFormat="1" ht="11.25">
      <c r="B109" s="187"/>
      <c r="C109" s="188"/>
      <c r="D109" s="184" t="s">
        <v>136</v>
      </c>
      <c r="E109" s="189" t="s">
        <v>27</v>
      </c>
      <c r="F109" s="190" t="s">
        <v>360</v>
      </c>
      <c r="G109" s="188"/>
      <c r="H109" s="191">
        <v>95.1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136</v>
      </c>
      <c r="AU109" s="197" t="s">
        <v>87</v>
      </c>
      <c r="AV109" s="11" t="s">
        <v>87</v>
      </c>
      <c r="AW109" s="11" t="s">
        <v>36</v>
      </c>
      <c r="AX109" s="11" t="s">
        <v>77</v>
      </c>
      <c r="AY109" s="197" t="s">
        <v>125</v>
      </c>
    </row>
    <row r="110" spans="2:65" s="12" customFormat="1" ht="11.25">
      <c r="B110" s="198"/>
      <c r="C110" s="199"/>
      <c r="D110" s="184" t="s">
        <v>136</v>
      </c>
      <c r="E110" s="200" t="s">
        <v>27</v>
      </c>
      <c r="F110" s="201" t="s">
        <v>161</v>
      </c>
      <c r="G110" s="199"/>
      <c r="H110" s="200" t="s">
        <v>27</v>
      </c>
      <c r="I110" s="202"/>
      <c r="J110" s="199"/>
      <c r="K110" s="199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136</v>
      </c>
      <c r="AU110" s="207" t="s">
        <v>87</v>
      </c>
      <c r="AV110" s="12" t="s">
        <v>85</v>
      </c>
      <c r="AW110" s="12" t="s">
        <v>36</v>
      </c>
      <c r="AX110" s="12" t="s">
        <v>77</v>
      </c>
      <c r="AY110" s="207" t="s">
        <v>125</v>
      </c>
    </row>
    <row r="111" spans="2:65" s="11" customFormat="1" ht="11.25">
      <c r="B111" s="187"/>
      <c r="C111" s="188"/>
      <c r="D111" s="184" t="s">
        <v>136</v>
      </c>
      <c r="E111" s="189" t="s">
        <v>27</v>
      </c>
      <c r="F111" s="190" t="s">
        <v>361</v>
      </c>
      <c r="G111" s="188"/>
      <c r="H111" s="191">
        <v>409.2</v>
      </c>
      <c r="I111" s="192"/>
      <c r="J111" s="188"/>
      <c r="K111" s="188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136</v>
      </c>
      <c r="AU111" s="197" t="s">
        <v>87</v>
      </c>
      <c r="AV111" s="11" t="s">
        <v>87</v>
      </c>
      <c r="AW111" s="11" t="s">
        <v>36</v>
      </c>
      <c r="AX111" s="11" t="s">
        <v>77</v>
      </c>
      <c r="AY111" s="197" t="s">
        <v>125</v>
      </c>
    </row>
    <row r="112" spans="2:65" s="12" customFormat="1" ht="11.25">
      <c r="B112" s="198"/>
      <c r="C112" s="199"/>
      <c r="D112" s="184" t="s">
        <v>136</v>
      </c>
      <c r="E112" s="200" t="s">
        <v>27</v>
      </c>
      <c r="F112" s="201" t="s">
        <v>153</v>
      </c>
      <c r="G112" s="199"/>
      <c r="H112" s="200" t="s">
        <v>27</v>
      </c>
      <c r="I112" s="202"/>
      <c r="J112" s="199"/>
      <c r="K112" s="199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136</v>
      </c>
      <c r="AU112" s="207" t="s">
        <v>87</v>
      </c>
      <c r="AV112" s="12" t="s">
        <v>85</v>
      </c>
      <c r="AW112" s="12" t="s">
        <v>36</v>
      </c>
      <c r="AX112" s="12" t="s">
        <v>77</v>
      </c>
      <c r="AY112" s="207" t="s">
        <v>125</v>
      </c>
    </row>
    <row r="113" spans="2:65" s="13" customFormat="1" ht="11.25">
      <c r="B113" s="208"/>
      <c r="C113" s="209"/>
      <c r="D113" s="184" t="s">
        <v>136</v>
      </c>
      <c r="E113" s="210" t="s">
        <v>27</v>
      </c>
      <c r="F113" s="211" t="s">
        <v>139</v>
      </c>
      <c r="G113" s="209"/>
      <c r="H113" s="212">
        <v>504.29999999999995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136</v>
      </c>
      <c r="AU113" s="218" t="s">
        <v>87</v>
      </c>
      <c r="AV113" s="13" t="s">
        <v>132</v>
      </c>
      <c r="AW113" s="13" t="s">
        <v>36</v>
      </c>
      <c r="AX113" s="13" t="s">
        <v>85</v>
      </c>
      <c r="AY113" s="218" t="s">
        <v>125</v>
      </c>
    </row>
    <row r="114" spans="2:65" s="1" customFormat="1" ht="16.5" customHeight="1">
      <c r="B114" s="33"/>
      <c r="C114" s="173" t="s">
        <v>163</v>
      </c>
      <c r="D114" s="173" t="s">
        <v>127</v>
      </c>
      <c r="E114" s="174" t="s">
        <v>164</v>
      </c>
      <c r="F114" s="175" t="s">
        <v>165</v>
      </c>
      <c r="G114" s="176" t="s">
        <v>156</v>
      </c>
      <c r="H114" s="177">
        <v>597.29999999999995</v>
      </c>
      <c r="I114" s="178"/>
      <c r="J114" s="177">
        <f>ROUND(I114*H114,2)</f>
        <v>0</v>
      </c>
      <c r="K114" s="175" t="s">
        <v>131</v>
      </c>
      <c r="L114" s="37"/>
      <c r="M114" s="179" t="s">
        <v>27</v>
      </c>
      <c r="N114" s="180" t="s">
        <v>48</v>
      </c>
      <c r="O114" s="59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AR114" s="16" t="s">
        <v>132</v>
      </c>
      <c r="AT114" s="16" t="s">
        <v>127</v>
      </c>
      <c r="AU114" s="16" t="s">
        <v>87</v>
      </c>
      <c r="AY114" s="16" t="s">
        <v>125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6" t="s">
        <v>85</v>
      </c>
      <c r="BK114" s="183">
        <f>ROUND(I114*H114,2)</f>
        <v>0</v>
      </c>
      <c r="BL114" s="16" t="s">
        <v>132</v>
      </c>
      <c r="BM114" s="16" t="s">
        <v>362</v>
      </c>
    </row>
    <row r="115" spans="2:65" s="1" customFormat="1" ht="107.25">
      <c r="B115" s="33"/>
      <c r="C115" s="34"/>
      <c r="D115" s="184" t="s">
        <v>134</v>
      </c>
      <c r="E115" s="34"/>
      <c r="F115" s="185" t="s">
        <v>167</v>
      </c>
      <c r="G115" s="34"/>
      <c r="H115" s="34"/>
      <c r="I115" s="102"/>
      <c r="J115" s="34"/>
      <c r="K115" s="34"/>
      <c r="L115" s="37"/>
      <c r="M115" s="186"/>
      <c r="N115" s="59"/>
      <c r="O115" s="59"/>
      <c r="P115" s="59"/>
      <c r="Q115" s="59"/>
      <c r="R115" s="59"/>
      <c r="S115" s="59"/>
      <c r="T115" s="60"/>
      <c r="AT115" s="16" t="s">
        <v>134</v>
      </c>
      <c r="AU115" s="16" t="s">
        <v>87</v>
      </c>
    </row>
    <row r="116" spans="2:65" s="12" customFormat="1" ht="11.25">
      <c r="B116" s="198"/>
      <c r="C116" s="199"/>
      <c r="D116" s="184" t="s">
        <v>136</v>
      </c>
      <c r="E116" s="200" t="s">
        <v>27</v>
      </c>
      <c r="F116" s="201" t="s">
        <v>159</v>
      </c>
      <c r="G116" s="199"/>
      <c r="H116" s="200" t="s">
        <v>27</v>
      </c>
      <c r="I116" s="202"/>
      <c r="J116" s="199"/>
      <c r="K116" s="199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136</v>
      </c>
      <c r="AU116" s="207" t="s">
        <v>87</v>
      </c>
      <c r="AV116" s="12" t="s">
        <v>85</v>
      </c>
      <c r="AW116" s="12" t="s">
        <v>36</v>
      </c>
      <c r="AX116" s="12" t="s">
        <v>77</v>
      </c>
      <c r="AY116" s="207" t="s">
        <v>125</v>
      </c>
    </row>
    <row r="117" spans="2:65" s="11" customFormat="1" ht="11.25">
      <c r="B117" s="187"/>
      <c r="C117" s="188"/>
      <c r="D117" s="184" t="s">
        <v>136</v>
      </c>
      <c r="E117" s="189" t="s">
        <v>27</v>
      </c>
      <c r="F117" s="190" t="s">
        <v>360</v>
      </c>
      <c r="G117" s="188"/>
      <c r="H117" s="191">
        <v>95.1</v>
      </c>
      <c r="I117" s="192"/>
      <c r="J117" s="188"/>
      <c r="K117" s="188"/>
      <c r="L117" s="193"/>
      <c r="M117" s="194"/>
      <c r="N117" s="195"/>
      <c r="O117" s="195"/>
      <c r="P117" s="195"/>
      <c r="Q117" s="195"/>
      <c r="R117" s="195"/>
      <c r="S117" s="195"/>
      <c r="T117" s="196"/>
      <c r="AT117" s="197" t="s">
        <v>136</v>
      </c>
      <c r="AU117" s="197" t="s">
        <v>87</v>
      </c>
      <c r="AV117" s="11" t="s">
        <v>87</v>
      </c>
      <c r="AW117" s="11" t="s">
        <v>36</v>
      </c>
      <c r="AX117" s="11" t="s">
        <v>77</v>
      </c>
      <c r="AY117" s="197" t="s">
        <v>125</v>
      </c>
    </row>
    <row r="118" spans="2:65" s="12" customFormat="1" ht="11.25">
      <c r="B118" s="198"/>
      <c r="C118" s="199"/>
      <c r="D118" s="184" t="s">
        <v>136</v>
      </c>
      <c r="E118" s="200" t="s">
        <v>27</v>
      </c>
      <c r="F118" s="201" t="s">
        <v>363</v>
      </c>
      <c r="G118" s="199"/>
      <c r="H118" s="200" t="s">
        <v>27</v>
      </c>
      <c r="I118" s="202"/>
      <c r="J118" s="199"/>
      <c r="K118" s="199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136</v>
      </c>
      <c r="AU118" s="207" t="s">
        <v>87</v>
      </c>
      <c r="AV118" s="12" t="s">
        <v>85</v>
      </c>
      <c r="AW118" s="12" t="s">
        <v>36</v>
      </c>
      <c r="AX118" s="12" t="s">
        <v>77</v>
      </c>
      <c r="AY118" s="207" t="s">
        <v>125</v>
      </c>
    </row>
    <row r="119" spans="2:65" s="11" customFormat="1" ht="11.25">
      <c r="B119" s="187"/>
      <c r="C119" s="188"/>
      <c r="D119" s="184" t="s">
        <v>136</v>
      </c>
      <c r="E119" s="189" t="s">
        <v>27</v>
      </c>
      <c r="F119" s="190" t="s">
        <v>364</v>
      </c>
      <c r="G119" s="188"/>
      <c r="H119" s="191">
        <v>279</v>
      </c>
      <c r="I119" s="192"/>
      <c r="J119" s="188"/>
      <c r="K119" s="188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136</v>
      </c>
      <c r="AU119" s="197" t="s">
        <v>87</v>
      </c>
      <c r="AV119" s="11" t="s">
        <v>87</v>
      </c>
      <c r="AW119" s="11" t="s">
        <v>36</v>
      </c>
      <c r="AX119" s="11" t="s">
        <v>77</v>
      </c>
      <c r="AY119" s="197" t="s">
        <v>125</v>
      </c>
    </row>
    <row r="120" spans="2:65" s="12" customFormat="1" ht="11.25">
      <c r="B120" s="198"/>
      <c r="C120" s="199"/>
      <c r="D120" s="184" t="s">
        <v>136</v>
      </c>
      <c r="E120" s="200" t="s">
        <v>27</v>
      </c>
      <c r="F120" s="201" t="s">
        <v>365</v>
      </c>
      <c r="G120" s="199"/>
      <c r="H120" s="200" t="s">
        <v>27</v>
      </c>
      <c r="I120" s="202"/>
      <c r="J120" s="199"/>
      <c r="K120" s="199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136</v>
      </c>
      <c r="AU120" s="207" t="s">
        <v>87</v>
      </c>
      <c r="AV120" s="12" t="s">
        <v>85</v>
      </c>
      <c r="AW120" s="12" t="s">
        <v>36</v>
      </c>
      <c r="AX120" s="12" t="s">
        <v>77</v>
      </c>
      <c r="AY120" s="207" t="s">
        <v>125</v>
      </c>
    </row>
    <row r="121" spans="2:65" s="11" customFormat="1" ht="11.25">
      <c r="B121" s="187"/>
      <c r="C121" s="188"/>
      <c r="D121" s="184" t="s">
        <v>136</v>
      </c>
      <c r="E121" s="189" t="s">
        <v>27</v>
      </c>
      <c r="F121" s="190" t="s">
        <v>366</v>
      </c>
      <c r="G121" s="188"/>
      <c r="H121" s="191">
        <v>223.2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136</v>
      </c>
      <c r="AU121" s="197" t="s">
        <v>87</v>
      </c>
      <c r="AV121" s="11" t="s">
        <v>87</v>
      </c>
      <c r="AW121" s="11" t="s">
        <v>36</v>
      </c>
      <c r="AX121" s="11" t="s">
        <v>77</v>
      </c>
      <c r="AY121" s="197" t="s">
        <v>125</v>
      </c>
    </row>
    <row r="122" spans="2:65" s="12" customFormat="1" ht="11.25">
      <c r="B122" s="198"/>
      <c r="C122" s="199"/>
      <c r="D122" s="184" t="s">
        <v>136</v>
      </c>
      <c r="E122" s="200" t="s">
        <v>27</v>
      </c>
      <c r="F122" s="201" t="s">
        <v>153</v>
      </c>
      <c r="G122" s="199"/>
      <c r="H122" s="200" t="s">
        <v>27</v>
      </c>
      <c r="I122" s="202"/>
      <c r="J122" s="199"/>
      <c r="K122" s="199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136</v>
      </c>
      <c r="AU122" s="207" t="s">
        <v>87</v>
      </c>
      <c r="AV122" s="12" t="s">
        <v>85</v>
      </c>
      <c r="AW122" s="12" t="s">
        <v>36</v>
      </c>
      <c r="AX122" s="12" t="s">
        <v>77</v>
      </c>
      <c r="AY122" s="207" t="s">
        <v>125</v>
      </c>
    </row>
    <row r="123" spans="2:65" s="13" customFormat="1" ht="11.25">
      <c r="B123" s="208"/>
      <c r="C123" s="209"/>
      <c r="D123" s="184" t="s">
        <v>136</v>
      </c>
      <c r="E123" s="210" t="s">
        <v>27</v>
      </c>
      <c r="F123" s="211" t="s">
        <v>139</v>
      </c>
      <c r="G123" s="209"/>
      <c r="H123" s="212">
        <v>597.29999999999995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136</v>
      </c>
      <c r="AU123" s="218" t="s">
        <v>87</v>
      </c>
      <c r="AV123" s="13" t="s">
        <v>132</v>
      </c>
      <c r="AW123" s="13" t="s">
        <v>36</v>
      </c>
      <c r="AX123" s="13" t="s">
        <v>85</v>
      </c>
      <c r="AY123" s="218" t="s">
        <v>125</v>
      </c>
    </row>
    <row r="124" spans="2:65" s="1" customFormat="1" ht="16.5" customHeight="1">
      <c r="B124" s="33"/>
      <c r="C124" s="173" t="s">
        <v>168</v>
      </c>
      <c r="D124" s="173" t="s">
        <v>127</v>
      </c>
      <c r="E124" s="174" t="s">
        <v>169</v>
      </c>
      <c r="F124" s="175" t="s">
        <v>170</v>
      </c>
      <c r="G124" s="176" t="s">
        <v>130</v>
      </c>
      <c r="H124" s="177">
        <v>2232</v>
      </c>
      <c r="I124" s="178"/>
      <c r="J124" s="177">
        <f>ROUND(I124*H124,2)</f>
        <v>0</v>
      </c>
      <c r="K124" s="175" t="s">
        <v>131</v>
      </c>
      <c r="L124" s="37"/>
      <c r="M124" s="179" t="s">
        <v>27</v>
      </c>
      <c r="N124" s="180" t="s">
        <v>48</v>
      </c>
      <c r="O124" s="59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AR124" s="16" t="s">
        <v>132</v>
      </c>
      <c r="AT124" s="16" t="s">
        <v>127</v>
      </c>
      <c r="AU124" s="16" t="s">
        <v>87</v>
      </c>
      <c r="AY124" s="16" t="s">
        <v>125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6" t="s">
        <v>85</v>
      </c>
      <c r="BK124" s="183">
        <f>ROUND(I124*H124,2)</f>
        <v>0</v>
      </c>
      <c r="BL124" s="16" t="s">
        <v>132</v>
      </c>
      <c r="BM124" s="16" t="s">
        <v>171</v>
      </c>
    </row>
    <row r="125" spans="2:65" s="11" customFormat="1" ht="11.25">
      <c r="B125" s="187"/>
      <c r="C125" s="188"/>
      <c r="D125" s="184" t="s">
        <v>136</v>
      </c>
      <c r="E125" s="189" t="s">
        <v>27</v>
      </c>
      <c r="F125" s="190" t="s">
        <v>367</v>
      </c>
      <c r="G125" s="188"/>
      <c r="H125" s="191">
        <v>2232</v>
      </c>
      <c r="I125" s="192"/>
      <c r="J125" s="188"/>
      <c r="K125" s="188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136</v>
      </c>
      <c r="AU125" s="197" t="s">
        <v>87</v>
      </c>
      <c r="AV125" s="11" t="s">
        <v>87</v>
      </c>
      <c r="AW125" s="11" t="s">
        <v>36</v>
      </c>
      <c r="AX125" s="11" t="s">
        <v>77</v>
      </c>
      <c r="AY125" s="197" t="s">
        <v>125</v>
      </c>
    </row>
    <row r="126" spans="2:65" s="12" customFormat="1" ht="11.25">
      <c r="B126" s="198"/>
      <c r="C126" s="199"/>
      <c r="D126" s="184" t="s">
        <v>136</v>
      </c>
      <c r="E126" s="200" t="s">
        <v>27</v>
      </c>
      <c r="F126" s="201" t="s">
        <v>173</v>
      </c>
      <c r="G126" s="199"/>
      <c r="H126" s="200" t="s">
        <v>27</v>
      </c>
      <c r="I126" s="202"/>
      <c r="J126" s="199"/>
      <c r="K126" s="199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136</v>
      </c>
      <c r="AU126" s="207" t="s">
        <v>87</v>
      </c>
      <c r="AV126" s="12" t="s">
        <v>85</v>
      </c>
      <c r="AW126" s="12" t="s">
        <v>36</v>
      </c>
      <c r="AX126" s="12" t="s">
        <v>77</v>
      </c>
      <c r="AY126" s="207" t="s">
        <v>125</v>
      </c>
    </row>
    <row r="127" spans="2:65" s="13" customFormat="1" ht="11.25">
      <c r="B127" s="208"/>
      <c r="C127" s="209"/>
      <c r="D127" s="184" t="s">
        <v>136</v>
      </c>
      <c r="E127" s="210" t="s">
        <v>27</v>
      </c>
      <c r="F127" s="211" t="s">
        <v>139</v>
      </c>
      <c r="G127" s="209"/>
      <c r="H127" s="212">
        <v>2232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136</v>
      </c>
      <c r="AU127" s="218" t="s">
        <v>87</v>
      </c>
      <c r="AV127" s="13" t="s">
        <v>132</v>
      </c>
      <c r="AW127" s="13" t="s">
        <v>36</v>
      </c>
      <c r="AX127" s="13" t="s">
        <v>85</v>
      </c>
      <c r="AY127" s="218" t="s">
        <v>125</v>
      </c>
    </row>
    <row r="128" spans="2:65" s="1" customFormat="1" ht="16.5" customHeight="1">
      <c r="B128" s="33"/>
      <c r="C128" s="173" t="s">
        <v>174</v>
      </c>
      <c r="D128" s="173" t="s">
        <v>127</v>
      </c>
      <c r="E128" s="174" t="s">
        <v>368</v>
      </c>
      <c r="F128" s="175" t="s">
        <v>369</v>
      </c>
      <c r="G128" s="176" t="s">
        <v>130</v>
      </c>
      <c r="H128" s="177">
        <v>2232</v>
      </c>
      <c r="I128" s="178"/>
      <c r="J128" s="177">
        <f>ROUND(I128*H128,2)</f>
        <v>0</v>
      </c>
      <c r="K128" s="175" t="s">
        <v>131</v>
      </c>
      <c r="L128" s="37"/>
      <c r="M128" s="179" t="s">
        <v>27</v>
      </c>
      <c r="N128" s="180" t="s">
        <v>48</v>
      </c>
      <c r="O128" s="59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AR128" s="16" t="s">
        <v>132</v>
      </c>
      <c r="AT128" s="16" t="s">
        <v>127</v>
      </c>
      <c r="AU128" s="16" t="s">
        <v>87</v>
      </c>
      <c r="AY128" s="16" t="s">
        <v>125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6" t="s">
        <v>85</v>
      </c>
      <c r="BK128" s="183">
        <f>ROUND(I128*H128,2)</f>
        <v>0</v>
      </c>
      <c r="BL128" s="16" t="s">
        <v>132</v>
      </c>
      <c r="BM128" s="16" t="s">
        <v>370</v>
      </c>
    </row>
    <row r="129" spans="2:65" s="1" customFormat="1" ht="107.25">
      <c r="B129" s="33"/>
      <c r="C129" s="34"/>
      <c r="D129" s="184" t="s">
        <v>134</v>
      </c>
      <c r="E129" s="34"/>
      <c r="F129" s="185" t="s">
        <v>371</v>
      </c>
      <c r="G129" s="34"/>
      <c r="H129" s="34"/>
      <c r="I129" s="102"/>
      <c r="J129" s="34"/>
      <c r="K129" s="34"/>
      <c r="L129" s="37"/>
      <c r="M129" s="186"/>
      <c r="N129" s="59"/>
      <c r="O129" s="59"/>
      <c r="P129" s="59"/>
      <c r="Q129" s="59"/>
      <c r="R129" s="59"/>
      <c r="S129" s="59"/>
      <c r="T129" s="60"/>
      <c r="AT129" s="16" t="s">
        <v>134</v>
      </c>
      <c r="AU129" s="16" t="s">
        <v>87</v>
      </c>
    </row>
    <row r="130" spans="2:65" s="12" customFormat="1" ht="11.25">
      <c r="B130" s="198"/>
      <c r="C130" s="199"/>
      <c r="D130" s="184" t="s">
        <v>136</v>
      </c>
      <c r="E130" s="200" t="s">
        <v>27</v>
      </c>
      <c r="F130" s="201" t="s">
        <v>161</v>
      </c>
      <c r="G130" s="199"/>
      <c r="H130" s="200" t="s">
        <v>27</v>
      </c>
      <c r="I130" s="202"/>
      <c r="J130" s="199"/>
      <c r="K130" s="199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136</v>
      </c>
      <c r="AU130" s="207" t="s">
        <v>87</v>
      </c>
      <c r="AV130" s="12" t="s">
        <v>85</v>
      </c>
      <c r="AW130" s="12" t="s">
        <v>36</v>
      </c>
      <c r="AX130" s="12" t="s">
        <v>77</v>
      </c>
      <c r="AY130" s="207" t="s">
        <v>125</v>
      </c>
    </row>
    <row r="131" spans="2:65" s="11" customFormat="1" ht="11.25">
      <c r="B131" s="187"/>
      <c r="C131" s="188"/>
      <c r="D131" s="184" t="s">
        <v>136</v>
      </c>
      <c r="E131" s="189" t="s">
        <v>27</v>
      </c>
      <c r="F131" s="190" t="s">
        <v>367</v>
      </c>
      <c r="G131" s="188"/>
      <c r="H131" s="191">
        <v>2232</v>
      </c>
      <c r="I131" s="192"/>
      <c r="J131" s="188"/>
      <c r="K131" s="188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136</v>
      </c>
      <c r="AU131" s="197" t="s">
        <v>87</v>
      </c>
      <c r="AV131" s="11" t="s">
        <v>87</v>
      </c>
      <c r="AW131" s="11" t="s">
        <v>36</v>
      </c>
      <c r="AX131" s="11" t="s">
        <v>77</v>
      </c>
      <c r="AY131" s="197" t="s">
        <v>125</v>
      </c>
    </row>
    <row r="132" spans="2:65" s="13" customFormat="1" ht="11.25">
      <c r="B132" s="208"/>
      <c r="C132" s="209"/>
      <c r="D132" s="184" t="s">
        <v>136</v>
      </c>
      <c r="E132" s="210" t="s">
        <v>27</v>
      </c>
      <c r="F132" s="211" t="s">
        <v>139</v>
      </c>
      <c r="G132" s="209"/>
      <c r="H132" s="212">
        <v>2232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136</v>
      </c>
      <c r="AU132" s="218" t="s">
        <v>87</v>
      </c>
      <c r="AV132" s="13" t="s">
        <v>132</v>
      </c>
      <c r="AW132" s="13" t="s">
        <v>36</v>
      </c>
      <c r="AX132" s="13" t="s">
        <v>85</v>
      </c>
      <c r="AY132" s="218" t="s">
        <v>125</v>
      </c>
    </row>
    <row r="133" spans="2:65" s="1" customFormat="1" ht="22.5" customHeight="1">
      <c r="B133" s="33"/>
      <c r="C133" s="173" t="s">
        <v>180</v>
      </c>
      <c r="D133" s="173" t="s">
        <v>127</v>
      </c>
      <c r="E133" s="174" t="s">
        <v>175</v>
      </c>
      <c r="F133" s="175" t="s">
        <v>176</v>
      </c>
      <c r="G133" s="176" t="s">
        <v>130</v>
      </c>
      <c r="H133" s="177">
        <v>1116</v>
      </c>
      <c r="I133" s="178"/>
      <c r="J133" s="177">
        <f>ROUND(I133*H133,2)</f>
        <v>0</v>
      </c>
      <c r="K133" s="175" t="s">
        <v>131</v>
      </c>
      <c r="L133" s="37"/>
      <c r="M133" s="179" t="s">
        <v>27</v>
      </c>
      <c r="N133" s="180" t="s">
        <v>48</v>
      </c>
      <c r="O133" s="59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AR133" s="16" t="s">
        <v>132</v>
      </c>
      <c r="AT133" s="16" t="s">
        <v>127</v>
      </c>
      <c r="AU133" s="16" t="s">
        <v>87</v>
      </c>
      <c r="AY133" s="16" t="s">
        <v>125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6" t="s">
        <v>85</v>
      </c>
      <c r="BK133" s="183">
        <f>ROUND(I133*H133,2)</f>
        <v>0</v>
      </c>
      <c r="BL133" s="16" t="s">
        <v>132</v>
      </c>
      <c r="BM133" s="16" t="s">
        <v>177</v>
      </c>
    </row>
    <row r="134" spans="2:65" s="1" customFormat="1" ht="87.75">
      <c r="B134" s="33"/>
      <c r="C134" s="34"/>
      <c r="D134" s="184" t="s">
        <v>134</v>
      </c>
      <c r="E134" s="34"/>
      <c r="F134" s="185" t="s">
        <v>178</v>
      </c>
      <c r="G134" s="34"/>
      <c r="H134" s="34"/>
      <c r="I134" s="102"/>
      <c r="J134" s="34"/>
      <c r="K134" s="34"/>
      <c r="L134" s="37"/>
      <c r="M134" s="186"/>
      <c r="N134" s="59"/>
      <c r="O134" s="59"/>
      <c r="P134" s="59"/>
      <c r="Q134" s="59"/>
      <c r="R134" s="59"/>
      <c r="S134" s="59"/>
      <c r="T134" s="60"/>
      <c r="AT134" s="16" t="s">
        <v>134</v>
      </c>
      <c r="AU134" s="16" t="s">
        <v>87</v>
      </c>
    </row>
    <row r="135" spans="2:65" s="11" customFormat="1" ht="11.25">
      <c r="B135" s="187"/>
      <c r="C135" s="188"/>
      <c r="D135" s="184" t="s">
        <v>136</v>
      </c>
      <c r="E135" s="189" t="s">
        <v>27</v>
      </c>
      <c r="F135" s="190" t="s">
        <v>372</v>
      </c>
      <c r="G135" s="188"/>
      <c r="H135" s="191">
        <v>1116</v>
      </c>
      <c r="I135" s="192"/>
      <c r="J135" s="188"/>
      <c r="K135" s="188"/>
      <c r="L135" s="193"/>
      <c r="M135" s="194"/>
      <c r="N135" s="195"/>
      <c r="O135" s="195"/>
      <c r="P135" s="195"/>
      <c r="Q135" s="195"/>
      <c r="R135" s="195"/>
      <c r="S135" s="195"/>
      <c r="T135" s="196"/>
      <c r="AT135" s="197" t="s">
        <v>136</v>
      </c>
      <c r="AU135" s="197" t="s">
        <v>87</v>
      </c>
      <c r="AV135" s="11" t="s">
        <v>87</v>
      </c>
      <c r="AW135" s="11" t="s">
        <v>36</v>
      </c>
      <c r="AX135" s="11" t="s">
        <v>77</v>
      </c>
      <c r="AY135" s="197" t="s">
        <v>125</v>
      </c>
    </row>
    <row r="136" spans="2:65" s="12" customFormat="1" ht="11.25">
      <c r="B136" s="198"/>
      <c r="C136" s="199"/>
      <c r="D136" s="184" t="s">
        <v>136</v>
      </c>
      <c r="E136" s="200" t="s">
        <v>27</v>
      </c>
      <c r="F136" s="201" t="s">
        <v>173</v>
      </c>
      <c r="G136" s="199"/>
      <c r="H136" s="200" t="s">
        <v>27</v>
      </c>
      <c r="I136" s="202"/>
      <c r="J136" s="199"/>
      <c r="K136" s="199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136</v>
      </c>
      <c r="AU136" s="207" t="s">
        <v>87</v>
      </c>
      <c r="AV136" s="12" t="s">
        <v>85</v>
      </c>
      <c r="AW136" s="12" t="s">
        <v>36</v>
      </c>
      <c r="AX136" s="12" t="s">
        <v>77</v>
      </c>
      <c r="AY136" s="207" t="s">
        <v>125</v>
      </c>
    </row>
    <row r="137" spans="2:65" s="13" customFormat="1" ht="11.25">
      <c r="B137" s="208"/>
      <c r="C137" s="209"/>
      <c r="D137" s="184" t="s">
        <v>136</v>
      </c>
      <c r="E137" s="210" t="s">
        <v>27</v>
      </c>
      <c r="F137" s="211" t="s">
        <v>139</v>
      </c>
      <c r="G137" s="209"/>
      <c r="H137" s="212">
        <v>1116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136</v>
      </c>
      <c r="AU137" s="218" t="s">
        <v>87</v>
      </c>
      <c r="AV137" s="13" t="s">
        <v>132</v>
      </c>
      <c r="AW137" s="13" t="s">
        <v>36</v>
      </c>
      <c r="AX137" s="13" t="s">
        <v>85</v>
      </c>
      <c r="AY137" s="218" t="s">
        <v>125</v>
      </c>
    </row>
    <row r="138" spans="2:65" s="1" customFormat="1" ht="22.5" customHeight="1">
      <c r="B138" s="33"/>
      <c r="C138" s="173" t="s">
        <v>185</v>
      </c>
      <c r="D138" s="173" t="s">
        <v>127</v>
      </c>
      <c r="E138" s="174" t="s">
        <v>181</v>
      </c>
      <c r="F138" s="175" t="s">
        <v>182</v>
      </c>
      <c r="G138" s="176" t="s">
        <v>130</v>
      </c>
      <c r="H138" s="177">
        <v>1116</v>
      </c>
      <c r="I138" s="178"/>
      <c r="J138" s="177">
        <f>ROUND(I138*H138,2)</f>
        <v>0</v>
      </c>
      <c r="K138" s="175" t="s">
        <v>131</v>
      </c>
      <c r="L138" s="37"/>
      <c r="M138" s="179" t="s">
        <v>27</v>
      </c>
      <c r="N138" s="180" t="s">
        <v>48</v>
      </c>
      <c r="O138" s="59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AR138" s="16" t="s">
        <v>132</v>
      </c>
      <c r="AT138" s="16" t="s">
        <v>127</v>
      </c>
      <c r="AU138" s="16" t="s">
        <v>87</v>
      </c>
      <c r="AY138" s="16" t="s">
        <v>125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6" t="s">
        <v>85</v>
      </c>
      <c r="BK138" s="183">
        <f>ROUND(I138*H138,2)</f>
        <v>0</v>
      </c>
      <c r="BL138" s="16" t="s">
        <v>132</v>
      </c>
      <c r="BM138" s="16" t="s">
        <v>183</v>
      </c>
    </row>
    <row r="139" spans="2:65" s="1" customFormat="1" ht="87.75">
      <c r="B139" s="33"/>
      <c r="C139" s="34"/>
      <c r="D139" s="184" t="s">
        <v>134</v>
      </c>
      <c r="E139" s="34"/>
      <c r="F139" s="185" t="s">
        <v>178</v>
      </c>
      <c r="G139" s="34"/>
      <c r="H139" s="34"/>
      <c r="I139" s="102"/>
      <c r="J139" s="34"/>
      <c r="K139" s="34"/>
      <c r="L139" s="37"/>
      <c r="M139" s="186"/>
      <c r="N139" s="59"/>
      <c r="O139" s="59"/>
      <c r="P139" s="59"/>
      <c r="Q139" s="59"/>
      <c r="R139" s="59"/>
      <c r="S139" s="59"/>
      <c r="T139" s="60"/>
      <c r="AT139" s="16" t="s">
        <v>134</v>
      </c>
      <c r="AU139" s="16" t="s">
        <v>87</v>
      </c>
    </row>
    <row r="140" spans="2:65" s="11" customFormat="1" ht="11.25">
      <c r="B140" s="187"/>
      <c r="C140" s="188"/>
      <c r="D140" s="184" t="s">
        <v>136</v>
      </c>
      <c r="E140" s="189" t="s">
        <v>27</v>
      </c>
      <c r="F140" s="190" t="s">
        <v>372</v>
      </c>
      <c r="G140" s="188"/>
      <c r="H140" s="191">
        <v>1116</v>
      </c>
      <c r="I140" s="192"/>
      <c r="J140" s="188"/>
      <c r="K140" s="188"/>
      <c r="L140" s="193"/>
      <c r="M140" s="194"/>
      <c r="N140" s="195"/>
      <c r="O140" s="195"/>
      <c r="P140" s="195"/>
      <c r="Q140" s="195"/>
      <c r="R140" s="195"/>
      <c r="S140" s="195"/>
      <c r="T140" s="196"/>
      <c r="AT140" s="197" t="s">
        <v>136</v>
      </c>
      <c r="AU140" s="197" t="s">
        <v>87</v>
      </c>
      <c r="AV140" s="11" t="s">
        <v>87</v>
      </c>
      <c r="AW140" s="11" t="s">
        <v>36</v>
      </c>
      <c r="AX140" s="11" t="s">
        <v>77</v>
      </c>
      <c r="AY140" s="197" t="s">
        <v>125</v>
      </c>
    </row>
    <row r="141" spans="2:65" s="12" customFormat="1" ht="11.25">
      <c r="B141" s="198"/>
      <c r="C141" s="199"/>
      <c r="D141" s="184" t="s">
        <v>136</v>
      </c>
      <c r="E141" s="200" t="s">
        <v>27</v>
      </c>
      <c r="F141" s="201" t="s">
        <v>153</v>
      </c>
      <c r="G141" s="199"/>
      <c r="H141" s="200" t="s">
        <v>27</v>
      </c>
      <c r="I141" s="202"/>
      <c r="J141" s="199"/>
      <c r="K141" s="199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136</v>
      </c>
      <c r="AU141" s="207" t="s">
        <v>87</v>
      </c>
      <c r="AV141" s="12" t="s">
        <v>85</v>
      </c>
      <c r="AW141" s="12" t="s">
        <v>36</v>
      </c>
      <c r="AX141" s="12" t="s">
        <v>77</v>
      </c>
      <c r="AY141" s="207" t="s">
        <v>125</v>
      </c>
    </row>
    <row r="142" spans="2:65" s="13" customFormat="1" ht="11.25">
      <c r="B142" s="208"/>
      <c r="C142" s="209"/>
      <c r="D142" s="184" t="s">
        <v>136</v>
      </c>
      <c r="E142" s="210" t="s">
        <v>27</v>
      </c>
      <c r="F142" s="211" t="s">
        <v>139</v>
      </c>
      <c r="G142" s="209"/>
      <c r="H142" s="212">
        <v>1116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136</v>
      </c>
      <c r="AU142" s="218" t="s">
        <v>87</v>
      </c>
      <c r="AV142" s="13" t="s">
        <v>132</v>
      </c>
      <c r="AW142" s="13" t="s">
        <v>36</v>
      </c>
      <c r="AX142" s="13" t="s">
        <v>85</v>
      </c>
      <c r="AY142" s="218" t="s">
        <v>125</v>
      </c>
    </row>
    <row r="143" spans="2:65" s="10" customFormat="1" ht="22.9" customHeight="1">
      <c r="B143" s="157"/>
      <c r="C143" s="158"/>
      <c r="D143" s="159" t="s">
        <v>76</v>
      </c>
      <c r="E143" s="171" t="s">
        <v>163</v>
      </c>
      <c r="F143" s="171" t="s">
        <v>184</v>
      </c>
      <c r="G143" s="158"/>
      <c r="H143" s="158"/>
      <c r="I143" s="161"/>
      <c r="J143" s="172">
        <f>BK143</f>
        <v>0</v>
      </c>
      <c r="K143" s="158"/>
      <c r="L143" s="163"/>
      <c r="M143" s="164"/>
      <c r="N143" s="165"/>
      <c r="O143" s="165"/>
      <c r="P143" s="166">
        <f>SUM(P144:P178)</f>
        <v>0</v>
      </c>
      <c r="Q143" s="165"/>
      <c r="R143" s="166">
        <f>SUM(R144:R178)</f>
        <v>136.94399999999999</v>
      </c>
      <c r="S143" s="165"/>
      <c r="T143" s="167">
        <f>SUM(T144:T178)</f>
        <v>0</v>
      </c>
      <c r="AR143" s="168" t="s">
        <v>85</v>
      </c>
      <c r="AT143" s="169" t="s">
        <v>76</v>
      </c>
      <c r="AU143" s="169" t="s">
        <v>85</v>
      </c>
      <c r="AY143" s="168" t="s">
        <v>125</v>
      </c>
      <c r="BK143" s="170">
        <f>SUM(BK144:BK178)</f>
        <v>0</v>
      </c>
    </row>
    <row r="144" spans="2:65" s="1" customFormat="1" ht="22.5" customHeight="1">
      <c r="B144" s="33"/>
      <c r="C144" s="173" t="s">
        <v>190</v>
      </c>
      <c r="D144" s="173" t="s">
        <v>127</v>
      </c>
      <c r="E144" s="174" t="s">
        <v>186</v>
      </c>
      <c r="F144" s="175" t="s">
        <v>187</v>
      </c>
      <c r="G144" s="176" t="s">
        <v>130</v>
      </c>
      <c r="H144" s="177">
        <v>250</v>
      </c>
      <c r="I144" s="178"/>
      <c r="J144" s="177">
        <f>ROUND(I144*H144,2)</f>
        <v>0</v>
      </c>
      <c r="K144" s="175" t="s">
        <v>131</v>
      </c>
      <c r="L144" s="37"/>
      <c r="M144" s="179" t="s">
        <v>27</v>
      </c>
      <c r="N144" s="180" t="s">
        <v>48</v>
      </c>
      <c r="O144" s="59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AR144" s="16" t="s">
        <v>132</v>
      </c>
      <c r="AT144" s="16" t="s">
        <v>127</v>
      </c>
      <c r="AU144" s="16" t="s">
        <v>87</v>
      </c>
      <c r="AY144" s="16" t="s">
        <v>125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6" t="s">
        <v>85</v>
      </c>
      <c r="BK144" s="183">
        <f>ROUND(I144*H144,2)</f>
        <v>0</v>
      </c>
      <c r="BL144" s="16" t="s">
        <v>132</v>
      </c>
      <c r="BM144" s="16" t="s">
        <v>188</v>
      </c>
    </row>
    <row r="145" spans="2:65" s="1" customFormat="1" ht="29.25">
      <c r="B145" s="33"/>
      <c r="C145" s="34"/>
      <c r="D145" s="184" t="s">
        <v>134</v>
      </c>
      <c r="E145" s="34"/>
      <c r="F145" s="185" t="s">
        <v>189</v>
      </c>
      <c r="G145" s="34"/>
      <c r="H145" s="34"/>
      <c r="I145" s="102"/>
      <c r="J145" s="34"/>
      <c r="K145" s="34"/>
      <c r="L145" s="37"/>
      <c r="M145" s="186"/>
      <c r="N145" s="59"/>
      <c r="O145" s="59"/>
      <c r="P145" s="59"/>
      <c r="Q145" s="59"/>
      <c r="R145" s="59"/>
      <c r="S145" s="59"/>
      <c r="T145" s="60"/>
      <c r="AT145" s="16" t="s">
        <v>134</v>
      </c>
      <c r="AU145" s="16" t="s">
        <v>87</v>
      </c>
    </row>
    <row r="146" spans="2:65" s="11" customFormat="1" ht="11.25">
      <c r="B146" s="187"/>
      <c r="C146" s="188"/>
      <c r="D146" s="184" t="s">
        <v>136</v>
      </c>
      <c r="E146" s="189" t="s">
        <v>27</v>
      </c>
      <c r="F146" s="190" t="s">
        <v>373</v>
      </c>
      <c r="G146" s="188"/>
      <c r="H146" s="191">
        <v>250</v>
      </c>
      <c r="I146" s="192"/>
      <c r="J146" s="188"/>
      <c r="K146" s="188"/>
      <c r="L146" s="193"/>
      <c r="M146" s="194"/>
      <c r="N146" s="195"/>
      <c r="O146" s="195"/>
      <c r="P146" s="195"/>
      <c r="Q146" s="195"/>
      <c r="R146" s="195"/>
      <c r="S146" s="195"/>
      <c r="T146" s="196"/>
      <c r="AT146" s="197" t="s">
        <v>136</v>
      </c>
      <c r="AU146" s="197" t="s">
        <v>87</v>
      </c>
      <c r="AV146" s="11" t="s">
        <v>87</v>
      </c>
      <c r="AW146" s="11" t="s">
        <v>36</v>
      </c>
      <c r="AX146" s="11" t="s">
        <v>77</v>
      </c>
      <c r="AY146" s="197" t="s">
        <v>125</v>
      </c>
    </row>
    <row r="147" spans="2:65" s="12" customFormat="1" ht="11.25">
      <c r="B147" s="198"/>
      <c r="C147" s="199"/>
      <c r="D147" s="184" t="s">
        <v>136</v>
      </c>
      <c r="E147" s="200" t="s">
        <v>27</v>
      </c>
      <c r="F147" s="201" t="s">
        <v>374</v>
      </c>
      <c r="G147" s="199"/>
      <c r="H147" s="200" t="s">
        <v>27</v>
      </c>
      <c r="I147" s="202"/>
      <c r="J147" s="199"/>
      <c r="K147" s="199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136</v>
      </c>
      <c r="AU147" s="207" t="s">
        <v>87</v>
      </c>
      <c r="AV147" s="12" t="s">
        <v>85</v>
      </c>
      <c r="AW147" s="12" t="s">
        <v>36</v>
      </c>
      <c r="AX147" s="12" t="s">
        <v>77</v>
      </c>
      <c r="AY147" s="207" t="s">
        <v>125</v>
      </c>
    </row>
    <row r="148" spans="2:65" s="13" customFormat="1" ht="11.25">
      <c r="B148" s="208"/>
      <c r="C148" s="209"/>
      <c r="D148" s="184" t="s">
        <v>136</v>
      </c>
      <c r="E148" s="210" t="s">
        <v>27</v>
      </c>
      <c r="F148" s="211" t="s">
        <v>139</v>
      </c>
      <c r="G148" s="209"/>
      <c r="H148" s="212">
        <v>250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136</v>
      </c>
      <c r="AU148" s="218" t="s">
        <v>87</v>
      </c>
      <c r="AV148" s="13" t="s">
        <v>132</v>
      </c>
      <c r="AW148" s="13" t="s">
        <v>36</v>
      </c>
      <c r="AX148" s="13" t="s">
        <v>85</v>
      </c>
      <c r="AY148" s="218" t="s">
        <v>125</v>
      </c>
    </row>
    <row r="149" spans="2:65" s="1" customFormat="1" ht="16.5" customHeight="1">
      <c r="B149" s="33"/>
      <c r="C149" s="173" t="s">
        <v>196</v>
      </c>
      <c r="D149" s="173" t="s">
        <v>127</v>
      </c>
      <c r="E149" s="174" t="s">
        <v>191</v>
      </c>
      <c r="F149" s="175" t="s">
        <v>192</v>
      </c>
      <c r="G149" s="176" t="s">
        <v>130</v>
      </c>
      <c r="H149" s="177">
        <v>634</v>
      </c>
      <c r="I149" s="178"/>
      <c r="J149" s="177">
        <f>ROUND(I149*H149,2)</f>
        <v>0</v>
      </c>
      <c r="K149" s="175" t="s">
        <v>131</v>
      </c>
      <c r="L149" s="37"/>
      <c r="M149" s="179" t="s">
        <v>27</v>
      </c>
      <c r="N149" s="180" t="s">
        <v>48</v>
      </c>
      <c r="O149" s="59"/>
      <c r="P149" s="181">
        <f>O149*H149</f>
        <v>0</v>
      </c>
      <c r="Q149" s="181">
        <v>0.216</v>
      </c>
      <c r="R149" s="181">
        <f>Q149*H149</f>
        <v>136.94399999999999</v>
      </c>
      <c r="S149" s="181">
        <v>0</v>
      </c>
      <c r="T149" s="182">
        <f>S149*H149</f>
        <v>0</v>
      </c>
      <c r="AR149" s="16" t="s">
        <v>132</v>
      </c>
      <c r="AT149" s="16" t="s">
        <v>127</v>
      </c>
      <c r="AU149" s="16" t="s">
        <v>87</v>
      </c>
      <c r="AY149" s="16" t="s">
        <v>125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6" t="s">
        <v>85</v>
      </c>
      <c r="BK149" s="183">
        <f>ROUND(I149*H149,2)</f>
        <v>0</v>
      </c>
      <c r="BL149" s="16" t="s">
        <v>132</v>
      </c>
      <c r="BM149" s="16" t="s">
        <v>193</v>
      </c>
    </row>
    <row r="150" spans="2:65" s="1" customFormat="1" ht="68.25">
      <c r="B150" s="33"/>
      <c r="C150" s="34"/>
      <c r="D150" s="184" t="s">
        <v>134</v>
      </c>
      <c r="E150" s="34"/>
      <c r="F150" s="185" t="s">
        <v>194</v>
      </c>
      <c r="G150" s="34"/>
      <c r="H150" s="34"/>
      <c r="I150" s="102"/>
      <c r="J150" s="34"/>
      <c r="K150" s="34"/>
      <c r="L150" s="37"/>
      <c r="M150" s="186"/>
      <c r="N150" s="59"/>
      <c r="O150" s="59"/>
      <c r="P150" s="59"/>
      <c r="Q150" s="59"/>
      <c r="R150" s="59"/>
      <c r="S150" s="59"/>
      <c r="T150" s="60"/>
      <c r="AT150" s="16" t="s">
        <v>134</v>
      </c>
      <c r="AU150" s="16" t="s">
        <v>87</v>
      </c>
    </row>
    <row r="151" spans="2:65" s="11" customFormat="1" ht="11.25">
      <c r="B151" s="187"/>
      <c r="C151" s="188"/>
      <c r="D151" s="184" t="s">
        <v>136</v>
      </c>
      <c r="E151" s="189" t="s">
        <v>27</v>
      </c>
      <c r="F151" s="190" t="s">
        <v>375</v>
      </c>
      <c r="G151" s="188"/>
      <c r="H151" s="191">
        <v>634</v>
      </c>
      <c r="I151" s="192"/>
      <c r="J151" s="188"/>
      <c r="K151" s="188"/>
      <c r="L151" s="193"/>
      <c r="M151" s="194"/>
      <c r="N151" s="195"/>
      <c r="O151" s="195"/>
      <c r="P151" s="195"/>
      <c r="Q151" s="195"/>
      <c r="R151" s="195"/>
      <c r="S151" s="195"/>
      <c r="T151" s="196"/>
      <c r="AT151" s="197" t="s">
        <v>136</v>
      </c>
      <c r="AU151" s="197" t="s">
        <v>87</v>
      </c>
      <c r="AV151" s="11" t="s">
        <v>87</v>
      </c>
      <c r="AW151" s="11" t="s">
        <v>36</v>
      </c>
      <c r="AX151" s="11" t="s">
        <v>77</v>
      </c>
      <c r="AY151" s="197" t="s">
        <v>125</v>
      </c>
    </row>
    <row r="152" spans="2:65" s="12" customFormat="1" ht="11.25">
      <c r="B152" s="198"/>
      <c r="C152" s="199"/>
      <c r="D152" s="184" t="s">
        <v>136</v>
      </c>
      <c r="E152" s="200" t="s">
        <v>27</v>
      </c>
      <c r="F152" s="201" t="s">
        <v>153</v>
      </c>
      <c r="G152" s="199"/>
      <c r="H152" s="200" t="s">
        <v>27</v>
      </c>
      <c r="I152" s="202"/>
      <c r="J152" s="199"/>
      <c r="K152" s="199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136</v>
      </c>
      <c r="AU152" s="207" t="s">
        <v>87</v>
      </c>
      <c r="AV152" s="12" t="s">
        <v>85</v>
      </c>
      <c r="AW152" s="12" t="s">
        <v>36</v>
      </c>
      <c r="AX152" s="12" t="s">
        <v>77</v>
      </c>
      <c r="AY152" s="207" t="s">
        <v>125</v>
      </c>
    </row>
    <row r="153" spans="2:65" s="13" customFormat="1" ht="11.25">
      <c r="B153" s="208"/>
      <c r="C153" s="209"/>
      <c r="D153" s="184" t="s">
        <v>136</v>
      </c>
      <c r="E153" s="210" t="s">
        <v>27</v>
      </c>
      <c r="F153" s="211" t="s">
        <v>139</v>
      </c>
      <c r="G153" s="209"/>
      <c r="H153" s="212">
        <v>634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136</v>
      </c>
      <c r="AU153" s="218" t="s">
        <v>87</v>
      </c>
      <c r="AV153" s="13" t="s">
        <v>132</v>
      </c>
      <c r="AW153" s="13" t="s">
        <v>36</v>
      </c>
      <c r="AX153" s="13" t="s">
        <v>85</v>
      </c>
      <c r="AY153" s="218" t="s">
        <v>125</v>
      </c>
    </row>
    <row r="154" spans="2:65" s="1" customFormat="1" ht="16.5" customHeight="1">
      <c r="B154" s="33"/>
      <c r="C154" s="173" t="s">
        <v>201</v>
      </c>
      <c r="D154" s="173" t="s">
        <v>127</v>
      </c>
      <c r="E154" s="174" t="s">
        <v>197</v>
      </c>
      <c r="F154" s="175" t="s">
        <v>198</v>
      </c>
      <c r="G154" s="176" t="s">
        <v>130</v>
      </c>
      <c r="H154" s="177">
        <v>250</v>
      </c>
      <c r="I154" s="178"/>
      <c r="J154" s="177">
        <f>ROUND(I154*H154,2)</f>
        <v>0</v>
      </c>
      <c r="K154" s="175" t="s">
        <v>131</v>
      </c>
      <c r="L154" s="37"/>
      <c r="M154" s="179" t="s">
        <v>27</v>
      </c>
      <c r="N154" s="180" t="s">
        <v>48</v>
      </c>
      <c r="O154" s="59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AR154" s="16" t="s">
        <v>132</v>
      </c>
      <c r="AT154" s="16" t="s">
        <v>127</v>
      </c>
      <c r="AU154" s="16" t="s">
        <v>87</v>
      </c>
      <c r="AY154" s="16" t="s">
        <v>125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6" t="s">
        <v>85</v>
      </c>
      <c r="BK154" s="183">
        <f>ROUND(I154*H154,2)</f>
        <v>0</v>
      </c>
      <c r="BL154" s="16" t="s">
        <v>132</v>
      </c>
      <c r="BM154" s="16" t="s">
        <v>199</v>
      </c>
    </row>
    <row r="155" spans="2:65" s="1" customFormat="1" ht="39">
      <c r="B155" s="33"/>
      <c r="C155" s="34"/>
      <c r="D155" s="184" t="s">
        <v>134</v>
      </c>
      <c r="E155" s="34"/>
      <c r="F155" s="185" t="s">
        <v>200</v>
      </c>
      <c r="G155" s="34"/>
      <c r="H155" s="34"/>
      <c r="I155" s="102"/>
      <c r="J155" s="34"/>
      <c r="K155" s="34"/>
      <c r="L155" s="37"/>
      <c r="M155" s="186"/>
      <c r="N155" s="59"/>
      <c r="O155" s="59"/>
      <c r="P155" s="59"/>
      <c r="Q155" s="59"/>
      <c r="R155" s="59"/>
      <c r="S155" s="59"/>
      <c r="T155" s="60"/>
      <c r="AT155" s="16" t="s">
        <v>134</v>
      </c>
      <c r="AU155" s="16" t="s">
        <v>87</v>
      </c>
    </row>
    <row r="156" spans="2:65" s="11" customFormat="1" ht="11.25">
      <c r="B156" s="187"/>
      <c r="C156" s="188"/>
      <c r="D156" s="184" t="s">
        <v>136</v>
      </c>
      <c r="E156" s="189" t="s">
        <v>27</v>
      </c>
      <c r="F156" s="190" t="s">
        <v>373</v>
      </c>
      <c r="G156" s="188"/>
      <c r="H156" s="191">
        <v>250</v>
      </c>
      <c r="I156" s="192"/>
      <c r="J156" s="188"/>
      <c r="K156" s="188"/>
      <c r="L156" s="193"/>
      <c r="M156" s="194"/>
      <c r="N156" s="195"/>
      <c r="O156" s="195"/>
      <c r="P156" s="195"/>
      <c r="Q156" s="195"/>
      <c r="R156" s="195"/>
      <c r="S156" s="195"/>
      <c r="T156" s="196"/>
      <c r="AT156" s="197" t="s">
        <v>136</v>
      </c>
      <c r="AU156" s="197" t="s">
        <v>87</v>
      </c>
      <c r="AV156" s="11" t="s">
        <v>87</v>
      </c>
      <c r="AW156" s="11" t="s">
        <v>36</v>
      </c>
      <c r="AX156" s="11" t="s">
        <v>77</v>
      </c>
      <c r="AY156" s="197" t="s">
        <v>125</v>
      </c>
    </row>
    <row r="157" spans="2:65" s="12" customFormat="1" ht="11.25">
      <c r="B157" s="198"/>
      <c r="C157" s="199"/>
      <c r="D157" s="184" t="s">
        <v>136</v>
      </c>
      <c r="E157" s="200" t="s">
        <v>27</v>
      </c>
      <c r="F157" s="201" t="s">
        <v>326</v>
      </c>
      <c r="G157" s="199"/>
      <c r="H157" s="200" t="s">
        <v>27</v>
      </c>
      <c r="I157" s="202"/>
      <c r="J157" s="199"/>
      <c r="K157" s="199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136</v>
      </c>
      <c r="AU157" s="207" t="s">
        <v>87</v>
      </c>
      <c r="AV157" s="12" t="s">
        <v>85</v>
      </c>
      <c r="AW157" s="12" t="s">
        <v>36</v>
      </c>
      <c r="AX157" s="12" t="s">
        <v>77</v>
      </c>
      <c r="AY157" s="207" t="s">
        <v>125</v>
      </c>
    </row>
    <row r="158" spans="2:65" s="13" customFormat="1" ht="11.25">
      <c r="B158" s="208"/>
      <c r="C158" s="209"/>
      <c r="D158" s="184" t="s">
        <v>136</v>
      </c>
      <c r="E158" s="210" t="s">
        <v>27</v>
      </c>
      <c r="F158" s="211" t="s">
        <v>139</v>
      </c>
      <c r="G158" s="209"/>
      <c r="H158" s="212">
        <v>250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136</v>
      </c>
      <c r="AU158" s="218" t="s">
        <v>87</v>
      </c>
      <c r="AV158" s="13" t="s">
        <v>132</v>
      </c>
      <c r="AW158" s="13" t="s">
        <v>36</v>
      </c>
      <c r="AX158" s="13" t="s">
        <v>85</v>
      </c>
      <c r="AY158" s="218" t="s">
        <v>125</v>
      </c>
    </row>
    <row r="159" spans="2:65" s="1" customFormat="1" ht="16.5" customHeight="1">
      <c r="B159" s="33"/>
      <c r="C159" s="173" t="s">
        <v>209</v>
      </c>
      <c r="D159" s="173" t="s">
        <v>127</v>
      </c>
      <c r="E159" s="174" t="s">
        <v>202</v>
      </c>
      <c r="F159" s="175" t="s">
        <v>203</v>
      </c>
      <c r="G159" s="176" t="s">
        <v>130</v>
      </c>
      <c r="H159" s="177">
        <v>8366.6200000000008</v>
      </c>
      <c r="I159" s="178"/>
      <c r="J159" s="177">
        <f>ROUND(I159*H159,2)</f>
        <v>0</v>
      </c>
      <c r="K159" s="175" t="s">
        <v>131</v>
      </c>
      <c r="L159" s="37"/>
      <c r="M159" s="179" t="s">
        <v>27</v>
      </c>
      <c r="N159" s="180" t="s">
        <v>48</v>
      </c>
      <c r="O159" s="59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AR159" s="16" t="s">
        <v>132</v>
      </c>
      <c r="AT159" s="16" t="s">
        <v>127</v>
      </c>
      <c r="AU159" s="16" t="s">
        <v>87</v>
      </c>
      <c r="AY159" s="16" t="s">
        <v>125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6" t="s">
        <v>85</v>
      </c>
      <c r="BK159" s="183">
        <f>ROUND(I159*H159,2)</f>
        <v>0</v>
      </c>
      <c r="BL159" s="16" t="s">
        <v>132</v>
      </c>
      <c r="BM159" s="16" t="s">
        <v>204</v>
      </c>
    </row>
    <row r="160" spans="2:65" s="12" customFormat="1" ht="11.25">
      <c r="B160" s="198"/>
      <c r="C160" s="199"/>
      <c r="D160" s="184" t="s">
        <v>136</v>
      </c>
      <c r="E160" s="200" t="s">
        <v>27</v>
      </c>
      <c r="F160" s="201" t="s">
        <v>376</v>
      </c>
      <c r="G160" s="199"/>
      <c r="H160" s="200" t="s">
        <v>27</v>
      </c>
      <c r="I160" s="202"/>
      <c r="J160" s="199"/>
      <c r="K160" s="199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136</v>
      </c>
      <c r="AU160" s="207" t="s">
        <v>87</v>
      </c>
      <c r="AV160" s="12" t="s">
        <v>85</v>
      </c>
      <c r="AW160" s="12" t="s">
        <v>36</v>
      </c>
      <c r="AX160" s="12" t="s">
        <v>77</v>
      </c>
      <c r="AY160" s="207" t="s">
        <v>125</v>
      </c>
    </row>
    <row r="161" spans="2:65" s="11" customFormat="1" ht="11.25">
      <c r="B161" s="187"/>
      <c r="C161" s="188"/>
      <c r="D161" s="184" t="s">
        <v>136</v>
      </c>
      <c r="E161" s="189" t="s">
        <v>27</v>
      </c>
      <c r="F161" s="190" t="s">
        <v>377</v>
      </c>
      <c r="G161" s="188"/>
      <c r="H161" s="191">
        <v>7994.02</v>
      </c>
      <c r="I161" s="192"/>
      <c r="J161" s="188"/>
      <c r="K161" s="188"/>
      <c r="L161" s="193"/>
      <c r="M161" s="194"/>
      <c r="N161" s="195"/>
      <c r="O161" s="195"/>
      <c r="P161" s="195"/>
      <c r="Q161" s="195"/>
      <c r="R161" s="195"/>
      <c r="S161" s="195"/>
      <c r="T161" s="196"/>
      <c r="AT161" s="197" t="s">
        <v>136</v>
      </c>
      <c r="AU161" s="197" t="s">
        <v>87</v>
      </c>
      <c r="AV161" s="11" t="s">
        <v>87</v>
      </c>
      <c r="AW161" s="11" t="s">
        <v>36</v>
      </c>
      <c r="AX161" s="11" t="s">
        <v>77</v>
      </c>
      <c r="AY161" s="197" t="s">
        <v>125</v>
      </c>
    </row>
    <row r="162" spans="2:65" s="12" customFormat="1" ht="11.25">
      <c r="B162" s="198"/>
      <c r="C162" s="199"/>
      <c r="D162" s="184" t="s">
        <v>136</v>
      </c>
      <c r="E162" s="200" t="s">
        <v>27</v>
      </c>
      <c r="F162" s="201" t="s">
        <v>378</v>
      </c>
      <c r="G162" s="199"/>
      <c r="H162" s="200" t="s">
        <v>27</v>
      </c>
      <c r="I162" s="202"/>
      <c r="J162" s="199"/>
      <c r="K162" s="199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136</v>
      </c>
      <c r="AU162" s="207" t="s">
        <v>87</v>
      </c>
      <c r="AV162" s="12" t="s">
        <v>85</v>
      </c>
      <c r="AW162" s="12" t="s">
        <v>36</v>
      </c>
      <c r="AX162" s="12" t="s">
        <v>77</v>
      </c>
      <c r="AY162" s="207" t="s">
        <v>125</v>
      </c>
    </row>
    <row r="163" spans="2:65" s="11" customFormat="1" ht="11.25">
      <c r="B163" s="187"/>
      <c r="C163" s="188"/>
      <c r="D163" s="184" t="s">
        <v>136</v>
      </c>
      <c r="E163" s="189" t="s">
        <v>27</v>
      </c>
      <c r="F163" s="190" t="s">
        <v>379</v>
      </c>
      <c r="G163" s="188"/>
      <c r="H163" s="191">
        <v>372.6</v>
      </c>
      <c r="I163" s="192"/>
      <c r="J163" s="188"/>
      <c r="K163" s="188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136</v>
      </c>
      <c r="AU163" s="197" t="s">
        <v>87</v>
      </c>
      <c r="AV163" s="11" t="s">
        <v>87</v>
      </c>
      <c r="AW163" s="11" t="s">
        <v>36</v>
      </c>
      <c r="AX163" s="11" t="s">
        <v>77</v>
      </c>
      <c r="AY163" s="197" t="s">
        <v>125</v>
      </c>
    </row>
    <row r="164" spans="2:65" s="13" customFormat="1" ht="11.25">
      <c r="B164" s="208"/>
      <c r="C164" s="209"/>
      <c r="D164" s="184" t="s">
        <v>136</v>
      </c>
      <c r="E164" s="210" t="s">
        <v>27</v>
      </c>
      <c r="F164" s="211" t="s">
        <v>139</v>
      </c>
      <c r="G164" s="209"/>
      <c r="H164" s="212">
        <v>8366.6200000000008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136</v>
      </c>
      <c r="AU164" s="218" t="s">
        <v>87</v>
      </c>
      <c r="AV164" s="13" t="s">
        <v>132</v>
      </c>
      <c r="AW164" s="13" t="s">
        <v>36</v>
      </c>
      <c r="AX164" s="13" t="s">
        <v>85</v>
      </c>
      <c r="AY164" s="218" t="s">
        <v>125</v>
      </c>
    </row>
    <row r="165" spans="2:65" s="1" customFormat="1" ht="22.5" customHeight="1">
      <c r="B165" s="33"/>
      <c r="C165" s="173" t="s">
        <v>216</v>
      </c>
      <c r="D165" s="173" t="s">
        <v>127</v>
      </c>
      <c r="E165" s="174" t="s">
        <v>210</v>
      </c>
      <c r="F165" s="175" t="s">
        <v>211</v>
      </c>
      <c r="G165" s="176" t="s">
        <v>130</v>
      </c>
      <c r="H165" s="177">
        <v>4183.3100000000004</v>
      </c>
      <c r="I165" s="178"/>
      <c r="J165" s="177">
        <f>ROUND(I165*H165,2)</f>
        <v>0</v>
      </c>
      <c r="K165" s="175" t="s">
        <v>131</v>
      </c>
      <c r="L165" s="37"/>
      <c r="M165" s="179" t="s">
        <v>27</v>
      </c>
      <c r="N165" s="180" t="s">
        <v>48</v>
      </c>
      <c r="O165" s="59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AR165" s="16" t="s">
        <v>132</v>
      </c>
      <c r="AT165" s="16" t="s">
        <v>127</v>
      </c>
      <c r="AU165" s="16" t="s">
        <v>87</v>
      </c>
      <c r="AY165" s="16" t="s">
        <v>125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6" t="s">
        <v>85</v>
      </c>
      <c r="BK165" s="183">
        <f>ROUND(I165*H165,2)</f>
        <v>0</v>
      </c>
      <c r="BL165" s="16" t="s">
        <v>132</v>
      </c>
      <c r="BM165" s="16" t="s">
        <v>212</v>
      </c>
    </row>
    <row r="166" spans="2:65" s="1" customFormat="1" ht="29.25">
      <c r="B166" s="33"/>
      <c r="C166" s="34"/>
      <c r="D166" s="184" t="s">
        <v>134</v>
      </c>
      <c r="E166" s="34"/>
      <c r="F166" s="185" t="s">
        <v>213</v>
      </c>
      <c r="G166" s="34"/>
      <c r="H166" s="34"/>
      <c r="I166" s="102"/>
      <c r="J166" s="34"/>
      <c r="K166" s="34"/>
      <c r="L166" s="37"/>
      <c r="M166" s="186"/>
      <c r="N166" s="59"/>
      <c r="O166" s="59"/>
      <c r="P166" s="59"/>
      <c r="Q166" s="59"/>
      <c r="R166" s="59"/>
      <c r="S166" s="59"/>
      <c r="T166" s="60"/>
      <c r="AT166" s="16" t="s">
        <v>134</v>
      </c>
      <c r="AU166" s="16" t="s">
        <v>87</v>
      </c>
    </row>
    <row r="167" spans="2:65" s="11" customFormat="1" ht="11.25">
      <c r="B167" s="187"/>
      <c r="C167" s="188"/>
      <c r="D167" s="184" t="s">
        <v>136</v>
      </c>
      <c r="E167" s="189" t="s">
        <v>27</v>
      </c>
      <c r="F167" s="190" t="s">
        <v>380</v>
      </c>
      <c r="G167" s="188"/>
      <c r="H167" s="191">
        <v>3893.71</v>
      </c>
      <c r="I167" s="192"/>
      <c r="J167" s="188"/>
      <c r="K167" s="188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136</v>
      </c>
      <c r="AU167" s="197" t="s">
        <v>87</v>
      </c>
      <c r="AV167" s="11" t="s">
        <v>87</v>
      </c>
      <c r="AW167" s="11" t="s">
        <v>36</v>
      </c>
      <c r="AX167" s="11" t="s">
        <v>77</v>
      </c>
      <c r="AY167" s="197" t="s">
        <v>125</v>
      </c>
    </row>
    <row r="168" spans="2:65" s="12" customFormat="1" ht="11.25">
      <c r="B168" s="198"/>
      <c r="C168" s="199"/>
      <c r="D168" s="184" t="s">
        <v>136</v>
      </c>
      <c r="E168" s="200" t="s">
        <v>27</v>
      </c>
      <c r="F168" s="201" t="s">
        <v>215</v>
      </c>
      <c r="G168" s="199"/>
      <c r="H168" s="200" t="s">
        <v>27</v>
      </c>
      <c r="I168" s="202"/>
      <c r="J168" s="199"/>
      <c r="K168" s="199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136</v>
      </c>
      <c r="AU168" s="207" t="s">
        <v>87</v>
      </c>
      <c r="AV168" s="12" t="s">
        <v>85</v>
      </c>
      <c r="AW168" s="12" t="s">
        <v>36</v>
      </c>
      <c r="AX168" s="12" t="s">
        <v>77</v>
      </c>
      <c r="AY168" s="207" t="s">
        <v>125</v>
      </c>
    </row>
    <row r="169" spans="2:65" s="11" customFormat="1" ht="11.25">
      <c r="B169" s="187"/>
      <c r="C169" s="188"/>
      <c r="D169" s="184" t="s">
        <v>136</v>
      </c>
      <c r="E169" s="189" t="s">
        <v>27</v>
      </c>
      <c r="F169" s="190" t="s">
        <v>381</v>
      </c>
      <c r="G169" s="188"/>
      <c r="H169" s="191">
        <v>289.60000000000002</v>
      </c>
      <c r="I169" s="192"/>
      <c r="J169" s="188"/>
      <c r="K169" s="188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136</v>
      </c>
      <c r="AU169" s="197" t="s">
        <v>87</v>
      </c>
      <c r="AV169" s="11" t="s">
        <v>87</v>
      </c>
      <c r="AW169" s="11" t="s">
        <v>36</v>
      </c>
      <c r="AX169" s="11" t="s">
        <v>77</v>
      </c>
      <c r="AY169" s="197" t="s">
        <v>125</v>
      </c>
    </row>
    <row r="170" spans="2:65" s="12" customFormat="1" ht="11.25">
      <c r="B170" s="198"/>
      <c r="C170" s="199"/>
      <c r="D170" s="184" t="s">
        <v>136</v>
      </c>
      <c r="E170" s="200" t="s">
        <v>27</v>
      </c>
      <c r="F170" s="201" t="s">
        <v>382</v>
      </c>
      <c r="G170" s="199"/>
      <c r="H170" s="200" t="s">
        <v>27</v>
      </c>
      <c r="I170" s="202"/>
      <c r="J170" s="199"/>
      <c r="K170" s="199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136</v>
      </c>
      <c r="AU170" s="207" t="s">
        <v>87</v>
      </c>
      <c r="AV170" s="12" t="s">
        <v>85</v>
      </c>
      <c r="AW170" s="12" t="s">
        <v>36</v>
      </c>
      <c r="AX170" s="12" t="s">
        <v>77</v>
      </c>
      <c r="AY170" s="207" t="s">
        <v>125</v>
      </c>
    </row>
    <row r="171" spans="2:65" s="13" customFormat="1" ht="11.25">
      <c r="B171" s="208"/>
      <c r="C171" s="209"/>
      <c r="D171" s="184" t="s">
        <v>136</v>
      </c>
      <c r="E171" s="210" t="s">
        <v>27</v>
      </c>
      <c r="F171" s="211" t="s">
        <v>139</v>
      </c>
      <c r="G171" s="209"/>
      <c r="H171" s="212">
        <v>4183.3100000000004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136</v>
      </c>
      <c r="AU171" s="218" t="s">
        <v>87</v>
      </c>
      <c r="AV171" s="13" t="s">
        <v>132</v>
      </c>
      <c r="AW171" s="13" t="s">
        <v>36</v>
      </c>
      <c r="AX171" s="13" t="s">
        <v>85</v>
      </c>
      <c r="AY171" s="218" t="s">
        <v>125</v>
      </c>
    </row>
    <row r="172" spans="2:65" s="1" customFormat="1" ht="22.5" customHeight="1">
      <c r="B172" s="33"/>
      <c r="C172" s="173" t="s">
        <v>8</v>
      </c>
      <c r="D172" s="173" t="s">
        <v>127</v>
      </c>
      <c r="E172" s="174" t="s">
        <v>217</v>
      </c>
      <c r="F172" s="175" t="s">
        <v>218</v>
      </c>
      <c r="G172" s="176" t="s">
        <v>130</v>
      </c>
      <c r="H172" s="177">
        <v>4183.3100000000004</v>
      </c>
      <c r="I172" s="178"/>
      <c r="J172" s="177">
        <f>ROUND(I172*H172,2)</f>
        <v>0</v>
      </c>
      <c r="K172" s="175" t="s">
        <v>131</v>
      </c>
      <c r="L172" s="37"/>
      <c r="M172" s="179" t="s">
        <v>27</v>
      </c>
      <c r="N172" s="180" t="s">
        <v>48</v>
      </c>
      <c r="O172" s="59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AR172" s="16" t="s">
        <v>132</v>
      </c>
      <c r="AT172" s="16" t="s">
        <v>127</v>
      </c>
      <c r="AU172" s="16" t="s">
        <v>87</v>
      </c>
      <c r="AY172" s="16" t="s">
        <v>125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6" t="s">
        <v>85</v>
      </c>
      <c r="BK172" s="183">
        <f>ROUND(I172*H172,2)</f>
        <v>0</v>
      </c>
      <c r="BL172" s="16" t="s">
        <v>132</v>
      </c>
      <c r="BM172" s="16" t="s">
        <v>219</v>
      </c>
    </row>
    <row r="173" spans="2:65" s="1" customFormat="1" ht="29.25">
      <c r="B173" s="33"/>
      <c r="C173" s="34"/>
      <c r="D173" s="184" t="s">
        <v>134</v>
      </c>
      <c r="E173" s="34"/>
      <c r="F173" s="185" t="s">
        <v>220</v>
      </c>
      <c r="G173" s="34"/>
      <c r="H173" s="34"/>
      <c r="I173" s="102"/>
      <c r="J173" s="34"/>
      <c r="K173" s="34"/>
      <c r="L173" s="37"/>
      <c r="M173" s="186"/>
      <c r="N173" s="59"/>
      <c r="O173" s="59"/>
      <c r="P173" s="59"/>
      <c r="Q173" s="59"/>
      <c r="R173" s="59"/>
      <c r="S173" s="59"/>
      <c r="T173" s="60"/>
      <c r="AT173" s="16" t="s">
        <v>134</v>
      </c>
      <c r="AU173" s="16" t="s">
        <v>87</v>
      </c>
    </row>
    <row r="174" spans="2:65" s="11" customFormat="1" ht="11.25">
      <c r="B174" s="187"/>
      <c r="C174" s="188"/>
      <c r="D174" s="184" t="s">
        <v>136</v>
      </c>
      <c r="E174" s="189" t="s">
        <v>27</v>
      </c>
      <c r="F174" s="190" t="s">
        <v>380</v>
      </c>
      <c r="G174" s="188"/>
      <c r="H174" s="191">
        <v>3893.71</v>
      </c>
      <c r="I174" s="192"/>
      <c r="J174" s="188"/>
      <c r="K174" s="188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136</v>
      </c>
      <c r="AU174" s="197" t="s">
        <v>87</v>
      </c>
      <c r="AV174" s="11" t="s">
        <v>87</v>
      </c>
      <c r="AW174" s="11" t="s">
        <v>36</v>
      </c>
      <c r="AX174" s="11" t="s">
        <v>77</v>
      </c>
      <c r="AY174" s="197" t="s">
        <v>125</v>
      </c>
    </row>
    <row r="175" spans="2:65" s="12" customFormat="1" ht="11.25">
      <c r="B175" s="198"/>
      <c r="C175" s="199"/>
      <c r="D175" s="184" t="s">
        <v>136</v>
      </c>
      <c r="E175" s="200" t="s">
        <v>27</v>
      </c>
      <c r="F175" s="201" t="s">
        <v>221</v>
      </c>
      <c r="G175" s="199"/>
      <c r="H175" s="200" t="s">
        <v>27</v>
      </c>
      <c r="I175" s="202"/>
      <c r="J175" s="199"/>
      <c r="K175" s="199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136</v>
      </c>
      <c r="AU175" s="207" t="s">
        <v>87</v>
      </c>
      <c r="AV175" s="12" t="s">
        <v>85</v>
      </c>
      <c r="AW175" s="12" t="s">
        <v>36</v>
      </c>
      <c r="AX175" s="12" t="s">
        <v>77</v>
      </c>
      <c r="AY175" s="207" t="s">
        <v>125</v>
      </c>
    </row>
    <row r="176" spans="2:65" s="11" customFormat="1" ht="11.25">
      <c r="B176" s="187"/>
      <c r="C176" s="188"/>
      <c r="D176" s="184" t="s">
        <v>136</v>
      </c>
      <c r="E176" s="189" t="s">
        <v>27</v>
      </c>
      <c r="F176" s="190" t="s">
        <v>381</v>
      </c>
      <c r="G176" s="188"/>
      <c r="H176" s="191">
        <v>289.60000000000002</v>
      </c>
      <c r="I176" s="192"/>
      <c r="J176" s="188"/>
      <c r="K176" s="188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136</v>
      </c>
      <c r="AU176" s="197" t="s">
        <v>87</v>
      </c>
      <c r="AV176" s="11" t="s">
        <v>87</v>
      </c>
      <c r="AW176" s="11" t="s">
        <v>36</v>
      </c>
      <c r="AX176" s="11" t="s">
        <v>77</v>
      </c>
      <c r="AY176" s="197" t="s">
        <v>125</v>
      </c>
    </row>
    <row r="177" spans="2:65" s="12" customFormat="1" ht="11.25">
      <c r="B177" s="198"/>
      <c r="C177" s="199"/>
      <c r="D177" s="184" t="s">
        <v>136</v>
      </c>
      <c r="E177" s="200" t="s">
        <v>27</v>
      </c>
      <c r="F177" s="201" t="s">
        <v>383</v>
      </c>
      <c r="G177" s="199"/>
      <c r="H177" s="200" t="s">
        <v>27</v>
      </c>
      <c r="I177" s="202"/>
      <c r="J177" s="199"/>
      <c r="K177" s="199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136</v>
      </c>
      <c r="AU177" s="207" t="s">
        <v>87</v>
      </c>
      <c r="AV177" s="12" t="s">
        <v>85</v>
      </c>
      <c r="AW177" s="12" t="s">
        <v>36</v>
      </c>
      <c r="AX177" s="12" t="s">
        <v>77</v>
      </c>
      <c r="AY177" s="207" t="s">
        <v>125</v>
      </c>
    </row>
    <row r="178" spans="2:65" s="13" customFormat="1" ht="11.25">
      <c r="B178" s="208"/>
      <c r="C178" s="209"/>
      <c r="D178" s="184" t="s">
        <v>136</v>
      </c>
      <c r="E178" s="210" t="s">
        <v>27</v>
      </c>
      <c r="F178" s="211" t="s">
        <v>139</v>
      </c>
      <c r="G178" s="209"/>
      <c r="H178" s="212">
        <v>4183.3100000000004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136</v>
      </c>
      <c r="AU178" s="218" t="s">
        <v>87</v>
      </c>
      <c r="AV178" s="13" t="s">
        <v>132</v>
      </c>
      <c r="AW178" s="13" t="s">
        <v>36</v>
      </c>
      <c r="AX178" s="13" t="s">
        <v>85</v>
      </c>
      <c r="AY178" s="218" t="s">
        <v>125</v>
      </c>
    </row>
    <row r="179" spans="2:65" s="10" customFormat="1" ht="22.9" customHeight="1">
      <c r="B179" s="157"/>
      <c r="C179" s="158"/>
      <c r="D179" s="159" t="s">
        <v>76</v>
      </c>
      <c r="E179" s="171" t="s">
        <v>185</v>
      </c>
      <c r="F179" s="171" t="s">
        <v>222</v>
      </c>
      <c r="G179" s="158"/>
      <c r="H179" s="158"/>
      <c r="I179" s="161"/>
      <c r="J179" s="172">
        <f>BK179</f>
        <v>0</v>
      </c>
      <c r="K179" s="158"/>
      <c r="L179" s="163"/>
      <c r="M179" s="164"/>
      <c r="N179" s="165"/>
      <c r="O179" s="165"/>
      <c r="P179" s="166">
        <f>SUM(P180:P237)</f>
        <v>0</v>
      </c>
      <c r="Q179" s="165"/>
      <c r="R179" s="166">
        <f>SUM(R180:R237)</f>
        <v>4.4964674000000002</v>
      </c>
      <c r="S179" s="165"/>
      <c r="T179" s="167">
        <f>SUM(T180:T237)</f>
        <v>163.55020000000002</v>
      </c>
      <c r="AR179" s="168" t="s">
        <v>85</v>
      </c>
      <c r="AT179" s="169" t="s">
        <v>76</v>
      </c>
      <c r="AU179" s="169" t="s">
        <v>85</v>
      </c>
      <c r="AY179" s="168" t="s">
        <v>125</v>
      </c>
      <c r="BK179" s="170">
        <f>SUM(BK180:BK237)</f>
        <v>0</v>
      </c>
    </row>
    <row r="180" spans="2:65" s="1" customFormat="1" ht="16.5" customHeight="1">
      <c r="B180" s="33"/>
      <c r="C180" s="173" t="s">
        <v>231</v>
      </c>
      <c r="D180" s="173" t="s">
        <v>127</v>
      </c>
      <c r="E180" s="174" t="s">
        <v>223</v>
      </c>
      <c r="F180" s="175" t="s">
        <v>224</v>
      </c>
      <c r="G180" s="176" t="s">
        <v>225</v>
      </c>
      <c r="H180" s="177">
        <v>1128</v>
      </c>
      <c r="I180" s="178"/>
      <c r="J180" s="177">
        <f>ROUND(I180*H180,2)</f>
        <v>0</v>
      </c>
      <c r="K180" s="175" t="s">
        <v>131</v>
      </c>
      <c r="L180" s="37"/>
      <c r="M180" s="179" t="s">
        <v>27</v>
      </c>
      <c r="N180" s="180" t="s">
        <v>48</v>
      </c>
      <c r="O180" s="59"/>
      <c r="P180" s="181">
        <f>O180*H180</f>
        <v>0</v>
      </c>
      <c r="Q180" s="181">
        <v>1.1E-4</v>
      </c>
      <c r="R180" s="181">
        <f>Q180*H180</f>
        <v>0.12408000000000001</v>
      </c>
      <c r="S180" s="181">
        <v>0</v>
      </c>
      <c r="T180" s="182">
        <f>S180*H180</f>
        <v>0</v>
      </c>
      <c r="AR180" s="16" t="s">
        <v>132</v>
      </c>
      <c r="AT180" s="16" t="s">
        <v>127</v>
      </c>
      <c r="AU180" s="16" t="s">
        <v>87</v>
      </c>
      <c r="AY180" s="16" t="s">
        <v>125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6" t="s">
        <v>85</v>
      </c>
      <c r="BK180" s="183">
        <f>ROUND(I180*H180,2)</f>
        <v>0</v>
      </c>
      <c r="BL180" s="16" t="s">
        <v>132</v>
      </c>
      <c r="BM180" s="16" t="s">
        <v>226</v>
      </c>
    </row>
    <row r="181" spans="2:65" s="1" customFormat="1" ht="107.25">
      <c r="B181" s="33"/>
      <c r="C181" s="34"/>
      <c r="D181" s="184" t="s">
        <v>134</v>
      </c>
      <c r="E181" s="34"/>
      <c r="F181" s="185" t="s">
        <v>227</v>
      </c>
      <c r="G181" s="34"/>
      <c r="H181" s="34"/>
      <c r="I181" s="102"/>
      <c r="J181" s="34"/>
      <c r="K181" s="34"/>
      <c r="L181" s="37"/>
      <c r="M181" s="186"/>
      <c r="N181" s="59"/>
      <c r="O181" s="59"/>
      <c r="P181" s="59"/>
      <c r="Q181" s="59"/>
      <c r="R181" s="59"/>
      <c r="S181" s="59"/>
      <c r="T181" s="60"/>
      <c r="AT181" s="16" t="s">
        <v>134</v>
      </c>
      <c r="AU181" s="16" t="s">
        <v>87</v>
      </c>
    </row>
    <row r="182" spans="2:65" s="12" customFormat="1" ht="11.25">
      <c r="B182" s="198"/>
      <c r="C182" s="199"/>
      <c r="D182" s="184" t="s">
        <v>136</v>
      </c>
      <c r="E182" s="200" t="s">
        <v>27</v>
      </c>
      <c r="F182" s="201" t="s">
        <v>228</v>
      </c>
      <c r="G182" s="199"/>
      <c r="H182" s="200" t="s">
        <v>27</v>
      </c>
      <c r="I182" s="202"/>
      <c r="J182" s="199"/>
      <c r="K182" s="199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136</v>
      </c>
      <c r="AU182" s="207" t="s">
        <v>87</v>
      </c>
      <c r="AV182" s="12" t="s">
        <v>85</v>
      </c>
      <c r="AW182" s="12" t="s">
        <v>36</v>
      </c>
      <c r="AX182" s="12" t="s">
        <v>77</v>
      </c>
      <c r="AY182" s="207" t="s">
        <v>125</v>
      </c>
    </row>
    <row r="183" spans="2:65" s="11" customFormat="1" ht="11.25">
      <c r="B183" s="187"/>
      <c r="C183" s="188"/>
      <c r="D183" s="184" t="s">
        <v>136</v>
      </c>
      <c r="E183" s="189" t="s">
        <v>27</v>
      </c>
      <c r="F183" s="190" t="s">
        <v>384</v>
      </c>
      <c r="G183" s="188"/>
      <c r="H183" s="191">
        <v>1128</v>
      </c>
      <c r="I183" s="192"/>
      <c r="J183" s="188"/>
      <c r="K183" s="188"/>
      <c r="L183" s="193"/>
      <c r="M183" s="194"/>
      <c r="N183" s="195"/>
      <c r="O183" s="195"/>
      <c r="P183" s="195"/>
      <c r="Q183" s="195"/>
      <c r="R183" s="195"/>
      <c r="S183" s="195"/>
      <c r="T183" s="196"/>
      <c r="AT183" s="197" t="s">
        <v>136</v>
      </c>
      <c r="AU183" s="197" t="s">
        <v>87</v>
      </c>
      <c r="AV183" s="11" t="s">
        <v>87</v>
      </c>
      <c r="AW183" s="11" t="s">
        <v>36</v>
      </c>
      <c r="AX183" s="11" t="s">
        <v>77</v>
      </c>
      <c r="AY183" s="197" t="s">
        <v>125</v>
      </c>
    </row>
    <row r="184" spans="2:65" s="12" customFormat="1" ht="11.25">
      <c r="B184" s="198"/>
      <c r="C184" s="199"/>
      <c r="D184" s="184" t="s">
        <v>136</v>
      </c>
      <c r="E184" s="200" t="s">
        <v>27</v>
      </c>
      <c r="F184" s="201" t="s">
        <v>230</v>
      </c>
      <c r="G184" s="199"/>
      <c r="H184" s="200" t="s">
        <v>27</v>
      </c>
      <c r="I184" s="202"/>
      <c r="J184" s="199"/>
      <c r="K184" s="199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136</v>
      </c>
      <c r="AU184" s="207" t="s">
        <v>87</v>
      </c>
      <c r="AV184" s="12" t="s">
        <v>85</v>
      </c>
      <c r="AW184" s="12" t="s">
        <v>36</v>
      </c>
      <c r="AX184" s="12" t="s">
        <v>77</v>
      </c>
      <c r="AY184" s="207" t="s">
        <v>125</v>
      </c>
    </row>
    <row r="185" spans="2:65" s="13" customFormat="1" ht="11.25">
      <c r="B185" s="208"/>
      <c r="C185" s="209"/>
      <c r="D185" s="184" t="s">
        <v>136</v>
      </c>
      <c r="E185" s="210" t="s">
        <v>27</v>
      </c>
      <c r="F185" s="211" t="s">
        <v>139</v>
      </c>
      <c r="G185" s="209"/>
      <c r="H185" s="212">
        <v>1128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136</v>
      </c>
      <c r="AU185" s="218" t="s">
        <v>87</v>
      </c>
      <c r="AV185" s="13" t="s">
        <v>132</v>
      </c>
      <c r="AW185" s="13" t="s">
        <v>36</v>
      </c>
      <c r="AX185" s="13" t="s">
        <v>85</v>
      </c>
      <c r="AY185" s="218" t="s">
        <v>125</v>
      </c>
    </row>
    <row r="186" spans="2:65" s="1" customFormat="1" ht="16.5" customHeight="1">
      <c r="B186" s="33"/>
      <c r="C186" s="173" t="s">
        <v>236</v>
      </c>
      <c r="D186" s="173" t="s">
        <v>127</v>
      </c>
      <c r="E186" s="174" t="s">
        <v>331</v>
      </c>
      <c r="F186" s="175" t="s">
        <v>332</v>
      </c>
      <c r="G186" s="176" t="s">
        <v>225</v>
      </c>
      <c r="H186" s="177">
        <v>71</v>
      </c>
      <c r="I186" s="178"/>
      <c r="J186" s="177">
        <f>ROUND(I186*H186,2)</f>
        <v>0</v>
      </c>
      <c r="K186" s="175" t="s">
        <v>131</v>
      </c>
      <c r="L186" s="37"/>
      <c r="M186" s="179" t="s">
        <v>27</v>
      </c>
      <c r="N186" s="180" t="s">
        <v>48</v>
      </c>
      <c r="O186" s="59"/>
      <c r="P186" s="181">
        <f>O186*H186</f>
        <v>0</v>
      </c>
      <c r="Q186" s="181">
        <v>1.1E-4</v>
      </c>
      <c r="R186" s="181">
        <f>Q186*H186</f>
        <v>7.8100000000000001E-3</v>
      </c>
      <c r="S186" s="181">
        <v>0</v>
      </c>
      <c r="T186" s="182">
        <f>S186*H186</f>
        <v>0</v>
      </c>
      <c r="AR186" s="16" t="s">
        <v>132</v>
      </c>
      <c r="AT186" s="16" t="s">
        <v>127</v>
      </c>
      <c r="AU186" s="16" t="s">
        <v>87</v>
      </c>
      <c r="AY186" s="16" t="s">
        <v>125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6" t="s">
        <v>85</v>
      </c>
      <c r="BK186" s="183">
        <f>ROUND(I186*H186,2)</f>
        <v>0</v>
      </c>
      <c r="BL186" s="16" t="s">
        <v>132</v>
      </c>
      <c r="BM186" s="16" t="s">
        <v>333</v>
      </c>
    </row>
    <row r="187" spans="2:65" s="1" customFormat="1" ht="107.25">
      <c r="B187" s="33"/>
      <c r="C187" s="34"/>
      <c r="D187" s="184" t="s">
        <v>134</v>
      </c>
      <c r="E187" s="34"/>
      <c r="F187" s="185" t="s">
        <v>227</v>
      </c>
      <c r="G187" s="34"/>
      <c r="H187" s="34"/>
      <c r="I187" s="102"/>
      <c r="J187" s="34"/>
      <c r="K187" s="34"/>
      <c r="L187" s="37"/>
      <c r="M187" s="186"/>
      <c r="N187" s="59"/>
      <c r="O187" s="59"/>
      <c r="P187" s="59"/>
      <c r="Q187" s="59"/>
      <c r="R187" s="59"/>
      <c r="S187" s="59"/>
      <c r="T187" s="60"/>
      <c r="AT187" s="16" t="s">
        <v>134</v>
      </c>
      <c r="AU187" s="16" t="s">
        <v>87</v>
      </c>
    </row>
    <row r="188" spans="2:65" s="11" customFormat="1" ht="11.25">
      <c r="B188" s="187"/>
      <c r="C188" s="188"/>
      <c r="D188" s="184" t="s">
        <v>136</v>
      </c>
      <c r="E188" s="189" t="s">
        <v>27</v>
      </c>
      <c r="F188" s="190" t="s">
        <v>385</v>
      </c>
      <c r="G188" s="188"/>
      <c r="H188" s="191">
        <v>71</v>
      </c>
      <c r="I188" s="192"/>
      <c r="J188" s="188"/>
      <c r="K188" s="188"/>
      <c r="L188" s="193"/>
      <c r="M188" s="194"/>
      <c r="N188" s="195"/>
      <c r="O188" s="195"/>
      <c r="P188" s="195"/>
      <c r="Q188" s="195"/>
      <c r="R188" s="195"/>
      <c r="S188" s="195"/>
      <c r="T188" s="196"/>
      <c r="AT188" s="197" t="s">
        <v>136</v>
      </c>
      <c r="AU188" s="197" t="s">
        <v>87</v>
      </c>
      <c r="AV188" s="11" t="s">
        <v>87</v>
      </c>
      <c r="AW188" s="11" t="s">
        <v>36</v>
      </c>
      <c r="AX188" s="11" t="s">
        <v>77</v>
      </c>
      <c r="AY188" s="197" t="s">
        <v>125</v>
      </c>
    </row>
    <row r="189" spans="2:65" s="12" customFormat="1" ht="11.25">
      <c r="B189" s="198"/>
      <c r="C189" s="199"/>
      <c r="D189" s="184" t="s">
        <v>136</v>
      </c>
      <c r="E189" s="200" t="s">
        <v>27</v>
      </c>
      <c r="F189" s="201" t="s">
        <v>386</v>
      </c>
      <c r="G189" s="199"/>
      <c r="H189" s="200" t="s">
        <v>27</v>
      </c>
      <c r="I189" s="202"/>
      <c r="J189" s="199"/>
      <c r="K189" s="199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136</v>
      </c>
      <c r="AU189" s="207" t="s">
        <v>87</v>
      </c>
      <c r="AV189" s="12" t="s">
        <v>85</v>
      </c>
      <c r="AW189" s="12" t="s">
        <v>36</v>
      </c>
      <c r="AX189" s="12" t="s">
        <v>77</v>
      </c>
      <c r="AY189" s="207" t="s">
        <v>125</v>
      </c>
    </row>
    <row r="190" spans="2:65" s="13" customFormat="1" ht="11.25">
      <c r="B190" s="208"/>
      <c r="C190" s="209"/>
      <c r="D190" s="184" t="s">
        <v>136</v>
      </c>
      <c r="E190" s="210" t="s">
        <v>27</v>
      </c>
      <c r="F190" s="211" t="s">
        <v>139</v>
      </c>
      <c r="G190" s="209"/>
      <c r="H190" s="212">
        <v>71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136</v>
      </c>
      <c r="AU190" s="218" t="s">
        <v>87</v>
      </c>
      <c r="AV190" s="13" t="s">
        <v>132</v>
      </c>
      <c r="AW190" s="13" t="s">
        <v>36</v>
      </c>
      <c r="AX190" s="13" t="s">
        <v>85</v>
      </c>
      <c r="AY190" s="218" t="s">
        <v>125</v>
      </c>
    </row>
    <row r="191" spans="2:65" s="1" customFormat="1" ht="16.5" customHeight="1">
      <c r="B191" s="33"/>
      <c r="C191" s="173" t="s">
        <v>242</v>
      </c>
      <c r="D191" s="173" t="s">
        <v>127</v>
      </c>
      <c r="E191" s="174" t="s">
        <v>387</v>
      </c>
      <c r="F191" s="175" t="s">
        <v>388</v>
      </c>
      <c r="G191" s="176" t="s">
        <v>130</v>
      </c>
      <c r="H191" s="177">
        <v>18</v>
      </c>
      <c r="I191" s="178"/>
      <c r="J191" s="177">
        <f>ROUND(I191*H191,2)</f>
        <v>0</v>
      </c>
      <c r="K191" s="175" t="s">
        <v>131</v>
      </c>
      <c r="L191" s="37"/>
      <c r="M191" s="179" t="s">
        <v>27</v>
      </c>
      <c r="N191" s="180" t="s">
        <v>48</v>
      </c>
      <c r="O191" s="59"/>
      <c r="P191" s="181">
        <f>O191*H191</f>
        <v>0</v>
      </c>
      <c r="Q191" s="181">
        <v>1.4499999999999999E-3</v>
      </c>
      <c r="R191" s="181">
        <f>Q191*H191</f>
        <v>2.6099999999999998E-2</v>
      </c>
      <c r="S191" s="181">
        <v>0</v>
      </c>
      <c r="T191" s="182">
        <f>S191*H191</f>
        <v>0</v>
      </c>
      <c r="AR191" s="16" t="s">
        <v>132</v>
      </c>
      <c r="AT191" s="16" t="s">
        <v>127</v>
      </c>
      <c r="AU191" s="16" t="s">
        <v>87</v>
      </c>
      <c r="AY191" s="16" t="s">
        <v>125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6" t="s">
        <v>85</v>
      </c>
      <c r="BK191" s="183">
        <f>ROUND(I191*H191,2)</f>
        <v>0</v>
      </c>
      <c r="BL191" s="16" t="s">
        <v>132</v>
      </c>
      <c r="BM191" s="16" t="s">
        <v>389</v>
      </c>
    </row>
    <row r="192" spans="2:65" s="1" customFormat="1" ht="107.25">
      <c r="B192" s="33"/>
      <c r="C192" s="34"/>
      <c r="D192" s="184" t="s">
        <v>134</v>
      </c>
      <c r="E192" s="34"/>
      <c r="F192" s="185" t="s">
        <v>227</v>
      </c>
      <c r="G192" s="34"/>
      <c r="H192" s="34"/>
      <c r="I192" s="102"/>
      <c r="J192" s="34"/>
      <c r="K192" s="34"/>
      <c r="L192" s="37"/>
      <c r="M192" s="186"/>
      <c r="N192" s="59"/>
      <c r="O192" s="59"/>
      <c r="P192" s="59"/>
      <c r="Q192" s="59"/>
      <c r="R192" s="59"/>
      <c r="S192" s="59"/>
      <c r="T192" s="60"/>
      <c r="AT192" s="16" t="s">
        <v>134</v>
      </c>
      <c r="AU192" s="16" t="s">
        <v>87</v>
      </c>
    </row>
    <row r="193" spans="2:65" s="11" customFormat="1" ht="11.25">
      <c r="B193" s="187"/>
      <c r="C193" s="188"/>
      <c r="D193" s="184" t="s">
        <v>136</v>
      </c>
      <c r="E193" s="189" t="s">
        <v>27</v>
      </c>
      <c r="F193" s="190" t="s">
        <v>242</v>
      </c>
      <c r="G193" s="188"/>
      <c r="H193" s="191">
        <v>18</v>
      </c>
      <c r="I193" s="192"/>
      <c r="J193" s="188"/>
      <c r="K193" s="188"/>
      <c r="L193" s="193"/>
      <c r="M193" s="194"/>
      <c r="N193" s="195"/>
      <c r="O193" s="195"/>
      <c r="P193" s="195"/>
      <c r="Q193" s="195"/>
      <c r="R193" s="195"/>
      <c r="S193" s="195"/>
      <c r="T193" s="196"/>
      <c r="AT193" s="197" t="s">
        <v>136</v>
      </c>
      <c r="AU193" s="197" t="s">
        <v>87</v>
      </c>
      <c r="AV193" s="11" t="s">
        <v>87</v>
      </c>
      <c r="AW193" s="11" t="s">
        <v>36</v>
      </c>
      <c r="AX193" s="11" t="s">
        <v>77</v>
      </c>
      <c r="AY193" s="197" t="s">
        <v>125</v>
      </c>
    </row>
    <row r="194" spans="2:65" s="12" customFormat="1" ht="11.25">
      <c r="B194" s="198"/>
      <c r="C194" s="199"/>
      <c r="D194" s="184" t="s">
        <v>136</v>
      </c>
      <c r="E194" s="200" t="s">
        <v>27</v>
      </c>
      <c r="F194" s="201" t="s">
        <v>390</v>
      </c>
      <c r="G194" s="199"/>
      <c r="H194" s="200" t="s">
        <v>27</v>
      </c>
      <c r="I194" s="202"/>
      <c r="J194" s="199"/>
      <c r="K194" s="199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136</v>
      </c>
      <c r="AU194" s="207" t="s">
        <v>87</v>
      </c>
      <c r="AV194" s="12" t="s">
        <v>85</v>
      </c>
      <c r="AW194" s="12" t="s">
        <v>36</v>
      </c>
      <c r="AX194" s="12" t="s">
        <v>77</v>
      </c>
      <c r="AY194" s="207" t="s">
        <v>125</v>
      </c>
    </row>
    <row r="195" spans="2:65" s="13" customFormat="1" ht="11.25">
      <c r="B195" s="208"/>
      <c r="C195" s="209"/>
      <c r="D195" s="184" t="s">
        <v>136</v>
      </c>
      <c r="E195" s="210" t="s">
        <v>27</v>
      </c>
      <c r="F195" s="211" t="s">
        <v>139</v>
      </c>
      <c r="G195" s="209"/>
      <c r="H195" s="212">
        <v>18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136</v>
      </c>
      <c r="AU195" s="218" t="s">
        <v>87</v>
      </c>
      <c r="AV195" s="13" t="s">
        <v>132</v>
      </c>
      <c r="AW195" s="13" t="s">
        <v>36</v>
      </c>
      <c r="AX195" s="13" t="s">
        <v>85</v>
      </c>
      <c r="AY195" s="218" t="s">
        <v>125</v>
      </c>
    </row>
    <row r="196" spans="2:65" s="1" customFormat="1" ht="16.5" customHeight="1">
      <c r="B196" s="33"/>
      <c r="C196" s="173" t="s">
        <v>247</v>
      </c>
      <c r="D196" s="173" t="s">
        <v>127</v>
      </c>
      <c r="E196" s="174" t="s">
        <v>232</v>
      </c>
      <c r="F196" s="175" t="s">
        <v>233</v>
      </c>
      <c r="G196" s="176" t="s">
        <v>225</v>
      </c>
      <c r="H196" s="177">
        <v>1128</v>
      </c>
      <c r="I196" s="178"/>
      <c r="J196" s="177">
        <f>ROUND(I196*H196,2)</f>
        <v>0</v>
      </c>
      <c r="K196" s="175" t="s">
        <v>131</v>
      </c>
      <c r="L196" s="37"/>
      <c r="M196" s="179" t="s">
        <v>27</v>
      </c>
      <c r="N196" s="180" t="s">
        <v>48</v>
      </c>
      <c r="O196" s="59"/>
      <c r="P196" s="181">
        <f>O196*H196</f>
        <v>0</v>
      </c>
      <c r="Q196" s="181">
        <v>3.3E-4</v>
      </c>
      <c r="R196" s="181">
        <f>Q196*H196</f>
        <v>0.37224000000000002</v>
      </c>
      <c r="S196" s="181">
        <v>0</v>
      </c>
      <c r="T196" s="182">
        <f>S196*H196</f>
        <v>0</v>
      </c>
      <c r="AR196" s="16" t="s">
        <v>132</v>
      </c>
      <c r="AT196" s="16" t="s">
        <v>127</v>
      </c>
      <c r="AU196" s="16" t="s">
        <v>87</v>
      </c>
      <c r="AY196" s="16" t="s">
        <v>125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6" t="s">
        <v>85</v>
      </c>
      <c r="BK196" s="183">
        <f>ROUND(I196*H196,2)</f>
        <v>0</v>
      </c>
      <c r="BL196" s="16" t="s">
        <v>132</v>
      </c>
      <c r="BM196" s="16" t="s">
        <v>336</v>
      </c>
    </row>
    <row r="197" spans="2:65" s="1" customFormat="1" ht="107.25">
      <c r="B197" s="33"/>
      <c r="C197" s="34"/>
      <c r="D197" s="184" t="s">
        <v>134</v>
      </c>
      <c r="E197" s="34"/>
      <c r="F197" s="185" t="s">
        <v>235</v>
      </c>
      <c r="G197" s="34"/>
      <c r="H197" s="34"/>
      <c r="I197" s="102"/>
      <c r="J197" s="34"/>
      <c r="K197" s="34"/>
      <c r="L197" s="37"/>
      <c r="M197" s="186"/>
      <c r="N197" s="59"/>
      <c r="O197" s="59"/>
      <c r="P197" s="59"/>
      <c r="Q197" s="59"/>
      <c r="R197" s="59"/>
      <c r="S197" s="59"/>
      <c r="T197" s="60"/>
      <c r="AT197" s="16" t="s">
        <v>134</v>
      </c>
      <c r="AU197" s="16" t="s">
        <v>87</v>
      </c>
    </row>
    <row r="198" spans="2:65" s="11" customFormat="1" ht="11.25">
      <c r="B198" s="187"/>
      <c r="C198" s="188"/>
      <c r="D198" s="184" t="s">
        <v>136</v>
      </c>
      <c r="E198" s="189" t="s">
        <v>27</v>
      </c>
      <c r="F198" s="190" t="s">
        <v>384</v>
      </c>
      <c r="G198" s="188"/>
      <c r="H198" s="191">
        <v>1128</v>
      </c>
      <c r="I198" s="192"/>
      <c r="J198" s="188"/>
      <c r="K198" s="188"/>
      <c r="L198" s="193"/>
      <c r="M198" s="194"/>
      <c r="N198" s="195"/>
      <c r="O198" s="195"/>
      <c r="P198" s="195"/>
      <c r="Q198" s="195"/>
      <c r="R198" s="195"/>
      <c r="S198" s="195"/>
      <c r="T198" s="196"/>
      <c r="AT198" s="197" t="s">
        <v>136</v>
      </c>
      <c r="AU198" s="197" t="s">
        <v>87</v>
      </c>
      <c r="AV198" s="11" t="s">
        <v>87</v>
      </c>
      <c r="AW198" s="11" t="s">
        <v>36</v>
      </c>
      <c r="AX198" s="11" t="s">
        <v>77</v>
      </c>
      <c r="AY198" s="197" t="s">
        <v>125</v>
      </c>
    </row>
    <row r="199" spans="2:65" s="12" customFormat="1" ht="11.25">
      <c r="B199" s="198"/>
      <c r="C199" s="199"/>
      <c r="D199" s="184" t="s">
        <v>136</v>
      </c>
      <c r="E199" s="200" t="s">
        <v>27</v>
      </c>
      <c r="F199" s="201" t="s">
        <v>337</v>
      </c>
      <c r="G199" s="199"/>
      <c r="H199" s="200" t="s">
        <v>27</v>
      </c>
      <c r="I199" s="202"/>
      <c r="J199" s="199"/>
      <c r="K199" s="199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136</v>
      </c>
      <c r="AU199" s="207" t="s">
        <v>87</v>
      </c>
      <c r="AV199" s="12" t="s">
        <v>85</v>
      </c>
      <c r="AW199" s="12" t="s">
        <v>36</v>
      </c>
      <c r="AX199" s="12" t="s">
        <v>77</v>
      </c>
      <c r="AY199" s="207" t="s">
        <v>125</v>
      </c>
    </row>
    <row r="200" spans="2:65" s="13" customFormat="1" ht="11.25">
      <c r="B200" s="208"/>
      <c r="C200" s="209"/>
      <c r="D200" s="184" t="s">
        <v>136</v>
      </c>
      <c r="E200" s="210" t="s">
        <v>27</v>
      </c>
      <c r="F200" s="211" t="s">
        <v>139</v>
      </c>
      <c r="G200" s="209"/>
      <c r="H200" s="212">
        <v>1128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136</v>
      </c>
      <c r="AU200" s="218" t="s">
        <v>87</v>
      </c>
      <c r="AV200" s="13" t="s">
        <v>132</v>
      </c>
      <c r="AW200" s="13" t="s">
        <v>36</v>
      </c>
      <c r="AX200" s="13" t="s">
        <v>85</v>
      </c>
      <c r="AY200" s="218" t="s">
        <v>125</v>
      </c>
    </row>
    <row r="201" spans="2:65" s="1" customFormat="1" ht="16.5" customHeight="1">
      <c r="B201" s="33"/>
      <c r="C201" s="173" t="s">
        <v>253</v>
      </c>
      <c r="D201" s="173" t="s">
        <v>127</v>
      </c>
      <c r="E201" s="174" t="s">
        <v>243</v>
      </c>
      <c r="F201" s="175" t="s">
        <v>244</v>
      </c>
      <c r="G201" s="176" t="s">
        <v>225</v>
      </c>
      <c r="H201" s="177">
        <v>71</v>
      </c>
      <c r="I201" s="178"/>
      <c r="J201" s="177">
        <f>ROUND(I201*H201,2)</f>
        <v>0</v>
      </c>
      <c r="K201" s="175" t="s">
        <v>131</v>
      </c>
      <c r="L201" s="37"/>
      <c r="M201" s="179" t="s">
        <v>27</v>
      </c>
      <c r="N201" s="180" t="s">
        <v>48</v>
      </c>
      <c r="O201" s="59"/>
      <c r="P201" s="181">
        <f>O201*H201</f>
        <v>0</v>
      </c>
      <c r="Q201" s="181">
        <v>3.8000000000000002E-4</v>
      </c>
      <c r="R201" s="181">
        <f>Q201*H201</f>
        <v>2.6980000000000001E-2</v>
      </c>
      <c r="S201" s="181">
        <v>0</v>
      </c>
      <c r="T201" s="182">
        <f>S201*H201</f>
        <v>0</v>
      </c>
      <c r="AR201" s="16" t="s">
        <v>132</v>
      </c>
      <c r="AT201" s="16" t="s">
        <v>127</v>
      </c>
      <c r="AU201" s="16" t="s">
        <v>87</v>
      </c>
      <c r="AY201" s="16" t="s">
        <v>125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6" t="s">
        <v>85</v>
      </c>
      <c r="BK201" s="183">
        <f>ROUND(I201*H201,2)</f>
        <v>0</v>
      </c>
      <c r="BL201" s="16" t="s">
        <v>132</v>
      </c>
      <c r="BM201" s="16" t="s">
        <v>245</v>
      </c>
    </row>
    <row r="202" spans="2:65" s="1" customFormat="1" ht="107.25">
      <c r="B202" s="33"/>
      <c r="C202" s="34"/>
      <c r="D202" s="184" t="s">
        <v>134</v>
      </c>
      <c r="E202" s="34"/>
      <c r="F202" s="185" t="s">
        <v>235</v>
      </c>
      <c r="G202" s="34"/>
      <c r="H202" s="34"/>
      <c r="I202" s="102"/>
      <c r="J202" s="34"/>
      <c r="K202" s="34"/>
      <c r="L202" s="37"/>
      <c r="M202" s="186"/>
      <c r="N202" s="59"/>
      <c r="O202" s="59"/>
      <c r="P202" s="59"/>
      <c r="Q202" s="59"/>
      <c r="R202" s="59"/>
      <c r="S202" s="59"/>
      <c r="T202" s="60"/>
      <c r="AT202" s="16" t="s">
        <v>134</v>
      </c>
      <c r="AU202" s="16" t="s">
        <v>87</v>
      </c>
    </row>
    <row r="203" spans="2:65" s="11" customFormat="1" ht="11.25">
      <c r="B203" s="187"/>
      <c r="C203" s="188"/>
      <c r="D203" s="184" t="s">
        <v>136</v>
      </c>
      <c r="E203" s="189" t="s">
        <v>27</v>
      </c>
      <c r="F203" s="190" t="s">
        <v>385</v>
      </c>
      <c r="G203" s="188"/>
      <c r="H203" s="191">
        <v>71</v>
      </c>
      <c r="I203" s="192"/>
      <c r="J203" s="188"/>
      <c r="K203" s="188"/>
      <c r="L203" s="193"/>
      <c r="M203" s="194"/>
      <c r="N203" s="195"/>
      <c r="O203" s="195"/>
      <c r="P203" s="195"/>
      <c r="Q203" s="195"/>
      <c r="R203" s="195"/>
      <c r="S203" s="195"/>
      <c r="T203" s="196"/>
      <c r="AT203" s="197" t="s">
        <v>136</v>
      </c>
      <c r="AU203" s="197" t="s">
        <v>87</v>
      </c>
      <c r="AV203" s="11" t="s">
        <v>87</v>
      </c>
      <c r="AW203" s="11" t="s">
        <v>36</v>
      </c>
      <c r="AX203" s="11" t="s">
        <v>77</v>
      </c>
      <c r="AY203" s="197" t="s">
        <v>125</v>
      </c>
    </row>
    <row r="204" spans="2:65" s="12" customFormat="1" ht="11.25">
      <c r="B204" s="198"/>
      <c r="C204" s="199"/>
      <c r="D204" s="184" t="s">
        <v>136</v>
      </c>
      <c r="E204" s="200" t="s">
        <v>27</v>
      </c>
      <c r="F204" s="201" t="s">
        <v>246</v>
      </c>
      <c r="G204" s="199"/>
      <c r="H204" s="200" t="s">
        <v>27</v>
      </c>
      <c r="I204" s="202"/>
      <c r="J204" s="199"/>
      <c r="K204" s="199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136</v>
      </c>
      <c r="AU204" s="207" t="s">
        <v>87</v>
      </c>
      <c r="AV204" s="12" t="s">
        <v>85</v>
      </c>
      <c r="AW204" s="12" t="s">
        <v>36</v>
      </c>
      <c r="AX204" s="12" t="s">
        <v>77</v>
      </c>
      <c r="AY204" s="207" t="s">
        <v>125</v>
      </c>
    </row>
    <row r="205" spans="2:65" s="13" customFormat="1" ht="11.25">
      <c r="B205" s="208"/>
      <c r="C205" s="209"/>
      <c r="D205" s="184" t="s">
        <v>136</v>
      </c>
      <c r="E205" s="210" t="s">
        <v>27</v>
      </c>
      <c r="F205" s="211" t="s">
        <v>139</v>
      </c>
      <c r="G205" s="209"/>
      <c r="H205" s="212">
        <v>71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136</v>
      </c>
      <c r="AU205" s="218" t="s">
        <v>87</v>
      </c>
      <c r="AV205" s="13" t="s">
        <v>132</v>
      </c>
      <c r="AW205" s="13" t="s">
        <v>36</v>
      </c>
      <c r="AX205" s="13" t="s">
        <v>85</v>
      </c>
      <c r="AY205" s="218" t="s">
        <v>125</v>
      </c>
    </row>
    <row r="206" spans="2:65" s="1" customFormat="1" ht="16.5" customHeight="1">
      <c r="B206" s="33"/>
      <c r="C206" s="173" t="s">
        <v>7</v>
      </c>
      <c r="D206" s="173" t="s">
        <v>127</v>
      </c>
      <c r="E206" s="174" t="s">
        <v>391</v>
      </c>
      <c r="F206" s="175" t="s">
        <v>392</v>
      </c>
      <c r="G206" s="176" t="s">
        <v>130</v>
      </c>
      <c r="H206" s="177">
        <v>18</v>
      </c>
      <c r="I206" s="178"/>
      <c r="J206" s="177">
        <f>ROUND(I206*H206,2)</f>
        <v>0</v>
      </c>
      <c r="K206" s="175" t="s">
        <v>131</v>
      </c>
      <c r="L206" s="37"/>
      <c r="M206" s="179" t="s">
        <v>27</v>
      </c>
      <c r="N206" s="180" t="s">
        <v>48</v>
      </c>
      <c r="O206" s="59"/>
      <c r="P206" s="181">
        <f>O206*H206</f>
        <v>0</v>
      </c>
      <c r="Q206" s="181">
        <v>2.5999999999999999E-3</v>
      </c>
      <c r="R206" s="181">
        <f>Q206*H206</f>
        <v>4.6799999999999994E-2</v>
      </c>
      <c r="S206" s="181">
        <v>0</v>
      </c>
      <c r="T206" s="182">
        <f>S206*H206</f>
        <v>0</v>
      </c>
      <c r="AR206" s="16" t="s">
        <v>132</v>
      </c>
      <c r="AT206" s="16" t="s">
        <v>127</v>
      </c>
      <c r="AU206" s="16" t="s">
        <v>87</v>
      </c>
      <c r="AY206" s="16" t="s">
        <v>125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6" t="s">
        <v>85</v>
      </c>
      <c r="BK206" s="183">
        <f>ROUND(I206*H206,2)</f>
        <v>0</v>
      </c>
      <c r="BL206" s="16" t="s">
        <v>132</v>
      </c>
      <c r="BM206" s="16" t="s">
        <v>393</v>
      </c>
    </row>
    <row r="207" spans="2:65" s="1" customFormat="1" ht="107.25">
      <c r="B207" s="33"/>
      <c r="C207" s="34"/>
      <c r="D207" s="184" t="s">
        <v>134</v>
      </c>
      <c r="E207" s="34"/>
      <c r="F207" s="185" t="s">
        <v>235</v>
      </c>
      <c r="G207" s="34"/>
      <c r="H207" s="34"/>
      <c r="I207" s="102"/>
      <c r="J207" s="34"/>
      <c r="K207" s="34"/>
      <c r="L207" s="37"/>
      <c r="M207" s="186"/>
      <c r="N207" s="59"/>
      <c r="O207" s="59"/>
      <c r="P207" s="59"/>
      <c r="Q207" s="59"/>
      <c r="R207" s="59"/>
      <c r="S207" s="59"/>
      <c r="T207" s="60"/>
      <c r="AT207" s="16" t="s">
        <v>134</v>
      </c>
      <c r="AU207" s="16" t="s">
        <v>87</v>
      </c>
    </row>
    <row r="208" spans="2:65" s="11" customFormat="1" ht="11.25">
      <c r="B208" s="187"/>
      <c r="C208" s="188"/>
      <c r="D208" s="184" t="s">
        <v>136</v>
      </c>
      <c r="E208" s="189" t="s">
        <v>27</v>
      </c>
      <c r="F208" s="190" t="s">
        <v>242</v>
      </c>
      <c r="G208" s="188"/>
      <c r="H208" s="191">
        <v>18</v>
      </c>
      <c r="I208" s="192"/>
      <c r="J208" s="188"/>
      <c r="K208" s="188"/>
      <c r="L208" s="193"/>
      <c r="M208" s="194"/>
      <c r="N208" s="195"/>
      <c r="O208" s="195"/>
      <c r="P208" s="195"/>
      <c r="Q208" s="195"/>
      <c r="R208" s="195"/>
      <c r="S208" s="195"/>
      <c r="T208" s="196"/>
      <c r="AT208" s="197" t="s">
        <v>136</v>
      </c>
      <c r="AU208" s="197" t="s">
        <v>87</v>
      </c>
      <c r="AV208" s="11" t="s">
        <v>87</v>
      </c>
      <c r="AW208" s="11" t="s">
        <v>36</v>
      </c>
      <c r="AX208" s="11" t="s">
        <v>77</v>
      </c>
      <c r="AY208" s="197" t="s">
        <v>125</v>
      </c>
    </row>
    <row r="209" spans="2:65" s="12" customFormat="1" ht="11.25">
      <c r="B209" s="198"/>
      <c r="C209" s="199"/>
      <c r="D209" s="184" t="s">
        <v>136</v>
      </c>
      <c r="E209" s="200" t="s">
        <v>27</v>
      </c>
      <c r="F209" s="201" t="s">
        <v>394</v>
      </c>
      <c r="G209" s="199"/>
      <c r="H209" s="200" t="s">
        <v>27</v>
      </c>
      <c r="I209" s="202"/>
      <c r="J209" s="199"/>
      <c r="K209" s="199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136</v>
      </c>
      <c r="AU209" s="207" t="s">
        <v>87</v>
      </c>
      <c r="AV209" s="12" t="s">
        <v>85</v>
      </c>
      <c r="AW209" s="12" t="s">
        <v>36</v>
      </c>
      <c r="AX209" s="12" t="s">
        <v>77</v>
      </c>
      <c r="AY209" s="207" t="s">
        <v>125</v>
      </c>
    </row>
    <row r="210" spans="2:65" s="13" customFormat="1" ht="11.25">
      <c r="B210" s="208"/>
      <c r="C210" s="209"/>
      <c r="D210" s="184" t="s">
        <v>136</v>
      </c>
      <c r="E210" s="210" t="s">
        <v>27</v>
      </c>
      <c r="F210" s="211" t="s">
        <v>139</v>
      </c>
      <c r="G210" s="209"/>
      <c r="H210" s="212">
        <v>18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136</v>
      </c>
      <c r="AU210" s="218" t="s">
        <v>87</v>
      </c>
      <c r="AV210" s="13" t="s">
        <v>132</v>
      </c>
      <c r="AW210" s="13" t="s">
        <v>36</v>
      </c>
      <c r="AX210" s="13" t="s">
        <v>85</v>
      </c>
      <c r="AY210" s="218" t="s">
        <v>125</v>
      </c>
    </row>
    <row r="211" spans="2:65" s="1" customFormat="1" ht="22.5" customHeight="1">
      <c r="B211" s="33"/>
      <c r="C211" s="173" t="s">
        <v>267</v>
      </c>
      <c r="D211" s="173" t="s">
        <v>127</v>
      </c>
      <c r="E211" s="174" t="s">
        <v>248</v>
      </c>
      <c r="F211" s="175" t="s">
        <v>249</v>
      </c>
      <c r="G211" s="176" t="s">
        <v>225</v>
      </c>
      <c r="H211" s="177">
        <v>238.11</v>
      </c>
      <c r="I211" s="178"/>
      <c r="J211" s="177">
        <f>ROUND(I211*H211,2)</f>
        <v>0</v>
      </c>
      <c r="K211" s="175" t="s">
        <v>131</v>
      </c>
      <c r="L211" s="37"/>
      <c r="M211" s="179" t="s">
        <v>27</v>
      </c>
      <c r="N211" s="180" t="s">
        <v>48</v>
      </c>
      <c r="O211" s="59"/>
      <c r="P211" s="181">
        <f>O211*H211</f>
        <v>0</v>
      </c>
      <c r="Q211" s="181">
        <v>3.4000000000000002E-4</v>
      </c>
      <c r="R211" s="181">
        <f>Q211*H211</f>
        <v>8.0957400000000013E-2</v>
      </c>
      <c r="S211" s="181">
        <v>0</v>
      </c>
      <c r="T211" s="182">
        <f>S211*H211</f>
        <v>0</v>
      </c>
      <c r="AR211" s="16" t="s">
        <v>132</v>
      </c>
      <c r="AT211" s="16" t="s">
        <v>127</v>
      </c>
      <c r="AU211" s="16" t="s">
        <v>87</v>
      </c>
      <c r="AY211" s="16" t="s">
        <v>125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6" t="s">
        <v>85</v>
      </c>
      <c r="BK211" s="183">
        <f>ROUND(I211*H211,2)</f>
        <v>0</v>
      </c>
      <c r="BL211" s="16" t="s">
        <v>132</v>
      </c>
      <c r="BM211" s="16" t="s">
        <v>250</v>
      </c>
    </row>
    <row r="212" spans="2:65" s="1" customFormat="1" ht="39">
      <c r="B212" s="33"/>
      <c r="C212" s="34"/>
      <c r="D212" s="184" t="s">
        <v>134</v>
      </c>
      <c r="E212" s="34"/>
      <c r="F212" s="185" t="s">
        <v>251</v>
      </c>
      <c r="G212" s="34"/>
      <c r="H212" s="34"/>
      <c r="I212" s="102"/>
      <c r="J212" s="34"/>
      <c r="K212" s="34"/>
      <c r="L212" s="37"/>
      <c r="M212" s="186"/>
      <c r="N212" s="59"/>
      <c r="O212" s="59"/>
      <c r="P212" s="59"/>
      <c r="Q212" s="59"/>
      <c r="R212" s="59"/>
      <c r="S212" s="59"/>
      <c r="T212" s="60"/>
      <c r="AT212" s="16" t="s">
        <v>134</v>
      </c>
      <c r="AU212" s="16" t="s">
        <v>87</v>
      </c>
    </row>
    <row r="213" spans="2:65" s="11" customFormat="1" ht="11.25">
      <c r="B213" s="187"/>
      <c r="C213" s="188"/>
      <c r="D213" s="184" t="s">
        <v>136</v>
      </c>
      <c r="E213" s="189" t="s">
        <v>27</v>
      </c>
      <c r="F213" s="190" t="s">
        <v>395</v>
      </c>
      <c r="G213" s="188"/>
      <c r="H213" s="191">
        <v>238.11</v>
      </c>
      <c r="I213" s="192"/>
      <c r="J213" s="188"/>
      <c r="K213" s="188"/>
      <c r="L213" s="193"/>
      <c r="M213" s="194"/>
      <c r="N213" s="195"/>
      <c r="O213" s="195"/>
      <c r="P213" s="195"/>
      <c r="Q213" s="195"/>
      <c r="R213" s="195"/>
      <c r="S213" s="195"/>
      <c r="T213" s="196"/>
      <c r="AT213" s="197" t="s">
        <v>136</v>
      </c>
      <c r="AU213" s="197" t="s">
        <v>87</v>
      </c>
      <c r="AV213" s="11" t="s">
        <v>87</v>
      </c>
      <c r="AW213" s="11" t="s">
        <v>36</v>
      </c>
      <c r="AX213" s="11" t="s">
        <v>77</v>
      </c>
      <c r="AY213" s="197" t="s">
        <v>125</v>
      </c>
    </row>
    <row r="214" spans="2:65" s="12" customFormat="1" ht="11.25">
      <c r="B214" s="198"/>
      <c r="C214" s="199"/>
      <c r="D214" s="184" t="s">
        <v>136</v>
      </c>
      <c r="E214" s="200" t="s">
        <v>27</v>
      </c>
      <c r="F214" s="201" t="s">
        <v>153</v>
      </c>
      <c r="G214" s="199"/>
      <c r="H214" s="200" t="s">
        <v>27</v>
      </c>
      <c r="I214" s="202"/>
      <c r="J214" s="199"/>
      <c r="K214" s="199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136</v>
      </c>
      <c r="AU214" s="207" t="s">
        <v>87</v>
      </c>
      <c r="AV214" s="12" t="s">
        <v>85</v>
      </c>
      <c r="AW214" s="12" t="s">
        <v>36</v>
      </c>
      <c r="AX214" s="12" t="s">
        <v>77</v>
      </c>
      <c r="AY214" s="207" t="s">
        <v>125</v>
      </c>
    </row>
    <row r="215" spans="2:65" s="13" customFormat="1" ht="11.25">
      <c r="B215" s="208"/>
      <c r="C215" s="209"/>
      <c r="D215" s="184" t="s">
        <v>136</v>
      </c>
      <c r="E215" s="210" t="s">
        <v>27</v>
      </c>
      <c r="F215" s="211" t="s">
        <v>139</v>
      </c>
      <c r="G215" s="209"/>
      <c r="H215" s="212">
        <v>238.11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136</v>
      </c>
      <c r="AU215" s="218" t="s">
        <v>87</v>
      </c>
      <c r="AV215" s="13" t="s">
        <v>132</v>
      </c>
      <c r="AW215" s="13" t="s">
        <v>36</v>
      </c>
      <c r="AX215" s="13" t="s">
        <v>85</v>
      </c>
      <c r="AY215" s="218" t="s">
        <v>125</v>
      </c>
    </row>
    <row r="216" spans="2:65" s="1" customFormat="1" ht="16.5" customHeight="1">
      <c r="B216" s="33"/>
      <c r="C216" s="173" t="s">
        <v>273</v>
      </c>
      <c r="D216" s="173" t="s">
        <v>127</v>
      </c>
      <c r="E216" s="174" t="s">
        <v>254</v>
      </c>
      <c r="F216" s="175" t="s">
        <v>255</v>
      </c>
      <c r="G216" s="176" t="s">
        <v>130</v>
      </c>
      <c r="H216" s="177">
        <v>275</v>
      </c>
      <c r="I216" s="178"/>
      <c r="J216" s="177">
        <f>ROUND(I216*H216,2)</f>
        <v>0</v>
      </c>
      <c r="K216" s="175" t="s">
        <v>131</v>
      </c>
      <c r="L216" s="37"/>
      <c r="M216" s="179" t="s">
        <v>27</v>
      </c>
      <c r="N216" s="180" t="s">
        <v>48</v>
      </c>
      <c r="O216" s="59"/>
      <c r="P216" s="181">
        <f>O216*H216</f>
        <v>0</v>
      </c>
      <c r="Q216" s="181">
        <v>1.3860000000000001E-2</v>
      </c>
      <c r="R216" s="181">
        <f>Q216*H216</f>
        <v>3.8115000000000001</v>
      </c>
      <c r="S216" s="181">
        <v>0</v>
      </c>
      <c r="T216" s="182">
        <f>S216*H216</f>
        <v>0</v>
      </c>
      <c r="AR216" s="16" t="s">
        <v>132</v>
      </c>
      <c r="AT216" s="16" t="s">
        <v>127</v>
      </c>
      <c r="AU216" s="16" t="s">
        <v>87</v>
      </c>
      <c r="AY216" s="16" t="s">
        <v>125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6" t="s">
        <v>85</v>
      </c>
      <c r="BK216" s="183">
        <f>ROUND(I216*H216,2)</f>
        <v>0</v>
      </c>
      <c r="BL216" s="16" t="s">
        <v>132</v>
      </c>
      <c r="BM216" s="16" t="s">
        <v>256</v>
      </c>
    </row>
    <row r="217" spans="2:65" s="1" customFormat="1" ht="97.5">
      <c r="B217" s="33"/>
      <c r="C217" s="34"/>
      <c r="D217" s="184" t="s">
        <v>134</v>
      </c>
      <c r="E217" s="34"/>
      <c r="F217" s="185" t="s">
        <v>257</v>
      </c>
      <c r="G217" s="34"/>
      <c r="H217" s="34"/>
      <c r="I217" s="102"/>
      <c r="J217" s="34"/>
      <c r="K217" s="34"/>
      <c r="L217" s="37"/>
      <c r="M217" s="186"/>
      <c r="N217" s="59"/>
      <c r="O217" s="59"/>
      <c r="P217" s="59"/>
      <c r="Q217" s="59"/>
      <c r="R217" s="59"/>
      <c r="S217" s="59"/>
      <c r="T217" s="60"/>
      <c r="AT217" s="16" t="s">
        <v>134</v>
      </c>
      <c r="AU217" s="16" t="s">
        <v>87</v>
      </c>
    </row>
    <row r="218" spans="2:65" s="11" customFormat="1" ht="11.25">
      <c r="B218" s="187"/>
      <c r="C218" s="188"/>
      <c r="D218" s="184" t="s">
        <v>136</v>
      </c>
      <c r="E218" s="189" t="s">
        <v>27</v>
      </c>
      <c r="F218" s="190" t="s">
        <v>396</v>
      </c>
      <c r="G218" s="188"/>
      <c r="H218" s="191">
        <v>275</v>
      </c>
      <c r="I218" s="192"/>
      <c r="J218" s="188"/>
      <c r="K218" s="188"/>
      <c r="L218" s="193"/>
      <c r="M218" s="194"/>
      <c r="N218" s="195"/>
      <c r="O218" s="195"/>
      <c r="P218" s="195"/>
      <c r="Q218" s="195"/>
      <c r="R218" s="195"/>
      <c r="S218" s="195"/>
      <c r="T218" s="196"/>
      <c r="AT218" s="197" t="s">
        <v>136</v>
      </c>
      <c r="AU218" s="197" t="s">
        <v>87</v>
      </c>
      <c r="AV218" s="11" t="s">
        <v>87</v>
      </c>
      <c r="AW218" s="11" t="s">
        <v>36</v>
      </c>
      <c r="AX218" s="11" t="s">
        <v>77</v>
      </c>
      <c r="AY218" s="197" t="s">
        <v>125</v>
      </c>
    </row>
    <row r="219" spans="2:65" s="12" customFormat="1" ht="11.25">
      <c r="B219" s="198"/>
      <c r="C219" s="199"/>
      <c r="D219" s="184" t="s">
        <v>136</v>
      </c>
      <c r="E219" s="200" t="s">
        <v>27</v>
      </c>
      <c r="F219" s="201" t="s">
        <v>340</v>
      </c>
      <c r="G219" s="199"/>
      <c r="H219" s="200" t="s">
        <v>27</v>
      </c>
      <c r="I219" s="202"/>
      <c r="J219" s="199"/>
      <c r="K219" s="199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136</v>
      </c>
      <c r="AU219" s="207" t="s">
        <v>87</v>
      </c>
      <c r="AV219" s="12" t="s">
        <v>85</v>
      </c>
      <c r="AW219" s="12" t="s">
        <v>36</v>
      </c>
      <c r="AX219" s="12" t="s">
        <v>77</v>
      </c>
      <c r="AY219" s="207" t="s">
        <v>125</v>
      </c>
    </row>
    <row r="220" spans="2:65" s="13" customFormat="1" ht="11.25">
      <c r="B220" s="208"/>
      <c r="C220" s="209"/>
      <c r="D220" s="184" t="s">
        <v>136</v>
      </c>
      <c r="E220" s="210" t="s">
        <v>27</v>
      </c>
      <c r="F220" s="211" t="s">
        <v>139</v>
      </c>
      <c r="G220" s="209"/>
      <c r="H220" s="212">
        <v>275</v>
      </c>
      <c r="I220" s="213"/>
      <c r="J220" s="209"/>
      <c r="K220" s="209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136</v>
      </c>
      <c r="AU220" s="218" t="s">
        <v>87</v>
      </c>
      <c r="AV220" s="13" t="s">
        <v>132</v>
      </c>
      <c r="AW220" s="13" t="s">
        <v>36</v>
      </c>
      <c r="AX220" s="13" t="s">
        <v>85</v>
      </c>
      <c r="AY220" s="218" t="s">
        <v>125</v>
      </c>
    </row>
    <row r="221" spans="2:65" s="1" customFormat="1" ht="16.5" customHeight="1">
      <c r="B221" s="33"/>
      <c r="C221" s="173" t="s">
        <v>280</v>
      </c>
      <c r="D221" s="173" t="s">
        <v>127</v>
      </c>
      <c r="E221" s="174" t="s">
        <v>259</v>
      </c>
      <c r="F221" s="175" t="s">
        <v>260</v>
      </c>
      <c r="G221" s="176" t="s">
        <v>225</v>
      </c>
      <c r="H221" s="177">
        <v>238.11</v>
      </c>
      <c r="I221" s="178"/>
      <c r="J221" s="177">
        <f>ROUND(I221*H221,2)</f>
        <v>0</v>
      </c>
      <c r="K221" s="175" t="s">
        <v>131</v>
      </c>
      <c r="L221" s="37"/>
      <c r="M221" s="179" t="s">
        <v>27</v>
      </c>
      <c r="N221" s="180" t="s">
        <v>48</v>
      </c>
      <c r="O221" s="59"/>
      <c r="P221" s="181">
        <f>O221*H221</f>
        <v>0</v>
      </c>
      <c r="Q221" s="181">
        <v>0</v>
      </c>
      <c r="R221" s="181">
        <f>Q221*H221</f>
        <v>0</v>
      </c>
      <c r="S221" s="181">
        <v>0</v>
      </c>
      <c r="T221" s="182">
        <f>S221*H221</f>
        <v>0</v>
      </c>
      <c r="AR221" s="16" t="s">
        <v>132</v>
      </c>
      <c r="AT221" s="16" t="s">
        <v>127</v>
      </c>
      <c r="AU221" s="16" t="s">
        <v>87</v>
      </c>
      <c r="AY221" s="16" t="s">
        <v>125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6" t="s">
        <v>85</v>
      </c>
      <c r="BK221" s="183">
        <f>ROUND(I221*H221,2)</f>
        <v>0</v>
      </c>
      <c r="BL221" s="16" t="s">
        <v>132</v>
      </c>
      <c r="BM221" s="16" t="s">
        <v>261</v>
      </c>
    </row>
    <row r="222" spans="2:65" s="1" customFormat="1" ht="29.25">
      <c r="B222" s="33"/>
      <c r="C222" s="34"/>
      <c r="D222" s="184" t="s">
        <v>134</v>
      </c>
      <c r="E222" s="34"/>
      <c r="F222" s="185" t="s">
        <v>262</v>
      </c>
      <c r="G222" s="34"/>
      <c r="H222" s="34"/>
      <c r="I222" s="102"/>
      <c r="J222" s="34"/>
      <c r="K222" s="34"/>
      <c r="L222" s="37"/>
      <c r="M222" s="186"/>
      <c r="N222" s="59"/>
      <c r="O222" s="59"/>
      <c r="P222" s="59"/>
      <c r="Q222" s="59"/>
      <c r="R222" s="59"/>
      <c r="S222" s="59"/>
      <c r="T222" s="60"/>
      <c r="AT222" s="16" t="s">
        <v>134</v>
      </c>
      <c r="AU222" s="16" t="s">
        <v>87</v>
      </c>
    </row>
    <row r="223" spans="2:65" s="12" customFormat="1" ht="11.25">
      <c r="B223" s="198"/>
      <c r="C223" s="199"/>
      <c r="D223" s="184" t="s">
        <v>136</v>
      </c>
      <c r="E223" s="200" t="s">
        <v>27</v>
      </c>
      <c r="F223" s="201" t="s">
        <v>263</v>
      </c>
      <c r="G223" s="199"/>
      <c r="H223" s="200" t="s">
        <v>27</v>
      </c>
      <c r="I223" s="202"/>
      <c r="J223" s="199"/>
      <c r="K223" s="199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136</v>
      </c>
      <c r="AU223" s="207" t="s">
        <v>87</v>
      </c>
      <c r="AV223" s="12" t="s">
        <v>85</v>
      </c>
      <c r="AW223" s="12" t="s">
        <v>36</v>
      </c>
      <c r="AX223" s="12" t="s">
        <v>77</v>
      </c>
      <c r="AY223" s="207" t="s">
        <v>125</v>
      </c>
    </row>
    <row r="224" spans="2:65" s="11" customFormat="1" ht="11.25">
      <c r="B224" s="187"/>
      <c r="C224" s="188"/>
      <c r="D224" s="184" t="s">
        <v>136</v>
      </c>
      <c r="E224" s="189" t="s">
        <v>27</v>
      </c>
      <c r="F224" s="190" t="s">
        <v>397</v>
      </c>
      <c r="G224" s="188"/>
      <c r="H224" s="191">
        <v>178.11</v>
      </c>
      <c r="I224" s="192"/>
      <c r="J224" s="188"/>
      <c r="K224" s="188"/>
      <c r="L224" s="193"/>
      <c r="M224" s="194"/>
      <c r="N224" s="195"/>
      <c r="O224" s="195"/>
      <c r="P224" s="195"/>
      <c r="Q224" s="195"/>
      <c r="R224" s="195"/>
      <c r="S224" s="195"/>
      <c r="T224" s="196"/>
      <c r="AT224" s="197" t="s">
        <v>136</v>
      </c>
      <c r="AU224" s="197" t="s">
        <v>87</v>
      </c>
      <c r="AV224" s="11" t="s">
        <v>87</v>
      </c>
      <c r="AW224" s="11" t="s">
        <v>36</v>
      </c>
      <c r="AX224" s="11" t="s">
        <v>77</v>
      </c>
      <c r="AY224" s="197" t="s">
        <v>125</v>
      </c>
    </row>
    <row r="225" spans="2:65" s="12" customFormat="1" ht="11.25">
      <c r="B225" s="198"/>
      <c r="C225" s="199"/>
      <c r="D225" s="184" t="s">
        <v>136</v>
      </c>
      <c r="E225" s="200" t="s">
        <v>27</v>
      </c>
      <c r="F225" s="201" t="s">
        <v>265</v>
      </c>
      <c r="G225" s="199"/>
      <c r="H225" s="200" t="s">
        <v>27</v>
      </c>
      <c r="I225" s="202"/>
      <c r="J225" s="199"/>
      <c r="K225" s="199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136</v>
      </c>
      <c r="AU225" s="207" t="s">
        <v>87</v>
      </c>
      <c r="AV225" s="12" t="s">
        <v>85</v>
      </c>
      <c r="AW225" s="12" t="s">
        <v>36</v>
      </c>
      <c r="AX225" s="12" t="s">
        <v>77</v>
      </c>
      <c r="AY225" s="207" t="s">
        <v>125</v>
      </c>
    </row>
    <row r="226" spans="2:65" s="11" customFormat="1" ht="11.25">
      <c r="B226" s="187"/>
      <c r="C226" s="188"/>
      <c r="D226" s="184" t="s">
        <v>136</v>
      </c>
      <c r="E226" s="189" t="s">
        <v>27</v>
      </c>
      <c r="F226" s="190" t="s">
        <v>398</v>
      </c>
      <c r="G226" s="188"/>
      <c r="H226" s="191">
        <v>60</v>
      </c>
      <c r="I226" s="192"/>
      <c r="J226" s="188"/>
      <c r="K226" s="188"/>
      <c r="L226" s="193"/>
      <c r="M226" s="194"/>
      <c r="N226" s="195"/>
      <c r="O226" s="195"/>
      <c r="P226" s="195"/>
      <c r="Q226" s="195"/>
      <c r="R226" s="195"/>
      <c r="S226" s="195"/>
      <c r="T226" s="196"/>
      <c r="AT226" s="197" t="s">
        <v>136</v>
      </c>
      <c r="AU226" s="197" t="s">
        <v>87</v>
      </c>
      <c r="AV226" s="11" t="s">
        <v>87</v>
      </c>
      <c r="AW226" s="11" t="s">
        <v>36</v>
      </c>
      <c r="AX226" s="11" t="s">
        <v>77</v>
      </c>
      <c r="AY226" s="197" t="s">
        <v>125</v>
      </c>
    </row>
    <row r="227" spans="2:65" s="13" customFormat="1" ht="11.25">
      <c r="B227" s="208"/>
      <c r="C227" s="209"/>
      <c r="D227" s="184" t="s">
        <v>136</v>
      </c>
      <c r="E227" s="210" t="s">
        <v>27</v>
      </c>
      <c r="F227" s="211" t="s">
        <v>139</v>
      </c>
      <c r="G227" s="209"/>
      <c r="H227" s="212">
        <v>238.11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136</v>
      </c>
      <c r="AU227" s="218" t="s">
        <v>87</v>
      </c>
      <c r="AV227" s="13" t="s">
        <v>132</v>
      </c>
      <c r="AW227" s="13" t="s">
        <v>36</v>
      </c>
      <c r="AX227" s="13" t="s">
        <v>85</v>
      </c>
      <c r="AY227" s="218" t="s">
        <v>125</v>
      </c>
    </row>
    <row r="228" spans="2:65" s="1" customFormat="1" ht="22.5" customHeight="1">
      <c r="B228" s="33"/>
      <c r="C228" s="173" t="s">
        <v>290</v>
      </c>
      <c r="D228" s="173" t="s">
        <v>127</v>
      </c>
      <c r="E228" s="174" t="s">
        <v>268</v>
      </c>
      <c r="F228" s="175" t="s">
        <v>269</v>
      </c>
      <c r="G228" s="176" t="s">
        <v>130</v>
      </c>
      <c r="H228" s="177">
        <v>4183.3100000000004</v>
      </c>
      <c r="I228" s="178"/>
      <c r="J228" s="177">
        <f>ROUND(I228*H228,2)</f>
        <v>0</v>
      </c>
      <c r="K228" s="175" t="s">
        <v>131</v>
      </c>
      <c r="L228" s="37"/>
      <c r="M228" s="179" t="s">
        <v>27</v>
      </c>
      <c r="N228" s="180" t="s">
        <v>48</v>
      </c>
      <c r="O228" s="59"/>
      <c r="P228" s="181">
        <f>O228*H228</f>
        <v>0</v>
      </c>
      <c r="Q228" s="181">
        <v>0</v>
      </c>
      <c r="R228" s="181">
        <f>Q228*H228</f>
        <v>0</v>
      </c>
      <c r="S228" s="181">
        <v>0.02</v>
      </c>
      <c r="T228" s="182">
        <f>S228*H228</f>
        <v>83.666200000000003</v>
      </c>
      <c r="AR228" s="16" t="s">
        <v>132</v>
      </c>
      <c r="AT228" s="16" t="s">
        <v>127</v>
      </c>
      <c r="AU228" s="16" t="s">
        <v>87</v>
      </c>
      <c r="AY228" s="16" t="s">
        <v>125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6" t="s">
        <v>85</v>
      </c>
      <c r="BK228" s="183">
        <f>ROUND(I228*H228,2)</f>
        <v>0</v>
      </c>
      <c r="BL228" s="16" t="s">
        <v>132</v>
      </c>
      <c r="BM228" s="16" t="s">
        <v>270</v>
      </c>
    </row>
    <row r="229" spans="2:65" s="1" customFormat="1" ht="78">
      <c r="B229" s="33"/>
      <c r="C229" s="34"/>
      <c r="D229" s="184" t="s">
        <v>134</v>
      </c>
      <c r="E229" s="34"/>
      <c r="F229" s="185" t="s">
        <v>271</v>
      </c>
      <c r="G229" s="34"/>
      <c r="H229" s="34"/>
      <c r="I229" s="102"/>
      <c r="J229" s="34"/>
      <c r="K229" s="34"/>
      <c r="L229" s="37"/>
      <c r="M229" s="186"/>
      <c r="N229" s="59"/>
      <c r="O229" s="59"/>
      <c r="P229" s="59"/>
      <c r="Q229" s="59"/>
      <c r="R229" s="59"/>
      <c r="S229" s="59"/>
      <c r="T229" s="60"/>
      <c r="AT229" s="16" t="s">
        <v>134</v>
      </c>
      <c r="AU229" s="16" t="s">
        <v>87</v>
      </c>
    </row>
    <row r="230" spans="2:65" s="11" customFormat="1" ht="11.25">
      <c r="B230" s="187"/>
      <c r="C230" s="188"/>
      <c r="D230" s="184" t="s">
        <v>136</v>
      </c>
      <c r="E230" s="189" t="s">
        <v>27</v>
      </c>
      <c r="F230" s="190" t="s">
        <v>399</v>
      </c>
      <c r="G230" s="188"/>
      <c r="H230" s="191">
        <v>4183.3100000000004</v>
      </c>
      <c r="I230" s="192"/>
      <c r="J230" s="188"/>
      <c r="K230" s="188"/>
      <c r="L230" s="193"/>
      <c r="M230" s="194"/>
      <c r="N230" s="195"/>
      <c r="O230" s="195"/>
      <c r="P230" s="195"/>
      <c r="Q230" s="195"/>
      <c r="R230" s="195"/>
      <c r="S230" s="195"/>
      <c r="T230" s="196"/>
      <c r="AT230" s="197" t="s">
        <v>136</v>
      </c>
      <c r="AU230" s="197" t="s">
        <v>87</v>
      </c>
      <c r="AV230" s="11" t="s">
        <v>87</v>
      </c>
      <c r="AW230" s="11" t="s">
        <v>36</v>
      </c>
      <c r="AX230" s="11" t="s">
        <v>77</v>
      </c>
      <c r="AY230" s="197" t="s">
        <v>125</v>
      </c>
    </row>
    <row r="231" spans="2:65" s="12" customFormat="1" ht="11.25">
      <c r="B231" s="198"/>
      <c r="C231" s="199"/>
      <c r="D231" s="184" t="s">
        <v>136</v>
      </c>
      <c r="E231" s="200" t="s">
        <v>27</v>
      </c>
      <c r="F231" s="201" t="s">
        <v>153</v>
      </c>
      <c r="G231" s="199"/>
      <c r="H231" s="200" t="s">
        <v>27</v>
      </c>
      <c r="I231" s="202"/>
      <c r="J231" s="199"/>
      <c r="K231" s="199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136</v>
      </c>
      <c r="AU231" s="207" t="s">
        <v>87</v>
      </c>
      <c r="AV231" s="12" t="s">
        <v>85</v>
      </c>
      <c r="AW231" s="12" t="s">
        <v>36</v>
      </c>
      <c r="AX231" s="12" t="s">
        <v>77</v>
      </c>
      <c r="AY231" s="207" t="s">
        <v>125</v>
      </c>
    </row>
    <row r="232" spans="2:65" s="13" customFormat="1" ht="11.25">
      <c r="B232" s="208"/>
      <c r="C232" s="209"/>
      <c r="D232" s="184" t="s">
        <v>136</v>
      </c>
      <c r="E232" s="210" t="s">
        <v>27</v>
      </c>
      <c r="F232" s="211" t="s">
        <v>139</v>
      </c>
      <c r="G232" s="209"/>
      <c r="H232" s="212">
        <v>4183.3100000000004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136</v>
      </c>
      <c r="AU232" s="218" t="s">
        <v>87</v>
      </c>
      <c r="AV232" s="13" t="s">
        <v>132</v>
      </c>
      <c r="AW232" s="13" t="s">
        <v>36</v>
      </c>
      <c r="AX232" s="13" t="s">
        <v>85</v>
      </c>
      <c r="AY232" s="218" t="s">
        <v>125</v>
      </c>
    </row>
    <row r="233" spans="2:65" s="1" customFormat="1" ht="22.5" customHeight="1">
      <c r="B233" s="33"/>
      <c r="C233" s="173" t="s">
        <v>296</v>
      </c>
      <c r="D233" s="173" t="s">
        <v>127</v>
      </c>
      <c r="E233" s="174" t="s">
        <v>274</v>
      </c>
      <c r="F233" s="175" t="s">
        <v>275</v>
      </c>
      <c r="G233" s="176" t="s">
        <v>130</v>
      </c>
      <c r="H233" s="177">
        <v>634</v>
      </c>
      <c r="I233" s="178"/>
      <c r="J233" s="177">
        <f>ROUND(I233*H233,2)</f>
        <v>0</v>
      </c>
      <c r="K233" s="175" t="s">
        <v>131</v>
      </c>
      <c r="L233" s="37"/>
      <c r="M233" s="179" t="s">
        <v>27</v>
      </c>
      <c r="N233" s="180" t="s">
        <v>48</v>
      </c>
      <c r="O233" s="59"/>
      <c r="P233" s="181">
        <f>O233*H233</f>
        <v>0</v>
      </c>
      <c r="Q233" s="181">
        <v>0</v>
      </c>
      <c r="R233" s="181">
        <f>Q233*H233</f>
        <v>0</v>
      </c>
      <c r="S233" s="181">
        <v>0.126</v>
      </c>
      <c r="T233" s="182">
        <f>S233*H233</f>
        <v>79.884</v>
      </c>
      <c r="AR233" s="16" t="s">
        <v>132</v>
      </c>
      <c r="AT233" s="16" t="s">
        <v>127</v>
      </c>
      <c r="AU233" s="16" t="s">
        <v>87</v>
      </c>
      <c r="AY233" s="16" t="s">
        <v>125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6" t="s">
        <v>85</v>
      </c>
      <c r="BK233" s="183">
        <f>ROUND(I233*H233,2)</f>
        <v>0</v>
      </c>
      <c r="BL233" s="16" t="s">
        <v>132</v>
      </c>
      <c r="BM233" s="16" t="s">
        <v>276</v>
      </c>
    </row>
    <row r="234" spans="2:65" s="1" customFormat="1" ht="39">
      <c r="B234" s="33"/>
      <c r="C234" s="34"/>
      <c r="D234" s="184" t="s">
        <v>134</v>
      </c>
      <c r="E234" s="34"/>
      <c r="F234" s="185" t="s">
        <v>277</v>
      </c>
      <c r="G234" s="34"/>
      <c r="H234" s="34"/>
      <c r="I234" s="102"/>
      <c r="J234" s="34"/>
      <c r="K234" s="34"/>
      <c r="L234" s="37"/>
      <c r="M234" s="186"/>
      <c r="N234" s="59"/>
      <c r="O234" s="59"/>
      <c r="P234" s="59"/>
      <c r="Q234" s="59"/>
      <c r="R234" s="59"/>
      <c r="S234" s="59"/>
      <c r="T234" s="60"/>
      <c r="AT234" s="16" t="s">
        <v>134</v>
      </c>
      <c r="AU234" s="16" t="s">
        <v>87</v>
      </c>
    </row>
    <row r="235" spans="2:65" s="11" customFormat="1" ht="11.25">
      <c r="B235" s="187"/>
      <c r="C235" s="188"/>
      <c r="D235" s="184" t="s">
        <v>136</v>
      </c>
      <c r="E235" s="189" t="s">
        <v>27</v>
      </c>
      <c r="F235" s="190" t="s">
        <v>375</v>
      </c>
      <c r="G235" s="188"/>
      <c r="H235" s="191">
        <v>634</v>
      </c>
      <c r="I235" s="192"/>
      <c r="J235" s="188"/>
      <c r="K235" s="188"/>
      <c r="L235" s="193"/>
      <c r="M235" s="194"/>
      <c r="N235" s="195"/>
      <c r="O235" s="195"/>
      <c r="P235" s="195"/>
      <c r="Q235" s="195"/>
      <c r="R235" s="195"/>
      <c r="S235" s="195"/>
      <c r="T235" s="196"/>
      <c r="AT235" s="197" t="s">
        <v>136</v>
      </c>
      <c r="AU235" s="197" t="s">
        <v>87</v>
      </c>
      <c r="AV235" s="11" t="s">
        <v>87</v>
      </c>
      <c r="AW235" s="11" t="s">
        <v>36</v>
      </c>
      <c r="AX235" s="11" t="s">
        <v>77</v>
      </c>
      <c r="AY235" s="197" t="s">
        <v>125</v>
      </c>
    </row>
    <row r="236" spans="2:65" s="12" customFormat="1" ht="11.25">
      <c r="B236" s="198"/>
      <c r="C236" s="199"/>
      <c r="D236" s="184" t="s">
        <v>136</v>
      </c>
      <c r="E236" s="200" t="s">
        <v>27</v>
      </c>
      <c r="F236" s="201" t="s">
        <v>153</v>
      </c>
      <c r="G236" s="199"/>
      <c r="H236" s="200" t="s">
        <v>27</v>
      </c>
      <c r="I236" s="202"/>
      <c r="J236" s="199"/>
      <c r="K236" s="199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136</v>
      </c>
      <c r="AU236" s="207" t="s">
        <v>87</v>
      </c>
      <c r="AV236" s="12" t="s">
        <v>85</v>
      </c>
      <c r="AW236" s="12" t="s">
        <v>36</v>
      </c>
      <c r="AX236" s="12" t="s">
        <v>77</v>
      </c>
      <c r="AY236" s="207" t="s">
        <v>125</v>
      </c>
    </row>
    <row r="237" spans="2:65" s="13" customFormat="1" ht="11.25">
      <c r="B237" s="208"/>
      <c r="C237" s="209"/>
      <c r="D237" s="184" t="s">
        <v>136</v>
      </c>
      <c r="E237" s="210" t="s">
        <v>27</v>
      </c>
      <c r="F237" s="211" t="s">
        <v>139</v>
      </c>
      <c r="G237" s="209"/>
      <c r="H237" s="212">
        <v>634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136</v>
      </c>
      <c r="AU237" s="218" t="s">
        <v>87</v>
      </c>
      <c r="AV237" s="13" t="s">
        <v>132</v>
      </c>
      <c r="AW237" s="13" t="s">
        <v>36</v>
      </c>
      <c r="AX237" s="13" t="s">
        <v>85</v>
      </c>
      <c r="AY237" s="218" t="s">
        <v>125</v>
      </c>
    </row>
    <row r="238" spans="2:65" s="10" customFormat="1" ht="22.9" customHeight="1">
      <c r="B238" s="157"/>
      <c r="C238" s="158"/>
      <c r="D238" s="159" t="s">
        <v>76</v>
      </c>
      <c r="E238" s="171" t="s">
        <v>278</v>
      </c>
      <c r="F238" s="171" t="s">
        <v>279</v>
      </c>
      <c r="G238" s="158"/>
      <c r="H238" s="158"/>
      <c r="I238" s="161"/>
      <c r="J238" s="172">
        <f>BK238</f>
        <v>0</v>
      </c>
      <c r="K238" s="158"/>
      <c r="L238" s="163"/>
      <c r="M238" s="164"/>
      <c r="N238" s="165"/>
      <c r="O238" s="165"/>
      <c r="P238" s="166">
        <f>SUM(P239:P254)</f>
        <v>0</v>
      </c>
      <c r="Q238" s="165"/>
      <c r="R238" s="166">
        <f>SUM(R239:R254)</f>
        <v>0</v>
      </c>
      <c r="S238" s="165"/>
      <c r="T238" s="167">
        <f>SUM(T239:T254)</f>
        <v>0</v>
      </c>
      <c r="AR238" s="168" t="s">
        <v>85</v>
      </c>
      <c r="AT238" s="169" t="s">
        <v>76</v>
      </c>
      <c r="AU238" s="169" t="s">
        <v>85</v>
      </c>
      <c r="AY238" s="168" t="s">
        <v>125</v>
      </c>
      <c r="BK238" s="170">
        <f>SUM(BK239:BK254)</f>
        <v>0</v>
      </c>
    </row>
    <row r="239" spans="2:65" s="1" customFormat="1" ht="16.5" customHeight="1">
      <c r="B239" s="33"/>
      <c r="C239" s="173" t="s">
        <v>304</v>
      </c>
      <c r="D239" s="173" t="s">
        <v>127</v>
      </c>
      <c r="E239" s="174" t="s">
        <v>281</v>
      </c>
      <c r="F239" s="175" t="s">
        <v>282</v>
      </c>
      <c r="G239" s="176" t="s">
        <v>283</v>
      </c>
      <c r="H239" s="177">
        <v>1135.3399999999999</v>
      </c>
      <c r="I239" s="178"/>
      <c r="J239" s="177">
        <f>ROUND(I239*H239,2)</f>
        <v>0</v>
      </c>
      <c r="K239" s="175" t="s">
        <v>131</v>
      </c>
      <c r="L239" s="37"/>
      <c r="M239" s="179" t="s">
        <v>27</v>
      </c>
      <c r="N239" s="180" t="s">
        <v>48</v>
      </c>
      <c r="O239" s="59"/>
      <c r="P239" s="181">
        <f>O239*H239</f>
        <v>0</v>
      </c>
      <c r="Q239" s="181">
        <v>0</v>
      </c>
      <c r="R239" s="181">
        <f>Q239*H239</f>
        <v>0</v>
      </c>
      <c r="S239" s="181">
        <v>0</v>
      </c>
      <c r="T239" s="182">
        <f>S239*H239</f>
        <v>0</v>
      </c>
      <c r="AR239" s="16" t="s">
        <v>132</v>
      </c>
      <c r="AT239" s="16" t="s">
        <v>127</v>
      </c>
      <c r="AU239" s="16" t="s">
        <v>87</v>
      </c>
      <c r="AY239" s="16" t="s">
        <v>125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6" t="s">
        <v>85</v>
      </c>
      <c r="BK239" s="183">
        <f>ROUND(I239*H239,2)</f>
        <v>0</v>
      </c>
      <c r="BL239" s="16" t="s">
        <v>132</v>
      </c>
      <c r="BM239" s="16" t="s">
        <v>344</v>
      </c>
    </row>
    <row r="240" spans="2:65" s="1" customFormat="1" ht="78">
      <c r="B240" s="33"/>
      <c r="C240" s="34"/>
      <c r="D240" s="184" t="s">
        <v>134</v>
      </c>
      <c r="E240" s="34"/>
      <c r="F240" s="185" t="s">
        <v>285</v>
      </c>
      <c r="G240" s="34"/>
      <c r="H240" s="34"/>
      <c r="I240" s="102"/>
      <c r="J240" s="34"/>
      <c r="K240" s="34"/>
      <c r="L240" s="37"/>
      <c r="M240" s="186"/>
      <c r="N240" s="59"/>
      <c r="O240" s="59"/>
      <c r="P240" s="59"/>
      <c r="Q240" s="59"/>
      <c r="R240" s="59"/>
      <c r="S240" s="59"/>
      <c r="T240" s="60"/>
      <c r="AT240" s="16" t="s">
        <v>134</v>
      </c>
      <c r="AU240" s="16" t="s">
        <v>87</v>
      </c>
    </row>
    <row r="241" spans="2:65" s="11" customFormat="1" ht="11.25">
      <c r="B241" s="187"/>
      <c r="C241" s="188"/>
      <c r="D241" s="184" t="s">
        <v>136</v>
      </c>
      <c r="E241" s="189" t="s">
        <v>27</v>
      </c>
      <c r="F241" s="190" t="s">
        <v>400</v>
      </c>
      <c r="G241" s="188"/>
      <c r="H241" s="191">
        <v>1108.48</v>
      </c>
      <c r="I241" s="192"/>
      <c r="J241" s="188"/>
      <c r="K241" s="188"/>
      <c r="L241" s="193"/>
      <c r="M241" s="194"/>
      <c r="N241" s="195"/>
      <c r="O241" s="195"/>
      <c r="P241" s="195"/>
      <c r="Q241" s="195"/>
      <c r="R241" s="195"/>
      <c r="S241" s="195"/>
      <c r="T241" s="196"/>
      <c r="AT241" s="197" t="s">
        <v>136</v>
      </c>
      <c r="AU241" s="197" t="s">
        <v>87</v>
      </c>
      <c r="AV241" s="11" t="s">
        <v>87</v>
      </c>
      <c r="AW241" s="11" t="s">
        <v>36</v>
      </c>
      <c r="AX241" s="11" t="s">
        <v>77</v>
      </c>
      <c r="AY241" s="197" t="s">
        <v>125</v>
      </c>
    </row>
    <row r="242" spans="2:65" s="12" customFormat="1" ht="11.25">
      <c r="B242" s="198"/>
      <c r="C242" s="199"/>
      <c r="D242" s="184" t="s">
        <v>136</v>
      </c>
      <c r="E242" s="200" t="s">
        <v>27</v>
      </c>
      <c r="F242" s="201" t="s">
        <v>346</v>
      </c>
      <c r="G242" s="199"/>
      <c r="H242" s="200" t="s">
        <v>27</v>
      </c>
      <c r="I242" s="202"/>
      <c r="J242" s="199"/>
      <c r="K242" s="199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136</v>
      </c>
      <c r="AU242" s="207" t="s">
        <v>87</v>
      </c>
      <c r="AV242" s="12" t="s">
        <v>85</v>
      </c>
      <c r="AW242" s="12" t="s">
        <v>36</v>
      </c>
      <c r="AX242" s="12" t="s">
        <v>77</v>
      </c>
      <c r="AY242" s="207" t="s">
        <v>125</v>
      </c>
    </row>
    <row r="243" spans="2:65" s="11" customFormat="1" ht="11.25">
      <c r="B243" s="187"/>
      <c r="C243" s="188"/>
      <c r="D243" s="184" t="s">
        <v>136</v>
      </c>
      <c r="E243" s="189" t="s">
        <v>27</v>
      </c>
      <c r="F243" s="190" t="s">
        <v>401</v>
      </c>
      <c r="G243" s="188"/>
      <c r="H243" s="191">
        <v>26.86</v>
      </c>
      <c r="I243" s="192"/>
      <c r="J243" s="188"/>
      <c r="K243" s="188"/>
      <c r="L243" s="193"/>
      <c r="M243" s="194"/>
      <c r="N243" s="195"/>
      <c r="O243" s="195"/>
      <c r="P243" s="195"/>
      <c r="Q243" s="195"/>
      <c r="R243" s="195"/>
      <c r="S243" s="195"/>
      <c r="T243" s="196"/>
      <c r="AT243" s="197" t="s">
        <v>136</v>
      </c>
      <c r="AU243" s="197" t="s">
        <v>87</v>
      </c>
      <c r="AV243" s="11" t="s">
        <v>87</v>
      </c>
      <c r="AW243" s="11" t="s">
        <v>36</v>
      </c>
      <c r="AX243" s="11" t="s">
        <v>77</v>
      </c>
      <c r="AY243" s="197" t="s">
        <v>125</v>
      </c>
    </row>
    <row r="244" spans="2:65" s="12" customFormat="1" ht="11.25">
      <c r="B244" s="198"/>
      <c r="C244" s="199"/>
      <c r="D244" s="184" t="s">
        <v>136</v>
      </c>
      <c r="E244" s="200" t="s">
        <v>27</v>
      </c>
      <c r="F244" s="201" t="s">
        <v>287</v>
      </c>
      <c r="G244" s="199"/>
      <c r="H244" s="200" t="s">
        <v>27</v>
      </c>
      <c r="I244" s="202"/>
      <c r="J244" s="199"/>
      <c r="K244" s="199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136</v>
      </c>
      <c r="AU244" s="207" t="s">
        <v>87</v>
      </c>
      <c r="AV244" s="12" t="s">
        <v>85</v>
      </c>
      <c r="AW244" s="12" t="s">
        <v>36</v>
      </c>
      <c r="AX244" s="12" t="s">
        <v>77</v>
      </c>
      <c r="AY244" s="207" t="s">
        <v>125</v>
      </c>
    </row>
    <row r="245" spans="2:65" s="13" customFormat="1" ht="11.25">
      <c r="B245" s="208"/>
      <c r="C245" s="209"/>
      <c r="D245" s="184" t="s">
        <v>136</v>
      </c>
      <c r="E245" s="210" t="s">
        <v>27</v>
      </c>
      <c r="F245" s="211" t="s">
        <v>139</v>
      </c>
      <c r="G245" s="209"/>
      <c r="H245" s="212">
        <v>1135.3399999999999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136</v>
      </c>
      <c r="AU245" s="218" t="s">
        <v>87</v>
      </c>
      <c r="AV245" s="13" t="s">
        <v>132</v>
      </c>
      <c r="AW245" s="13" t="s">
        <v>36</v>
      </c>
      <c r="AX245" s="13" t="s">
        <v>85</v>
      </c>
      <c r="AY245" s="218" t="s">
        <v>125</v>
      </c>
    </row>
    <row r="246" spans="2:65" s="1" customFormat="1" ht="22.5" customHeight="1">
      <c r="B246" s="33"/>
      <c r="C246" s="173" t="s">
        <v>353</v>
      </c>
      <c r="D246" s="173" t="s">
        <v>127</v>
      </c>
      <c r="E246" s="174" t="s">
        <v>291</v>
      </c>
      <c r="F246" s="175" t="s">
        <v>292</v>
      </c>
      <c r="G246" s="176" t="s">
        <v>283</v>
      </c>
      <c r="H246" s="177">
        <v>4433.92</v>
      </c>
      <c r="I246" s="178"/>
      <c r="J246" s="177">
        <f>ROUND(I246*H246,2)</f>
        <v>0</v>
      </c>
      <c r="K246" s="175" t="s">
        <v>131</v>
      </c>
      <c r="L246" s="37"/>
      <c r="M246" s="179" t="s">
        <v>27</v>
      </c>
      <c r="N246" s="180" t="s">
        <v>48</v>
      </c>
      <c r="O246" s="59"/>
      <c r="P246" s="181">
        <f>O246*H246</f>
        <v>0</v>
      </c>
      <c r="Q246" s="181">
        <v>0</v>
      </c>
      <c r="R246" s="181">
        <f>Q246*H246</f>
        <v>0</v>
      </c>
      <c r="S246" s="181">
        <v>0</v>
      </c>
      <c r="T246" s="182">
        <f>S246*H246</f>
        <v>0</v>
      </c>
      <c r="AR246" s="16" t="s">
        <v>132</v>
      </c>
      <c r="AT246" s="16" t="s">
        <v>127</v>
      </c>
      <c r="AU246" s="16" t="s">
        <v>87</v>
      </c>
      <c r="AY246" s="16" t="s">
        <v>125</v>
      </c>
      <c r="BE246" s="183">
        <f>IF(N246="základní",J246,0)</f>
        <v>0</v>
      </c>
      <c r="BF246" s="183">
        <f>IF(N246="snížená",J246,0)</f>
        <v>0</v>
      </c>
      <c r="BG246" s="183">
        <f>IF(N246="zákl. přenesená",J246,0)</f>
        <v>0</v>
      </c>
      <c r="BH246" s="183">
        <f>IF(N246="sníž. přenesená",J246,0)</f>
        <v>0</v>
      </c>
      <c r="BI246" s="183">
        <f>IF(N246="nulová",J246,0)</f>
        <v>0</v>
      </c>
      <c r="BJ246" s="16" t="s">
        <v>85</v>
      </c>
      <c r="BK246" s="183">
        <f>ROUND(I246*H246,2)</f>
        <v>0</v>
      </c>
      <c r="BL246" s="16" t="s">
        <v>132</v>
      </c>
      <c r="BM246" s="16" t="s">
        <v>348</v>
      </c>
    </row>
    <row r="247" spans="2:65" s="1" customFormat="1" ht="78">
      <c r="B247" s="33"/>
      <c r="C247" s="34"/>
      <c r="D247" s="184" t="s">
        <v>134</v>
      </c>
      <c r="E247" s="34"/>
      <c r="F247" s="185" t="s">
        <v>285</v>
      </c>
      <c r="G247" s="34"/>
      <c r="H247" s="34"/>
      <c r="I247" s="102"/>
      <c r="J247" s="34"/>
      <c r="K247" s="34"/>
      <c r="L247" s="37"/>
      <c r="M247" s="186"/>
      <c r="N247" s="59"/>
      <c r="O247" s="59"/>
      <c r="P247" s="59"/>
      <c r="Q247" s="59"/>
      <c r="R247" s="59"/>
      <c r="S247" s="59"/>
      <c r="T247" s="60"/>
      <c r="AT247" s="16" t="s">
        <v>134</v>
      </c>
      <c r="AU247" s="16" t="s">
        <v>87</v>
      </c>
    </row>
    <row r="248" spans="2:65" s="11" customFormat="1" ht="11.25">
      <c r="B248" s="187"/>
      <c r="C248" s="188"/>
      <c r="D248" s="184" t="s">
        <v>136</v>
      </c>
      <c r="E248" s="189" t="s">
        <v>27</v>
      </c>
      <c r="F248" s="190" t="s">
        <v>402</v>
      </c>
      <c r="G248" s="188"/>
      <c r="H248" s="191">
        <v>4433.92</v>
      </c>
      <c r="I248" s="192"/>
      <c r="J248" s="188"/>
      <c r="K248" s="188"/>
      <c r="L248" s="193"/>
      <c r="M248" s="194"/>
      <c r="N248" s="195"/>
      <c r="O248" s="195"/>
      <c r="P248" s="195"/>
      <c r="Q248" s="195"/>
      <c r="R248" s="195"/>
      <c r="S248" s="195"/>
      <c r="T248" s="196"/>
      <c r="AT248" s="197" t="s">
        <v>136</v>
      </c>
      <c r="AU248" s="197" t="s">
        <v>87</v>
      </c>
      <c r="AV248" s="11" t="s">
        <v>87</v>
      </c>
      <c r="AW248" s="11" t="s">
        <v>36</v>
      </c>
      <c r="AX248" s="11" t="s">
        <v>77</v>
      </c>
      <c r="AY248" s="197" t="s">
        <v>125</v>
      </c>
    </row>
    <row r="249" spans="2:65" s="12" customFormat="1" ht="11.25">
      <c r="B249" s="198"/>
      <c r="C249" s="199"/>
      <c r="D249" s="184" t="s">
        <v>136</v>
      </c>
      <c r="E249" s="200" t="s">
        <v>27</v>
      </c>
      <c r="F249" s="201" t="s">
        <v>350</v>
      </c>
      <c r="G249" s="199"/>
      <c r="H249" s="200" t="s">
        <v>27</v>
      </c>
      <c r="I249" s="202"/>
      <c r="J249" s="199"/>
      <c r="K249" s="199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136</v>
      </c>
      <c r="AU249" s="207" t="s">
        <v>87</v>
      </c>
      <c r="AV249" s="12" t="s">
        <v>85</v>
      </c>
      <c r="AW249" s="12" t="s">
        <v>36</v>
      </c>
      <c r="AX249" s="12" t="s">
        <v>77</v>
      </c>
      <c r="AY249" s="207" t="s">
        <v>125</v>
      </c>
    </row>
    <row r="250" spans="2:65" s="13" customFormat="1" ht="11.25">
      <c r="B250" s="208"/>
      <c r="C250" s="209"/>
      <c r="D250" s="184" t="s">
        <v>136</v>
      </c>
      <c r="E250" s="210" t="s">
        <v>27</v>
      </c>
      <c r="F250" s="211" t="s">
        <v>139</v>
      </c>
      <c r="G250" s="209"/>
      <c r="H250" s="212">
        <v>4433.92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136</v>
      </c>
      <c r="AU250" s="218" t="s">
        <v>87</v>
      </c>
      <c r="AV250" s="13" t="s">
        <v>132</v>
      </c>
      <c r="AW250" s="13" t="s">
        <v>36</v>
      </c>
      <c r="AX250" s="13" t="s">
        <v>85</v>
      </c>
      <c r="AY250" s="218" t="s">
        <v>125</v>
      </c>
    </row>
    <row r="251" spans="2:65" s="1" customFormat="1" ht="16.5" customHeight="1">
      <c r="B251" s="33"/>
      <c r="C251" s="173" t="s">
        <v>403</v>
      </c>
      <c r="D251" s="173" t="s">
        <v>127</v>
      </c>
      <c r="E251" s="174" t="s">
        <v>297</v>
      </c>
      <c r="F251" s="175" t="s">
        <v>298</v>
      </c>
      <c r="G251" s="176" t="s">
        <v>283</v>
      </c>
      <c r="H251" s="177">
        <v>1135.3399999999999</v>
      </c>
      <c r="I251" s="178"/>
      <c r="J251" s="177">
        <f>ROUND(I251*H251,2)</f>
        <v>0</v>
      </c>
      <c r="K251" s="175" t="s">
        <v>131</v>
      </c>
      <c r="L251" s="37"/>
      <c r="M251" s="179" t="s">
        <v>27</v>
      </c>
      <c r="N251" s="180" t="s">
        <v>48</v>
      </c>
      <c r="O251" s="59"/>
      <c r="P251" s="181">
        <f>O251*H251</f>
        <v>0</v>
      </c>
      <c r="Q251" s="181">
        <v>0</v>
      </c>
      <c r="R251" s="181">
        <f>Q251*H251</f>
        <v>0</v>
      </c>
      <c r="S251" s="181">
        <v>0</v>
      </c>
      <c r="T251" s="182">
        <f>S251*H251</f>
        <v>0</v>
      </c>
      <c r="AR251" s="16" t="s">
        <v>132</v>
      </c>
      <c r="AT251" s="16" t="s">
        <v>127</v>
      </c>
      <c r="AU251" s="16" t="s">
        <v>87</v>
      </c>
      <c r="AY251" s="16" t="s">
        <v>125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16" t="s">
        <v>85</v>
      </c>
      <c r="BK251" s="183">
        <f>ROUND(I251*H251,2)</f>
        <v>0</v>
      </c>
      <c r="BL251" s="16" t="s">
        <v>132</v>
      </c>
      <c r="BM251" s="16" t="s">
        <v>351</v>
      </c>
    </row>
    <row r="252" spans="2:65" s="1" customFormat="1" ht="39">
      <c r="B252" s="33"/>
      <c r="C252" s="34"/>
      <c r="D252" s="184" t="s">
        <v>134</v>
      </c>
      <c r="E252" s="34"/>
      <c r="F252" s="185" t="s">
        <v>300</v>
      </c>
      <c r="G252" s="34"/>
      <c r="H252" s="34"/>
      <c r="I252" s="102"/>
      <c r="J252" s="34"/>
      <c r="K252" s="34"/>
      <c r="L252" s="37"/>
      <c r="M252" s="186"/>
      <c r="N252" s="59"/>
      <c r="O252" s="59"/>
      <c r="P252" s="59"/>
      <c r="Q252" s="59"/>
      <c r="R252" s="59"/>
      <c r="S252" s="59"/>
      <c r="T252" s="60"/>
      <c r="AT252" s="16" t="s">
        <v>134</v>
      </c>
      <c r="AU252" s="16" t="s">
        <v>87</v>
      </c>
    </row>
    <row r="253" spans="2:65" s="11" customFormat="1" ht="11.25">
      <c r="B253" s="187"/>
      <c r="C253" s="188"/>
      <c r="D253" s="184" t="s">
        <v>136</v>
      </c>
      <c r="E253" s="189" t="s">
        <v>27</v>
      </c>
      <c r="F253" s="190" t="s">
        <v>404</v>
      </c>
      <c r="G253" s="188"/>
      <c r="H253" s="191">
        <v>1135.3399999999999</v>
      </c>
      <c r="I253" s="192"/>
      <c r="J253" s="188"/>
      <c r="K253" s="188"/>
      <c r="L253" s="193"/>
      <c r="M253" s="194"/>
      <c r="N253" s="195"/>
      <c r="O253" s="195"/>
      <c r="P253" s="195"/>
      <c r="Q253" s="195"/>
      <c r="R253" s="195"/>
      <c r="S253" s="195"/>
      <c r="T253" s="196"/>
      <c r="AT253" s="197" t="s">
        <v>136</v>
      </c>
      <c r="AU253" s="197" t="s">
        <v>87</v>
      </c>
      <c r="AV253" s="11" t="s">
        <v>87</v>
      </c>
      <c r="AW253" s="11" t="s">
        <v>36</v>
      </c>
      <c r="AX253" s="11" t="s">
        <v>77</v>
      </c>
      <c r="AY253" s="197" t="s">
        <v>125</v>
      </c>
    </row>
    <row r="254" spans="2:65" s="13" customFormat="1" ht="11.25">
      <c r="B254" s="208"/>
      <c r="C254" s="209"/>
      <c r="D254" s="184" t="s">
        <v>136</v>
      </c>
      <c r="E254" s="210" t="s">
        <v>27</v>
      </c>
      <c r="F254" s="211" t="s">
        <v>139</v>
      </c>
      <c r="G254" s="209"/>
      <c r="H254" s="212">
        <v>1135.3399999999999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136</v>
      </c>
      <c r="AU254" s="218" t="s">
        <v>87</v>
      </c>
      <c r="AV254" s="13" t="s">
        <v>132</v>
      </c>
      <c r="AW254" s="13" t="s">
        <v>36</v>
      </c>
      <c r="AX254" s="13" t="s">
        <v>85</v>
      </c>
      <c r="AY254" s="218" t="s">
        <v>125</v>
      </c>
    </row>
    <row r="255" spans="2:65" s="10" customFormat="1" ht="22.9" customHeight="1">
      <c r="B255" s="157"/>
      <c r="C255" s="158"/>
      <c r="D255" s="159" t="s">
        <v>76</v>
      </c>
      <c r="E255" s="171" t="s">
        <v>302</v>
      </c>
      <c r="F255" s="171" t="s">
        <v>303</v>
      </c>
      <c r="G255" s="158"/>
      <c r="H255" s="158"/>
      <c r="I255" s="161"/>
      <c r="J255" s="172">
        <f>BK255</f>
        <v>0</v>
      </c>
      <c r="K255" s="158"/>
      <c r="L255" s="163"/>
      <c r="M255" s="164"/>
      <c r="N255" s="165"/>
      <c r="O255" s="165"/>
      <c r="P255" s="166">
        <f>SUM(P256:P257)</f>
        <v>0</v>
      </c>
      <c r="Q255" s="165"/>
      <c r="R255" s="166">
        <f>SUM(R256:R257)</f>
        <v>0</v>
      </c>
      <c r="S255" s="165"/>
      <c r="T255" s="167">
        <f>SUM(T256:T257)</f>
        <v>0</v>
      </c>
      <c r="AR255" s="168" t="s">
        <v>85</v>
      </c>
      <c r="AT255" s="169" t="s">
        <v>76</v>
      </c>
      <c r="AU255" s="169" t="s">
        <v>85</v>
      </c>
      <c r="AY255" s="168" t="s">
        <v>125</v>
      </c>
      <c r="BK255" s="170">
        <f>SUM(BK256:BK257)</f>
        <v>0</v>
      </c>
    </row>
    <row r="256" spans="2:65" s="1" customFormat="1" ht="22.5" customHeight="1">
      <c r="B256" s="33"/>
      <c r="C256" s="173" t="s">
        <v>405</v>
      </c>
      <c r="D256" s="173" t="s">
        <v>127</v>
      </c>
      <c r="E256" s="174" t="s">
        <v>305</v>
      </c>
      <c r="F256" s="175" t="s">
        <v>306</v>
      </c>
      <c r="G256" s="176" t="s">
        <v>283</v>
      </c>
      <c r="H256" s="177">
        <v>22.87</v>
      </c>
      <c r="I256" s="178"/>
      <c r="J256" s="177">
        <f>ROUND(I256*H256,2)</f>
        <v>0</v>
      </c>
      <c r="K256" s="175" t="s">
        <v>131</v>
      </c>
      <c r="L256" s="37"/>
      <c r="M256" s="179" t="s">
        <v>27</v>
      </c>
      <c r="N256" s="180" t="s">
        <v>48</v>
      </c>
      <c r="O256" s="59"/>
      <c r="P256" s="181">
        <f>O256*H256</f>
        <v>0</v>
      </c>
      <c r="Q256" s="181">
        <v>0</v>
      </c>
      <c r="R256" s="181">
        <f>Q256*H256</f>
        <v>0</v>
      </c>
      <c r="S256" s="181">
        <v>0</v>
      </c>
      <c r="T256" s="182">
        <f>S256*H256</f>
        <v>0</v>
      </c>
      <c r="AR256" s="16" t="s">
        <v>132</v>
      </c>
      <c r="AT256" s="16" t="s">
        <v>127</v>
      </c>
      <c r="AU256" s="16" t="s">
        <v>87</v>
      </c>
      <c r="AY256" s="16" t="s">
        <v>125</v>
      </c>
      <c r="BE256" s="183">
        <f>IF(N256="základní",J256,0)</f>
        <v>0</v>
      </c>
      <c r="BF256" s="183">
        <f>IF(N256="snížená",J256,0)</f>
        <v>0</v>
      </c>
      <c r="BG256" s="183">
        <f>IF(N256="zákl. přenesená",J256,0)</f>
        <v>0</v>
      </c>
      <c r="BH256" s="183">
        <f>IF(N256="sníž. přenesená",J256,0)</f>
        <v>0</v>
      </c>
      <c r="BI256" s="183">
        <f>IF(N256="nulová",J256,0)</f>
        <v>0</v>
      </c>
      <c r="BJ256" s="16" t="s">
        <v>85</v>
      </c>
      <c r="BK256" s="183">
        <f>ROUND(I256*H256,2)</f>
        <v>0</v>
      </c>
      <c r="BL256" s="16" t="s">
        <v>132</v>
      </c>
      <c r="BM256" s="16" t="s">
        <v>307</v>
      </c>
    </row>
    <row r="257" spans="2:47" s="1" customFormat="1" ht="29.25">
      <c r="B257" s="33"/>
      <c r="C257" s="34"/>
      <c r="D257" s="184" t="s">
        <v>134</v>
      </c>
      <c r="E257" s="34"/>
      <c r="F257" s="185" t="s">
        <v>308</v>
      </c>
      <c r="G257" s="34"/>
      <c r="H257" s="34"/>
      <c r="I257" s="102"/>
      <c r="J257" s="34"/>
      <c r="K257" s="34"/>
      <c r="L257" s="37"/>
      <c r="M257" s="219"/>
      <c r="N257" s="220"/>
      <c r="O257" s="220"/>
      <c r="P257" s="220"/>
      <c r="Q257" s="220"/>
      <c r="R257" s="220"/>
      <c r="S257" s="220"/>
      <c r="T257" s="221"/>
      <c r="AT257" s="16" t="s">
        <v>134</v>
      </c>
      <c r="AU257" s="16" t="s">
        <v>87</v>
      </c>
    </row>
    <row r="258" spans="2:47" s="1" customFormat="1" ht="6.95" customHeight="1">
      <c r="B258" s="45"/>
      <c r="C258" s="46"/>
      <c r="D258" s="46"/>
      <c r="E258" s="46"/>
      <c r="F258" s="46"/>
      <c r="G258" s="46"/>
      <c r="H258" s="46"/>
      <c r="I258" s="124"/>
      <c r="J258" s="46"/>
      <c r="K258" s="46"/>
      <c r="L258" s="37"/>
    </row>
  </sheetData>
  <sheetProtection algorithmName="SHA-512" hashValue="wKnuUCYJxIqgE6vpO3cEux0LmLvFpD8VexTzb09WzkdE+AkbGtthlkPK+osEP35U0xlnLXspV+Z6U51xCb8kuw==" saltValue="cGz8p9mpkpxXCPOubEfngOLRc7K93+OUVP3uwFvHS7xNdb9lE7nn5XYh7M14ViEZyd6u8FZBAwzs2jpmvk0kQQ==" spinCount="100000" sheet="1" objects="1" scenarios="1" formatColumns="0" formatRows="0" autoFilter="0"/>
  <autoFilter ref="C84:K25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6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96</v>
      </c>
    </row>
    <row r="3" spans="2:46" ht="6.95" customHeight="1">
      <c r="B3" s="97"/>
      <c r="C3" s="98"/>
      <c r="D3" s="98"/>
      <c r="E3" s="98"/>
      <c r="F3" s="98"/>
      <c r="G3" s="98"/>
      <c r="H3" s="98"/>
      <c r="I3" s="99"/>
      <c r="J3" s="98"/>
      <c r="K3" s="98"/>
      <c r="L3" s="19"/>
      <c r="AT3" s="16" t="s">
        <v>87</v>
      </c>
    </row>
    <row r="4" spans="2:46" ht="24.95" customHeight="1">
      <c r="B4" s="19"/>
      <c r="D4" s="100" t="s">
        <v>97</v>
      </c>
      <c r="L4" s="19"/>
      <c r="M4" s="23" t="s">
        <v>10</v>
      </c>
      <c r="AT4" s="16" t="s">
        <v>4</v>
      </c>
    </row>
    <row r="5" spans="2:46" ht="6.95" customHeight="1">
      <c r="B5" s="19"/>
      <c r="L5" s="19"/>
    </row>
    <row r="6" spans="2:46" ht="12" customHeight="1">
      <c r="B6" s="19"/>
      <c r="D6" s="101" t="s">
        <v>15</v>
      </c>
      <c r="L6" s="19"/>
    </row>
    <row r="7" spans="2:46" ht="16.5" customHeight="1">
      <c r="B7" s="19"/>
      <c r="E7" s="343" t="str">
        <f>'Rekapitulace stavby'!K6</f>
        <v>II/201  Chodová planá - Kyjov</v>
      </c>
      <c r="F7" s="344"/>
      <c r="G7" s="344"/>
      <c r="H7" s="344"/>
      <c r="L7" s="19"/>
    </row>
    <row r="8" spans="2:46" s="1" customFormat="1" ht="12" customHeight="1">
      <c r="B8" s="37"/>
      <c r="D8" s="101" t="s">
        <v>98</v>
      </c>
      <c r="I8" s="102"/>
      <c r="L8" s="37"/>
    </row>
    <row r="9" spans="2:46" s="1" customFormat="1" ht="36.950000000000003" customHeight="1">
      <c r="B9" s="37"/>
      <c r="E9" s="345" t="s">
        <v>406</v>
      </c>
      <c r="F9" s="346"/>
      <c r="G9" s="346"/>
      <c r="H9" s="346"/>
      <c r="I9" s="102"/>
      <c r="L9" s="37"/>
    </row>
    <row r="10" spans="2:46" s="1" customFormat="1" ht="11.25">
      <c r="B10" s="37"/>
      <c r="I10" s="102"/>
      <c r="L10" s="37"/>
    </row>
    <row r="11" spans="2:46" s="1" customFormat="1" ht="12" customHeight="1">
      <c r="B11" s="37"/>
      <c r="D11" s="101" t="s">
        <v>17</v>
      </c>
      <c r="F11" s="16" t="s">
        <v>18</v>
      </c>
      <c r="I11" s="103" t="s">
        <v>19</v>
      </c>
      <c r="J11" s="16" t="s">
        <v>27</v>
      </c>
      <c r="L11" s="37"/>
    </row>
    <row r="12" spans="2:46" s="1" customFormat="1" ht="12" customHeight="1">
      <c r="B12" s="37"/>
      <c r="D12" s="101" t="s">
        <v>21</v>
      </c>
      <c r="F12" s="16" t="s">
        <v>22</v>
      </c>
      <c r="I12" s="103" t="s">
        <v>23</v>
      </c>
      <c r="J12" s="104" t="str">
        <f>'Rekapitulace stavby'!AN8</f>
        <v>21. 5. 2019</v>
      </c>
      <c r="L12" s="37"/>
    </row>
    <row r="13" spans="2:46" s="1" customFormat="1" ht="10.9" customHeight="1">
      <c r="B13" s="37"/>
      <c r="I13" s="102"/>
      <c r="L13" s="37"/>
    </row>
    <row r="14" spans="2:46" s="1" customFormat="1" ht="12" customHeight="1">
      <c r="B14" s="37"/>
      <c r="D14" s="101" t="s">
        <v>25</v>
      </c>
      <c r="I14" s="103" t="s">
        <v>26</v>
      </c>
      <c r="J14" s="16" t="s">
        <v>27</v>
      </c>
      <c r="L14" s="37"/>
    </row>
    <row r="15" spans="2:46" s="1" customFormat="1" ht="18" customHeight="1">
      <c r="B15" s="37"/>
      <c r="E15" s="16" t="s">
        <v>28</v>
      </c>
      <c r="I15" s="103" t="s">
        <v>29</v>
      </c>
      <c r="J15" s="16" t="s">
        <v>27</v>
      </c>
      <c r="L15" s="37"/>
    </row>
    <row r="16" spans="2:46" s="1" customFormat="1" ht="6.95" customHeight="1">
      <c r="B16" s="37"/>
      <c r="I16" s="102"/>
      <c r="L16" s="37"/>
    </row>
    <row r="17" spans="2:12" s="1" customFormat="1" ht="12" customHeight="1">
      <c r="B17" s="37"/>
      <c r="D17" s="101" t="s">
        <v>30</v>
      </c>
      <c r="I17" s="103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47" t="str">
        <f>'Rekapitulace stavby'!E14</f>
        <v>Vyplň údaj</v>
      </c>
      <c r="F18" s="348"/>
      <c r="G18" s="348"/>
      <c r="H18" s="348"/>
      <c r="I18" s="103" t="s">
        <v>29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2"/>
      <c r="L19" s="37"/>
    </row>
    <row r="20" spans="2:12" s="1" customFormat="1" ht="12" customHeight="1">
      <c r="B20" s="37"/>
      <c r="D20" s="101" t="s">
        <v>32</v>
      </c>
      <c r="I20" s="103" t="s">
        <v>26</v>
      </c>
      <c r="J20" s="16" t="s">
        <v>33</v>
      </c>
      <c r="L20" s="37"/>
    </row>
    <row r="21" spans="2:12" s="1" customFormat="1" ht="18" customHeight="1">
      <c r="B21" s="37"/>
      <c r="E21" s="16" t="s">
        <v>34</v>
      </c>
      <c r="I21" s="103" t="s">
        <v>29</v>
      </c>
      <c r="J21" s="16" t="s">
        <v>35</v>
      </c>
      <c r="L21" s="37"/>
    </row>
    <row r="22" spans="2:12" s="1" customFormat="1" ht="6.95" customHeight="1">
      <c r="B22" s="37"/>
      <c r="I22" s="102"/>
      <c r="L22" s="37"/>
    </row>
    <row r="23" spans="2:12" s="1" customFormat="1" ht="12" customHeight="1">
      <c r="B23" s="37"/>
      <c r="D23" s="101" t="s">
        <v>37</v>
      </c>
      <c r="I23" s="103" t="s">
        <v>26</v>
      </c>
      <c r="J23" s="16" t="s">
        <v>38</v>
      </c>
      <c r="L23" s="37"/>
    </row>
    <row r="24" spans="2:12" s="1" customFormat="1" ht="18" customHeight="1">
      <c r="B24" s="37"/>
      <c r="E24" s="16" t="s">
        <v>39</v>
      </c>
      <c r="I24" s="103" t="s">
        <v>29</v>
      </c>
      <c r="J24" s="16" t="s">
        <v>40</v>
      </c>
      <c r="L24" s="37"/>
    </row>
    <row r="25" spans="2:12" s="1" customFormat="1" ht="6.95" customHeight="1">
      <c r="B25" s="37"/>
      <c r="I25" s="102"/>
      <c r="L25" s="37"/>
    </row>
    <row r="26" spans="2:12" s="1" customFormat="1" ht="12" customHeight="1">
      <c r="B26" s="37"/>
      <c r="D26" s="101" t="s">
        <v>41</v>
      </c>
      <c r="I26" s="102"/>
      <c r="L26" s="37"/>
    </row>
    <row r="27" spans="2:12" s="6" customFormat="1" ht="16.5" customHeight="1">
      <c r="B27" s="105"/>
      <c r="E27" s="349" t="s">
        <v>27</v>
      </c>
      <c r="F27" s="349"/>
      <c r="G27" s="349"/>
      <c r="H27" s="349"/>
      <c r="I27" s="106"/>
      <c r="L27" s="105"/>
    </row>
    <row r="28" spans="2:12" s="1" customFormat="1" ht="6.95" customHeight="1">
      <c r="B28" s="37"/>
      <c r="I28" s="102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7"/>
      <c r="J29" s="55"/>
      <c r="K29" s="55"/>
      <c r="L29" s="37"/>
    </row>
    <row r="30" spans="2:12" s="1" customFormat="1" ht="25.35" customHeight="1">
      <c r="B30" s="37"/>
      <c r="D30" s="108" t="s">
        <v>43</v>
      </c>
      <c r="I30" s="102"/>
      <c r="J30" s="109">
        <f>ROUND(J82, 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7"/>
      <c r="J31" s="55"/>
      <c r="K31" s="55"/>
      <c r="L31" s="37"/>
    </row>
    <row r="32" spans="2:12" s="1" customFormat="1" ht="14.45" customHeight="1">
      <c r="B32" s="37"/>
      <c r="F32" s="110" t="s">
        <v>45</v>
      </c>
      <c r="I32" s="111" t="s">
        <v>44</v>
      </c>
      <c r="J32" s="110" t="s">
        <v>46</v>
      </c>
      <c r="L32" s="37"/>
    </row>
    <row r="33" spans="2:12" s="1" customFormat="1" ht="14.45" customHeight="1">
      <c r="B33" s="37"/>
      <c r="D33" s="101" t="s">
        <v>47</v>
      </c>
      <c r="E33" s="101" t="s">
        <v>48</v>
      </c>
      <c r="F33" s="112">
        <f>ROUND((SUM(BE82:BE89)),  2)</f>
        <v>0</v>
      </c>
      <c r="I33" s="113">
        <v>0.21</v>
      </c>
      <c r="J33" s="112">
        <f>ROUND(((SUM(BE82:BE89))*I33),  2)</f>
        <v>0</v>
      </c>
      <c r="L33" s="37"/>
    </row>
    <row r="34" spans="2:12" s="1" customFormat="1" ht="14.45" customHeight="1">
      <c r="B34" s="37"/>
      <c r="E34" s="101" t="s">
        <v>49</v>
      </c>
      <c r="F34" s="112">
        <f>ROUND((SUM(BF82:BF89)),  2)</f>
        <v>0</v>
      </c>
      <c r="I34" s="113">
        <v>0.15</v>
      </c>
      <c r="J34" s="112">
        <f>ROUND(((SUM(BF82:BF89))*I34),  2)</f>
        <v>0</v>
      </c>
      <c r="L34" s="37"/>
    </row>
    <row r="35" spans="2:12" s="1" customFormat="1" ht="14.45" hidden="1" customHeight="1">
      <c r="B35" s="37"/>
      <c r="E35" s="101" t="s">
        <v>50</v>
      </c>
      <c r="F35" s="112">
        <f>ROUND((SUM(BG82:BG89)),  2)</f>
        <v>0</v>
      </c>
      <c r="I35" s="113">
        <v>0.21</v>
      </c>
      <c r="J35" s="112">
        <f>0</f>
        <v>0</v>
      </c>
      <c r="L35" s="37"/>
    </row>
    <row r="36" spans="2:12" s="1" customFormat="1" ht="14.45" hidden="1" customHeight="1">
      <c r="B36" s="37"/>
      <c r="E36" s="101" t="s">
        <v>51</v>
      </c>
      <c r="F36" s="112">
        <f>ROUND((SUM(BH82:BH89)),  2)</f>
        <v>0</v>
      </c>
      <c r="I36" s="113">
        <v>0.15</v>
      </c>
      <c r="J36" s="112">
        <f>0</f>
        <v>0</v>
      </c>
      <c r="L36" s="37"/>
    </row>
    <row r="37" spans="2:12" s="1" customFormat="1" ht="14.45" hidden="1" customHeight="1">
      <c r="B37" s="37"/>
      <c r="E37" s="101" t="s">
        <v>52</v>
      </c>
      <c r="F37" s="112">
        <f>ROUND((SUM(BI82:BI89)),  2)</f>
        <v>0</v>
      </c>
      <c r="I37" s="113">
        <v>0</v>
      </c>
      <c r="J37" s="112">
        <f>0</f>
        <v>0</v>
      </c>
      <c r="L37" s="37"/>
    </row>
    <row r="38" spans="2:12" s="1" customFormat="1" ht="6.95" customHeight="1">
      <c r="B38" s="37"/>
      <c r="I38" s="102"/>
      <c r="L38" s="37"/>
    </row>
    <row r="39" spans="2:12" s="1" customFormat="1" ht="25.35" customHeight="1">
      <c r="B39" s="37"/>
      <c r="C39" s="114"/>
      <c r="D39" s="115" t="s">
        <v>53</v>
      </c>
      <c r="E39" s="116"/>
      <c r="F39" s="116"/>
      <c r="G39" s="117" t="s">
        <v>54</v>
      </c>
      <c r="H39" s="118" t="s">
        <v>55</v>
      </c>
      <c r="I39" s="119"/>
      <c r="J39" s="120">
        <f>SUM(J30:J37)</f>
        <v>0</v>
      </c>
      <c r="K39" s="121"/>
      <c r="L39" s="37"/>
    </row>
    <row r="40" spans="2:12" s="1" customFormat="1" ht="14.45" customHeight="1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37"/>
    </row>
    <row r="44" spans="2:12" s="1" customFormat="1" ht="6.95" customHeight="1">
      <c r="B44" s="125"/>
      <c r="C44" s="126"/>
      <c r="D44" s="126"/>
      <c r="E44" s="126"/>
      <c r="F44" s="126"/>
      <c r="G44" s="126"/>
      <c r="H44" s="126"/>
      <c r="I44" s="127"/>
      <c r="J44" s="126"/>
      <c r="K44" s="126"/>
      <c r="L44" s="37"/>
    </row>
    <row r="45" spans="2:12" s="1" customFormat="1" ht="24.95" customHeight="1">
      <c r="B45" s="33"/>
      <c r="C45" s="22" t="s">
        <v>100</v>
      </c>
      <c r="D45" s="34"/>
      <c r="E45" s="34"/>
      <c r="F45" s="34"/>
      <c r="G45" s="34"/>
      <c r="H45" s="34"/>
      <c r="I45" s="102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2"/>
      <c r="J46" s="34"/>
      <c r="K46" s="34"/>
      <c r="L46" s="37"/>
    </row>
    <row r="47" spans="2:12" s="1" customFormat="1" ht="12" customHeight="1">
      <c r="B47" s="33"/>
      <c r="C47" s="28" t="s">
        <v>15</v>
      </c>
      <c r="D47" s="34"/>
      <c r="E47" s="34"/>
      <c r="F47" s="34"/>
      <c r="G47" s="34"/>
      <c r="H47" s="34"/>
      <c r="I47" s="102"/>
      <c r="J47" s="34"/>
      <c r="K47" s="34"/>
      <c r="L47" s="37"/>
    </row>
    <row r="48" spans="2:12" s="1" customFormat="1" ht="16.5" customHeight="1">
      <c r="B48" s="33"/>
      <c r="C48" s="34"/>
      <c r="D48" s="34"/>
      <c r="E48" s="350" t="str">
        <f>E7</f>
        <v>II/201  Chodová planá - Kyjov</v>
      </c>
      <c r="F48" s="351"/>
      <c r="G48" s="351"/>
      <c r="H48" s="351"/>
      <c r="I48" s="102"/>
      <c r="J48" s="34"/>
      <c r="K48" s="34"/>
      <c r="L48" s="37"/>
    </row>
    <row r="49" spans="2:47" s="1" customFormat="1" ht="12" customHeight="1">
      <c r="B49" s="33"/>
      <c r="C49" s="28" t="s">
        <v>98</v>
      </c>
      <c r="D49" s="34"/>
      <c r="E49" s="34"/>
      <c r="F49" s="34"/>
      <c r="G49" s="34"/>
      <c r="H49" s="34"/>
      <c r="I49" s="102"/>
      <c r="J49" s="34"/>
      <c r="K49" s="34"/>
      <c r="L49" s="37"/>
    </row>
    <row r="50" spans="2:47" s="1" customFormat="1" ht="16.5" customHeight="1">
      <c r="B50" s="33"/>
      <c r="C50" s="34"/>
      <c r="D50" s="34"/>
      <c r="E50" s="323" t="str">
        <f>E9</f>
        <v>SK9404 - VON</v>
      </c>
      <c r="F50" s="322"/>
      <c r="G50" s="322"/>
      <c r="H50" s="322"/>
      <c r="I50" s="102"/>
      <c r="J50" s="34"/>
      <c r="K50" s="34"/>
      <c r="L50" s="37"/>
    </row>
    <row r="51" spans="2:47" s="1" customFormat="1" ht="6.95" customHeight="1">
      <c r="B51" s="33"/>
      <c r="C51" s="34"/>
      <c r="D51" s="34"/>
      <c r="E51" s="34"/>
      <c r="F51" s="34"/>
      <c r="G51" s="34"/>
      <c r="H51" s="34"/>
      <c r="I51" s="102"/>
      <c r="J51" s="34"/>
      <c r="K51" s="34"/>
      <c r="L51" s="37"/>
    </row>
    <row r="52" spans="2:47" s="1" customFormat="1" ht="12" customHeight="1">
      <c r="B52" s="33"/>
      <c r="C52" s="28" t="s">
        <v>21</v>
      </c>
      <c r="D52" s="34"/>
      <c r="E52" s="34"/>
      <c r="F52" s="26" t="str">
        <f>F12</f>
        <v xml:space="preserve"> </v>
      </c>
      <c r="G52" s="34"/>
      <c r="H52" s="34"/>
      <c r="I52" s="103" t="s">
        <v>23</v>
      </c>
      <c r="J52" s="54" t="str">
        <f>IF(J12="","",J12)</f>
        <v>21. 5. 2019</v>
      </c>
      <c r="K52" s="34"/>
      <c r="L52" s="37"/>
    </row>
    <row r="53" spans="2:47" s="1" customFormat="1" ht="6.95" customHeight="1">
      <c r="B53" s="33"/>
      <c r="C53" s="34"/>
      <c r="D53" s="34"/>
      <c r="E53" s="34"/>
      <c r="F53" s="34"/>
      <c r="G53" s="34"/>
      <c r="H53" s="34"/>
      <c r="I53" s="102"/>
      <c r="J53" s="34"/>
      <c r="K53" s="34"/>
      <c r="L53" s="37"/>
    </row>
    <row r="54" spans="2:47" s="1" customFormat="1" ht="24.95" customHeight="1">
      <c r="B54" s="33"/>
      <c r="C54" s="28" t="s">
        <v>25</v>
      </c>
      <c r="D54" s="34"/>
      <c r="E54" s="34"/>
      <c r="F54" s="26" t="str">
        <f>E15</f>
        <v>SUS PK příspěvková organizace</v>
      </c>
      <c r="G54" s="34"/>
      <c r="H54" s="34"/>
      <c r="I54" s="103" t="s">
        <v>32</v>
      </c>
      <c r="J54" s="31" t="str">
        <f>E21</f>
        <v xml:space="preserve">Projekční kancelář Ing.Škubalová </v>
      </c>
      <c r="K54" s="34"/>
      <c r="L54" s="37"/>
    </row>
    <row r="55" spans="2:47" s="1" customFormat="1" ht="13.7" customHeight="1">
      <c r="B55" s="33"/>
      <c r="C55" s="28" t="s">
        <v>30</v>
      </c>
      <c r="D55" s="34"/>
      <c r="E55" s="34"/>
      <c r="F55" s="26" t="str">
        <f>IF(E18="","",E18)</f>
        <v>Vyplň údaj</v>
      </c>
      <c r="G55" s="34"/>
      <c r="H55" s="34"/>
      <c r="I55" s="103" t="s">
        <v>37</v>
      </c>
      <c r="J55" s="31" t="str">
        <f>E24</f>
        <v>Straka</v>
      </c>
      <c r="K55" s="34"/>
      <c r="L55" s="37"/>
    </row>
    <row r="56" spans="2:47" s="1" customFormat="1" ht="10.35" customHeight="1">
      <c r="B56" s="33"/>
      <c r="C56" s="34"/>
      <c r="D56" s="34"/>
      <c r="E56" s="34"/>
      <c r="F56" s="34"/>
      <c r="G56" s="34"/>
      <c r="H56" s="34"/>
      <c r="I56" s="102"/>
      <c r="J56" s="34"/>
      <c r="K56" s="34"/>
      <c r="L56" s="37"/>
    </row>
    <row r="57" spans="2:47" s="1" customFormat="1" ht="29.25" customHeight="1">
      <c r="B57" s="33"/>
      <c r="C57" s="128" t="s">
        <v>101</v>
      </c>
      <c r="D57" s="129"/>
      <c r="E57" s="129"/>
      <c r="F57" s="129"/>
      <c r="G57" s="129"/>
      <c r="H57" s="129"/>
      <c r="I57" s="130"/>
      <c r="J57" s="131" t="s">
        <v>102</v>
      </c>
      <c r="K57" s="129"/>
      <c r="L57" s="37"/>
    </row>
    <row r="58" spans="2:47" s="1" customFormat="1" ht="10.35" customHeight="1">
      <c r="B58" s="33"/>
      <c r="C58" s="34"/>
      <c r="D58" s="34"/>
      <c r="E58" s="34"/>
      <c r="F58" s="34"/>
      <c r="G58" s="34"/>
      <c r="H58" s="34"/>
      <c r="I58" s="102"/>
      <c r="J58" s="34"/>
      <c r="K58" s="34"/>
      <c r="L58" s="37"/>
    </row>
    <row r="59" spans="2:47" s="1" customFormat="1" ht="22.9" customHeight="1">
      <c r="B59" s="33"/>
      <c r="C59" s="132" t="s">
        <v>75</v>
      </c>
      <c r="D59" s="34"/>
      <c r="E59" s="34"/>
      <c r="F59" s="34"/>
      <c r="G59" s="34"/>
      <c r="H59" s="34"/>
      <c r="I59" s="102"/>
      <c r="J59" s="72">
        <f>J82</f>
        <v>0</v>
      </c>
      <c r="K59" s="34"/>
      <c r="L59" s="37"/>
      <c r="AU59" s="16" t="s">
        <v>103</v>
      </c>
    </row>
    <row r="60" spans="2:47" s="7" customFormat="1" ht="24.95" customHeight="1">
      <c r="B60" s="133"/>
      <c r="C60" s="134"/>
      <c r="D60" s="135" t="s">
        <v>407</v>
      </c>
      <c r="E60" s="136"/>
      <c r="F60" s="136"/>
      <c r="G60" s="136"/>
      <c r="H60" s="136"/>
      <c r="I60" s="137"/>
      <c r="J60" s="138">
        <f>J83</f>
        <v>0</v>
      </c>
      <c r="K60" s="134"/>
      <c r="L60" s="139"/>
    </row>
    <row r="61" spans="2:47" s="8" customFormat="1" ht="19.899999999999999" customHeight="1">
      <c r="B61" s="140"/>
      <c r="C61" s="141"/>
      <c r="D61" s="142" t="s">
        <v>408</v>
      </c>
      <c r="E61" s="143"/>
      <c r="F61" s="143"/>
      <c r="G61" s="143"/>
      <c r="H61" s="143"/>
      <c r="I61" s="144"/>
      <c r="J61" s="145">
        <f>J84</f>
        <v>0</v>
      </c>
      <c r="K61" s="141"/>
      <c r="L61" s="146"/>
    </row>
    <row r="62" spans="2:47" s="8" customFormat="1" ht="19.899999999999999" customHeight="1">
      <c r="B62" s="140"/>
      <c r="C62" s="141"/>
      <c r="D62" s="142" t="s">
        <v>409</v>
      </c>
      <c r="E62" s="143"/>
      <c r="F62" s="143"/>
      <c r="G62" s="143"/>
      <c r="H62" s="143"/>
      <c r="I62" s="144"/>
      <c r="J62" s="145">
        <f>J88</f>
        <v>0</v>
      </c>
      <c r="K62" s="141"/>
      <c r="L62" s="146"/>
    </row>
    <row r="63" spans="2:47" s="1" customFormat="1" ht="21.75" customHeight="1">
      <c r="B63" s="33"/>
      <c r="C63" s="34"/>
      <c r="D63" s="34"/>
      <c r="E63" s="34"/>
      <c r="F63" s="34"/>
      <c r="G63" s="34"/>
      <c r="H63" s="34"/>
      <c r="I63" s="102"/>
      <c r="J63" s="34"/>
      <c r="K63" s="34"/>
      <c r="L63" s="37"/>
    </row>
    <row r="64" spans="2:47" s="1" customFormat="1" ht="6.95" customHeight="1">
      <c r="B64" s="45"/>
      <c r="C64" s="46"/>
      <c r="D64" s="46"/>
      <c r="E64" s="46"/>
      <c r="F64" s="46"/>
      <c r="G64" s="46"/>
      <c r="H64" s="46"/>
      <c r="I64" s="124"/>
      <c r="J64" s="46"/>
      <c r="K64" s="46"/>
      <c r="L64" s="37"/>
    </row>
    <row r="68" spans="2:12" s="1" customFormat="1" ht="6.95" customHeight="1">
      <c r="B68" s="47"/>
      <c r="C68" s="48"/>
      <c r="D68" s="48"/>
      <c r="E68" s="48"/>
      <c r="F68" s="48"/>
      <c r="G68" s="48"/>
      <c r="H68" s="48"/>
      <c r="I68" s="127"/>
      <c r="J68" s="48"/>
      <c r="K68" s="48"/>
      <c r="L68" s="37"/>
    </row>
    <row r="69" spans="2:12" s="1" customFormat="1" ht="24.95" customHeight="1">
      <c r="B69" s="33"/>
      <c r="C69" s="22" t="s">
        <v>110</v>
      </c>
      <c r="D69" s="34"/>
      <c r="E69" s="34"/>
      <c r="F69" s="34"/>
      <c r="G69" s="34"/>
      <c r="H69" s="34"/>
      <c r="I69" s="102"/>
      <c r="J69" s="34"/>
      <c r="K69" s="34"/>
      <c r="L69" s="37"/>
    </row>
    <row r="70" spans="2:12" s="1" customFormat="1" ht="6.95" customHeight="1">
      <c r="B70" s="33"/>
      <c r="C70" s="34"/>
      <c r="D70" s="34"/>
      <c r="E70" s="34"/>
      <c r="F70" s="34"/>
      <c r="G70" s="34"/>
      <c r="H70" s="34"/>
      <c r="I70" s="102"/>
      <c r="J70" s="34"/>
      <c r="K70" s="34"/>
      <c r="L70" s="37"/>
    </row>
    <row r="71" spans="2:12" s="1" customFormat="1" ht="12" customHeight="1">
      <c r="B71" s="33"/>
      <c r="C71" s="28" t="s">
        <v>15</v>
      </c>
      <c r="D71" s="34"/>
      <c r="E71" s="34"/>
      <c r="F71" s="34"/>
      <c r="G71" s="34"/>
      <c r="H71" s="34"/>
      <c r="I71" s="102"/>
      <c r="J71" s="34"/>
      <c r="K71" s="34"/>
      <c r="L71" s="37"/>
    </row>
    <row r="72" spans="2:12" s="1" customFormat="1" ht="16.5" customHeight="1">
      <c r="B72" s="33"/>
      <c r="C72" s="34"/>
      <c r="D72" s="34"/>
      <c r="E72" s="350" t="str">
        <f>E7</f>
        <v>II/201  Chodová planá - Kyjov</v>
      </c>
      <c r="F72" s="351"/>
      <c r="G72" s="351"/>
      <c r="H72" s="351"/>
      <c r="I72" s="102"/>
      <c r="J72" s="34"/>
      <c r="K72" s="34"/>
      <c r="L72" s="37"/>
    </row>
    <row r="73" spans="2:12" s="1" customFormat="1" ht="12" customHeight="1">
      <c r="B73" s="33"/>
      <c r="C73" s="28" t="s">
        <v>98</v>
      </c>
      <c r="D73" s="34"/>
      <c r="E73" s="34"/>
      <c r="F73" s="34"/>
      <c r="G73" s="34"/>
      <c r="H73" s="34"/>
      <c r="I73" s="102"/>
      <c r="J73" s="34"/>
      <c r="K73" s="34"/>
      <c r="L73" s="37"/>
    </row>
    <row r="74" spans="2:12" s="1" customFormat="1" ht="16.5" customHeight="1">
      <c r="B74" s="33"/>
      <c r="C74" s="34"/>
      <c r="D74" s="34"/>
      <c r="E74" s="323" t="str">
        <f>E9</f>
        <v>SK9404 - VON</v>
      </c>
      <c r="F74" s="322"/>
      <c r="G74" s="322"/>
      <c r="H74" s="322"/>
      <c r="I74" s="102"/>
      <c r="J74" s="34"/>
      <c r="K74" s="34"/>
      <c r="L74" s="37"/>
    </row>
    <row r="75" spans="2:12" s="1" customFormat="1" ht="6.95" customHeight="1">
      <c r="B75" s="33"/>
      <c r="C75" s="34"/>
      <c r="D75" s="34"/>
      <c r="E75" s="34"/>
      <c r="F75" s="34"/>
      <c r="G75" s="34"/>
      <c r="H75" s="34"/>
      <c r="I75" s="102"/>
      <c r="J75" s="34"/>
      <c r="K75" s="34"/>
      <c r="L75" s="37"/>
    </row>
    <row r="76" spans="2:12" s="1" customFormat="1" ht="12" customHeight="1">
      <c r="B76" s="33"/>
      <c r="C76" s="28" t="s">
        <v>21</v>
      </c>
      <c r="D76" s="34"/>
      <c r="E76" s="34"/>
      <c r="F76" s="26" t="str">
        <f>F12</f>
        <v xml:space="preserve"> </v>
      </c>
      <c r="G76" s="34"/>
      <c r="H76" s="34"/>
      <c r="I76" s="103" t="s">
        <v>23</v>
      </c>
      <c r="J76" s="54" t="str">
        <f>IF(J12="","",J12)</f>
        <v>21. 5. 2019</v>
      </c>
      <c r="K76" s="34"/>
      <c r="L76" s="37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02"/>
      <c r="J77" s="34"/>
      <c r="K77" s="34"/>
      <c r="L77" s="37"/>
    </row>
    <row r="78" spans="2:12" s="1" customFormat="1" ht="24.95" customHeight="1">
      <c r="B78" s="33"/>
      <c r="C78" s="28" t="s">
        <v>25</v>
      </c>
      <c r="D78" s="34"/>
      <c r="E78" s="34"/>
      <c r="F78" s="26" t="str">
        <f>E15</f>
        <v>SUS PK příspěvková organizace</v>
      </c>
      <c r="G78" s="34"/>
      <c r="H78" s="34"/>
      <c r="I78" s="103" t="s">
        <v>32</v>
      </c>
      <c r="J78" s="31" t="str">
        <f>E21</f>
        <v xml:space="preserve">Projekční kancelář Ing.Škubalová </v>
      </c>
      <c r="K78" s="34"/>
      <c r="L78" s="37"/>
    </row>
    <row r="79" spans="2:12" s="1" customFormat="1" ht="13.7" customHeight="1">
      <c r="B79" s="33"/>
      <c r="C79" s="28" t="s">
        <v>30</v>
      </c>
      <c r="D79" s="34"/>
      <c r="E79" s="34"/>
      <c r="F79" s="26" t="str">
        <f>IF(E18="","",E18)</f>
        <v>Vyplň údaj</v>
      </c>
      <c r="G79" s="34"/>
      <c r="H79" s="34"/>
      <c r="I79" s="103" t="s">
        <v>37</v>
      </c>
      <c r="J79" s="31" t="str">
        <f>E24</f>
        <v>Straka</v>
      </c>
      <c r="K79" s="34"/>
      <c r="L79" s="37"/>
    </row>
    <row r="80" spans="2:12" s="1" customFormat="1" ht="10.35" customHeight="1">
      <c r="B80" s="33"/>
      <c r="C80" s="34"/>
      <c r="D80" s="34"/>
      <c r="E80" s="34"/>
      <c r="F80" s="34"/>
      <c r="G80" s="34"/>
      <c r="H80" s="34"/>
      <c r="I80" s="102"/>
      <c r="J80" s="34"/>
      <c r="K80" s="34"/>
      <c r="L80" s="37"/>
    </row>
    <row r="81" spans="2:65" s="9" customFormat="1" ht="29.25" customHeight="1">
      <c r="B81" s="147"/>
      <c r="C81" s="148" t="s">
        <v>111</v>
      </c>
      <c r="D81" s="149" t="s">
        <v>62</v>
      </c>
      <c r="E81" s="149" t="s">
        <v>58</v>
      </c>
      <c r="F81" s="149" t="s">
        <v>59</v>
      </c>
      <c r="G81" s="149" t="s">
        <v>112</v>
      </c>
      <c r="H81" s="149" t="s">
        <v>113</v>
      </c>
      <c r="I81" s="150" t="s">
        <v>114</v>
      </c>
      <c r="J81" s="149" t="s">
        <v>102</v>
      </c>
      <c r="K81" s="151" t="s">
        <v>115</v>
      </c>
      <c r="L81" s="152"/>
      <c r="M81" s="63" t="s">
        <v>27</v>
      </c>
      <c r="N81" s="64" t="s">
        <v>47</v>
      </c>
      <c r="O81" s="64" t="s">
        <v>116</v>
      </c>
      <c r="P81" s="64" t="s">
        <v>117</v>
      </c>
      <c r="Q81" s="64" t="s">
        <v>118</v>
      </c>
      <c r="R81" s="64" t="s">
        <v>119</v>
      </c>
      <c r="S81" s="64" t="s">
        <v>120</v>
      </c>
      <c r="T81" s="65" t="s">
        <v>121</v>
      </c>
    </row>
    <row r="82" spans="2:65" s="1" customFormat="1" ht="22.9" customHeight="1">
      <c r="B82" s="33"/>
      <c r="C82" s="70" t="s">
        <v>122</v>
      </c>
      <c r="D82" s="34"/>
      <c r="E82" s="34"/>
      <c r="F82" s="34"/>
      <c r="G82" s="34"/>
      <c r="H82" s="34"/>
      <c r="I82" s="102"/>
      <c r="J82" s="153">
        <f>BK82</f>
        <v>0</v>
      </c>
      <c r="K82" s="34"/>
      <c r="L82" s="37"/>
      <c r="M82" s="66"/>
      <c r="N82" s="67"/>
      <c r="O82" s="67"/>
      <c r="P82" s="154">
        <f>P83</f>
        <v>0</v>
      </c>
      <c r="Q82" s="67"/>
      <c r="R82" s="154">
        <f>R83</f>
        <v>0</v>
      </c>
      <c r="S82" s="67"/>
      <c r="T82" s="155">
        <f>T83</f>
        <v>0</v>
      </c>
      <c r="AT82" s="16" t="s">
        <v>76</v>
      </c>
      <c r="AU82" s="16" t="s">
        <v>103</v>
      </c>
      <c r="BK82" s="156">
        <f>BK83</f>
        <v>0</v>
      </c>
    </row>
    <row r="83" spans="2:65" s="10" customFormat="1" ht="25.9" customHeight="1">
      <c r="B83" s="157"/>
      <c r="C83" s="158"/>
      <c r="D83" s="159" t="s">
        <v>76</v>
      </c>
      <c r="E83" s="160" t="s">
        <v>410</v>
      </c>
      <c r="F83" s="160" t="s">
        <v>411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P84+P88</f>
        <v>0</v>
      </c>
      <c r="Q83" s="165"/>
      <c r="R83" s="166">
        <f>R84+R88</f>
        <v>0</v>
      </c>
      <c r="S83" s="165"/>
      <c r="T83" s="167">
        <f>T84+T88</f>
        <v>0</v>
      </c>
      <c r="AR83" s="168" t="s">
        <v>163</v>
      </c>
      <c r="AT83" s="169" t="s">
        <v>76</v>
      </c>
      <c r="AU83" s="169" t="s">
        <v>77</v>
      </c>
      <c r="AY83" s="168" t="s">
        <v>125</v>
      </c>
      <c r="BK83" s="170">
        <f>BK84+BK88</f>
        <v>0</v>
      </c>
    </row>
    <row r="84" spans="2:65" s="10" customFormat="1" ht="22.9" customHeight="1">
      <c r="B84" s="157"/>
      <c r="C84" s="158"/>
      <c r="D84" s="159" t="s">
        <v>76</v>
      </c>
      <c r="E84" s="171" t="s">
        <v>412</v>
      </c>
      <c r="F84" s="171" t="s">
        <v>413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SUM(P85:P87)</f>
        <v>0</v>
      </c>
      <c r="Q84" s="165"/>
      <c r="R84" s="166">
        <f>SUM(R85:R87)</f>
        <v>0</v>
      </c>
      <c r="S84" s="165"/>
      <c r="T84" s="167">
        <f>SUM(T85:T87)</f>
        <v>0</v>
      </c>
      <c r="AR84" s="168" t="s">
        <v>163</v>
      </c>
      <c r="AT84" s="169" t="s">
        <v>76</v>
      </c>
      <c r="AU84" s="169" t="s">
        <v>85</v>
      </c>
      <c r="AY84" s="168" t="s">
        <v>125</v>
      </c>
      <c r="BK84" s="170">
        <f>SUM(BK85:BK87)</f>
        <v>0</v>
      </c>
    </row>
    <row r="85" spans="2:65" s="1" customFormat="1" ht="16.5" customHeight="1">
      <c r="B85" s="33"/>
      <c r="C85" s="173" t="s">
        <v>85</v>
      </c>
      <c r="D85" s="173" t="s">
        <v>127</v>
      </c>
      <c r="E85" s="174" t="s">
        <v>414</v>
      </c>
      <c r="F85" s="175" t="s">
        <v>415</v>
      </c>
      <c r="G85" s="176" t="s">
        <v>416</v>
      </c>
      <c r="H85" s="177">
        <v>1</v>
      </c>
      <c r="I85" s="178"/>
      <c r="J85" s="177">
        <f>ROUND(I85*H85,2)</f>
        <v>0</v>
      </c>
      <c r="K85" s="175" t="s">
        <v>131</v>
      </c>
      <c r="L85" s="37"/>
      <c r="M85" s="179" t="s">
        <v>27</v>
      </c>
      <c r="N85" s="180" t="s">
        <v>48</v>
      </c>
      <c r="O85" s="59"/>
      <c r="P85" s="181">
        <f>O85*H85</f>
        <v>0</v>
      </c>
      <c r="Q85" s="181">
        <v>0</v>
      </c>
      <c r="R85" s="181">
        <f>Q85*H85</f>
        <v>0</v>
      </c>
      <c r="S85" s="181">
        <v>0</v>
      </c>
      <c r="T85" s="182">
        <f>S85*H85</f>
        <v>0</v>
      </c>
      <c r="AR85" s="16" t="s">
        <v>417</v>
      </c>
      <c r="AT85" s="16" t="s">
        <v>127</v>
      </c>
      <c r="AU85" s="16" t="s">
        <v>87</v>
      </c>
      <c r="AY85" s="16" t="s">
        <v>125</v>
      </c>
      <c r="BE85" s="183">
        <f>IF(N85="základní",J85,0)</f>
        <v>0</v>
      </c>
      <c r="BF85" s="183">
        <f>IF(N85="snížená",J85,0)</f>
        <v>0</v>
      </c>
      <c r="BG85" s="183">
        <f>IF(N85="zákl. přenesená",J85,0)</f>
        <v>0</v>
      </c>
      <c r="BH85" s="183">
        <f>IF(N85="sníž. přenesená",J85,0)</f>
        <v>0</v>
      </c>
      <c r="BI85" s="183">
        <f>IF(N85="nulová",J85,0)</f>
        <v>0</v>
      </c>
      <c r="BJ85" s="16" t="s">
        <v>85</v>
      </c>
      <c r="BK85" s="183">
        <f>ROUND(I85*H85,2)</f>
        <v>0</v>
      </c>
      <c r="BL85" s="16" t="s">
        <v>417</v>
      </c>
      <c r="BM85" s="16" t="s">
        <v>418</v>
      </c>
    </row>
    <row r="86" spans="2:65" s="1" customFormat="1" ht="16.5" customHeight="1">
      <c r="B86" s="33"/>
      <c r="C86" s="173" t="s">
        <v>87</v>
      </c>
      <c r="D86" s="173" t="s">
        <v>127</v>
      </c>
      <c r="E86" s="174" t="s">
        <v>419</v>
      </c>
      <c r="F86" s="175" t="s">
        <v>420</v>
      </c>
      <c r="G86" s="176" t="s">
        <v>416</v>
      </c>
      <c r="H86" s="177">
        <v>1</v>
      </c>
      <c r="I86" s="178"/>
      <c r="J86" s="177">
        <f>ROUND(I86*H86,2)</f>
        <v>0</v>
      </c>
      <c r="K86" s="175" t="s">
        <v>27</v>
      </c>
      <c r="L86" s="37"/>
      <c r="M86" s="179" t="s">
        <v>27</v>
      </c>
      <c r="N86" s="180" t="s">
        <v>48</v>
      </c>
      <c r="O86" s="59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AR86" s="16" t="s">
        <v>417</v>
      </c>
      <c r="AT86" s="16" t="s">
        <v>127</v>
      </c>
      <c r="AU86" s="16" t="s">
        <v>87</v>
      </c>
      <c r="AY86" s="16" t="s">
        <v>125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16" t="s">
        <v>85</v>
      </c>
      <c r="BK86" s="183">
        <f>ROUND(I86*H86,2)</f>
        <v>0</v>
      </c>
      <c r="BL86" s="16" t="s">
        <v>417</v>
      </c>
      <c r="BM86" s="16" t="s">
        <v>421</v>
      </c>
    </row>
    <row r="87" spans="2:65" s="1" customFormat="1" ht="16.5" customHeight="1">
      <c r="B87" s="33"/>
      <c r="C87" s="173" t="s">
        <v>145</v>
      </c>
      <c r="D87" s="173" t="s">
        <v>127</v>
      </c>
      <c r="E87" s="174" t="s">
        <v>422</v>
      </c>
      <c r="F87" s="175" t="s">
        <v>423</v>
      </c>
      <c r="G87" s="176" t="s">
        <v>416</v>
      </c>
      <c r="H87" s="177">
        <v>1</v>
      </c>
      <c r="I87" s="178"/>
      <c r="J87" s="177">
        <f>ROUND(I87*H87,2)</f>
        <v>0</v>
      </c>
      <c r="K87" s="175" t="s">
        <v>131</v>
      </c>
      <c r="L87" s="37"/>
      <c r="M87" s="179" t="s">
        <v>27</v>
      </c>
      <c r="N87" s="180" t="s">
        <v>48</v>
      </c>
      <c r="O87" s="59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AR87" s="16" t="s">
        <v>417</v>
      </c>
      <c r="AT87" s="16" t="s">
        <v>127</v>
      </c>
      <c r="AU87" s="16" t="s">
        <v>87</v>
      </c>
      <c r="AY87" s="16" t="s">
        <v>125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6" t="s">
        <v>85</v>
      </c>
      <c r="BK87" s="183">
        <f>ROUND(I87*H87,2)</f>
        <v>0</v>
      </c>
      <c r="BL87" s="16" t="s">
        <v>417</v>
      </c>
      <c r="BM87" s="16" t="s">
        <v>424</v>
      </c>
    </row>
    <row r="88" spans="2:65" s="10" customFormat="1" ht="22.9" customHeight="1">
      <c r="B88" s="157"/>
      <c r="C88" s="158"/>
      <c r="D88" s="159" t="s">
        <v>76</v>
      </c>
      <c r="E88" s="171" t="s">
        <v>425</v>
      </c>
      <c r="F88" s="171" t="s">
        <v>426</v>
      </c>
      <c r="G88" s="158"/>
      <c r="H88" s="158"/>
      <c r="I88" s="161"/>
      <c r="J88" s="172">
        <f>BK88</f>
        <v>0</v>
      </c>
      <c r="K88" s="158"/>
      <c r="L88" s="163"/>
      <c r="M88" s="164"/>
      <c r="N88" s="165"/>
      <c r="O88" s="165"/>
      <c r="P88" s="166">
        <f>P89</f>
        <v>0</v>
      </c>
      <c r="Q88" s="165"/>
      <c r="R88" s="166">
        <f>R89</f>
        <v>0</v>
      </c>
      <c r="S88" s="165"/>
      <c r="T88" s="167">
        <f>T89</f>
        <v>0</v>
      </c>
      <c r="AR88" s="168" t="s">
        <v>163</v>
      </c>
      <c r="AT88" s="169" t="s">
        <v>76</v>
      </c>
      <c r="AU88" s="169" t="s">
        <v>85</v>
      </c>
      <c r="AY88" s="168" t="s">
        <v>125</v>
      </c>
      <c r="BK88" s="170">
        <f>BK89</f>
        <v>0</v>
      </c>
    </row>
    <row r="89" spans="2:65" s="1" customFormat="1" ht="16.5" customHeight="1">
      <c r="B89" s="33"/>
      <c r="C89" s="173" t="s">
        <v>132</v>
      </c>
      <c r="D89" s="173" t="s">
        <v>127</v>
      </c>
      <c r="E89" s="174" t="s">
        <v>427</v>
      </c>
      <c r="F89" s="175" t="s">
        <v>428</v>
      </c>
      <c r="G89" s="176" t="s">
        <v>416</v>
      </c>
      <c r="H89" s="177">
        <v>1</v>
      </c>
      <c r="I89" s="178"/>
      <c r="J89" s="177">
        <f>ROUND(I89*H89,2)</f>
        <v>0</v>
      </c>
      <c r="K89" s="175" t="s">
        <v>131</v>
      </c>
      <c r="L89" s="37"/>
      <c r="M89" s="222" t="s">
        <v>27</v>
      </c>
      <c r="N89" s="223" t="s">
        <v>48</v>
      </c>
      <c r="O89" s="220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AR89" s="16" t="s">
        <v>417</v>
      </c>
      <c r="AT89" s="16" t="s">
        <v>127</v>
      </c>
      <c r="AU89" s="16" t="s">
        <v>87</v>
      </c>
      <c r="AY89" s="16" t="s">
        <v>125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6" t="s">
        <v>85</v>
      </c>
      <c r="BK89" s="183">
        <f>ROUND(I89*H89,2)</f>
        <v>0</v>
      </c>
      <c r="BL89" s="16" t="s">
        <v>417</v>
      </c>
      <c r="BM89" s="16" t="s">
        <v>429</v>
      </c>
    </row>
    <row r="90" spans="2:65" s="1" customFormat="1" ht="6.95" customHeight="1">
      <c r="B90" s="45"/>
      <c r="C90" s="46"/>
      <c r="D90" s="46"/>
      <c r="E90" s="46"/>
      <c r="F90" s="46"/>
      <c r="G90" s="46"/>
      <c r="H90" s="46"/>
      <c r="I90" s="124"/>
      <c r="J90" s="46"/>
      <c r="K90" s="46"/>
      <c r="L90" s="37"/>
    </row>
  </sheetData>
  <sheetProtection algorithmName="SHA-512" hashValue="RCbtGItHGJ0waeB8D5MD8K7y3urOgfvn78OhCeezP3hth30rj7r1+MH3hPSkiK/ljalHF85Dt2wnAxiWokpdgg==" saltValue="0Kn5weTEdkLvbHTrrrndjAWs8vmYNwTnF2CemrD6P7dQKocJeID1BzkFVgwIb1qYmYv5tmdtgBjKj+g0BNYn1Q==" spinCount="100000" sheet="1" objects="1" scenarios="1" formatColumns="0" formatRows="0" autoFilter="0"/>
  <autoFilter ref="C81:K8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226" customWidth="1"/>
    <col min="2" max="2" width="1.6640625" style="226" customWidth="1"/>
    <col min="3" max="4" width="5" style="226" customWidth="1"/>
    <col min="5" max="5" width="11.6640625" style="226" customWidth="1"/>
    <col min="6" max="6" width="9.1640625" style="226" customWidth="1"/>
    <col min="7" max="7" width="5" style="226" customWidth="1"/>
    <col min="8" max="8" width="77.83203125" style="226" customWidth="1"/>
    <col min="9" max="10" width="20" style="226" customWidth="1"/>
    <col min="11" max="11" width="1.6640625" style="226" customWidth="1"/>
  </cols>
  <sheetData>
    <row r="1" spans="2:11" ht="37.5" customHeight="1"/>
    <row r="2" spans="2:1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14" customFormat="1" ht="45" customHeight="1">
      <c r="B3" s="230"/>
      <c r="C3" s="355" t="s">
        <v>430</v>
      </c>
      <c r="D3" s="355"/>
      <c r="E3" s="355"/>
      <c r="F3" s="355"/>
      <c r="G3" s="355"/>
      <c r="H3" s="355"/>
      <c r="I3" s="355"/>
      <c r="J3" s="355"/>
      <c r="K3" s="231"/>
    </row>
    <row r="4" spans="2:11" ht="25.5" customHeight="1">
      <c r="B4" s="232"/>
      <c r="C4" s="358" t="s">
        <v>431</v>
      </c>
      <c r="D4" s="358"/>
      <c r="E4" s="358"/>
      <c r="F4" s="358"/>
      <c r="G4" s="358"/>
      <c r="H4" s="358"/>
      <c r="I4" s="358"/>
      <c r="J4" s="358"/>
      <c r="K4" s="233"/>
    </row>
    <row r="5" spans="2:11" ht="5.25" customHeight="1">
      <c r="B5" s="232"/>
      <c r="C5" s="234"/>
      <c r="D5" s="234"/>
      <c r="E5" s="234"/>
      <c r="F5" s="234"/>
      <c r="G5" s="234"/>
      <c r="H5" s="234"/>
      <c r="I5" s="234"/>
      <c r="J5" s="234"/>
      <c r="K5" s="233"/>
    </row>
    <row r="6" spans="2:11" ht="15" customHeight="1">
      <c r="B6" s="232"/>
      <c r="C6" s="356" t="s">
        <v>432</v>
      </c>
      <c r="D6" s="356"/>
      <c r="E6" s="356"/>
      <c r="F6" s="356"/>
      <c r="G6" s="356"/>
      <c r="H6" s="356"/>
      <c r="I6" s="356"/>
      <c r="J6" s="356"/>
      <c r="K6" s="233"/>
    </row>
    <row r="7" spans="2:11" ht="15" customHeight="1">
      <c r="B7" s="236"/>
      <c r="C7" s="356" t="s">
        <v>433</v>
      </c>
      <c r="D7" s="356"/>
      <c r="E7" s="356"/>
      <c r="F7" s="356"/>
      <c r="G7" s="356"/>
      <c r="H7" s="356"/>
      <c r="I7" s="356"/>
      <c r="J7" s="356"/>
      <c r="K7" s="233"/>
    </row>
    <row r="8" spans="2:1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ht="15" customHeight="1">
      <c r="B9" s="236"/>
      <c r="C9" s="356" t="s">
        <v>434</v>
      </c>
      <c r="D9" s="356"/>
      <c r="E9" s="356"/>
      <c r="F9" s="356"/>
      <c r="G9" s="356"/>
      <c r="H9" s="356"/>
      <c r="I9" s="356"/>
      <c r="J9" s="356"/>
      <c r="K9" s="233"/>
    </row>
    <row r="10" spans="2:11" ht="15" customHeight="1">
      <c r="B10" s="236"/>
      <c r="C10" s="235"/>
      <c r="D10" s="356" t="s">
        <v>435</v>
      </c>
      <c r="E10" s="356"/>
      <c r="F10" s="356"/>
      <c r="G10" s="356"/>
      <c r="H10" s="356"/>
      <c r="I10" s="356"/>
      <c r="J10" s="356"/>
      <c r="K10" s="233"/>
    </row>
    <row r="11" spans="2:11" ht="15" customHeight="1">
      <c r="B11" s="236"/>
      <c r="C11" s="237"/>
      <c r="D11" s="356" t="s">
        <v>436</v>
      </c>
      <c r="E11" s="356"/>
      <c r="F11" s="356"/>
      <c r="G11" s="356"/>
      <c r="H11" s="356"/>
      <c r="I11" s="356"/>
      <c r="J11" s="356"/>
      <c r="K11" s="233"/>
    </row>
    <row r="12" spans="2:11" ht="15" customHeight="1">
      <c r="B12" s="236"/>
      <c r="C12" s="237"/>
      <c r="D12" s="235"/>
      <c r="E12" s="235"/>
      <c r="F12" s="235"/>
      <c r="G12" s="235"/>
      <c r="H12" s="235"/>
      <c r="I12" s="235"/>
      <c r="J12" s="235"/>
      <c r="K12" s="233"/>
    </row>
    <row r="13" spans="2:11" ht="15" customHeight="1">
      <c r="B13" s="236"/>
      <c r="C13" s="237"/>
      <c r="D13" s="238" t="s">
        <v>437</v>
      </c>
      <c r="E13" s="235"/>
      <c r="F13" s="235"/>
      <c r="G13" s="235"/>
      <c r="H13" s="235"/>
      <c r="I13" s="235"/>
      <c r="J13" s="235"/>
      <c r="K13" s="233"/>
    </row>
    <row r="14" spans="2:11" ht="12.75" customHeight="1">
      <c r="B14" s="236"/>
      <c r="C14" s="237"/>
      <c r="D14" s="237"/>
      <c r="E14" s="237"/>
      <c r="F14" s="237"/>
      <c r="G14" s="237"/>
      <c r="H14" s="237"/>
      <c r="I14" s="237"/>
      <c r="J14" s="237"/>
      <c r="K14" s="233"/>
    </row>
    <row r="15" spans="2:11" ht="15" customHeight="1">
      <c r="B15" s="236"/>
      <c r="C15" s="237"/>
      <c r="D15" s="356" t="s">
        <v>438</v>
      </c>
      <c r="E15" s="356"/>
      <c r="F15" s="356"/>
      <c r="G15" s="356"/>
      <c r="H15" s="356"/>
      <c r="I15" s="356"/>
      <c r="J15" s="356"/>
      <c r="K15" s="233"/>
    </row>
    <row r="16" spans="2:11" ht="15" customHeight="1">
      <c r="B16" s="236"/>
      <c r="C16" s="237"/>
      <c r="D16" s="356" t="s">
        <v>439</v>
      </c>
      <c r="E16" s="356"/>
      <c r="F16" s="356"/>
      <c r="G16" s="356"/>
      <c r="H16" s="356"/>
      <c r="I16" s="356"/>
      <c r="J16" s="356"/>
      <c r="K16" s="233"/>
    </row>
    <row r="17" spans="2:11" ht="15" customHeight="1">
      <c r="B17" s="236"/>
      <c r="C17" s="237"/>
      <c r="D17" s="356" t="s">
        <v>440</v>
      </c>
      <c r="E17" s="356"/>
      <c r="F17" s="356"/>
      <c r="G17" s="356"/>
      <c r="H17" s="356"/>
      <c r="I17" s="356"/>
      <c r="J17" s="356"/>
      <c r="K17" s="233"/>
    </row>
    <row r="18" spans="2:11" ht="15" customHeight="1">
      <c r="B18" s="236"/>
      <c r="C18" s="237"/>
      <c r="D18" s="237"/>
      <c r="E18" s="239" t="s">
        <v>84</v>
      </c>
      <c r="F18" s="356" t="s">
        <v>441</v>
      </c>
      <c r="G18" s="356"/>
      <c r="H18" s="356"/>
      <c r="I18" s="356"/>
      <c r="J18" s="356"/>
      <c r="K18" s="233"/>
    </row>
    <row r="19" spans="2:11" ht="15" customHeight="1">
      <c r="B19" s="236"/>
      <c r="C19" s="237"/>
      <c r="D19" s="237"/>
      <c r="E19" s="239" t="s">
        <v>442</v>
      </c>
      <c r="F19" s="356" t="s">
        <v>443</v>
      </c>
      <c r="G19" s="356"/>
      <c r="H19" s="356"/>
      <c r="I19" s="356"/>
      <c r="J19" s="356"/>
      <c r="K19" s="233"/>
    </row>
    <row r="20" spans="2:11" ht="15" customHeight="1">
      <c r="B20" s="236"/>
      <c r="C20" s="237"/>
      <c r="D20" s="237"/>
      <c r="E20" s="239" t="s">
        <v>444</v>
      </c>
      <c r="F20" s="356" t="s">
        <v>445</v>
      </c>
      <c r="G20" s="356"/>
      <c r="H20" s="356"/>
      <c r="I20" s="356"/>
      <c r="J20" s="356"/>
      <c r="K20" s="233"/>
    </row>
    <row r="21" spans="2:11" ht="15" customHeight="1">
      <c r="B21" s="236"/>
      <c r="C21" s="237"/>
      <c r="D21" s="237"/>
      <c r="E21" s="239" t="s">
        <v>95</v>
      </c>
      <c r="F21" s="356" t="s">
        <v>446</v>
      </c>
      <c r="G21" s="356"/>
      <c r="H21" s="356"/>
      <c r="I21" s="356"/>
      <c r="J21" s="356"/>
      <c r="K21" s="233"/>
    </row>
    <row r="22" spans="2:11" ht="15" customHeight="1">
      <c r="B22" s="236"/>
      <c r="C22" s="237"/>
      <c r="D22" s="237"/>
      <c r="E22" s="239" t="s">
        <v>447</v>
      </c>
      <c r="F22" s="356" t="s">
        <v>448</v>
      </c>
      <c r="G22" s="356"/>
      <c r="H22" s="356"/>
      <c r="I22" s="356"/>
      <c r="J22" s="356"/>
      <c r="K22" s="233"/>
    </row>
    <row r="23" spans="2:11" ht="15" customHeight="1">
      <c r="B23" s="236"/>
      <c r="C23" s="237"/>
      <c r="D23" s="237"/>
      <c r="E23" s="239" t="s">
        <v>449</v>
      </c>
      <c r="F23" s="356" t="s">
        <v>450</v>
      </c>
      <c r="G23" s="356"/>
      <c r="H23" s="356"/>
      <c r="I23" s="356"/>
      <c r="J23" s="356"/>
      <c r="K23" s="233"/>
    </row>
    <row r="24" spans="2:11" ht="12.75" customHeight="1">
      <c r="B24" s="236"/>
      <c r="C24" s="237"/>
      <c r="D24" s="237"/>
      <c r="E24" s="237"/>
      <c r="F24" s="237"/>
      <c r="G24" s="237"/>
      <c r="H24" s="237"/>
      <c r="I24" s="237"/>
      <c r="J24" s="237"/>
      <c r="K24" s="233"/>
    </row>
    <row r="25" spans="2:11" ht="15" customHeight="1">
      <c r="B25" s="236"/>
      <c r="C25" s="356" t="s">
        <v>451</v>
      </c>
      <c r="D25" s="356"/>
      <c r="E25" s="356"/>
      <c r="F25" s="356"/>
      <c r="G25" s="356"/>
      <c r="H25" s="356"/>
      <c r="I25" s="356"/>
      <c r="J25" s="356"/>
      <c r="K25" s="233"/>
    </row>
    <row r="26" spans="2:11" ht="15" customHeight="1">
      <c r="B26" s="236"/>
      <c r="C26" s="356" t="s">
        <v>452</v>
      </c>
      <c r="D26" s="356"/>
      <c r="E26" s="356"/>
      <c r="F26" s="356"/>
      <c r="G26" s="356"/>
      <c r="H26" s="356"/>
      <c r="I26" s="356"/>
      <c r="J26" s="356"/>
      <c r="K26" s="233"/>
    </row>
    <row r="27" spans="2:11" ht="15" customHeight="1">
      <c r="B27" s="236"/>
      <c r="C27" s="235"/>
      <c r="D27" s="356" t="s">
        <v>453</v>
      </c>
      <c r="E27" s="356"/>
      <c r="F27" s="356"/>
      <c r="G27" s="356"/>
      <c r="H27" s="356"/>
      <c r="I27" s="356"/>
      <c r="J27" s="356"/>
      <c r="K27" s="233"/>
    </row>
    <row r="28" spans="2:11" ht="15" customHeight="1">
      <c r="B28" s="236"/>
      <c r="C28" s="237"/>
      <c r="D28" s="356" t="s">
        <v>454</v>
      </c>
      <c r="E28" s="356"/>
      <c r="F28" s="356"/>
      <c r="G28" s="356"/>
      <c r="H28" s="356"/>
      <c r="I28" s="356"/>
      <c r="J28" s="356"/>
      <c r="K28" s="233"/>
    </row>
    <row r="29" spans="2:11" ht="12.75" customHeight="1">
      <c r="B29" s="236"/>
      <c r="C29" s="237"/>
      <c r="D29" s="237"/>
      <c r="E29" s="237"/>
      <c r="F29" s="237"/>
      <c r="G29" s="237"/>
      <c r="H29" s="237"/>
      <c r="I29" s="237"/>
      <c r="J29" s="237"/>
      <c r="K29" s="233"/>
    </row>
    <row r="30" spans="2:11" ht="15" customHeight="1">
      <c r="B30" s="236"/>
      <c r="C30" s="237"/>
      <c r="D30" s="356" t="s">
        <v>455</v>
      </c>
      <c r="E30" s="356"/>
      <c r="F30" s="356"/>
      <c r="G30" s="356"/>
      <c r="H30" s="356"/>
      <c r="I30" s="356"/>
      <c r="J30" s="356"/>
      <c r="K30" s="233"/>
    </row>
    <row r="31" spans="2:11" ht="15" customHeight="1">
      <c r="B31" s="236"/>
      <c r="C31" s="237"/>
      <c r="D31" s="356" t="s">
        <v>456</v>
      </c>
      <c r="E31" s="356"/>
      <c r="F31" s="356"/>
      <c r="G31" s="356"/>
      <c r="H31" s="356"/>
      <c r="I31" s="356"/>
      <c r="J31" s="356"/>
      <c r="K31" s="233"/>
    </row>
    <row r="32" spans="2:11" ht="12.75" customHeight="1">
      <c r="B32" s="236"/>
      <c r="C32" s="237"/>
      <c r="D32" s="237"/>
      <c r="E32" s="237"/>
      <c r="F32" s="237"/>
      <c r="G32" s="237"/>
      <c r="H32" s="237"/>
      <c r="I32" s="237"/>
      <c r="J32" s="237"/>
      <c r="K32" s="233"/>
    </row>
    <row r="33" spans="2:11" ht="15" customHeight="1">
      <c r="B33" s="236"/>
      <c r="C33" s="237"/>
      <c r="D33" s="356" t="s">
        <v>457</v>
      </c>
      <c r="E33" s="356"/>
      <c r="F33" s="356"/>
      <c r="G33" s="356"/>
      <c r="H33" s="356"/>
      <c r="I33" s="356"/>
      <c r="J33" s="356"/>
      <c r="K33" s="233"/>
    </row>
    <row r="34" spans="2:11" ht="15" customHeight="1">
      <c r="B34" s="236"/>
      <c r="C34" s="237"/>
      <c r="D34" s="356" t="s">
        <v>458</v>
      </c>
      <c r="E34" s="356"/>
      <c r="F34" s="356"/>
      <c r="G34" s="356"/>
      <c r="H34" s="356"/>
      <c r="I34" s="356"/>
      <c r="J34" s="356"/>
      <c r="K34" s="233"/>
    </row>
    <row r="35" spans="2:11" ht="15" customHeight="1">
      <c r="B35" s="236"/>
      <c r="C35" s="237"/>
      <c r="D35" s="356" t="s">
        <v>459</v>
      </c>
      <c r="E35" s="356"/>
      <c r="F35" s="356"/>
      <c r="G35" s="356"/>
      <c r="H35" s="356"/>
      <c r="I35" s="356"/>
      <c r="J35" s="356"/>
      <c r="K35" s="233"/>
    </row>
    <row r="36" spans="2:11" ht="15" customHeight="1">
      <c r="B36" s="236"/>
      <c r="C36" s="237"/>
      <c r="D36" s="235"/>
      <c r="E36" s="238" t="s">
        <v>111</v>
      </c>
      <c r="F36" s="235"/>
      <c r="G36" s="356" t="s">
        <v>460</v>
      </c>
      <c r="H36" s="356"/>
      <c r="I36" s="356"/>
      <c r="J36" s="356"/>
      <c r="K36" s="233"/>
    </row>
    <row r="37" spans="2:11" ht="30.75" customHeight="1">
      <c r="B37" s="236"/>
      <c r="C37" s="237"/>
      <c r="D37" s="235"/>
      <c r="E37" s="238" t="s">
        <v>461</v>
      </c>
      <c r="F37" s="235"/>
      <c r="G37" s="356" t="s">
        <v>462</v>
      </c>
      <c r="H37" s="356"/>
      <c r="I37" s="356"/>
      <c r="J37" s="356"/>
      <c r="K37" s="233"/>
    </row>
    <row r="38" spans="2:11" ht="15" customHeight="1">
      <c r="B38" s="236"/>
      <c r="C38" s="237"/>
      <c r="D38" s="235"/>
      <c r="E38" s="238" t="s">
        <v>58</v>
      </c>
      <c r="F38" s="235"/>
      <c r="G38" s="356" t="s">
        <v>463</v>
      </c>
      <c r="H38" s="356"/>
      <c r="I38" s="356"/>
      <c r="J38" s="356"/>
      <c r="K38" s="233"/>
    </row>
    <row r="39" spans="2:11" ht="15" customHeight="1">
      <c r="B39" s="236"/>
      <c r="C39" s="237"/>
      <c r="D39" s="235"/>
      <c r="E39" s="238" t="s">
        <v>59</v>
      </c>
      <c r="F39" s="235"/>
      <c r="G39" s="356" t="s">
        <v>464</v>
      </c>
      <c r="H39" s="356"/>
      <c r="I39" s="356"/>
      <c r="J39" s="356"/>
      <c r="K39" s="233"/>
    </row>
    <row r="40" spans="2:11" ht="15" customHeight="1">
      <c r="B40" s="236"/>
      <c r="C40" s="237"/>
      <c r="D40" s="235"/>
      <c r="E40" s="238" t="s">
        <v>112</v>
      </c>
      <c r="F40" s="235"/>
      <c r="G40" s="356" t="s">
        <v>465</v>
      </c>
      <c r="H40" s="356"/>
      <c r="I40" s="356"/>
      <c r="J40" s="356"/>
      <c r="K40" s="233"/>
    </row>
    <row r="41" spans="2:11" ht="15" customHeight="1">
      <c r="B41" s="236"/>
      <c r="C41" s="237"/>
      <c r="D41" s="235"/>
      <c r="E41" s="238" t="s">
        <v>113</v>
      </c>
      <c r="F41" s="235"/>
      <c r="G41" s="356" t="s">
        <v>466</v>
      </c>
      <c r="H41" s="356"/>
      <c r="I41" s="356"/>
      <c r="J41" s="356"/>
      <c r="K41" s="233"/>
    </row>
    <row r="42" spans="2:11" ht="15" customHeight="1">
      <c r="B42" s="236"/>
      <c r="C42" s="237"/>
      <c r="D42" s="235"/>
      <c r="E42" s="238" t="s">
        <v>467</v>
      </c>
      <c r="F42" s="235"/>
      <c r="G42" s="356" t="s">
        <v>468</v>
      </c>
      <c r="H42" s="356"/>
      <c r="I42" s="356"/>
      <c r="J42" s="356"/>
      <c r="K42" s="233"/>
    </row>
    <row r="43" spans="2:11" ht="15" customHeight="1">
      <c r="B43" s="236"/>
      <c r="C43" s="237"/>
      <c r="D43" s="235"/>
      <c r="E43" s="238"/>
      <c r="F43" s="235"/>
      <c r="G43" s="356" t="s">
        <v>469</v>
      </c>
      <c r="H43" s="356"/>
      <c r="I43" s="356"/>
      <c r="J43" s="356"/>
      <c r="K43" s="233"/>
    </row>
    <row r="44" spans="2:11" ht="15" customHeight="1">
      <c r="B44" s="236"/>
      <c r="C44" s="237"/>
      <c r="D44" s="235"/>
      <c r="E44" s="238" t="s">
        <v>470</v>
      </c>
      <c r="F44" s="235"/>
      <c r="G44" s="356" t="s">
        <v>471</v>
      </c>
      <c r="H44" s="356"/>
      <c r="I44" s="356"/>
      <c r="J44" s="356"/>
      <c r="K44" s="233"/>
    </row>
    <row r="45" spans="2:11" ht="15" customHeight="1">
      <c r="B45" s="236"/>
      <c r="C45" s="237"/>
      <c r="D45" s="235"/>
      <c r="E45" s="238" t="s">
        <v>115</v>
      </c>
      <c r="F45" s="235"/>
      <c r="G45" s="356" t="s">
        <v>472</v>
      </c>
      <c r="H45" s="356"/>
      <c r="I45" s="356"/>
      <c r="J45" s="356"/>
      <c r="K45" s="233"/>
    </row>
    <row r="46" spans="2:11" ht="12.75" customHeight="1">
      <c r="B46" s="236"/>
      <c r="C46" s="237"/>
      <c r="D46" s="235"/>
      <c r="E46" s="235"/>
      <c r="F46" s="235"/>
      <c r="G46" s="235"/>
      <c r="H46" s="235"/>
      <c r="I46" s="235"/>
      <c r="J46" s="235"/>
      <c r="K46" s="233"/>
    </row>
    <row r="47" spans="2:11" ht="15" customHeight="1">
      <c r="B47" s="236"/>
      <c r="C47" s="237"/>
      <c r="D47" s="356" t="s">
        <v>473</v>
      </c>
      <c r="E47" s="356"/>
      <c r="F47" s="356"/>
      <c r="G47" s="356"/>
      <c r="H47" s="356"/>
      <c r="I47" s="356"/>
      <c r="J47" s="356"/>
      <c r="K47" s="233"/>
    </row>
    <row r="48" spans="2:11" ht="15" customHeight="1">
      <c r="B48" s="236"/>
      <c r="C48" s="237"/>
      <c r="D48" s="237"/>
      <c r="E48" s="356" t="s">
        <v>474</v>
      </c>
      <c r="F48" s="356"/>
      <c r="G48" s="356"/>
      <c r="H48" s="356"/>
      <c r="I48" s="356"/>
      <c r="J48" s="356"/>
      <c r="K48" s="233"/>
    </row>
    <row r="49" spans="2:11" ht="15" customHeight="1">
      <c r="B49" s="236"/>
      <c r="C49" s="237"/>
      <c r="D49" s="237"/>
      <c r="E49" s="356" t="s">
        <v>475</v>
      </c>
      <c r="F49" s="356"/>
      <c r="G49" s="356"/>
      <c r="H49" s="356"/>
      <c r="I49" s="356"/>
      <c r="J49" s="356"/>
      <c r="K49" s="233"/>
    </row>
    <row r="50" spans="2:11" ht="15" customHeight="1">
      <c r="B50" s="236"/>
      <c r="C50" s="237"/>
      <c r="D50" s="237"/>
      <c r="E50" s="356" t="s">
        <v>476</v>
      </c>
      <c r="F50" s="356"/>
      <c r="G50" s="356"/>
      <c r="H50" s="356"/>
      <c r="I50" s="356"/>
      <c r="J50" s="356"/>
      <c r="K50" s="233"/>
    </row>
    <row r="51" spans="2:11" ht="15" customHeight="1">
      <c r="B51" s="236"/>
      <c r="C51" s="237"/>
      <c r="D51" s="356" t="s">
        <v>477</v>
      </c>
      <c r="E51" s="356"/>
      <c r="F51" s="356"/>
      <c r="G51" s="356"/>
      <c r="H51" s="356"/>
      <c r="I51" s="356"/>
      <c r="J51" s="356"/>
      <c r="K51" s="233"/>
    </row>
    <row r="52" spans="2:11" ht="25.5" customHeight="1">
      <c r="B52" s="232"/>
      <c r="C52" s="358" t="s">
        <v>478</v>
      </c>
      <c r="D52" s="358"/>
      <c r="E52" s="358"/>
      <c r="F52" s="358"/>
      <c r="G52" s="358"/>
      <c r="H52" s="358"/>
      <c r="I52" s="358"/>
      <c r="J52" s="358"/>
      <c r="K52" s="233"/>
    </row>
    <row r="53" spans="2:11" ht="5.25" customHeight="1">
      <c r="B53" s="232"/>
      <c r="C53" s="234"/>
      <c r="D53" s="234"/>
      <c r="E53" s="234"/>
      <c r="F53" s="234"/>
      <c r="G53" s="234"/>
      <c r="H53" s="234"/>
      <c r="I53" s="234"/>
      <c r="J53" s="234"/>
      <c r="K53" s="233"/>
    </row>
    <row r="54" spans="2:11" ht="15" customHeight="1">
      <c r="B54" s="232"/>
      <c r="C54" s="356" t="s">
        <v>479</v>
      </c>
      <c r="D54" s="356"/>
      <c r="E54" s="356"/>
      <c r="F54" s="356"/>
      <c r="G54" s="356"/>
      <c r="H54" s="356"/>
      <c r="I54" s="356"/>
      <c r="J54" s="356"/>
      <c r="K54" s="233"/>
    </row>
    <row r="55" spans="2:11" ht="15" customHeight="1">
      <c r="B55" s="232"/>
      <c r="C55" s="356" t="s">
        <v>480</v>
      </c>
      <c r="D55" s="356"/>
      <c r="E55" s="356"/>
      <c r="F55" s="356"/>
      <c r="G55" s="356"/>
      <c r="H55" s="356"/>
      <c r="I55" s="356"/>
      <c r="J55" s="356"/>
      <c r="K55" s="233"/>
    </row>
    <row r="56" spans="2:11" ht="12.75" customHeight="1">
      <c r="B56" s="232"/>
      <c r="C56" s="235"/>
      <c r="D56" s="235"/>
      <c r="E56" s="235"/>
      <c r="F56" s="235"/>
      <c r="G56" s="235"/>
      <c r="H56" s="235"/>
      <c r="I56" s="235"/>
      <c r="J56" s="235"/>
      <c r="K56" s="233"/>
    </row>
    <row r="57" spans="2:11" ht="15" customHeight="1">
      <c r="B57" s="232"/>
      <c r="C57" s="356" t="s">
        <v>481</v>
      </c>
      <c r="D57" s="356"/>
      <c r="E57" s="356"/>
      <c r="F57" s="356"/>
      <c r="G57" s="356"/>
      <c r="H57" s="356"/>
      <c r="I57" s="356"/>
      <c r="J57" s="356"/>
      <c r="K57" s="233"/>
    </row>
    <row r="58" spans="2:11" ht="15" customHeight="1">
      <c r="B58" s="232"/>
      <c r="C58" s="237"/>
      <c r="D58" s="356" t="s">
        <v>482</v>
      </c>
      <c r="E58" s="356"/>
      <c r="F58" s="356"/>
      <c r="G58" s="356"/>
      <c r="H58" s="356"/>
      <c r="I58" s="356"/>
      <c r="J58" s="356"/>
      <c r="K58" s="233"/>
    </row>
    <row r="59" spans="2:11" ht="15" customHeight="1">
      <c r="B59" s="232"/>
      <c r="C59" s="237"/>
      <c r="D59" s="356" t="s">
        <v>483</v>
      </c>
      <c r="E59" s="356"/>
      <c r="F59" s="356"/>
      <c r="G59" s="356"/>
      <c r="H59" s="356"/>
      <c r="I59" s="356"/>
      <c r="J59" s="356"/>
      <c r="K59" s="233"/>
    </row>
    <row r="60" spans="2:11" ht="15" customHeight="1">
      <c r="B60" s="232"/>
      <c r="C60" s="237"/>
      <c r="D60" s="356" t="s">
        <v>484</v>
      </c>
      <c r="E60" s="356"/>
      <c r="F60" s="356"/>
      <c r="G60" s="356"/>
      <c r="H60" s="356"/>
      <c r="I60" s="356"/>
      <c r="J60" s="356"/>
      <c r="K60" s="233"/>
    </row>
    <row r="61" spans="2:11" ht="15" customHeight="1">
      <c r="B61" s="232"/>
      <c r="C61" s="237"/>
      <c r="D61" s="356" t="s">
        <v>485</v>
      </c>
      <c r="E61" s="356"/>
      <c r="F61" s="356"/>
      <c r="G61" s="356"/>
      <c r="H61" s="356"/>
      <c r="I61" s="356"/>
      <c r="J61" s="356"/>
      <c r="K61" s="233"/>
    </row>
    <row r="62" spans="2:11" ht="15" customHeight="1">
      <c r="B62" s="232"/>
      <c r="C62" s="237"/>
      <c r="D62" s="359" t="s">
        <v>486</v>
      </c>
      <c r="E62" s="359"/>
      <c r="F62" s="359"/>
      <c r="G62" s="359"/>
      <c r="H62" s="359"/>
      <c r="I62" s="359"/>
      <c r="J62" s="359"/>
      <c r="K62" s="233"/>
    </row>
    <row r="63" spans="2:11" ht="15" customHeight="1">
      <c r="B63" s="232"/>
      <c r="C63" s="237"/>
      <c r="D63" s="356" t="s">
        <v>487</v>
      </c>
      <c r="E63" s="356"/>
      <c r="F63" s="356"/>
      <c r="G63" s="356"/>
      <c r="H63" s="356"/>
      <c r="I63" s="356"/>
      <c r="J63" s="356"/>
      <c r="K63" s="233"/>
    </row>
    <row r="64" spans="2:11" ht="12.75" customHeight="1">
      <c r="B64" s="232"/>
      <c r="C64" s="237"/>
      <c r="D64" s="237"/>
      <c r="E64" s="240"/>
      <c r="F64" s="237"/>
      <c r="G64" s="237"/>
      <c r="H64" s="237"/>
      <c r="I64" s="237"/>
      <c r="J64" s="237"/>
      <c r="K64" s="233"/>
    </row>
    <row r="65" spans="2:11" ht="15" customHeight="1">
      <c r="B65" s="232"/>
      <c r="C65" s="237"/>
      <c r="D65" s="356" t="s">
        <v>488</v>
      </c>
      <c r="E65" s="356"/>
      <c r="F65" s="356"/>
      <c r="G65" s="356"/>
      <c r="H65" s="356"/>
      <c r="I65" s="356"/>
      <c r="J65" s="356"/>
      <c r="K65" s="233"/>
    </row>
    <row r="66" spans="2:11" ht="15" customHeight="1">
      <c r="B66" s="232"/>
      <c r="C66" s="237"/>
      <c r="D66" s="359" t="s">
        <v>489</v>
      </c>
      <c r="E66" s="359"/>
      <c r="F66" s="359"/>
      <c r="G66" s="359"/>
      <c r="H66" s="359"/>
      <c r="I66" s="359"/>
      <c r="J66" s="359"/>
      <c r="K66" s="233"/>
    </row>
    <row r="67" spans="2:11" ht="15" customHeight="1">
      <c r="B67" s="232"/>
      <c r="C67" s="237"/>
      <c r="D67" s="356" t="s">
        <v>490</v>
      </c>
      <c r="E67" s="356"/>
      <c r="F67" s="356"/>
      <c r="G67" s="356"/>
      <c r="H67" s="356"/>
      <c r="I67" s="356"/>
      <c r="J67" s="356"/>
      <c r="K67" s="233"/>
    </row>
    <row r="68" spans="2:11" ht="15" customHeight="1">
      <c r="B68" s="232"/>
      <c r="C68" s="237"/>
      <c r="D68" s="356" t="s">
        <v>491</v>
      </c>
      <c r="E68" s="356"/>
      <c r="F68" s="356"/>
      <c r="G68" s="356"/>
      <c r="H68" s="356"/>
      <c r="I68" s="356"/>
      <c r="J68" s="356"/>
      <c r="K68" s="233"/>
    </row>
    <row r="69" spans="2:11" ht="15" customHeight="1">
      <c r="B69" s="232"/>
      <c r="C69" s="237"/>
      <c r="D69" s="356" t="s">
        <v>492</v>
      </c>
      <c r="E69" s="356"/>
      <c r="F69" s="356"/>
      <c r="G69" s="356"/>
      <c r="H69" s="356"/>
      <c r="I69" s="356"/>
      <c r="J69" s="356"/>
      <c r="K69" s="233"/>
    </row>
    <row r="70" spans="2:11" ht="15" customHeight="1">
      <c r="B70" s="232"/>
      <c r="C70" s="237"/>
      <c r="D70" s="356" t="s">
        <v>493</v>
      </c>
      <c r="E70" s="356"/>
      <c r="F70" s="356"/>
      <c r="G70" s="356"/>
      <c r="H70" s="356"/>
      <c r="I70" s="356"/>
      <c r="J70" s="356"/>
      <c r="K70" s="233"/>
    </row>
    <row r="71" spans="2:11" ht="12.7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ht="18.75" customHeight="1"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18.75" customHeight="1"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  <row r="74" spans="2:11" ht="7.5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8"/>
    </row>
    <row r="75" spans="2:11" ht="45" customHeight="1">
      <c r="B75" s="249"/>
      <c r="C75" s="357" t="s">
        <v>494</v>
      </c>
      <c r="D75" s="357"/>
      <c r="E75" s="357"/>
      <c r="F75" s="357"/>
      <c r="G75" s="357"/>
      <c r="H75" s="357"/>
      <c r="I75" s="357"/>
      <c r="J75" s="357"/>
      <c r="K75" s="250"/>
    </row>
    <row r="76" spans="2:11" ht="17.25" customHeight="1">
      <c r="B76" s="249"/>
      <c r="C76" s="251" t="s">
        <v>495</v>
      </c>
      <c r="D76" s="251"/>
      <c r="E76" s="251"/>
      <c r="F76" s="251" t="s">
        <v>496</v>
      </c>
      <c r="G76" s="252"/>
      <c r="H76" s="251" t="s">
        <v>59</v>
      </c>
      <c r="I76" s="251" t="s">
        <v>62</v>
      </c>
      <c r="J76" s="251" t="s">
        <v>497</v>
      </c>
      <c r="K76" s="250"/>
    </row>
    <row r="77" spans="2:11" ht="17.25" customHeight="1">
      <c r="B77" s="249"/>
      <c r="C77" s="253" t="s">
        <v>498</v>
      </c>
      <c r="D77" s="253"/>
      <c r="E77" s="253"/>
      <c r="F77" s="254" t="s">
        <v>499</v>
      </c>
      <c r="G77" s="255"/>
      <c r="H77" s="253"/>
      <c r="I77" s="253"/>
      <c r="J77" s="253" t="s">
        <v>500</v>
      </c>
      <c r="K77" s="250"/>
    </row>
    <row r="78" spans="2:11" ht="5.25" customHeight="1">
      <c r="B78" s="249"/>
      <c r="C78" s="256"/>
      <c r="D78" s="256"/>
      <c r="E78" s="256"/>
      <c r="F78" s="256"/>
      <c r="G78" s="257"/>
      <c r="H78" s="256"/>
      <c r="I78" s="256"/>
      <c r="J78" s="256"/>
      <c r="K78" s="250"/>
    </row>
    <row r="79" spans="2:11" ht="15" customHeight="1">
      <c r="B79" s="249"/>
      <c r="C79" s="238" t="s">
        <v>58</v>
      </c>
      <c r="D79" s="256"/>
      <c r="E79" s="256"/>
      <c r="F79" s="258" t="s">
        <v>501</v>
      </c>
      <c r="G79" s="257"/>
      <c r="H79" s="238" t="s">
        <v>502</v>
      </c>
      <c r="I79" s="238" t="s">
        <v>503</v>
      </c>
      <c r="J79" s="238">
        <v>20</v>
      </c>
      <c r="K79" s="250"/>
    </row>
    <row r="80" spans="2:11" ht="15" customHeight="1">
      <c r="B80" s="249"/>
      <c r="C80" s="238" t="s">
        <v>504</v>
      </c>
      <c r="D80" s="238"/>
      <c r="E80" s="238"/>
      <c r="F80" s="258" t="s">
        <v>501</v>
      </c>
      <c r="G80" s="257"/>
      <c r="H80" s="238" t="s">
        <v>505</v>
      </c>
      <c r="I80" s="238" t="s">
        <v>503</v>
      </c>
      <c r="J80" s="238">
        <v>120</v>
      </c>
      <c r="K80" s="250"/>
    </row>
    <row r="81" spans="2:11" ht="15" customHeight="1">
      <c r="B81" s="259"/>
      <c r="C81" s="238" t="s">
        <v>506</v>
      </c>
      <c r="D81" s="238"/>
      <c r="E81" s="238"/>
      <c r="F81" s="258" t="s">
        <v>507</v>
      </c>
      <c r="G81" s="257"/>
      <c r="H81" s="238" t="s">
        <v>508</v>
      </c>
      <c r="I81" s="238" t="s">
        <v>503</v>
      </c>
      <c r="J81" s="238">
        <v>50</v>
      </c>
      <c r="K81" s="250"/>
    </row>
    <row r="82" spans="2:11" ht="15" customHeight="1">
      <c r="B82" s="259"/>
      <c r="C82" s="238" t="s">
        <v>509</v>
      </c>
      <c r="D82" s="238"/>
      <c r="E82" s="238"/>
      <c r="F82" s="258" t="s">
        <v>501</v>
      </c>
      <c r="G82" s="257"/>
      <c r="H82" s="238" t="s">
        <v>510</v>
      </c>
      <c r="I82" s="238" t="s">
        <v>511</v>
      </c>
      <c r="J82" s="238"/>
      <c r="K82" s="250"/>
    </row>
    <row r="83" spans="2:11" ht="15" customHeight="1">
      <c r="B83" s="259"/>
      <c r="C83" s="260" t="s">
        <v>512</v>
      </c>
      <c r="D83" s="260"/>
      <c r="E83" s="260"/>
      <c r="F83" s="261" t="s">
        <v>507</v>
      </c>
      <c r="G83" s="260"/>
      <c r="H83" s="260" t="s">
        <v>513</v>
      </c>
      <c r="I83" s="260" t="s">
        <v>503</v>
      </c>
      <c r="J83" s="260">
        <v>15</v>
      </c>
      <c r="K83" s="250"/>
    </row>
    <row r="84" spans="2:11" ht="15" customHeight="1">
      <c r="B84" s="259"/>
      <c r="C84" s="260" t="s">
        <v>514</v>
      </c>
      <c r="D84" s="260"/>
      <c r="E84" s="260"/>
      <c r="F84" s="261" t="s">
        <v>507</v>
      </c>
      <c r="G84" s="260"/>
      <c r="H84" s="260" t="s">
        <v>515</v>
      </c>
      <c r="I84" s="260" t="s">
        <v>503</v>
      </c>
      <c r="J84" s="260">
        <v>15</v>
      </c>
      <c r="K84" s="250"/>
    </row>
    <row r="85" spans="2:11" ht="15" customHeight="1">
      <c r="B85" s="259"/>
      <c r="C85" s="260" t="s">
        <v>516</v>
      </c>
      <c r="D85" s="260"/>
      <c r="E85" s="260"/>
      <c r="F85" s="261" t="s">
        <v>507</v>
      </c>
      <c r="G85" s="260"/>
      <c r="H85" s="260" t="s">
        <v>517</v>
      </c>
      <c r="I85" s="260" t="s">
        <v>503</v>
      </c>
      <c r="J85" s="260">
        <v>20</v>
      </c>
      <c r="K85" s="250"/>
    </row>
    <row r="86" spans="2:11" ht="15" customHeight="1">
      <c r="B86" s="259"/>
      <c r="C86" s="260" t="s">
        <v>518</v>
      </c>
      <c r="D86" s="260"/>
      <c r="E86" s="260"/>
      <c r="F86" s="261" t="s">
        <v>507</v>
      </c>
      <c r="G86" s="260"/>
      <c r="H86" s="260" t="s">
        <v>519</v>
      </c>
      <c r="I86" s="260" t="s">
        <v>503</v>
      </c>
      <c r="J86" s="260">
        <v>20</v>
      </c>
      <c r="K86" s="250"/>
    </row>
    <row r="87" spans="2:11" ht="15" customHeight="1">
      <c r="B87" s="259"/>
      <c r="C87" s="238" t="s">
        <v>520</v>
      </c>
      <c r="D87" s="238"/>
      <c r="E87" s="238"/>
      <c r="F87" s="258" t="s">
        <v>507</v>
      </c>
      <c r="G87" s="257"/>
      <c r="H87" s="238" t="s">
        <v>521</v>
      </c>
      <c r="I87" s="238" t="s">
        <v>503</v>
      </c>
      <c r="J87" s="238">
        <v>50</v>
      </c>
      <c r="K87" s="250"/>
    </row>
    <row r="88" spans="2:11" ht="15" customHeight="1">
      <c r="B88" s="259"/>
      <c r="C88" s="238" t="s">
        <v>522</v>
      </c>
      <c r="D88" s="238"/>
      <c r="E88" s="238"/>
      <c r="F88" s="258" t="s">
        <v>507</v>
      </c>
      <c r="G88" s="257"/>
      <c r="H88" s="238" t="s">
        <v>523</v>
      </c>
      <c r="I88" s="238" t="s">
        <v>503</v>
      </c>
      <c r="J88" s="238">
        <v>20</v>
      </c>
      <c r="K88" s="250"/>
    </row>
    <row r="89" spans="2:11" ht="15" customHeight="1">
      <c r="B89" s="259"/>
      <c r="C89" s="238" t="s">
        <v>524</v>
      </c>
      <c r="D89" s="238"/>
      <c r="E89" s="238"/>
      <c r="F89" s="258" t="s">
        <v>507</v>
      </c>
      <c r="G89" s="257"/>
      <c r="H89" s="238" t="s">
        <v>525</v>
      </c>
      <c r="I89" s="238" t="s">
        <v>503</v>
      </c>
      <c r="J89" s="238">
        <v>20</v>
      </c>
      <c r="K89" s="250"/>
    </row>
    <row r="90" spans="2:11" ht="15" customHeight="1">
      <c r="B90" s="259"/>
      <c r="C90" s="238" t="s">
        <v>526</v>
      </c>
      <c r="D90" s="238"/>
      <c r="E90" s="238"/>
      <c r="F90" s="258" t="s">
        <v>507</v>
      </c>
      <c r="G90" s="257"/>
      <c r="H90" s="238" t="s">
        <v>527</v>
      </c>
      <c r="I90" s="238" t="s">
        <v>503</v>
      </c>
      <c r="J90" s="238">
        <v>50</v>
      </c>
      <c r="K90" s="250"/>
    </row>
    <row r="91" spans="2:11" ht="15" customHeight="1">
      <c r="B91" s="259"/>
      <c r="C91" s="238" t="s">
        <v>528</v>
      </c>
      <c r="D91" s="238"/>
      <c r="E91" s="238"/>
      <c r="F91" s="258" t="s">
        <v>507</v>
      </c>
      <c r="G91" s="257"/>
      <c r="H91" s="238" t="s">
        <v>528</v>
      </c>
      <c r="I91" s="238" t="s">
        <v>503</v>
      </c>
      <c r="J91" s="238">
        <v>50</v>
      </c>
      <c r="K91" s="250"/>
    </row>
    <row r="92" spans="2:11" ht="15" customHeight="1">
      <c r="B92" s="259"/>
      <c r="C92" s="238" t="s">
        <v>529</v>
      </c>
      <c r="D92" s="238"/>
      <c r="E92" s="238"/>
      <c r="F92" s="258" t="s">
        <v>507</v>
      </c>
      <c r="G92" s="257"/>
      <c r="H92" s="238" t="s">
        <v>530</v>
      </c>
      <c r="I92" s="238" t="s">
        <v>503</v>
      </c>
      <c r="J92" s="238">
        <v>255</v>
      </c>
      <c r="K92" s="250"/>
    </row>
    <row r="93" spans="2:11" ht="15" customHeight="1">
      <c r="B93" s="259"/>
      <c r="C93" s="238" t="s">
        <v>531</v>
      </c>
      <c r="D93" s="238"/>
      <c r="E93" s="238"/>
      <c r="F93" s="258" t="s">
        <v>501</v>
      </c>
      <c r="G93" s="257"/>
      <c r="H93" s="238" t="s">
        <v>532</v>
      </c>
      <c r="I93" s="238" t="s">
        <v>533</v>
      </c>
      <c r="J93" s="238"/>
      <c r="K93" s="250"/>
    </row>
    <row r="94" spans="2:11" ht="15" customHeight="1">
      <c r="B94" s="259"/>
      <c r="C94" s="238" t="s">
        <v>534</v>
      </c>
      <c r="D94" s="238"/>
      <c r="E94" s="238"/>
      <c r="F94" s="258" t="s">
        <v>501</v>
      </c>
      <c r="G94" s="257"/>
      <c r="H94" s="238" t="s">
        <v>535</v>
      </c>
      <c r="I94" s="238" t="s">
        <v>536</v>
      </c>
      <c r="J94" s="238"/>
      <c r="K94" s="250"/>
    </row>
    <row r="95" spans="2:11" ht="15" customHeight="1">
      <c r="B95" s="259"/>
      <c r="C95" s="238" t="s">
        <v>537</v>
      </c>
      <c r="D95" s="238"/>
      <c r="E95" s="238"/>
      <c r="F95" s="258" t="s">
        <v>501</v>
      </c>
      <c r="G95" s="257"/>
      <c r="H95" s="238" t="s">
        <v>537</v>
      </c>
      <c r="I95" s="238" t="s">
        <v>536</v>
      </c>
      <c r="J95" s="238"/>
      <c r="K95" s="250"/>
    </row>
    <row r="96" spans="2:11" ht="15" customHeight="1">
      <c r="B96" s="259"/>
      <c r="C96" s="238" t="s">
        <v>43</v>
      </c>
      <c r="D96" s="238"/>
      <c r="E96" s="238"/>
      <c r="F96" s="258" t="s">
        <v>501</v>
      </c>
      <c r="G96" s="257"/>
      <c r="H96" s="238" t="s">
        <v>538</v>
      </c>
      <c r="I96" s="238" t="s">
        <v>536</v>
      </c>
      <c r="J96" s="238"/>
      <c r="K96" s="250"/>
    </row>
    <row r="97" spans="2:11" ht="15" customHeight="1">
      <c r="B97" s="259"/>
      <c r="C97" s="238" t="s">
        <v>53</v>
      </c>
      <c r="D97" s="238"/>
      <c r="E97" s="238"/>
      <c r="F97" s="258" t="s">
        <v>501</v>
      </c>
      <c r="G97" s="257"/>
      <c r="H97" s="238" t="s">
        <v>539</v>
      </c>
      <c r="I97" s="238" t="s">
        <v>536</v>
      </c>
      <c r="J97" s="238"/>
      <c r="K97" s="250"/>
    </row>
    <row r="98" spans="2:11" ht="15" customHeight="1">
      <c r="B98" s="262"/>
      <c r="C98" s="263"/>
      <c r="D98" s="263"/>
      <c r="E98" s="263"/>
      <c r="F98" s="263"/>
      <c r="G98" s="263"/>
      <c r="H98" s="263"/>
      <c r="I98" s="263"/>
      <c r="J98" s="263"/>
      <c r="K98" s="264"/>
    </row>
    <row r="99" spans="2:11" ht="18.7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5"/>
    </row>
    <row r="100" spans="2:11" ht="18.75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2:11" ht="7.5" customHeight="1">
      <c r="B101" s="246"/>
      <c r="C101" s="247"/>
      <c r="D101" s="247"/>
      <c r="E101" s="247"/>
      <c r="F101" s="247"/>
      <c r="G101" s="247"/>
      <c r="H101" s="247"/>
      <c r="I101" s="247"/>
      <c r="J101" s="247"/>
      <c r="K101" s="248"/>
    </row>
    <row r="102" spans="2:11" ht="45" customHeight="1">
      <c r="B102" s="249"/>
      <c r="C102" s="357" t="s">
        <v>540</v>
      </c>
      <c r="D102" s="357"/>
      <c r="E102" s="357"/>
      <c r="F102" s="357"/>
      <c r="G102" s="357"/>
      <c r="H102" s="357"/>
      <c r="I102" s="357"/>
      <c r="J102" s="357"/>
      <c r="K102" s="250"/>
    </row>
    <row r="103" spans="2:11" ht="17.25" customHeight="1">
      <c r="B103" s="249"/>
      <c r="C103" s="251" t="s">
        <v>495</v>
      </c>
      <c r="D103" s="251"/>
      <c r="E103" s="251"/>
      <c r="F103" s="251" t="s">
        <v>496</v>
      </c>
      <c r="G103" s="252"/>
      <c r="H103" s="251" t="s">
        <v>59</v>
      </c>
      <c r="I103" s="251" t="s">
        <v>62</v>
      </c>
      <c r="J103" s="251" t="s">
        <v>497</v>
      </c>
      <c r="K103" s="250"/>
    </row>
    <row r="104" spans="2:11" ht="17.25" customHeight="1">
      <c r="B104" s="249"/>
      <c r="C104" s="253" t="s">
        <v>498</v>
      </c>
      <c r="D104" s="253"/>
      <c r="E104" s="253"/>
      <c r="F104" s="254" t="s">
        <v>499</v>
      </c>
      <c r="G104" s="255"/>
      <c r="H104" s="253"/>
      <c r="I104" s="253"/>
      <c r="J104" s="253" t="s">
        <v>500</v>
      </c>
      <c r="K104" s="250"/>
    </row>
    <row r="105" spans="2:11" ht="5.25" customHeight="1">
      <c r="B105" s="249"/>
      <c r="C105" s="251"/>
      <c r="D105" s="251"/>
      <c r="E105" s="251"/>
      <c r="F105" s="251"/>
      <c r="G105" s="267"/>
      <c r="H105" s="251"/>
      <c r="I105" s="251"/>
      <c r="J105" s="251"/>
      <c r="K105" s="250"/>
    </row>
    <row r="106" spans="2:11" ht="15" customHeight="1">
      <c r="B106" s="249"/>
      <c r="C106" s="238" t="s">
        <v>58</v>
      </c>
      <c r="D106" s="256"/>
      <c r="E106" s="256"/>
      <c r="F106" s="258" t="s">
        <v>501</v>
      </c>
      <c r="G106" s="267"/>
      <c r="H106" s="238" t="s">
        <v>541</v>
      </c>
      <c r="I106" s="238" t="s">
        <v>503</v>
      </c>
      <c r="J106" s="238">
        <v>20</v>
      </c>
      <c r="K106" s="250"/>
    </row>
    <row r="107" spans="2:11" ht="15" customHeight="1">
      <c r="B107" s="249"/>
      <c r="C107" s="238" t="s">
        <v>504</v>
      </c>
      <c r="D107" s="238"/>
      <c r="E107" s="238"/>
      <c r="F107" s="258" t="s">
        <v>501</v>
      </c>
      <c r="G107" s="238"/>
      <c r="H107" s="238" t="s">
        <v>541</v>
      </c>
      <c r="I107" s="238" t="s">
        <v>503</v>
      </c>
      <c r="J107" s="238">
        <v>120</v>
      </c>
      <c r="K107" s="250"/>
    </row>
    <row r="108" spans="2:11" ht="15" customHeight="1">
      <c r="B108" s="259"/>
      <c r="C108" s="238" t="s">
        <v>506</v>
      </c>
      <c r="D108" s="238"/>
      <c r="E108" s="238"/>
      <c r="F108" s="258" t="s">
        <v>507</v>
      </c>
      <c r="G108" s="238"/>
      <c r="H108" s="238" t="s">
        <v>541</v>
      </c>
      <c r="I108" s="238" t="s">
        <v>503</v>
      </c>
      <c r="J108" s="238">
        <v>50</v>
      </c>
      <c r="K108" s="250"/>
    </row>
    <row r="109" spans="2:11" ht="15" customHeight="1">
      <c r="B109" s="259"/>
      <c r="C109" s="238" t="s">
        <v>509</v>
      </c>
      <c r="D109" s="238"/>
      <c r="E109" s="238"/>
      <c r="F109" s="258" t="s">
        <v>501</v>
      </c>
      <c r="G109" s="238"/>
      <c r="H109" s="238" t="s">
        <v>541</v>
      </c>
      <c r="I109" s="238" t="s">
        <v>511</v>
      </c>
      <c r="J109" s="238"/>
      <c r="K109" s="250"/>
    </row>
    <row r="110" spans="2:11" ht="15" customHeight="1">
      <c r="B110" s="259"/>
      <c r="C110" s="238" t="s">
        <v>520</v>
      </c>
      <c r="D110" s="238"/>
      <c r="E110" s="238"/>
      <c r="F110" s="258" t="s">
        <v>507</v>
      </c>
      <c r="G110" s="238"/>
      <c r="H110" s="238" t="s">
        <v>541</v>
      </c>
      <c r="I110" s="238" t="s">
        <v>503</v>
      </c>
      <c r="J110" s="238">
        <v>50</v>
      </c>
      <c r="K110" s="250"/>
    </row>
    <row r="111" spans="2:11" ht="15" customHeight="1">
      <c r="B111" s="259"/>
      <c r="C111" s="238" t="s">
        <v>528</v>
      </c>
      <c r="D111" s="238"/>
      <c r="E111" s="238"/>
      <c r="F111" s="258" t="s">
        <v>507</v>
      </c>
      <c r="G111" s="238"/>
      <c r="H111" s="238" t="s">
        <v>541</v>
      </c>
      <c r="I111" s="238" t="s">
        <v>503</v>
      </c>
      <c r="J111" s="238">
        <v>50</v>
      </c>
      <c r="K111" s="250"/>
    </row>
    <row r="112" spans="2:11" ht="15" customHeight="1">
      <c r="B112" s="259"/>
      <c r="C112" s="238" t="s">
        <v>526</v>
      </c>
      <c r="D112" s="238"/>
      <c r="E112" s="238"/>
      <c r="F112" s="258" t="s">
        <v>507</v>
      </c>
      <c r="G112" s="238"/>
      <c r="H112" s="238" t="s">
        <v>541</v>
      </c>
      <c r="I112" s="238" t="s">
        <v>503</v>
      </c>
      <c r="J112" s="238">
        <v>50</v>
      </c>
      <c r="K112" s="250"/>
    </row>
    <row r="113" spans="2:11" ht="15" customHeight="1">
      <c r="B113" s="259"/>
      <c r="C113" s="238" t="s">
        <v>58</v>
      </c>
      <c r="D113" s="238"/>
      <c r="E113" s="238"/>
      <c r="F113" s="258" t="s">
        <v>501</v>
      </c>
      <c r="G113" s="238"/>
      <c r="H113" s="238" t="s">
        <v>542</v>
      </c>
      <c r="I113" s="238" t="s">
        <v>503</v>
      </c>
      <c r="J113" s="238">
        <v>20</v>
      </c>
      <c r="K113" s="250"/>
    </row>
    <row r="114" spans="2:11" ht="15" customHeight="1">
      <c r="B114" s="259"/>
      <c r="C114" s="238" t="s">
        <v>543</v>
      </c>
      <c r="D114" s="238"/>
      <c r="E114" s="238"/>
      <c r="F114" s="258" t="s">
        <v>501</v>
      </c>
      <c r="G114" s="238"/>
      <c r="H114" s="238" t="s">
        <v>544</v>
      </c>
      <c r="I114" s="238" t="s">
        <v>503</v>
      </c>
      <c r="J114" s="238">
        <v>120</v>
      </c>
      <c r="K114" s="250"/>
    </row>
    <row r="115" spans="2:11" ht="15" customHeight="1">
      <c r="B115" s="259"/>
      <c r="C115" s="238" t="s">
        <v>43</v>
      </c>
      <c r="D115" s="238"/>
      <c r="E115" s="238"/>
      <c r="F115" s="258" t="s">
        <v>501</v>
      </c>
      <c r="G115" s="238"/>
      <c r="H115" s="238" t="s">
        <v>545</v>
      </c>
      <c r="I115" s="238" t="s">
        <v>536</v>
      </c>
      <c r="J115" s="238"/>
      <c r="K115" s="250"/>
    </row>
    <row r="116" spans="2:11" ht="15" customHeight="1">
      <c r="B116" s="259"/>
      <c r="C116" s="238" t="s">
        <v>53</v>
      </c>
      <c r="D116" s="238"/>
      <c r="E116" s="238"/>
      <c r="F116" s="258" t="s">
        <v>501</v>
      </c>
      <c r="G116" s="238"/>
      <c r="H116" s="238" t="s">
        <v>546</v>
      </c>
      <c r="I116" s="238" t="s">
        <v>536</v>
      </c>
      <c r="J116" s="238"/>
      <c r="K116" s="250"/>
    </row>
    <row r="117" spans="2:11" ht="15" customHeight="1">
      <c r="B117" s="259"/>
      <c r="C117" s="238" t="s">
        <v>62</v>
      </c>
      <c r="D117" s="238"/>
      <c r="E117" s="238"/>
      <c r="F117" s="258" t="s">
        <v>501</v>
      </c>
      <c r="G117" s="238"/>
      <c r="H117" s="238" t="s">
        <v>547</v>
      </c>
      <c r="I117" s="238" t="s">
        <v>548</v>
      </c>
      <c r="J117" s="238"/>
      <c r="K117" s="250"/>
    </row>
    <row r="118" spans="2:11" ht="15" customHeight="1">
      <c r="B118" s="262"/>
      <c r="C118" s="268"/>
      <c r="D118" s="268"/>
      <c r="E118" s="268"/>
      <c r="F118" s="268"/>
      <c r="G118" s="268"/>
      <c r="H118" s="268"/>
      <c r="I118" s="268"/>
      <c r="J118" s="268"/>
      <c r="K118" s="264"/>
    </row>
    <row r="119" spans="2:11" ht="18.75" customHeight="1">
      <c r="B119" s="269"/>
      <c r="C119" s="235"/>
      <c r="D119" s="235"/>
      <c r="E119" s="235"/>
      <c r="F119" s="270"/>
      <c r="G119" s="235"/>
      <c r="H119" s="235"/>
      <c r="I119" s="235"/>
      <c r="J119" s="235"/>
      <c r="K119" s="269"/>
    </row>
    <row r="120" spans="2:11" ht="18.75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2:1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ht="45" customHeight="1">
      <c r="B122" s="274"/>
      <c r="C122" s="355" t="s">
        <v>549</v>
      </c>
      <c r="D122" s="355"/>
      <c r="E122" s="355"/>
      <c r="F122" s="355"/>
      <c r="G122" s="355"/>
      <c r="H122" s="355"/>
      <c r="I122" s="355"/>
      <c r="J122" s="355"/>
      <c r="K122" s="275"/>
    </row>
    <row r="123" spans="2:11" ht="17.25" customHeight="1">
      <c r="B123" s="276"/>
      <c r="C123" s="251" t="s">
        <v>495</v>
      </c>
      <c r="D123" s="251"/>
      <c r="E123" s="251"/>
      <c r="F123" s="251" t="s">
        <v>496</v>
      </c>
      <c r="G123" s="252"/>
      <c r="H123" s="251" t="s">
        <v>59</v>
      </c>
      <c r="I123" s="251" t="s">
        <v>62</v>
      </c>
      <c r="J123" s="251" t="s">
        <v>497</v>
      </c>
      <c r="K123" s="277"/>
    </row>
    <row r="124" spans="2:11" ht="17.25" customHeight="1">
      <c r="B124" s="276"/>
      <c r="C124" s="253" t="s">
        <v>498</v>
      </c>
      <c r="D124" s="253"/>
      <c r="E124" s="253"/>
      <c r="F124" s="254" t="s">
        <v>499</v>
      </c>
      <c r="G124" s="255"/>
      <c r="H124" s="253"/>
      <c r="I124" s="253"/>
      <c r="J124" s="253" t="s">
        <v>500</v>
      </c>
      <c r="K124" s="277"/>
    </row>
    <row r="125" spans="2:11" ht="5.25" customHeight="1">
      <c r="B125" s="278"/>
      <c r="C125" s="256"/>
      <c r="D125" s="256"/>
      <c r="E125" s="256"/>
      <c r="F125" s="256"/>
      <c r="G125" s="238"/>
      <c r="H125" s="256"/>
      <c r="I125" s="256"/>
      <c r="J125" s="256"/>
      <c r="K125" s="279"/>
    </row>
    <row r="126" spans="2:11" ht="15" customHeight="1">
      <c r="B126" s="278"/>
      <c r="C126" s="238" t="s">
        <v>504</v>
      </c>
      <c r="D126" s="256"/>
      <c r="E126" s="256"/>
      <c r="F126" s="258" t="s">
        <v>501</v>
      </c>
      <c r="G126" s="238"/>
      <c r="H126" s="238" t="s">
        <v>541</v>
      </c>
      <c r="I126" s="238" t="s">
        <v>503</v>
      </c>
      <c r="J126" s="238">
        <v>120</v>
      </c>
      <c r="K126" s="280"/>
    </row>
    <row r="127" spans="2:11" ht="15" customHeight="1">
      <c r="B127" s="278"/>
      <c r="C127" s="238" t="s">
        <v>550</v>
      </c>
      <c r="D127" s="238"/>
      <c r="E127" s="238"/>
      <c r="F127" s="258" t="s">
        <v>501</v>
      </c>
      <c r="G127" s="238"/>
      <c r="H127" s="238" t="s">
        <v>551</v>
      </c>
      <c r="I127" s="238" t="s">
        <v>503</v>
      </c>
      <c r="J127" s="238" t="s">
        <v>552</v>
      </c>
      <c r="K127" s="280"/>
    </row>
    <row r="128" spans="2:11" ht="15" customHeight="1">
      <c r="B128" s="278"/>
      <c r="C128" s="238" t="s">
        <v>449</v>
      </c>
      <c r="D128" s="238"/>
      <c r="E128" s="238"/>
      <c r="F128" s="258" t="s">
        <v>501</v>
      </c>
      <c r="G128" s="238"/>
      <c r="H128" s="238" t="s">
        <v>553</v>
      </c>
      <c r="I128" s="238" t="s">
        <v>503</v>
      </c>
      <c r="J128" s="238" t="s">
        <v>552</v>
      </c>
      <c r="K128" s="280"/>
    </row>
    <row r="129" spans="2:11" ht="15" customHeight="1">
      <c r="B129" s="278"/>
      <c r="C129" s="238" t="s">
        <v>512</v>
      </c>
      <c r="D129" s="238"/>
      <c r="E129" s="238"/>
      <c r="F129" s="258" t="s">
        <v>507</v>
      </c>
      <c r="G129" s="238"/>
      <c r="H129" s="238" t="s">
        <v>513</v>
      </c>
      <c r="I129" s="238" t="s">
        <v>503</v>
      </c>
      <c r="J129" s="238">
        <v>15</v>
      </c>
      <c r="K129" s="280"/>
    </row>
    <row r="130" spans="2:11" ht="15" customHeight="1">
      <c r="B130" s="278"/>
      <c r="C130" s="260" t="s">
        <v>514</v>
      </c>
      <c r="D130" s="260"/>
      <c r="E130" s="260"/>
      <c r="F130" s="261" t="s">
        <v>507</v>
      </c>
      <c r="G130" s="260"/>
      <c r="H130" s="260" t="s">
        <v>515</v>
      </c>
      <c r="I130" s="260" t="s">
        <v>503</v>
      </c>
      <c r="J130" s="260">
        <v>15</v>
      </c>
      <c r="K130" s="280"/>
    </row>
    <row r="131" spans="2:11" ht="15" customHeight="1">
      <c r="B131" s="278"/>
      <c r="C131" s="260" t="s">
        <v>516</v>
      </c>
      <c r="D131" s="260"/>
      <c r="E131" s="260"/>
      <c r="F131" s="261" t="s">
        <v>507</v>
      </c>
      <c r="G131" s="260"/>
      <c r="H131" s="260" t="s">
        <v>517</v>
      </c>
      <c r="I131" s="260" t="s">
        <v>503</v>
      </c>
      <c r="J131" s="260">
        <v>20</v>
      </c>
      <c r="K131" s="280"/>
    </row>
    <row r="132" spans="2:11" ht="15" customHeight="1">
      <c r="B132" s="278"/>
      <c r="C132" s="260" t="s">
        <v>518</v>
      </c>
      <c r="D132" s="260"/>
      <c r="E132" s="260"/>
      <c r="F132" s="261" t="s">
        <v>507</v>
      </c>
      <c r="G132" s="260"/>
      <c r="H132" s="260" t="s">
        <v>519</v>
      </c>
      <c r="I132" s="260" t="s">
        <v>503</v>
      </c>
      <c r="J132" s="260">
        <v>20</v>
      </c>
      <c r="K132" s="280"/>
    </row>
    <row r="133" spans="2:11" ht="15" customHeight="1">
      <c r="B133" s="278"/>
      <c r="C133" s="238" t="s">
        <v>506</v>
      </c>
      <c r="D133" s="238"/>
      <c r="E133" s="238"/>
      <c r="F133" s="258" t="s">
        <v>507</v>
      </c>
      <c r="G133" s="238"/>
      <c r="H133" s="238" t="s">
        <v>541</v>
      </c>
      <c r="I133" s="238" t="s">
        <v>503</v>
      </c>
      <c r="J133" s="238">
        <v>50</v>
      </c>
      <c r="K133" s="280"/>
    </row>
    <row r="134" spans="2:11" ht="15" customHeight="1">
      <c r="B134" s="278"/>
      <c r="C134" s="238" t="s">
        <v>520</v>
      </c>
      <c r="D134" s="238"/>
      <c r="E134" s="238"/>
      <c r="F134" s="258" t="s">
        <v>507</v>
      </c>
      <c r="G134" s="238"/>
      <c r="H134" s="238" t="s">
        <v>541</v>
      </c>
      <c r="I134" s="238" t="s">
        <v>503</v>
      </c>
      <c r="J134" s="238">
        <v>50</v>
      </c>
      <c r="K134" s="280"/>
    </row>
    <row r="135" spans="2:11" ht="15" customHeight="1">
      <c r="B135" s="278"/>
      <c r="C135" s="238" t="s">
        <v>526</v>
      </c>
      <c r="D135" s="238"/>
      <c r="E135" s="238"/>
      <c r="F135" s="258" t="s">
        <v>507</v>
      </c>
      <c r="G135" s="238"/>
      <c r="H135" s="238" t="s">
        <v>541</v>
      </c>
      <c r="I135" s="238" t="s">
        <v>503</v>
      </c>
      <c r="J135" s="238">
        <v>50</v>
      </c>
      <c r="K135" s="280"/>
    </row>
    <row r="136" spans="2:11" ht="15" customHeight="1">
      <c r="B136" s="278"/>
      <c r="C136" s="238" t="s">
        <v>528</v>
      </c>
      <c r="D136" s="238"/>
      <c r="E136" s="238"/>
      <c r="F136" s="258" t="s">
        <v>507</v>
      </c>
      <c r="G136" s="238"/>
      <c r="H136" s="238" t="s">
        <v>541</v>
      </c>
      <c r="I136" s="238" t="s">
        <v>503</v>
      </c>
      <c r="J136" s="238">
        <v>50</v>
      </c>
      <c r="K136" s="280"/>
    </row>
    <row r="137" spans="2:11" ht="15" customHeight="1">
      <c r="B137" s="278"/>
      <c r="C137" s="238" t="s">
        <v>529</v>
      </c>
      <c r="D137" s="238"/>
      <c r="E137" s="238"/>
      <c r="F137" s="258" t="s">
        <v>507</v>
      </c>
      <c r="G137" s="238"/>
      <c r="H137" s="238" t="s">
        <v>554</v>
      </c>
      <c r="I137" s="238" t="s">
        <v>503</v>
      </c>
      <c r="J137" s="238">
        <v>255</v>
      </c>
      <c r="K137" s="280"/>
    </row>
    <row r="138" spans="2:11" ht="15" customHeight="1">
      <c r="B138" s="278"/>
      <c r="C138" s="238" t="s">
        <v>531</v>
      </c>
      <c r="D138" s="238"/>
      <c r="E138" s="238"/>
      <c r="F138" s="258" t="s">
        <v>501</v>
      </c>
      <c r="G138" s="238"/>
      <c r="H138" s="238" t="s">
        <v>555</v>
      </c>
      <c r="I138" s="238" t="s">
        <v>533</v>
      </c>
      <c r="J138" s="238"/>
      <c r="K138" s="280"/>
    </row>
    <row r="139" spans="2:11" ht="15" customHeight="1">
      <c r="B139" s="278"/>
      <c r="C139" s="238" t="s">
        <v>534</v>
      </c>
      <c r="D139" s="238"/>
      <c r="E139" s="238"/>
      <c r="F139" s="258" t="s">
        <v>501</v>
      </c>
      <c r="G139" s="238"/>
      <c r="H139" s="238" t="s">
        <v>556</v>
      </c>
      <c r="I139" s="238" t="s">
        <v>536</v>
      </c>
      <c r="J139" s="238"/>
      <c r="K139" s="280"/>
    </row>
    <row r="140" spans="2:11" ht="15" customHeight="1">
      <c r="B140" s="278"/>
      <c r="C140" s="238" t="s">
        <v>537</v>
      </c>
      <c r="D140" s="238"/>
      <c r="E140" s="238"/>
      <c r="F140" s="258" t="s">
        <v>501</v>
      </c>
      <c r="G140" s="238"/>
      <c r="H140" s="238" t="s">
        <v>537</v>
      </c>
      <c r="I140" s="238" t="s">
        <v>536</v>
      </c>
      <c r="J140" s="238"/>
      <c r="K140" s="280"/>
    </row>
    <row r="141" spans="2:11" ht="15" customHeight="1">
      <c r="B141" s="278"/>
      <c r="C141" s="238" t="s">
        <v>43</v>
      </c>
      <c r="D141" s="238"/>
      <c r="E141" s="238"/>
      <c r="F141" s="258" t="s">
        <v>501</v>
      </c>
      <c r="G141" s="238"/>
      <c r="H141" s="238" t="s">
        <v>557</v>
      </c>
      <c r="I141" s="238" t="s">
        <v>536</v>
      </c>
      <c r="J141" s="238"/>
      <c r="K141" s="280"/>
    </row>
    <row r="142" spans="2:11" ht="15" customHeight="1">
      <c r="B142" s="278"/>
      <c r="C142" s="238" t="s">
        <v>558</v>
      </c>
      <c r="D142" s="238"/>
      <c r="E142" s="238"/>
      <c r="F142" s="258" t="s">
        <v>501</v>
      </c>
      <c r="G142" s="238"/>
      <c r="H142" s="238" t="s">
        <v>559</v>
      </c>
      <c r="I142" s="238" t="s">
        <v>536</v>
      </c>
      <c r="J142" s="238"/>
      <c r="K142" s="280"/>
    </row>
    <row r="143" spans="2:11" ht="15" customHeight="1">
      <c r="B143" s="281"/>
      <c r="C143" s="282"/>
      <c r="D143" s="282"/>
      <c r="E143" s="282"/>
      <c r="F143" s="282"/>
      <c r="G143" s="282"/>
      <c r="H143" s="282"/>
      <c r="I143" s="282"/>
      <c r="J143" s="282"/>
      <c r="K143" s="283"/>
    </row>
    <row r="144" spans="2:11" ht="18.75" customHeight="1">
      <c r="B144" s="235"/>
      <c r="C144" s="235"/>
      <c r="D144" s="235"/>
      <c r="E144" s="235"/>
      <c r="F144" s="270"/>
      <c r="G144" s="235"/>
      <c r="H144" s="235"/>
      <c r="I144" s="235"/>
      <c r="J144" s="235"/>
      <c r="K144" s="235"/>
    </row>
    <row r="145" spans="2:11" ht="18.75" customHeight="1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2:11" ht="7.5" customHeight="1">
      <c r="B146" s="246"/>
      <c r="C146" s="247"/>
      <c r="D146" s="247"/>
      <c r="E146" s="247"/>
      <c r="F146" s="247"/>
      <c r="G146" s="247"/>
      <c r="H146" s="247"/>
      <c r="I146" s="247"/>
      <c r="J146" s="247"/>
      <c r="K146" s="248"/>
    </row>
    <row r="147" spans="2:11" ht="45" customHeight="1">
      <c r="B147" s="249"/>
      <c r="C147" s="357" t="s">
        <v>560</v>
      </c>
      <c r="D147" s="357"/>
      <c r="E147" s="357"/>
      <c r="F147" s="357"/>
      <c r="G147" s="357"/>
      <c r="H147" s="357"/>
      <c r="I147" s="357"/>
      <c r="J147" s="357"/>
      <c r="K147" s="250"/>
    </row>
    <row r="148" spans="2:11" ht="17.25" customHeight="1">
      <c r="B148" s="249"/>
      <c r="C148" s="251" t="s">
        <v>495</v>
      </c>
      <c r="D148" s="251"/>
      <c r="E148" s="251"/>
      <c r="F148" s="251" t="s">
        <v>496</v>
      </c>
      <c r="G148" s="252"/>
      <c r="H148" s="251" t="s">
        <v>59</v>
      </c>
      <c r="I148" s="251" t="s">
        <v>62</v>
      </c>
      <c r="J148" s="251" t="s">
        <v>497</v>
      </c>
      <c r="K148" s="250"/>
    </row>
    <row r="149" spans="2:11" ht="17.25" customHeight="1">
      <c r="B149" s="249"/>
      <c r="C149" s="253" t="s">
        <v>498</v>
      </c>
      <c r="D149" s="253"/>
      <c r="E149" s="253"/>
      <c r="F149" s="254" t="s">
        <v>499</v>
      </c>
      <c r="G149" s="255"/>
      <c r="H149" s="253"/>
      <c r="I149" s="253"/>
      <c r="J149" s="253" t="s">
        <v>500</v>
      </c>
      <c r="K149" s="250"/>
    </row>
    <row r="150" spans="2:11" ht="5.25" customHeight="1">
      <c r="B150" s="259"/>
      <c r="C150" s="256"/>
      <c r="D150" s="256"/>
      <c r="E150" s="256"/>
      <c r="F150" s="256"/>
      <c r="G150" s="257"/>
      <c r="H150" s="256"/>
      <c r="I150" s="256"/>
      <c r="J150" s="256"/>
      <c r="K150" s="280"/>
    </row>
    <row r="151" spans="2:11" ht="15" customHeight="1">
      <c r="B151" s="259"/>
      <c r="C151" s="284" t="s">
        <v>504</v>
      </c>
      <c r="D151" s="238"/>
      <c r="E151" s="238"/>
      <c r="F151" s="285" t="s">
        <v>501</v>
      </c>
      <c r="G151" s="238"/>
      <c r="H151" s="284" t="s">
        <v>541</v>
      </c>
      <c r="I151" s="284" t="s">
        <v>503</v>
      </c>
      <c r="J151" s="284">
        <v>120</v>
      </c>
      <c r="K151" s="280"/>
    </row>
    <row r="152" spans="2:11" ht="15" customHeight="1">
      <c r="B152" s="259"/>
      <c r="C152" s="284" t="s">
        <v>550</v>
      </c>
      <c r="D152" s="238"/>
      <c r="E152" s="238"/>
      <c r="F152" s="285" t="s">
        <v>501</v>
      </c>
      <c r="G152" s="238"/>
      <c r="H152" s="284" t="s">
        <v>561</v>
      </c>
      <c r="I152" s="284" t="s">
        <v>503</v>
      </c>
      <c r="J152" s="284" t="s">
        <v>552</v>
      </c>
      <c r="K152" s="280"/>
    </row>
    <row r="153" spans="2:11" ht="15" customHeight="1">
      <c r="B153" s="259"/>
      <c r="C153" s="284" t="s">
        <v>449</v>
      </c>
      <c r="D153" s="238"/>
      <c r="E153" s="238"/>
      <c r="F153" s="285" t="s">
        <v>501</v>
      </c>
      <c r="G153" s="238"/>
      <c r="H153" s="284" t="s">
        <v>562</v>
      </c>
      <c r="I153" s="284" t="s">
        <v>503</v>
      </c>
      <c r="J153" s="284" t="s">
        <v>552</v>
      </c>
      <c r="K153" s="280"/>
    </row>
    <row r="154" spans="2:11" ht="15" customHeight="1">
      <c r="B154" s="259"/>
      <c r="C154" s="284" t="s">
        <v>506</v>
      </c>
      <c r="D154" s="238"/>
      <c r="E154" s="238"/>
      <c r="F154" s="285" t="s">
        <v>507</v>
      </c>
      <c r="G154" s="238"/>
      <c r="H154" s="284" t="s">
        <v>541</v>
      </c>
      <c r="I154" s="284" t="s">
        <v>503</v>
      </c>
      <c r="J154" s="284">
        <v>50</v>
      </c>
      <c r="K154" s="280"/>
    </row>
    <row r="155" spans="2:11" ht="15" customHeight="1">
      <c r="B155" s="259"/>
      <c r="C155" s="284" t="s">
        <v>509</v>
      </c>
      <c r="D155" s="238"/>
      <c r="E155" s="238"/>
      <c r="F155" s="285" t="s">
        <v>501</v>
      </c>
      <c r="G155" s="238"/>
      <c r="H155" s="284" t="s">
        <v>541</v>
      </c>
      <c r="I155" s="284" t="s">
        <v>511</v>
      </c>
      <c r="J155" s="284"/>
      <c r="K155" s="280"/>
    </row>
    <row r="156" spans="2:11" ht="15" customHeight="1">
      <c r="B156" s="259"/>
      <c r="C156" s="284" t="s">
        <v>520</v>
      </c>
      <c r="D156" s="238"/>
      <c r="E156" s="238"/>
      <c r="F156" s="285" t="s">
        <v>507</v>
      </c>
      <c r="G156" s="238"/>
      <c r="H156" s="284" t="s">
        <v>541</v>
      </c>
      <c r="I156" s="284" t="s">
        <v>503</v>
      </c>
      <c r="J156" s="284">
        <v>50</v>
      </c>
      <c r="K156" s="280"/>
    </row>
    <row r="157" spans="2:11" ht="15" customHeight="1">
      <c r="B157" s="259"/>
      <c r="C157" s="284" t="s">
        <v>528</v>
      </c>
      <c r="D157" s="238"/>
      <c r="E157" s="238"/>
      <c r="F157" s="285" t="s">
        <v>507</v>
      </c>
      <c r="G157" s="238"/>
      <c r="H157" s="284" t="s">
        <v>541</v>
      </c>
      <c r="I157" s="284" t="s">
        <v>503</v>
      </c>
      <c r="J157" s="284">
        <v>50</v>
      </c>
      <c r="K157" s="280"/>
    </row>
    <row r="158" spans="2:11" ht="15" customHeight="1">
      <c r="B158" s="259"/>
      <c r="C158" s="284" t="s">
        <v>526</v>
      </c>
      <c r="D158" s="238"/>
      <c r="E158" s="238"/>
      <c r="F158" s="285" t="s">
        <v>507</v>
      </c>
      <c r="G158" s="238"/>
      <c r="H158" s="284" t="s">
        <v>541</v>
      </c>
      <c r="I158" s="284" t="s">
        <v>503</v>
      </c>
      <c r="J158" s="284">
        <v>50</v>
      </c>
      <c r="K158" s="280"/>
    </row>
    <row r="159" spans="2:11" ht="15" customHeight="1">
      <c r="B159" s="259"/>
      <c r="C159" s="284" t="s">
        <v>101</v>
      </c>
      <c r="D159" s="238"/>
      <c r="E159" s="238"/>
      <c r="F159" s="285" t="s">
        <v>501</v>
      </c>
      <c r="G159" s="238"/>
      <c r="H159" s="284" t="s">
        <v>563</v>
      </c>
      <c r="I159" s="284" t="s">
        <v>503</v>
      </c>
      <c r="J159" s="284" t="s">
        <v>564</v>
      </c>
      <c r="K159" s="280"/>
    </row>
    <row r="160" spans="2:11" ht="15" customHeight="1">
      <c r="B160" s="259"/>
      <c r="C160" s="284" t="s">
        <v>565</v>
      </c>
      <c r="D160" s="238"/>
      <c r="E160" s="238"/>
      <c r="F160" s="285" t="s">
        <v>501</v>
      </c>
      <c r="G160" s="238"/>
      <c r="H160" s="284" t="s">
        <v>566</v>
      </c>
      <c r="I160" s="284" t="s">
        <v>536</v>
      </c>
      <c r="J160" s="284"/>
      <c r="K160" s="280"/>
    </row>
    <row r="161" spans="2:11" ht="15" customHeight="1">
      <c r="B161" s="286"/>
      <c r="C161" s="268"/>
      <c r="D161" s="268"/>
      <c r="E161" s="268"/>
      <c r="F161" s="268"/>
      <c r="G161" s="268"/>
      <c r="H161" s="268"/>
      <c r="I161" s="268"/>
      <c r="J161" s="268"/>
      <c r="K161" s="287"/>
    </row>
    <row r="162" spans="2:11" ht="18.75" customHeight="1">
      <c r="B162" s="235"/>
      <c r="C162" s="238"/>
      <c r="D162" s="238"/>
      <c r="E162" s="238"/>
      <c r="F162" s="258"/>
      <c r="G162" s="238"/>
      <c r="H162" s="238"/>
      <c r="I162" s="238"/>
      <c r="J162" s="238"/>
      <c r="K162" s="235"/>
    </row>
    <row r="163" spans="2:11" ht="18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</row>
    <row r="164" spans="2:11" ht="7.5" customHeight="1">
      <c r="B164" s="227"/>
      <c r="C164" s="228"/>
      <c r="D164" s="228"/>
      <c r="E164" s="228"/>
      <c r="F164" s="228"/>
      <c r="G164" s="228"/>
      <c r="H164" s="228"/>
      <c r="I164" s="228"/>
      <c r="J164" s="228"/>
      <c r="K164" s="229"/>
    </row>
    <row r="165" spans="2:11" ht="45" customHeight="1">
      <c r="B165" s="230"/>
      <c r="C165" s="355" t="s">
        <v>567</v>
      </c>
      <c r="D165" s="355"/>
      <c r="E165" s="355"/>
      <c r="F165" s="355"/>
      <c r="G165" s="355"/>
      <c r="H165" s="355"/>
      <c r="I165" s="355"/>
      <c r="J165" s="355"/>
      <c r="K165" s="231"/>
    </row>
    <row r="166" spans="2:11" ht="17.25" customHeight="1">
      <c r="B166" s="230"/>
      <c r="C166" s="251" t="s">
        <v>495</v>
      </c>
      <c r="D166" s="251"/>
      <c r="E166" s="251"/>
      <c r="F166" s="251" t="s">
        <v>496</v>
      </c>
      <c r="G166" s="288"/>
      <c r="H166" s="289" t="s">
        <v>59</v>
      </c>
      <c r="I166" s="289" t="s">
        <v>62</v>
      </c>
      <c r="J166" s="251" t="s">
        <v>497</v>
      </c>
      <c r="K166" s="231"/>
    </row>
    <row r="167" spans="2:11" ht="17.25" customHeight="1">
      <c r="B167" s="232"/>
      <c r="C167" s="253" t="s">
        <v>498</v>
      </c>
      <c r="D167" s="253"/>
      <c r="E167" s="253"/>
      <c r="F167" s="254" t="s">
        <v>499</v>
      </c>
      <c r="G167" s="290"/>
      <c r="H167" s="291"/>
      <c r="I167" s="291"/>
      <c r="J167" s="253" t="s">
        <v>500</v>
      </c>
      <c r="K167" s="233"/>
    </row>
    <row r="168" spans="2:11" ht="5.25" customHeight="1">
      <c r="B168" s="259"/>
      <c r="C168" s="256"/>
      <c r="D168" s="256"/>
      <c r="E168" s="256"/>
      <c r="F168" s="256"/>
      <c r="G168" s="257"/>
      <c r="H168" s="256"/>
      <c r="I168" s="256"/>
      <c r="J168" s="256"/>
      <c r="K168" s="280"/>
    </row>
    <row r="169" spans="2:11" ht="15" customHeight="1">
      <c r="B169" s="259"/>
      <c r="C169" s="238" t="s">
        <v>504</v>
      </c>
      <c r="D169" s="238"/>
      <c r="E169" s="238"/>
      <c r="F169" s="258" t="s">
        <v>501</v>
      </c>
      <c r="G169" s="238"/>
      <c r="H169" s="238" t="s">
        <v>541</v>
      </c>
      <c r="I169" s="238" t="s">
        <v>503</v>
      </c>
      <c r="J169" s="238">
        <v>120</v>
      </c>
      <c r="K169" s="280"/>
    </row>
    <row r="170" spans="2:11" ht="15" customHeight="1">
      <c r="B170" s="259"/>
      <c r="C170" s="238" t="s">
        <v>550</v>
      </c>
      <c r="D170" s="238"/>
      <c r="E170" s="238"/>
      <c r="F170" s="258" t="s">
        <v>501</v>
      </c>
      <c r="G170" s="238"/>
      <c r="H170" s="238" t="s">
        <v>551</v>
      </c>
      <c r="I170" s="238" t="s">
        <v>503</v>
      </c>
      <c r="J170" s="238" t="s">
        <v>552</v>
      </c>
      <c r="K170" s="280"/>
    </row>
    <row r="171" spans="2:11" ht="15" customHeight="1">
      <c r="B171" s="259"/>
      <c r="C171" s="238" t="s">
        <v>449</v>
      </c>
      <c r="D171" s="238"/>
      <c r="E171" s="238"/>
      <c r="F171" s="258" t="s">
        <v>501</v>
      </c>
      <c r="G171" s="238"/>
      <c r="H171" s="238" t="s">
        <v>568</v>
      </c>
      <c r="I171" s="238" t="s">
        <v>503</v>
      </c>
      <c r="J171" s="238" t="s">
        <v>552</v>
      </c>
      <c r="K171" s="280"/>
    </row>
    <row r="172" spans="2:11" ht="15" customHeight="1">
      <c r="B172" s="259"/>
      <c r="C172" s="238" t="s">
        <v>506</v>
      </c>
      <c r="D172" s="238"/>
      <c r="E172" s="238"/>
      <c r="F172" s="258" t="s">
        <v>507</v>
      </c>
      <c r="G172" s="238"/>
      <c r="H172" s="238" t="s">
        <v>568</v>
      </c>
      <c r="I172" s="238" t="s">
        <v>503</v>
      </c>
      <c r="J172" s="238">
        <v>50</v>
      </c>
      <c r="K172" s="280"/>
    </row>
    <row r="173" spans="2:11" ht="15" customHeight="1">
      <c r="B173" s="259"/>
      <c r="C173" s="238" t="s">
        <v>509</v>
      </c>
      <c r="D173" s="238"/>
      <c r="E173" s="238"/>
      <c r="F173" s="258" t="s">
        <v>501</v>
      </c>
      <c r="G173" s="238"/>
      <c r="H173" s="238" t="s">
        <v>568</v>
      </c>
      <c r="I173" s="238" t="s">
        <v>511</v>
      </c>
      <c r="J173" s="238"/>
      <c r="K173" s="280"/>
    </row>
    <row r="174" spans="2:11" ht="15" customHeight="1">
      <c r="B174" s="259"/>
      <c r="C174" s="238" t="s">
        <v>520</v>
      </c>
      <c r="D174" s="238"/>
      <c r="E174" s="238"/>
      <c r="F174" s="258" t="s">
        <v>507</v>
      </c>
      <c r="G174" s="238"/>
      <c r="H174" s="238" t="s">
        <v>568</v>
      </c>
      <c r="I174" s="238" t="s">
        <v>503</v>
      </c>
      <c r="J174" s="238">
        <v>50</v>
      </c>
      <c r="K174" s="280"/>
    </row>
    <row r="175" spans="2:11" ht="15" customHeight="1">
      <c r="B175" s="259"/>
      <c r="C175" s="238" t="s">
        <v>528</v>
      </c>
      <c r="D175" s="238"/>
      <c r="E175" s="238"/>
      <c r="F175" s="258" t="s">
        <v>507</v>
      </c>
      <c r="G175" s="238"/>
      <c r="H175" s="238" t="s">
        <v>568</v>
      </c>
      <c r="I175" s="238" t="s">
        <v>503</v>
      </c>
      <c r="J175" s="238">
        <v>50</v>
      </c>
      <c r="K175" s="280"/>
    </row>
    <row r="176" spans="2:11" ht="15" customHeight="1">
      <c r="B176" s="259"/>
      <c r="C176" s="238" t="s">
        <v>526</v>
      </c>
      <c r="D176" s="238"/>
      <c r="E176" s="238"/>
      <c r="F176" s="258" t="s">
        <v>507</v>
      </c>
      <c r="G176" s="238"/>
      <c r="H176" s="238" t="s">
        <v>568</v>
      </c>
      <c r="I176" s="238" t="s">
        <v>503</v>
      </c>
      <c r="J176" s="238">
        <v>50</v>
      </c>
      <c r="K176" s="280"/>
    </row>
    <row r="177" spans="2:11" ht="15" customHeight="1">
      <c r="B177" s="259"/>
      <c r="C177" s="238" t="s">
        <v>111</v>
      </c>
      <c r="D177" s="238"/>
      <c r="E177" s="238"/>
      <c r="F177" s="258" t="s">
        <v>501</v>
      </c>
      <c r="G177" s="238"/>
      <c r="H177" s="238" t="s">
        <v>569</v>
      </c>
      <c r="I177" s="238" t="s">
        <v>570</v>
      </c>
      <c r="J177" s="238"/>
      <c r="K177" s="280"/>
    </row>
    <row r="178" spans="2:11" ht="15" customHeight="1">
      <c r="B178" s="259"/>
      <c r="C178" s="238" t="s">
        <v>62</v>
      </c>
      <c r="D178" s="238"/>
      <c r="E178" s="238"/>
      <c r="F178" s="258" t="s">
        <v>501</v>
      </c>
      <c r="G178" s="238"/>
      <c r="H178" s="238" t="s">
        <v>571</v>
      </c>
      <c r="I178" s="238" t="s">
        <v>572</v>
      </c>
      <c r="J178" s="238">
        <v>1</v>
      </c>
      <c r="K178" s="280"/>
    </row>
    <row r="179" spans="2:11" ht="15" customHeight="1">
      <c r="B179" s="259"/>
      <c r="C179" s="238" t="s">
        <v>58</v>
      </c>
      <c r="D179" s="238"/>
      <c r="E179" s="238"/>
      <c r="F179" s="258" t="s">
        <v>501</v>
      </c>
      <c r="G179" s="238"/>
      <c r="H179" s="238" t="s">
        <v>573</v>
      </c>
      <c r="I179" s="238" t="s">
        <v>503</v>
      </c>
      <c r="J179" s="238">
        <v>20</v>
      </c>
      <c r="K179" s="280"/>
    </row>
    <row r="180" spans="2:11" ht="15" customHeight="1">
      <c r="B180" s="259"/>
      <c r="C180" s="238" t="s">
        <v>59</v>
      </c>
      <c r="D180" s="238"/>
      <c r="E180" s="238"/>
      <c r="F180" s="258" t="s">
        <v>501</v>
      </c>
      <c r="G180" s="238"/>
      <c r="H180" s="238" t="s">
        <v>574</v>
      </c>
      <c r="I180" s="238" t="s">
        <v>503</v>
      </c>
      <c r="J180" s="238">
        <v>255</v>
      </c>
      <c r="K180" s="280"/>
    </row>
    <row r="181" spans="2:11" ht="15" customHeight="1">
      <c r="B181" s="259"/>
      <c r="C181" s="238" t="s">
        <v>112</v>
      </c>
      <c r="D181" s="238"/>
      <c r="E181" s="238"/>
      <c r="F181" s="258" t="s">
        <v>501</v>
      </c>
      <c r="G181" s="238"/>
      <c r="H181" s="238" t="s">
        <v>465</v>
      </c>
      <c r="I181" s="238" t="s">
        <v>503</v>
      </c>
      <c r="J181" s="238">
        <v>10</v>
      </c>
      <c r="K181" s="280"/>
    </row>
    <row r="182" spans="2:11" ht="15" customHeight="1">
      <c r="B182" s="259"/>
      <c r="C182" s="238" t="s">
        <v>113</v>
      </c>
      <c r="D182" s="238"/>
      <c r="E182" s="238"/>
      <c r="F182" s="258" t="s">
        <v>501</v>
      </c>
      <c r="G182" s="238"/>
      <c r="H182" s="238" t="s">
        <v>575</v>
      </c>
      <c r="I182" s="238" t="s">
        <v>536</v>
      </c>
      <c r="J182" s="238"/>
      <c r="K182" s="280"/>
    </row>
    <row r="183" spans="2:11" ht="15" customHeight="1">
      <c r="B183" s="259"/>
      <c r="C183" s="238" t="s">
        <v>576</v>
      </c>
      <c r="D183" s="238"/>
      <c r="E183" s="238"/>
      <c r="F183" s="258" t="s">
        <v>501</v>
      </c>
      <c r="G183" s="238"/>
      <c r="H183" s="238" t="s">
        <v>577</v>
      </c>
      <c r="I183" s="238" t="s">
        <v>536</v>
      </c>
      <c r="J183" s="238"/>
      <c r="K183" s="280"/>
    </row>
    <row r="184" spans="2:11" ht="15" customHeight="1">
      <c r="B184" s="259"/>
      <c r="C184" s="238" t="s">
        <v>565</v>
      </c>
      <c r="D184" s="238"/>
      <c r="E184" s="238"/>
      <c r="F184" s="258" t="s">
        <v>501</v>
      </c>
      <c r="G184" s="238"/>
      <c r="H184" s="238" t="s">
        <v>578</v>
      </c>
      <c r="I184" s="238" t="s">
        <v>536</v>
      </c>
      <c r="J184" s="238"/>
      <c r="K184" s="280"/>
    </row>
    <row r="185" spans="2:11" ht="15" customHeight="1">
      <c r="B185" s="259"/>
      <c r="C185" s="238" t="s">
        <v>115</v>
      </c>
      <c r="D185" s="238"/>
      <c r="E185" s="238"/>
      <c r="F185" s="258" t="s">
        <v>507</v>
      </c>
      <c r="G185" s="238"/>
      <c r="H185" s="238" t="s">
        <v>579</v>
      </c>
      <c r="I185" s="238" t="s">
        <v>503</v>
      </c>
      <c r="J185" s="238">
        <v>50</v>
      </c>
      <c r="K185" s="280"/>
    </row>
    <row r="186" spans="2:11" ht="15" customHeight="1">
      <c r="B186" s="259"/>
      <c r="C186" s="238" t="s">
        <v>580</v>
      </c>
      <c r="D186" s="238"/>
      <c r="E186" s="238"/>
      <c r="F186" s="258" t="s">
        <v>507</v>
      </c>
      <c r="G186" s="238"/>
      <c r="H186" s="238" t="s">
        <v>581</v>
      </c>
      <c r="I186" s="238" t="s">
        <v>582</v>
      </c>
      <c r="J186" s="238"/>
      <c r="K186" s="280"/>
    </row>
    <row r="187" spans="2:11" ht="15" customHeight="1">
      <c r="B187" s="259"/>
      <c r="C187" s="238" t="s">
        <v>583</v>
      </c>
      <c r="D187" s="238"/>
      <c r="E187" s="238"/>
      <c r="F187" s="258" t="s">
        <v>507</v>
      </c>
      <c r="G187" s="238"/>
      <c r="H187" s="238" t="s">
        <v>584</v>
      </c>
      <c r="I187" s="238" t="s">
        <v>582</v>
      </c>
      <c r="J187" s="238"/>
      <c r="K187" s="280"/>
    </row>
    <row r="188" spans="2:11" ht="15" customHeight="1">
      <c r="B188" s="259"/>
      <c r="C188" s="238" t="s">
        <v>585</v>
      </c>
      <c r="D188" s="238"/>
      <c r="E188" s="238"/>
      <c r="F188" s="258" t="s">
        <v>507</v>
      </c>
      <c r="G188" s="238"/>
      <c r="H188" s="238" t="s">
        <v>586</v>
      </c>
      <c r="I188" s="238" t="s">
        <v>582</v>
      </c>
      <c r="J188" s="238"/>
      <c r="K188" s="280"/>
    </row>
    <row r="189" spans="2:11" ht="15" customHeight="1">
      <c r="B189" s="259"/>
      <c r="C189" s="292" t="s">
        <v>587</v>
      </c>
      <c r="D189" s="238"/>
      <c r="E189" s="238"/>
      <c r="F189" s="258" t="s">
        <v>507</v>
      </c>
      <c r="G189" s="238"/>
      <c r="H189" s="238" t="s">
        <v>588</v>
      </c>
      <c r="I189" s="238" t="s">
        <v>589</v>
      </c>
      <c r="J189" s="293" t="s">
        <v>590</v>
      </c>
      <c r="K189" s="280"/>
    </row>
    <row r="190" spans="2:11" ht="15" customHeight="1">
      <c r="B190" s="259"/>
      <c r="C190" s="244" t="s">
        <v>47</v>
      </c>
      <c r="D190" s="238"/>
      <c r="E190" s="238"/>
      <c r="F190" s="258" t="s">
        <v>501</v>
      </c>
      <c r="G190" s="238"/>
      <c r="H190" s="235" t="s">
        <v>591</v>
      </c>
      <c r="I190" s="238" t="s">
        <v>592</v>
      </c>
      <c r="J190" s="238"/>
      <c r="K190" s="280"/>
    </row>
    <row r="191" spans="2:11" ht="15" customHeight="1">
      <c r="B191" s="259"/>
      <c r="C191" s="244" t="s">
        <v>593</v>
      </c>
      <c r="D191" s="238"/>
      <c r="E191" s="238"/>
      <c r="F191" s="258" t="s">
        <v>501</v>
      </c>
      <c r="G191" s="238"/>
      <c r="H191" s="238" t="s">
        <v>594</v>
      </c>
      <c r="I191" s="238" t="s">
        <v>536</v>
      </c>
      <c r="J191" s="238"/>
      <c r="K191" s="280"/>
    </row>
    <row r="192" spans="2:11" ht="15" customHeight="1">
      <c r="B192" s="259"/>
      <c r="C192" s="244" t="s">
        <v>595</v>
      </c>
      <c r="D192" s="238"/>
      <c r="E192" s="238"/>
      <c r="F192" s="258" t="s">
        <v>501</v>
      </c>
      <c r="G192" s="238"/>
      <c r="H192" s="238" t="s">
        <v>596</v>
      </c>
      <c r="I192" s="238" t="s">
        <v>536</v>
      </c>
      <c r="J192" s="238"/>
      <c r="K192" s="280"/>
    </row>
    <row r="193" spans="2:11" ht="15" customHeight="1">
      <c r="B193" s="259"/>
      <c r="C193" s="244" t="s">
        <v>597</v>
      </c>
      <c r="D193" s="238"/>
      <c r="E193" s="238"/>
      <c r="F193" s="258" t="s">
        <v>507</v>
      </c>
      <c r="G193" s="238"/>
      <c r="H193" s="238" t="s">
        <v>598</v>
      </c>
      <c r="I193" s="238" t="s">
        <v>536</v>
      </c>
      <c r="J193" s="238"/>
      <c r="K193" s="280"/>
    </row>
    <row r="194" spans="2:11" ht="15" customHeight="1">
      <c r="B194" s="286"/>
      <c r="C194" s="294"/>
      <c r="D194" s="268"/>
      <c r="E194" s="268"/>
      <c r="F194" s="268"/>
      <c r="G194" s="268"/>
      <c r="H194" s="268"/>
      <c r="I194" s="268"/>
      <c r="J194" s="268"/>
      <c r="K194" s="287"/>
    </row>
    <row r="195" spans="2:11" ht="18.75" customHeight="1">
      <c r="B195" s="235"/>
      <c r="C195" s="238"/>
      <c r="D195" s="238"/>
      <c r="E195" s="238"/>
      <c r="F195" s="258"/>
      <c r="G195" s="238"/>
      <c r="H195" s="238"/>
      <c r="I195" s="238"/>
      <c r="J195" s="238"/>
      <c r="K195" s="235"/>
    </row>
    <row r="196" spans="2:11" ht="18.75" customHeight="1">
      <c r="B196" s="235"/>
      <c r="C196" s="238"/>
      <c r="D196" s="238"/>
      <c r="E196" s="238"/>
      <c r="F196" s="258"/>
      <c r="G196" s="238"/>
      <c r="H196" s="238"/>
      <c r="I196" s="238"/>
      <c r="J196" s="238"/>
      <c r="K196" s="235"/>
    </row>
    <row r="197" spans="2:11" ht="18.75" customHeight="1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</row>
    <row r="198" spans="2:11" ht="13.5">
      <c r="B198" s="227"/>
      <c r="C198" s="228"/>
      <c r="D198" s="228"/>
      <c r="E198" s="228"/>
      <c r="F198" s="228"/>
      <c r="G198" s="228"/>
      <c r="H198" s="228"/>
      <c r="I198" s="228"/>
      <c r="J198" s="228"/>
      <c r="K198" s="229"/>
    </row>
    <row r="199" spans="2:11" ht="21">
      <c r="B199" s="230"/>
      <c r="C199" s="355" t="s">
        <v>599</v>
      </c>
      <c r="D199" s="355"/>
      <c r="E199" s="355"/>
      <c r="F199" s="355"/>
      <c r="G199" s="355"/>
      <c r="H199" s="355"/>
      <c r="I199" s="355"/>
      <c r="J199" s="355"/>
      <c r="K199" s="231"/>
    </row>
    <row r="200" spans="2:11" ht="25.5" customHeight="1">
      <c r="B200" s="230"/>
      <c r="C200" s="295" t="s">
        <v>600</v>
      </c>
      <c r="D200" s="295"/>
      <c r="E200" s="295"/>
      <c r="F200" s="295" t="s">
        <v>601</v>
      </c>
      <c r="G200" s="296"/>
      <c r="H200" s="354" t="s">
        <v>602</v>
      </c>
      <c r="I200" s="354"/>
      <c r="J200" s="354"/>
      <c r="K200" s="231"/>
    </row>
    <row r="201" spans="2:11" ht="5.25" customHeight="1">
      <c r="B201" s="259"/>
      <c r="C201" s="256"/>
      <c r="D201" s="256"/>
      <c r="E201" s="256"/>
      <c r="F201" s="256"/>
      <c r="G201" s="238"/>
      <c r="H201" s="256"/>
      <c r="I201" s="256"/>
      <c r="J201" s="256"/>
      <c r="K201" s="280"/>
    </row>
    <row r="202" spans="2:11" ht="15" customHeight="1">
      <c r="B202" s="259"/>
      <c r="C202" s="238" t="s">
        <v>592</v>
      </c>
      <c r="D202" s="238"/>
      <c r="E202" s="238"/>
      <c r="F202" s="258" t="s">
        <v>48</v>
      </c>
      <c r="G202" s="238"/>
      <c r="H202" s="353" t="s">
        <v>603</v>
      </c>
      <c r="I202" s="353"/>
      <c r="J202" s="353"/>
      <c r="K202" s="280"/>
    </row>
    <row r="203" spans="2:11" ht="15" customHeight="1">
      <c r="B203" s="259"/>
      <c r="C203" s="265"/>
      <c r="D203" s="238"/>
      <c r="E203" s="238"/>
      <c r="F203" s="258" t="s">
        <v>49</v>
      </c>
      <c r="G203" s="238"/>
      <c r="H203" s="353" t="s">
        <v>604</v>
      </c>
      <c r="I203" s="353"/>
      <c r="J203" s="353"/>
      <c r="K203" s="280"/>
    </row>
    <row r="204" spans="2:11" ht="15" customHeight="1">
      <c r="B204" s="259"/>
      <c r="C204" s="265"/>
      <c r="D204" s="238"/>
      <c r="E204" s="238"/>
      <c r="F204" s="258" t="s">
        <v>52</v>
      </c>
      <c r="G204" s="238"/>
      <c r="H204" s="353" t="s">
        <v>605</v>
      </c>
      <c r="I204" s="353"/>
      <c r="J204" s="353"/>
      <c r="K204" s="280"/>
    </row>
    <row r="205" spans="2:11" ht="15" customHeight="1">
      <c r="B205" s="259"/>
      <c r="C205" s="238"/>
      <c r="D205" s="238"/>
      <c r="E205" s="238"/>
      <c r="F205" s="258" t="s">
        <v>50</v>
      </c>
      <c r="G205" s="238"/>
      <c r="H205" s="353" t="s">
        <v>606</v>
      </c>
      <c r="I205" s="353"/>
      <c r="J205" s="353"/>
      <c r="K205" s="280"/>
    </row>
    <row r="206" spans="2:11" ht="15" customHeight="1">
      <c r="B206" s="259"/>
      <c r="C206" s="238"/>
      <c r="D206" s="238"/>
      <c r="E206" s="238"/>
      <c r="F206" s="258" t="s">
        <v>51</v>
      </c>
      <c r="G206" s="238"/>
      <c r="H206" s="353" t="s">
        <v>607</v>
      </c>
      <c r="I206" s="353"/>
      <c r="J206" s="353"/>
      <c r="K206" s="280"/>
    </row>
    <row r="207" spans="2:11" ht="15" customHeight="1">
      <c r="B207" s="259"/>
      <c r="C207" s="238"/>
      <c r="D207" s="238"/>
      <c r="E207" s="238"/>
      <c r="F207" s="258"/>
      <c r="G207" s="238"/>
      <c r="H207" s="238"/>
      <c r="I207" s="238"/>
      <c r="J207" s="238"/>
      <c r="K207" s="280"/>
    </row>
    <row r="208" spans="2:11" ht="15" customHeight="1">
      <c r="B208" s="259"/>
      <c r="C208" s="238" t="s">
        <v>548</v>
      </c>
      <c r="D208" s="238"/>
      <c r="E208" s="238"/>
      <c r="F208" s="258" t="s">
        <v>84</v>
      </c>
      <c r="G208" s="238"/>
      <c r="H208" s="353" t="s">
        <v>608</v>
      </c>
      <c r="I208" s="353"/>
      <c r="J208" s="353"/>
      <c r="K208" s="280"/>
    </row>
    <row r="209" spans="2:11" ht="15" customHeight="1">
      <c r="B209" s="259"/>
      <c r="C209" s="265"/>
      <c r="D209" s="238"/>
      <c r="E209" s="238"/>
      <c r="F209" s="258" t="s">
        <v>444</v>
      </c>
      <c r="G209" s="238"/>
      <c r="H209" s="353" t="s">
        <v>445</v>
      </c>
      <c r="I209" s="353"/>
      <c r="J209" s="353"/>
      <c r="K209" s="280"/>
    </row>
    <row r="210" spans="2:11" ht="15" customHeight="1">
      <c r="B210" s="259"/>
      <c r="C210" s="238"/>
      <c r="D210" s="238"/>
      <c r="E210" s="238"/>
      <c r="F210" s="258" t="s">
        <v>442</v>
      </c>
      <c r="G210" s="238"/>
      <c r="H210" s="353" t="s">
        <v>609</v>
      </c>
      <c r="I210" s="353"/>
      <c r="J210" s="353"/>
      <c r="K210" s="280"/>
    </row>
    <row r="211" spans="2:11" ht="15" customHeight="1">
      <c r="B211" s="297"/>
      <c r="C211" s="265"/>
      <c r="D211" s="265"/>
      <c r="E211" s="265"/>
      <c r="F211" s="258" t="s">
        <v>95</v>
      </c>
      <c r="G211" s="244"/>
      <c r="H211" s="352" t="s">
        <v>446</v>
      </c>
      <c r="I211" s="352"/>
      <c r="J211" s="352"/>
      <c r="K211" s="298"/>
    </row>
    <row r="212" spans="2:11" ht="15" customHeight="1">
      <c r="B212" s="297"/>
      <c r="C212" s="265"/>
      <c r="D212" s="265"/>
      <c r="E212" s="265"/>
      <c r="F212" s="258" t="s">
        <v>447</v>
      </c>
      <c r="G212" s="244"/>
      <c r="H212" s="352" t="s">
        <v>610</v>
      </c>
      <c r="I212" s="352"/>
      <c r="J212" s="352"/>
      <c r="K212" s="298"/>
    </row>
    <row r="213" spans="2:11" ht="15" customHeight="1">
      <c r="B213" s="297"/>
      <c r="C213" s="265"/>
      <c r="D213" s="265"/>
      <c r="E213" s="265"/>
      <c r="F213" s="299"/>
      <c r="G213" s="244"/>
      <c r="H213" s="300"/>
      <c r="I213" s="300"/>
      <c r="J213" s="300"/>
      <c r="K213" s="298"/>
    </row>
    <row r="214" spans="2:11" ht="15" customHeight="1">
      <c r="B214" s="297"/>
      <c r="C214" s="238" t="s">
        <v>572</v>
      </c>
      <c r="D214" s="265"/>
      <c r="E214" s="265"/>
      <c r="F214" s="258">
        <v>1</v>
      </c>
      <c r="G214" s="244"/>
      <c r="H214" s="352" t="s">
        <v>611</v>
      </c>
      <c r="I214" s="352"/>
      <c r="J214" s="352"/>
      <c r="K214" s="298"/>
    </row>
    <row r="215" spans="2:11" ht="15" customHeight="1">
      <c r="B215" s="297"/>
      <c r="C215" s="265"/>
      <c r="D215" s="265"/>
      <c r="E215" s="265"/>
      <c r="F215" s="258">
        <v>2</v>
      </c>
      <c r="G215" s="244"/>
      <c r="H215" s="352" t="s">
        <v>612</v>
      </c>
      <c r="I215" s="352"/>
      <c r="J215" s="352"/>
      <c r="K215" s="298"/>
    </row>
    <row r="216" spans="2:11" ht="15" customHeight="1">
      <c r="B216" s="297"/>
      <c r="C216" s="265"/>
      <c r="D216" s="265"/>
      <c r="E216" s="265"/>
      <c r="F216" s="258">
        <v>3</v>
      </c>
      <c r="G216" s="244"/>
      <c r="H216" s="352" t="s">
        <v>613</v>
      </c>
      <c r="I216" s="352"/>
      <c r="J216" s="352"/>
      <c r="K216" s="298"/>
    </row>
    <row r="217" spans="2:11" ht="15" customHeight="1">
      <c r="B217" s="297"/>
      <c r="C217" s="265"/>
      <c r="D217" s="265"/>
      <c r="E217" s="265"/>
      <c r="F217" s="258">
        <v>4</v>
      </c>
      <c r="G217" s="244"/>
      <c r="H217" s="352" t="s">
        <v>614</v>
      </c>
      <c r="I217" s="352"/>
      <c r="J217" s="352"/>
      <c r="K217" s="298"/>
    </row>
    <row r="218" spans="2:1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SK9401 - SO 101  II-201 C...</vt:lpstr>
      <vt:lpstr>SK9402 - SO 102  II-201 C...</vt:lpstr>
      <vt:lpstr>SK9403 - SO 103  II-201 C...</vt:lpstr>
      <vt:lpstr>SK9404 - VON</vt:lpstr>
      <vt:lpstr>Pokyny pro vyplnění</vt:lpstr>
      <vt:lpstr>'Rekapitulace stavby'!Názvy_tisku</vt:lpstr>
      <vt:lpstr>'SK9401 - SO 101  II-201 C...'!Názvy_tisku</vt:lpstr>
      <vt:lpstr>'SK9402 - SO 102  II-201 C...'!Názvy_tisku</vt:lpstr>
      <vt:lpstr>'SK9403 - SO 103  II-201 C...'!Názvy_tisku</vt:lpstr>
      <vt:lpstr>'SK9404 - VON'!Názvy_tisku</vt:lpstr>
      <vt:lpstr>'Pokyny pro vyplnění'!Oblast_tisku</vt:lpstr>
      <vt:lpstr>'Rekapitulace stavby'!Oblast_tisku</vt:lpstr>
      <vt:lpstr>'SK9401 - SO 101  II-201 C...'!Oblast_tisku</vt:lpstr>
      <vt:lpstr>'SK9402 - SO 102  II-201 C...'!Oblast_tisku</vt:lpstr>
      <vt:lpstr>'SK9403 - SO 103  II-201 C...'!Oblast_tisku</vt:lpstr>
      <vt:lpstr>'SK9404 - VON'!Oblast_tisku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magpieHP\vlada</dc:creator>
  <cp:lastModifiedBy>Spisarová Hana</cp:lastModifiedBy>
  <dcterms:created xsi:type="dcterms:W3CDTF">2019-05-24T05:38:26Z</dcterms:created>
  <dcterms:modified xsi:type="dcterms:W3CDTF">2019-05-24T07:33:29Z</dcterms:modified>
</cp:coreProperties>
</file>