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317 - II-186 DEFUROVY LA..." sheetId="2" r:id="rId2"/>
  </sheets>
  <definedNames>
    <definedName name="_xlnm.Print_Area" localSheetId="0">'Rekapitulace stavby'!$D$4:$AO$76,'Rekapitulace stavby'!$C$82:$AQ$96</definedName>
    <definedName name="_xlnm._FilterDatabase" localSheetId="1" hidden="1">'3317 - II-186 DEFUROVY LA...'!$C$123:$K$219</definedName>
    <definedName name="_xlnm.Print_Area" localSheetId="1">'3317 - II-186 DEFUROVY LA...'!$C$4:$J$37,'3317 - II-186 DEFUROVY LA...'!$C$50:$J$76,'3317 - II-186 DEFUROVY LA...'!$C$82:$J$107,'3317 - II-186 DEFUROVY LA...'!$C$113:$K$219</definedName>
    <definedName name="_xlnm.Print_Titles" localSheetId="0">'Rekapitulace stavby'!$92:$92</definedName>
    <definedName name="_xlnm.Print_Titles" localSheetId="1">'3317 - II-186 DEFUROVY LA...'!$123:$123</definedName>
  </definedNames>
  <calcPr fullCalcOnLoad="1"/>
</workbook>
</file>

<file path=xl/sharedStrings.xml><?xml version="1.0" encoding="utf-8"?>
<sst xmlns="http://schemas.openxmlformats.org/spreadsheetml/2006/main" count="1408" uniqueCount="397">
  <si>
    <t>Export Komplet</t>
  </si>
  <si>
    <t/>
  </si>
  <si>
    <t>2.0</t>
  </si>
  <si>
    <t>ZAMOK</t>
  </si>
  <si>
    <t>False</t>
  </si>
  <si>
    <t>{e3e37d37-0ad6-4c15-a4fe-e01ae4be0786}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</si>
  <si>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</si>
  <si>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</si>
  <si>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</si>
  <si>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</si>
  <si>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</si>
  <si>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</si>
  <si>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</si>
  <si>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</si>
  <si>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3317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</si>
  <si>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</si>
  <si>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</si>
  <si>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II/186 DEFUROVY LAŽANY - KŘ. III/18631</t>
  </si>
  <si>
    <t>KSO:</t>
  </si>
  <si>
    <t>CC-CZ:</t>
  </si>
  <si>
    <t>Místo:</t>
  </si>
  <si>
    <t xml:space="preserve"> </t>
  </si>
  <si>
    <t>Datum:</t>
  </si>
  <si>
    <t>1. 12. 2017</t>
  </si>
  <si>
    <t>Zadavatel:</t>
  </si>
  <si>
    <t>IČ:</t>
  </si>
  <si>
    <t>SÚS 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</si>
  <si>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</si>
  <si>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</si>
  <si>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</si>
  <si>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</si>
  <si>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</si>
  <si>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</si>
  <si>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</si>
  <si>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</si>
  <si>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</si>
  <si>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</si>
  <si>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</si>
  <si>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</si>
  <si>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</si>
  <si>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</si>
  <si>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</si>
  <si>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</si>
  <si>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</si>
  <si>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</si>
  <si>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</si>
  <si>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</si>
  <si>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</si>
  <si>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</si>
  <si>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</si>
  <si>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</si>
  <si>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</si>
  <si>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</si>
  <si>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</si>
  <si>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</si>
  <si>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</si>
  <si>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</si>
  <si>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</si>
  <si>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</si>
  <si>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</si>
  <si>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</si>
  <si>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</si>
  <si>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</si>
  <si>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</si>
  <si>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</si>
  <si>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</si>
  <si>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</si>
  <si>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</si>
  <si>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</si>
  <si>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</si>
  <si>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</si>
  <si>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</si>
  <si>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</si>
  <si>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</si>
  <si>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</si>
  <si>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</si>
  <si>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</si>
  <si>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</si>
  <si>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</si>
  <si>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</si>
  <si>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</si>
  <si>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</si>
  <si>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</si>
  <si>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</si>
  <si>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</si>
  <si>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</si>
  <si>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</si>
  <si>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</si>
  <si>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</si>
  <si>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</si>
  <si>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</si>
  <si>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</si>
  <si>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</si>
  <si>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</si>
  <si>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</si>
  <si>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</si>
  <si>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</si>
  <si>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</si>
  <si>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</si>
  <si>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</si>
  <si>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</si>
  <si>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</si>
  <si>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</si>
  <si>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</si>
  <si>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</si>
  <si>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</si>
  <si>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</si>
  <si>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</si>
  <si>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</si>
  <si>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</si>
  <si>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</si>
  <si>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</si>
  <si>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</si>
  <si>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</si>
  <si>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</si>
  <si>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</si>
  <si>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</si>
  <si>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</si>
  <si>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</si>
  <si>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</si>
  <si>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113154114</t>
  </si>
  <si>
    <t>Frézování živičného podkladu nebo krytu s naložením na dopravní prostředek plochy do 500 m2 bez překážek v trase pruhu šířky do 0,5 m, tloušťky vrstvy 100 mm</t>
  </si>
  <si>
    <t>m2</t>
  </si>
  <si>
    <t>CS ÚRS 2019 01</t>
  </si>
  <si>
    <t>4</t>
  </si>
  <si>
    <t>-476849117</t>
  </si>
  <si>
    <t>P</t>
  </si>
  <si>
    <t>Poznámka k položce:
asfaltový recyklát bude odprodán zhotoviteli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</si>
  <si>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</si>
  <si>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</si>
  <si>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-1495897398</t>
  </si>
  <si>
    <t>3</t>
  </si>
  <si>
    <t>120901122</t>
  </si>
  <si>
    <t>Bourání konstrukcí v odkopávkách a prokopávkách, korytech vodotečí, melioračních kanálech - ručně s přemístěním suti na hromady na vzdálenost do 20 m nebo s naložením na dopravní prostředek z betonu prostého prokládaného kamenem</t>
  </si>
  <si>
    <t>m3</t>
  </si>
  <si>
    <t>1757117126</t>
  </si>
  <si>
    <t>Poznámka k položce:
čelo propustku</t>
  </si>
  <si>
    <t>VV</t>
  </si>
  <si>
    <t>3*2*2</t>
  </si>
  <si>
    <t>120901123</t>
  </si>
  <si>
    <t>Bourání konstrukcí v odkopávkách a prokopávkách, korytech vodotečí, melioračních kanálech - ručně s přemístěním suti na hromady na vzdálenost do 20 m nebo s naložením na dopravní prostředek z betonu železového nebo předpjatého</t>
  </si>
  <si>
    <t>-1205469018</t>
  </si>
  <si>
    <t>5</t>
  </si>
  <si>
    <t>132301201</t>
  </si>
  <si>
    <t>Hloubení zapažených i nezapažených rýh šířky přes 600 do 2 000 mm s urovnáním dna do předepsaného profilu a spádu v hornině tř. 4 do 100 m3</t>
  </si>
  <si>
    <t>-224637410</t>
  </si>
  <si>
    <t>2*1,5*8,6</t>
  </si>
  <si>
    <t>6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</si>
  <si>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</si>
  <si>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</si>
  <si>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77188045</t>
  </si>
  <si>
    <t>7</t>
  </si>
  <si>
    <t>162701105a</t>
  </si>
  <si>
    <t>Vodorovné přemístění výkopku nebo sypaniny po suchu na obvyklém dopravním prostředku, bez naložení výkopku, avšak se složením bez rozhrnutí z horniny tř. 1 až 4 na skládku</t>
  </si>
  <si>
    <t>-1743571707</t>
  </si>
  <si>
    <t>8</t>
  </si>
  <si>
    <t>171201211</t>
  </si>
  <si>
    <t>Uložení odpadu, poplatek za uložení odpadu na skládce (skládkovné)</t>
  </si>
  <si>
    <t>t</t>
  </si>
  <si>
    <t>-1282400192</t>
  </si>
  <si>
    <t>suť</t>
  </si>
  <si>
    <t>329,735</t>
  </si>
  <si>
    <t>výkop</t>
  </si>
  <si>
    <t>25,8*1,8</t>
  </si>
  <si>
    <t>Součet</t>
  </si>
  <si>
    <t>Svislé a kompletní konstrukce</t>
  </si>
  <si>
    <t>9</t>
  </si>
  <si>
    <t>317171126</t>
  </si>
  <si>
    <t>Kotvení monolitického betonu římsy do mostovky kotvou do vývrtu</t>
  </si>
  <si>
    <t>kus</t>
  </si>
  <si>
    <t>1009495411</t>
  </si>
  <si>
    <t>10</t>
  </si>
  <si>
    <t>M</t>
  </si>
  <si>
    <t>548792020</t>
  </si>
  <si>
    <t>kotva pro uchycení fasádních panelů římsy do vývrtu</t>
  </si>
  <si>
    <t>-1033676307</t>
  </si>
  <si>
    <t>11</t>
  </si>
  <si>
    <t>317321118</t>
  </si>
  <si>
    <t>Římsy ze železového betonu C 30/37</t>
  </si>
  <si>
    <t>-311295333</t>
  </si>
  <si>
    <t>6,8*0,5*0,25*2</t>
  </si>
  <si>
    <t>12</t>
  </si>
  <si>
    <t>317353121</t>
  </si>
  <si>
    <t>Bednění mostní římsy zřízení všech tvarů</t>
  </si>
  <si>
    <t>561563454</t>
  </si>
  <si>
    <t>6*2</t>
  </si>
  <si>
    <t>13</t>
  </si>
  <si>
    <t>317361411</t>
  </si>
  <si>
    <t>Výztuž mostních železobetonových říms ze svařovaných sítí do 6 kg/m2</t>
  </si>
  <si>
    <t>-852953260</t>
  </si>
  <si>
    <t>Komunikace pozemní</t>
  </si>
  <si>
    <t>14</t>
  </si>
  <si>
    <t>565166111</t>
  </si>
  <si>
    <t>Asfaltový beton vrstva podkladní ACP 22 (obalované kamenivo hrubozrnné - OKH) s rozprostřením a zhutněním v pruhu šířky do 3 m, po zhutnění tl. 80 mm</t>
  </si>
  <si>
    <t>557392108</t>
  </si>
  <si>
    <t>569941132</t>
  </si>
  <si>
    <t>Zpevnění krajnic nebo komunikací pro pěší s rozprostřením a zhutněním, po zhutnění asfaltovým recyklátem tl. 120 mm</t>
  </si>
  <si>
    <t>-896151475</t>
  </si>
  <si>
    <t>16</t>
  </si>
  <si>
    <t>573231106</t>
  </si>
  <si>
    <t>Postřik spojovací PS bez posypu kamenivem ze silniční emulze, v množství 0,30 kg/m2</t>
  </si>
  <si>
    <t>39573725</t>
  </si>
  <si>
    <t>17</t>
  </si>
  <si>
    <t>573231108</t>
  </si>
  <si>
    <t>Postřik spojovací PS bez posypu kamenivem ze silniční emulze, v množství 0,50 kg/m2</t>
  </si>
  <si>
    <t>-2017773586</t>
  </si>
  <si>
    <t>18</t>
  </si>
  <si>
    <t>577144131</t>
  </si>
  <si>
    <t>Asfaltový beton vrstva obrusná ACO 11 (ABS) s rozprostřením a se zhutněním z modifikovaného asfaltu v pruhu šířky do 3 m, po zhutnění tl. 50 mm</t>
  </si>
  <si>
    <t>684175331</t>
  </si>
  <si>
    <t>19</t>
  </si>
  <si>
    <t>577165132</t>
  </si>
  <si>
    <t>Asfaltový beton vrstva ložní ACL 16 (ABH) s rozprostřením a zhutněním z modifikovaného asfaltu v pruhu šířky do 3 m, po zhutnění tl. 70 mm</t>
  </si>
  <si>
    <t>688114346</t>
  </si>
  <si>
    <t>20</t>
  </si>
  <si>
    <t>594511111</t>
  </si>
  <si>
    <t>Dlažba nebo přídlažba z lomového kamene lomařsky upraveného rigolového v ploše vodorovné nebo ve sklonu tl. do 250 mm, bez vyplnění spár, s provedením lože tl. 50 mm z betonu</t>
  </si>
  <si>
    <t>1568990761</t>
  </si>
  <si>
    <t>599632111</t>
  </si>
  <si>
    <t>Vyplnění spár dlažby (přídlažby) z lomového kamene v jakémkoliv sklonu plochy a jakékoliv tloušťky cementovou maltou se zatřením</t>
  </si>
  <si>
    <t>-734548087</t>
  </si>
  <si>
    <t>22</t>
  </si>
  <si>
    <t>0002vl</t>
  </si>
  <si>
    <t>Sanace konstrukčních vrstev vozovky</t>
  </si>
  <si>
    <t>1563351341</t>
  </si>
  <si>
    <t>Poznámka k položce:
Položka obsahuje veškeré náklady na sanaci kontručních vrstev vozovky dle PD:
odkopávky
přesun výkopku na skládku
poplatek za skládku
vrstva ŠD tl. 200 mm
vrstva SC tl. 150 mm
vrstva ACP22 80 mm</t>
  </si>
  <si>
    <t>Ostatní konstrukce a práce-bourání</t>
  </si>
  <si>
    <t>23</t>
  </si>
  <si>
    <t>0004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</si>
  <si>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</t>
  </si>
  <si>
    <t>1195601805</t>
  </si>
  <si>
    <t>24</t>
  </si>
  <si>
    <t>911121311</t>
  </si>
  <si>
    <t>Oprava ocelového zábradlí svařovaného nebo šroubovaného montáž</t>
  </si>
  <si>
    <t>m</t>
  </si>
  <si>
    <t>1155209910</t>
  </si>
  <si>
    <t>25</t>
  </si>
  <si>
    <t>553915320vl</t>
  </si>
  <si>
    <t>zábradelní systém pozinkovaný s výplní z vodorovných ocelových tyčí viz výkres v PD</t>
  </si>
  <si>
    <t>-1654605635</t>
  </si>
  <si>
    <t>26</t>
  </si>
  <si>
    <t>912211111</t>
  </si>
  <si>
    <t>Montáž směrového sloupku plastového s odrazkou prostým uložením bez betonového základu silničního</t>
  </si>
  <si>
    <t>335912446</t>
  </si>
  <si>
    <t>27</t>
  </si>
  <si>
    <t>404451500</t>
  </si>
  <si>
    <t>sloupek silniční plastový s retroreflexní fólií červený 1200 mm</t>
  </si>
  <si>
    <t>-335964697</t>
  </si>
  <si>
    <t>28</t>
  </si>
  <si>
    <t>912221111</t>
  </si>
  <si>
    <t>Montáž směrového sloupku ocelového pružného ručním beraněním silničního</t>
  </si>
  <si>
    <t>-979005395</t>
  </si>
  <si>
    <t>29</t>
  </si>
  <si>
    <t>404451650</t>
  </si>
  <si>
    <t>sloupek směrový silniční ocelový</t>
  </si>
  <si>
    <t>1482390665</t>
  </si>
  <si>
    <t>30</t>
  </si>
  <si>
    <t>913231121</t>
  </si>
  <si>
    <t xml:space="preserve">Odstranění stávajících směrových sloupků
Sloupky budou převezeny na středisko SÚS v Horažďovicích
</t>
  </si>
  <si>
    <t>-1783223667</t>
  </si>
  <si>
    <t>31</t>
  </si>
  <si>
    <t>915211112</t>
  </si>
  <si>
    <t>Vodorovné dopravní značení stříkaným plastem dělící čára šířky 125 mm souvislá bílá retroreflexní</t>
  </si>
  <si>
    <t>-1651972567</t>
  </si>
  <si>
    <t>4444+75+84</t>
  </si>
  <si>
    <t>32</t>
  </si>
  <si>
    <t>915211122</t>
  </si>
  <si>
    <t>Vodorovné dopravní značení stříkaným plastem dělící čára šířky 125 mm přerušovaná bílá retroreflexní</t>
  </si>
  <si>
    <t>1672507549</t>
  </si>
  <si>
    <t>33</t>
  </si>
  <si>
    <t>915221112</t>
  </si>
  <si>
    <t>Vodorovné dopravní značení stříkaným plastem vodící čára bílá šířky 250 mm souvislá retroreflexní</t>
  </si>
  <si>
    <t>-380970887</t>
  </si>
  <si>
    <t>34</t>
  </si>
  <si>
    <t>915221122</t>
  </si>
  <si>
    <t>Vodorovné dopravní značení stříkaným plastem vodící čára bílá šířky 250 mm přerušovaná retroreflexní</t>
  </si>
  <si>
    <t>-1300968126</t>
  </si>
  <si>
    <t>35</t>
  </si>
  <si>
    <t>915231112</t>
  </si>
  <si>
    <t>Vodorovné dopravní značení stříkaným plastem přechody pro chodce, šipky, symboly nápisy bílé retroreflexní</t>
  </si>
  <si>
    <t>1584771721</t>
  </si>
  <si>
    <t>36</t>
  </si>
  <si>
    <t>919112213</t>
  </si>
  <si>
    <t>Řezání dilatačních spár v živičném krytu vytvoření komůrky pro těsnící zálivku šířky 10 mm, hloubky 25 mm</t>
  </si>
  <si>
    <t>148982302</t>
  </si>
  <si>
    <t>37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</si>
  <si>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</si>
  <si>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</si>
  <si>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-1264796010</t>
  </si>
  <si>
    <t>38</t>
  </si>
  <si>
    <t>919441221</t>
  </si>
  <si>
    <t>Čelo propustku včetně římsy ze zdiva z lomového kamene, pro propustek z trub DN 600 až 800 mm</t>
  </si>
  <si>
    <t>830740838</t>
  </si>
  <si>
    <t>39</t>
  </si>
  <si>
    <t>919521140</t>
  </si>
  <si>
    <t>Zřízení silničního propustku z trub betonových nebo železobetonových DN 600 mm</t>
  </si>
  <si>
    <t>2140727759</t>
  </si>
  <si>
    <t>40</t>
  </si>
  <si>
    <t>592225360</t>
  </si>
  <si>
    <t>trouba železobetonová hrdlová přímá s integrovaným spojem 60X250 cm</t>
  </si>
  <si>
    <t>-1770219768</t>
  </si>
  <si>
    <t>41</t>
  </si>
  <si>
    <t>919535558</t>
  </si>
  <si>
    <t>Obetonování trubního propustku betonem prostým bez zvýšených nároků na prostředí tř. C 20/25</t>
  </si>
  <si>
    <t>1924093701</t>
  </si>
  <si>
    <t>0,5*8,6</t>
  </si>
  <si>
    <t>42</t>
  </si>
  <si>
    <t>919735112</t>
  </si>
  <si>
    <t>Řezání stávajícího živičného krytu nebo podkladu hloubky přes 50 do 100 mm</t>
  </si>
  <si>
    <t>169263857</t>
  </si>
  <si>
    <t>43</t>
  </si>
  <si>
    <t>938902203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</si>
  <si>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</si>
  <si>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-1969354638</t>
  </si>
  <si>
    <t>Poznámka k položce:
pročištění příkopů v místě propustků</t>
  </si>
  <si>
    <t>44</t>
  </si>
  <si>
    <t>938902411</t>
  </si>
  <si>
    <t>Čištění propustků s odstraněním travnatého porostu nebo nánosu, s naložením na dopravní prostředek nebo s přemístěním na hromady na vzdálenost do 20 m strojně tlakovou vodou tloušťky nánosu do 25% průměru propustku do 500 mm</t>
  </si>
  <si>
    <t>-236323373</t>
  </si>
  <si>
    <t>45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</si>
  <si>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</si>
  <si>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</si>
  <si>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1826826011</t>
  </si>
  <si>
    <t>46</t>
  </si>
  <si>
    <t>966008113</t>
  </si>
  <si>
    <t>Bourání trubního propustku s odklizením a uložením vybouraného materiálu na skládku na vzdálenost do 3 m nebo s naložením na dopravní prostředek z trub DN přes 500 do 800 mm</t>
  </si>
  <si>
    <t>476046978</t>
  </si>
  <si>
    <t>47</t>
  </si>
  <si>
    <t>966075141</t>
  </si>
  <si>
    <t>Odstranění různých konstrukcí na mostech kovového zábradlí vcelku</t>
  </si>
  <si>
    <t>61616300</t>
  </si>
  <si>
    <t>6+6</t>
  </si>
  <si>
    <t>997</t>
  </si>
  <si>
    <t>Přesun sutě</t>
  </si>
  <si>
    <t>48</t>
  </si>
  <si>
    <t>997211511</t>
  </si>
  <si>
    <t>Vodorovná doprava suti nebo vybouraných hmot suti se složením a hrubým urovnáním, na skládku</t>
  </si>
  <si>
    <t>1950535760</t>
  </si>
  <si>
    <t>Poznámka k položce:
nánosy na krajnicích, vybourané hmoty</t>
  </si>
  <si>
    <t>nánosy na krajnicích</t>
  </si>
  <si>
    <t>285,39</t>
  </si>
  <si>
    <t>čela stávajících propustků</t>
  </si>
  <si>
    <t>12*1,8</t>
  </si>
  <si>
    <t>trubní propustek</t>
  </si>
  <si>
    <t>18,495</t>
  </si>
  <si>
    <t>římsy</t>
  </si>
  <si>
    <t>1,7*2,5</t>
  </si>
  <si>
    <t>998</t>
  </si>
  <si>
    <t>Přesun hmot</t>
  </si>
  <si>
    <t>49</t>
  </si>
  <si>
    <t>998225111</t>
  </si>
  <si>
    <t>Přesun hmot pro komunikace s krytem z kameniva, monolitickým betonovým nebo živičným dopravní vzdálenost do 200 m jakékoliv délky objektu</t>
  </si>
  <si>
    <t>-801364310</t>
  </si>
  <si>
    <t>VRN</t>
  </si>
  <si>
    <t>Vedlejší rozpočtové náklady</t>
  </si>
  <si>
    <t>VRN1</t>
  </si>
  <si>
    <t>Průzkumné, geodetické a projektové práce</t>
  </si>
  <si>
    <t>50</t>
  </si>
  <si>
    <t>012203000</t>
  </si>
  <si>
    <t>Průzkumné, geodetické a projektové práce geodetické práce při provádění stavby</t>
  </si>
  <si>
    <t>Ks</t>
  </si>
  <si>
    <t>1024</t>
  </si>
  <si>
    <t>1629649733</t>
  </si>
  <si>
    <t>51</t>
  </si>
  <si>
    <t>012303000</t>
  </si>
  <si>
    <t>Průzkumné, geodetické a projektové práce geodetické práce po výstavbě</t>
  </si>
  <si>
    <t>-181622483</t>
  </si>
  <si>
    <t>52</t>
  </si>
  <si>
    <t>013254000</t>
  </si>
  <si>
    <t>Projektové práce, projektové práce dokumentace stavby (výkresová a textová) skutečného provedení stavby</t>
  </si>
  <si>
    <t>-684373420</t>
  </si>
  <si>
    <t>VRN3</t>
  </si>
  <si>
    <t>Zařízení staveniště</t>
  </si>
  <si>
    <t>53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</si>
  <si>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</si>
  <si>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</si>
  <si>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513035405</t>
  </si>
  <si>
    <t>54</t>
  </si>
  <si>
    <t>034403000</t>
  </si>
  <si>
    <t>Montáž, demontáž a pronájem dočasných dopravních značek po dobu stavby viz dopravní opatření</t>
  </si>
  <si>
    <t>740933488</t>
  </si>
  <si>
    <t>VRN4</t>
  </si>
  <si>
    <t>Inženýrská činnost</t>
  </si>
  <si>
    <t>55</t>
  </si>
  <si>
    <t>043103000</t>
  </si>
  <si>
    <t xml:space="preserve">Zajištění a provedení rozborů, atestů, posudků a revizních zpráv nutných pro řádné provedení a dokončení díla </t>
  </si>
  <si>
    <t>-1962982312</t>
  </si>
  <si>
    <t>VRN9</t>
  </si>
  <si>
    <t>Ostatní náklady</t>
  </si>
  <si>
    <t>56</t>
  </si>
  <si>
    <t>091504000</t>
  </si>
  <si>
    <t xml:space="preserve">Ostatní náklady související s objektem náklady související s publikační činností:
2 x velkoplošný panel - billboard ve formátu 2,0 x 1,5 m po dobu stavby
</t>
  </si>
  <si>
    <t>-1969570640</t>
  </si>
  <si>
    <t>57</t>
  </si>
  <si>
    <t>091504000a</t>
  </si>
  <si>
    <t>Ostatní náklady související s objektem náklady související s publikační činností:1 x pamětní deska min. velikost 300 x 400 mm trvalého charakteru po dokončení stavby</t>
  </si>
  <si>
    <t>1208619087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</si>
</sst>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5.2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51</v>
      </c>
      <c r="AI60" s="40"/>
      <c r="AJ60" s="40"/>
      <c r="AK60" s="40"/>
      <c r="AL60" s="40"/>
      <c r="AM60" s="59" t="s">
        <v>52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54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51</v>
      </c>
      <c r="AI75" s="40"/>
      <c r="AJ75" s="40"/>
      <c r="AK75" s="40"/>
      <c r="AL75" s="40"/>
      <c r="AM75" s="59" t="s">
        <v>52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3317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II/186 DEFUROVY LAŽANY - KŘ. III/18631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1. 12. 2017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6.6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SÚS PK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MACÁN PROJEKCE DS s.r.o.</v>
      </c>
      <c r="AN89" s="65"/>
      <c r="AO89" s="65"/>
      <c r="AP89" s="65"/>
      <c r="AQ89" s="38"/>
      <c r="AR89" s="42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Ing. Tomáš Macán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57</v>
      </c>
      <c r="D92" s="88"/>
      <c r="E92" s="88"/>
      <c r="F92" s="88"/>
      <c r="G92" s="88"/>
      <c r="H92" s="89"/>
      <c r="I92" s="90" t="s">
        <v>58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59</v>
      </c>
      <c r="AH92" s="88"/>
      <c r="AI92" s="88"/>
      <c r="AJ92" s="88"/>
      <c r="AK92" s="88"/>
      <c r="AL92" s="88"/>
      <c r="AM92" s="88"/>
      <c r="AN92" s="90" t="s">
        <v>60</v>
      </c>
      <c r="AO92" s="88"/>
      <c r="AP92" s="92"/>
      <c r="AQ92" s="93" t="s">
        <v>61</v>
      </c>
      <c r="AR92" s="42"/>
      <c r="AS92" s="94" t="s">
        <v>62</v>
      </c>
      <c r="AT92" s="95" t="s">
        <v>63</v>
      </c>
      <c r="AU92" s="95" t="s">
        <v>64</v>
      </c>
      <c r="AV92" s="95" t="s">
        <v>65</v>
      </c>
      <c r="AW92" s="95" t="s">
        <v>66</v>
      </c>
      <c r="AX92" s="95" t="s">
        <v>67</v>
      </c>
      <c r="AY92" s="95" t="s">
        <v>68</v>
      </c>
      <c r="AZ92" s="95" t="s">
        <v>69</v>
      </c>
      <c r="BA92" s="95" t="s">
        <v>70</v>
      </c>
      <c r="BB92" s="95" t="s">
        <v>71</v>
      </c>
      <c r="BC92" s="95" t="s">
        <v>72</v>
      </c>
      <c r="BD92" s="96" t="s">
        <v>73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74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75</v>
      </c>
      <c r="BT94" s="111" t="s">
        <v>76</v>
      </c>
      <c r="BV94" s="111" t="s">
        <v>77</v>
      </c>
      <c r="BW94" s="111" t="s">
        <v>5</v>
      </c>
      <c r="BX94" s="111" t="s">
        <v>78</v>
      </c>
      <c r="CL94" s="111" t="s">
        <v>1</v>
      </c>
    </row>
    <row r="95" spans="1:90" s="6" customFormat="1" ht="25.5" customHeight="1">
      <c r="A95" s="112" t="s">
        <v>79</v>
      </c>
      <c r="B95" s="113"/>
      <c r="C95" s="114"/>
      <c r="D95" s="115" t="s">
        <v>14</v>
      </c>
      <c r="E95" s="115"/>
      <c r="F95" s="115"/>
      <c r="G95" s="115"/>
      <c r="H95" s="115"/>
      <c r="I95" s="116"/>
      <c r="J95" s="115" t="s">
        <v>17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'3317 - II-186 DEFUROVY LA...'!J28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80</v>
      </c>
      <c r="AR95" s="119"/>
      <c r="AS95" s="120">
        <v>0</v>
      </c>
      <c r="AT95" s="121">
        <f>ROUND(SUM(AV95:AW95),2)</f>
        <v>0</v>
      </c>
      <c r="AU95" s="122">
        <f>'3317 - II-186 DEFUROVY LA...'!P124</f>
        <v>0</v>
      </c>
      <c r="AV95" s="121">
        <f>'3317 - II-186 DEFUROVY LA...'!J31</f>
        <v>0</v>
      </c>
      <c r="AW95" s="121">
        <f>'3317 - II-186 DEFUROVY LA...'!J32</f>
        <v>0</v>
      </c>
      <c r="AX95" s="121">
        <f>'3317 - II-186 DEFUROVY LA...'!J33</f>
        <v>0</v>
      </c>
      <c r="AY95" s="121">
        <f>'3317 - II-186 DEFUROVY LA...'!J34</f>
        <v>0</v>
      </c>
      <c r="AZ95" s="121">
        <f>'3317 - II-186 DEFUROVY LA...'!F31</f>
        <v>0</v>
      </c>
      <c r="BA95" s="121">
        <f>'3317 - II-186 DEFUROVY LA...'!F32</f>
        <v>0</v>
      </c>
      <c r="BB95" s="121">
        <f>'3317 - II-186 DEFUROVY LA...'!F33</f>
        <v>0</v>
      </c>
      <c r="BC95" s="121">
        <f>'3317 - II-186 DEFUROVY LA...'!F34</f>
        <v>0</v>
      </c>
      <c r="BD95" s="123">
        <f>'3317 - II-186 DEFUROVY LA...'!F35</f>
        <v>0</v>
      </c>
      <c r="BT95" s="124" t="s">
        <v>81</v>
      </c>
      <c r="BU95" s="124" t="s">
        <v>82</v>
      </c>
      <c r="BV95" s="124" t="s">
        <v>77</v>
      </c>
      <c r="BW95" s="124" t="s">
        <v>5</v>
      </c>
      <c r="BX95" s="124" t="s">
        <v>78</v>
      </c>
      <c r="CL95" s="124" t="s">
        <v>1</v>
      </c>
    </row>
    <row r="96" spans="2:44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pans="2:44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3317 - II-186 DEFUROVY L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0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25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5</v>
      </c>
    </row>
    <row r="3" spans="2:46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19"/>
      <c r="AT3" s="16" t="s">
        <v>83</v>
      </c>
    </row>
    <row r="4" spans="2:46" ht="24.95" customHeight="1">
      <c r="B4" s="19"/>
      <c r="D4" s="129" t="s">
        <v>84</v>
      </c>
      <c r="L4" s="19"/>
      <c r="M4" s="130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42"/>
      <c r="D6" s="131" t="s">
        <v>16</v>
      </c>
      <c r="I6" s="132"/>
      <c r="L6" s="42"/>
    </row>
    <row r="7" spans="2:12" s="1" customFormat="1" ht="36.95" customHeight="1">
      <c r="B7" s="42"/>
      <c r="E7" s="133" t="s">
        <v>17</v>
      </c>
      <c r="F7" s="1"/>
      <c r="G7" s="1"/>
      <c r="H7" s="1"/>
      <c r="I7" s="132"/>
      <c r="L7" s="42"/>
    </row>
    <row r="8" spans="2:12" s="1" customFormat="1" ht="12">
      <c r="B8" s="42"/>
      <c r="I8" s="132"/>
      <c r="L8" s="42"/>
    </row>
    <row r="9" spans="2:12" s="1" customFormat="1" ht="12" customHeight="1">
      <c r="B9" s="42"/>
      <c r="D9" s="131" t="s">
        <v>18</v>
      </c>
      <c r="F9" s="134" t="s">
        <v>1</v>
      </c>
      <c r="I9" s="135" t="s">
        <v>19</v>
      </c>
      <c r="J9" s="134" t="s">
        <v>1</v>
      </c>
      <c r="L9" s="42"/>
    </row>
    <row r="10" spans="2:12" s="1" customFormat="1" ht="12" customHeight="1">
      <c r="B10" s="42"/>
      <c r="D10" s="131" t="s">
        <v>20</v>
      </c>
      <c r="F10" s="134" t="s">
        <v>21</v>
      </c>
      <c r="I10" s="135" t="s">
        <v>22</v>
      </c>
      <c r="J10" s="136" t="str">
        <f>'Rekapitulace stavby'!AN8</f>
        <v>1. 12. 2017</v>
      </c>
      <c r="L10" s="42"/>
    </row>
    <row r="11" spans="2:12" s="1" customFormat="1" ht="10.8" customHeight="1">
      <c r="B11" s="42"/>
      <c r="I11" s="132"/>
      <c r="L11" s="42"/>
    </row>
    <row r="12" spans="2:12" s="1" customFormat="1" ht="12" customHeight="1">
      <c r="B12" s="42"/>
      <c r="D12" s="131" t="s">
        <v>24</v>
      </c>
      <c r="I12" s="135" t="s">
        <v>25</v>
      </c>
      <c r="J12" s="134" t="s">
        <v>1</v>
      </c>
      <c r="L12" s="42"/>
    </row>
    <row r="13" spans="2:12" s="1" customFormat="1" ht="18" customHeight="1">
      <c r="B13" s="42"/>
      <c r="E13" s="134" t="s">
        <v>26</v>
      </c>
      <c r="I13" s="135" t="s">
        <v>27</v>
      </c>
      <c r="J13" s="134" t="s">
        <v>1</v>
      </c>
      <c r="L13" s="42"/>
    </row>
    <row r="14" spans="2:12" s="1" customFormat="1" ht="6.95" customHeight="1">
      <c r="B14" s="42"/>
      <c r="I14" s="132"/>
      <c r="L14" s="42"/>
    </row>
    <row r="15" spans="2:12" s="1" customFormat="1" ht="12" customHeight="1">
      <c r="B15" s="42"/>
      <c r="D15" s="131" t="s">
        <v>28</v>
      </c>
      <c r="I15" s="135" t="s">
        <v>25</v>
      </c>
      <c r="J15" s="32" t="str">
        <f>'Rekapitulace stavby'!AN13</f>
        <v>Vyplň údaj</v>
      </c>
      <c r="L15" s="42"/>
    </row>
    <row r="16" spans="2:12" s="1" customFormat="1" ht="18" customHeight="1">
      <c r="B16" s="42"/>
      <c r="E16" s="32" t="str">
        <f>'Rekapitulace stavby'!E14</f>
        <v>Vyplň údaj</v>
      </c>
      <c r="F16" s="134"/>
      <c r="G16" s="134"/>
      <c r="H16" s="134"/>
      <c r="I16" s="135" t="s">
        <v>27</v>
      </c>
      <c r="J16" s="32" t="str">
        <f>'Rekapitulace stavby'!AN14</f>
        <v>Vyplň údaj</v>
      </c>
      <c r="L16" s="42"/>
    </row>
    <row r="17" spans="2:12" s="1" customFormat="1" ht="6.95" customHeight="1">
      <c r="B17" s="42"/>
      <c r="I17" s="132"/>
      <c r="L17" s="42"/>
    </row>
    <row r="18" spans="2:12" s="1" customFormat="1" ht="12" customHeight="1">
      <c r="B18" s="42"/>
      <c r="D18" s="131" t="s">
        <v>30</v>
      </c>
      <c r="I18" s="135" t="s">
        <v>25</v>
      </c>
      <c r="J18" s="134" t="s">
        <v>1</v>
      </c>
      <c r="L18" s="42"/>
    </row>
    <row r="19" spans="2:12" s="1" customFormat="1" ht="18" customHeight="1">
      <c r="B19" s="42"/>
      <c r="E19" s="134" t="s">
        <v>31</v>
      </c>
      <c r="I19" s="135" t="s">
        <v>27</v>
      </c>
      <c r="J19" s="134" t="s">
        <v>1</v>
      </c>
      <c r="L19" s="42"/>
    </row>
    <row r="20" spans="2:12" s="1" customFormat="1" ht="6.95" customHeight="1">
      <c r="B20" s="42"/>
      <c r="I20" s="132"/>
      <c r="L20" s="42"/>
    </row>
    <row r="21" spans="2:12" s="1" customFormat="1" ht="12" customHeight="1">
      <c r="B21" s="42"/>
      <c r="D21" s="131" t="s">
        <v>33</v>
      </c>
      <c r="I21" s="135" t="s">
        <v>25</v>
      </c>
      <c r="J21" s="134" t="s">
        <v>1</v>
      </c>
      <c r="L21" s="42"/>
    </row>
    <row r="22" spans="2:12" s="1" customFormat="1" ht="18" customHeight="1">
      <c r="B22" s="42"/>
      <c r="E22" s="134" t="s">
        <v>34</v>
      </c>
      <c r="I22" s="135" t="s">
        <v>27</v>
      </c>
      <c r="J22" s="134" t="s">
        <v>1</v>
      </c>
      <c r="L22" s="42"/>
    </row>
    <row r="23" spans="2:12" s="1" customFormat="1" ht="6.95" customHeight="1">
      <c r="B23" s="42"/>
      <c r="I23" s="132"/>
      <c r="L23" s="42"/>
    </row>
    <row r="24" spans="2:12" s="1" customFormat="1" ht="12" customHeight="1">
      <c r="B24" s="42"/>
      <c r="D24" s="131" t="s">
        <v>35</v>
      </c>
      <c r="I24" s="132"/>
      <c r="L24" s="42"/>
    </row>
    <row r="25" spans="2:12" s="7" customFormat="1" ht="15.25" customHeight="1">
      <c r="B25" s="137"/>
      <c r="E25" s="138" t="s">
        <v>1</v>
      </c>
      <c r="F25" s="138"/>
      <c r="G25" s="138"/>
      <c r="H25" s="138"/>
      <c r="I25" s="139"/>
      <c r="L25" s="137"/>
    </row>
    <row r="26" spans="2:12" s="1" customFormat="1" ht="6.95" customHeight="1">
      <c r="B26" s="42"/>
      <c r="I26" s="132"/>
      <c r="L26" s="42"/>
    </row>
    <row r="27" spans="2:12" s="1" customFormat="1" ht="6.95" customHeight="1">
      <c r="B27" s="42"/>
      <c r="D27" s="77"/>
      <c r="E27" s="77"/>
      <c r="F27" s="77"/>
      <c r="G27" s="77"/>
      <c r="H27" s="77"/>
      <c r="I27" s="140"/>
      <c r="J27" s="77"/>
      <c r="K27" s="77"/>
      <c r="L27" s="42"/>
    </row>
    <row r="28" spans="2:12" s="1" customFormat="1" ht="25.4" customHeight="1">
      <c r="B28" s="42"/>
      <c r="D28" s="141" t="s">
        <v>36</v>
      </c>
      <c r="I28" s="132"/>
      <c r="J28" s="142">
        <f>ROUND(J124,2)</f>
        <v>0</v>
      </c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0"/>
      <c r="J29" s="77"/>
      <c r="K29" s="77"/>
      <c r="L29" s="42"/>
    </row>
    <row r="30" spans="2:12" s="1" customFormat="1" ht="14.4" customHeight="1">
      <c r="B30" s="42"/>
      <c r="F30" s="143" t="s">
        <v>38</v>
      </c>
      <c r="I30" s="144" t="s">
        <v>37</v>
      </c>
      <c r="J30" s="143" t="s">
        <v>39</v>
      </c>
      <c r="L30" s="42"/>
    </row>
    <row r="31" spans="2:12" s="1" customFormat="1" ht="14.4" customHeight="1">
      <c r="B31" s="42"/>
      <c r="D31" s="145" t="s">
        <v>40</v>
      </c>
      <c r="E31" s="131" t="s">
        <v>41</v>
      </c>
      <c r="F31" s="146">
        <f>ROUND((SUM(BE124:BE219)),2)</f>
        <v>0</v>
      </c>
      <c r="I31" s="147">
        <v>0.21</v>
      </c>
      <c r="J31" s="146">
        <f>ROUND(((SUM(BE124:BE219))*I31),2)</f>
        <v>0</v>
      </c>
      <c r="L31" s="42"/>
    </row>
    <row r="32" spans="2:12" s="1" customFormat="1" ht="14.4" customHeight="1">
      <c r="B32" s="42"/>
      <c r="E32" s="131" t="s">
        <v>42</v>
      </c>
      <c r="F32" s="146">
        <f>ROUND((SUM(BF124:BF219)),2)</f>
        <v>0</v>
      </c>
      <c r="I32" s="147">
        <v>0.15</v>
      </c>
      <c r="J32" s="146">
        <f>ROUND(((SUM(BF124:BF219))*I32),2)</f>
        <v>0</v>
      </c>
      <c r="L32" s="42"/>
    </row>
    <row r="33" spans="2:12" s="1" customFormat="1" ht="14.4" customHeight="1" hidden="1">
      <c r="B33" s="42"/>
      <c r="E33" s="131" t="s">
        <v>43</v>
      </c>
      <c r="F33" s="146">
        <f>ROUND((SUM(BG124:BG219)),2)</f>
        <v>0</v>
      </c>
      <c r="I33" s="147">
        <v>0.21</v>
      </c>
      <c r="J33" s="146">
        <f>0</f>
        <v>0</v>
      </c>
      <c r="L33" s="42"/>
    </row>
    <row r="34" spans="2:12" s="1" customFormat="1" ht="14.4" customHeight="1" hidden="1">
      <c r="B34" s="42"/>
      <c r="E34" s="131" t="s">
        <v>44</v>
      </c>
      <c r="F34" s="146">
        <f>ROUND((SUM(BH124:BH219)),2)</f>
        <v>0</v>
      </c>
      <c r="I34" s="147">
        <v>0.15</v>
      </c>
      <c r="J34" s="146">
        <f>0</f>
        <v>0</v>
      </c>
      <c r="L34" s="42"/>
    </row>
    <row r="35" spans="2:12" s="1" customFormat="1" ht="14.4" customHeight="1" hidden="1">
      <c r="B35" s="42"/>
      <c r="E35" s="131" t="s">
        <v>45</v>
      </c>
      <c r="F35" s="146">
        <f>ROUND((SUM(BI124:BI219)),2)</f>
        <v>0</v>
      </c>
      <c r="I35" s="147">
        <v>0</v>
      </c>
      <c r="J35" s="146">
        <f>0</f>
        <v>0</v>
      </c>
      <c r="L35" s="42"/>
    </row>
    <row r="36" spans="2:12" s="1" customFormat="1" ht="6.95" customHeight="1">
      <c r="B36" s="42"/>
      <c r="I36" s="132"/>
      <c r="L36" s="42"/>
    </row>
    <row r="37" spans="2:12" s="1" customFormat="1" ht="25.4" customHeight="1">
      <c r="B37" s="42"/>
      <c r="C37" s="148"/>
      <c r="D37" s="149" t="s">
        <v>46</v>
      </c>
      <c r="E37" s="150"/>
      <c r="F37" s="150"/>
      <c r="G37" s="151" t="s">
        <v>47</v>
      </c>
      <c r="H37" s="152" t="s">
        <v>48</v>
      </c>
      <c r="I37" s="153"/>
      <c r="J37" s="154">
        <f>SUM(J28:J35)</f>
        <v>0</v>
      </c>
      <c r="K37" s="155"/>
      <c r="L37" s="42"/>
    </row>
    <row r="38" spans="2:12" s="1" customFormat="1" ht="14.4" customHeight="1">
      <c r="B38" s="42"/>
      <c r="I38" s="132"/>
      <c r="L38" s="42"/>
    </row>
    <row r="39" spans="2:12" ht="14.4" customHeight="1">
      <c r="B39" s="19"/>
      <c r="L39" s="19"/>
    </row>
    <row r="40" spans="2:12" ht="14.4" customHeight="1">
      <c r="B40" s="19"/>
      <c r="L40" s="19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56" t="s">
        <v>49</v>
      </c>
      <c r="E50" s="157"/>
      <c r="F50" s="157"/>
      <c r="G50" s="156" t="s">
        <v>50</v>
      </c>
      <c r="H50" s="157"/>
      <c r="I50" s="158"/>
      <c r="J50" s="157"/>
      <c r="K50" s="157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59" t="s">
        <v>51</v>
      </c>
      <c r="E61" s="160"/>
      <c r="F61" s="161" t="s">
        <v>52</v>
      </c>
      <c r="G61" s="159" t="s">
        <v>51</v>
      </c>
      <c r="H61" s="160"/>
      <c r="I61" s="162"/>
      <c r="J61" s="163" t="s">
        <v>52</v>
      </c>
      <c r="K61" s="160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56" t="s">
        <v>53</v>
      </c>
      <c r="E65" s="157"/>
      <c r="F65" s="157"/>
      <c r="G65" s="156" t="s">
        <v>54</v>
      </c>
      <c r="H65" s="157"/>
      <c r="I65" s="158"/>
      <c r="J65" s="157"/>
      <c r="K65" s="157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59" t="s">
        <v>51</v>
      </c>
      <c r="E76" s="160"/>
      <c r="F76" s="161" t="s">
        <v>52</v>
      </c>
      <c r="G76" s="159" t="s">
        <v>51</v>
      </c>
      <c r="H76" s="160"/>
      <c r="I76" s="162"/>
      <c r="J76" s="163" t="s">
        <v>52</v>
      </c>
      <c r="K76" s="160"/>
      <c r="L76" s="42"/>
    </row>
    <row r="77" spans="2:12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2"/>
    </row>
    <row r="81" spans="2:12" s="1" customFormat="1" ht="6.95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2"/>
    </row>
    <row r="82" spans="2:12" s="1" customFormat="1" ht="24.95" customHeight="1">
      <c r="B82" s="37"/>
      <c r="C82" s="22" t="s">
        <v>85</v>
      </c>
      <c r="D82" s="38"/>
      <c r="E82" s="38"/>
      <c r="F82" s="38"/>
      <c r="G82" s="38"/>
      <c r="H82" s="38"/>
      <c r="I82" s="132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2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2"/>
      <c r="J84" s="38"/>
      <c r="K84" s="38"/>
      <c r="L84" s="42"/>
    </row>
    <row r="85" spans="2:12" s="1" customFormat="1" ht="15.25" customHeight="1">
      <c r="B85" s="37"/>
      <c r="C85" s="38"/>
      <c r="D85" s="38"/>
      <c r="E85" s="70" t="str">
        <f>E7</f>
        <v>II/186 DEFUROVY LAŽANY - KŘ. III/18631</v>
      </c>
      <c r="F85" s="38"/>
      <c r="G85" s="38"/>
      <c r="H85" s="38"/>
      <c r="I85" s="132"/>
      <c r="J85" s="38"/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32"/>
      <c r="J86" s="38"/>
      <c r="K86" s="38"/>
      <c r="L86" s="42"/>
    </row>
    <row r="87" spans="2:12" s="1" customFormat="1" ht="12" customHeight="1">
      <c r="B87" s="37"/>
      <c r="C87" s="31" t="s">
        <v>20</v>
      </c>
      <c r="D87" s="38"/>
      <c r="E87" s="38"/>
      <c r="F87" s="26" t="str">
        <f>F10</f>
        <v xml:space="preserve"> </v>
      </c>
      <c r="G87" s="38"/>
      <c r="H87" s="38"/>
      <c r="I87" s="135" t="s">
        <v>22</v>
      </c>
      <c r="J87" s="73" t="str">
        <f>IF(J10="","",J10)</f>
        <v>1. 12. 2017</v>
      </c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2"/>
      <c r="J88" s="38"/>
      <c r="K88" s="38"/>
      <c r="L88" s="42"/>
    </row>
    <row r="89" spans="2:12" s="1" customFormat="1" ht="41.1" customHeight="1">
      <c r="B89" s="37"/>
      <c r="C89" s="31" t="s">
        <v>24</v>
      </c>
      <c r="D89" s="38"/>
      <c r="E89" s="38"/>
      <c r="F89" s="26" t="str">
        <f>E13</f>
        <v>SÚS PK</v>
      </c>
      <c r="G89" s="38"/>
      <c r="H89" s="38"/>
      <c r="I89" s="135" t="s">
        <v>30</v>
      </c>
      <c r="J89" s="35" t="str">
        <f>E19</f>
        <v>MACÁN PROJEKCE DS s.r.o.</v>
      </c>
      <c r="K89" s="38"/>
      <c r="L89" s="42"/>
    </row>
    <row r="90" spans="2:12" s="1" customFormat="1" ht="26.6" customHeight="1">
      <c r="B90" s="37"/>
      <c r="C90" s="31" t="s">
        <v>28</v>
      </c>
      <c r="D90" s="38"/>
      <c r="E90" s="38"/>
      <c r="F90" s="26" t="str">
        <f>IF(E16="","",E16)</f>
        <v>Vyplň údaj</v>
      </c>
      <c r="G90" s="38"/>
      <c r="H90" s="38"/>
      <c r="I90" s="135" t="s">
        <v>33</v>
      </c>
      <c r="J90" s="35" t="str">
        <f>E22</f>
        <v>Ing. Tomáš Macán</v>
      </c>
      <c r="K90" s="38"/>
      <c r="L90" s="42"/>
    </row>
    <row r="91" spans="2:12" s="1" customFormat="1" ht="10.3" customHeight="1">
      <c r="B91" s="37"/>
      <c r="C91" s="38"/>
      <c r="D91" s="38"/>
      <c r="E91" s="38"/>
      <c r="F91" s="38"/>
      <c r="G91" s="38"/>
      <c r="H91" s="38"/>
      <c r="I91" s="132"/>
      <c r="J91" s="38"/>
      <c r="K91" s="38"/>
      <c r="L91" s="42"/>
    </row>
    <row r="92" spans="2:12" s="1" customFormat="1" ht="29.25" customHeight="1">
      <c r="B92" s="37"/>
      <c r="C92" s="170" t="s">
        <v>86</v>
      </c>
      <c r="D92" s="171"/>
      <c r="E92" s="171"/>
      <c r="F92" s="171"/>
      <c r="G92" s="171"/>
      <c r="H92" s="171"/>
      <c r="I92" s="172"/>
      <c r="J92" s="173" t="s">
        <v>87</v>
      </c>
      <c r="K92" s="171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2"/>
      <c r="J93" s="38"/>
      <c r="K93" s="38"/>
      <c r="L93" s="42"/>
    </row>
    <row r="94" spans="2:47" s="1" customFormat="1" ht="22.8" customHeight="1">
      <c r="B94" s="37"/>
      <c r="C94" s="174" t="s">
        <v>88</v>
      </c>
      <c r="D94" s="38"/>
      <c r="E94" s="38"/>
      <c r="F94" s="38"/>
      <c r="G94" s="38"/>
      <c r="H94" s="38"/>
      <c r="I94" s="132"/>
      <c r="J94" s="104">
        <f>J124</f>
        <v>0</v>
      </c>
      <c r="K94" s="38"/>
      <c r="L94" s="42"/>
      <c r="AU94" s="16" t="s">
        <v>89</v>
      </c>
    </row>
    <row r="95" spans="2:12" s="8" customFormat="1" ht="24.95" customHeight="1">
      <c r="B95" s="175"/>
      <c r="C95" s="176"/>
      <c r="D95" s="177" t="s">
        <v>90</v>
      </c>
      <c r="E95" s="178"/>
      <c r="F95" s="178"/>
      <c r="G95" s="178"/>
      <c r="H95" s="178"/>
      <c r="I95" s="179"/>
      <c r="J95" s="180">
        <f>J125</f>
        <v>0</v>
      </c>
      <c r="K95" s="176"/>
      <c r="L95" s="181"/>
    </row>
    <row r="96" spans="2:12" s="9" customFormat="1" ht="19.9" customHeight="1">
      <c r="B96" s="182"/>
      <c r="C96" s="183"/>
      <c r="D96" s="184" t="s">
        <v>91</v>
      </c>
      <c r="E96" s="185"/>
      <c r="F96" s="185"/>
      <c r="G96" s="185"/>
      <c r="H96" s="185"/>
      <c r="I96" s="186"/>
      <c r="J96" s="187">
        <f>J126</f>
        <v>0</v>
      </c>
      <c r="K96" s="183"/>
      <c r="L96" s="188"/>
    </row>
    <row r="97" spans="2:12" s="9" customFormat="1" ht="19.9" customHeight="1">
      <c r="B97" s="182"/>
      <c r="C97" s="183"/>
      <c r="D97" s="184" t="s">
        <v>92</v>
      </c>
      <c r="E97" s="185"/>
      <c r="F97" s="185"/>
      <c r="G97" s="185"/>
      <c r="H97" s="185"/>
      <c r="I97" s="186"/>
      <c r="J97" s="187">
        <f>J144</f>
        <v>0</v>
      </c>
      <c r="K97" s="183"/>
      <c r="L97" s="188"/>
    </row>
    <row r="98" spans="2:12" s="9" customFormat="1" ht="19.9" customHeight="1">
      <c r="B98" s="182"/>
      <c r="C98" s="183"/>
      <c r="D98" s="184" t="s">
        <v>93</v>
      </c>
      <c r="E98" s="185"/>
      <c r="F98" s="185"/>
      <c r="G98" s="185"/>
      <c r="H98" s="185"/>
      <c r="I98" s="186"/>
      <c r="J98" s="187">
        <f>J152</f>
        <v>0</v>
      </c>
      <c r="K98" s="183"/>
      <c r="L98" s="188"/>
    </row>
    <row r="99" spans="2:12" s="9" customFormat="1" ht="19.9" customHeight="1">
      <c r="B99" s="182"/>
      <c r="C99" s="183"/>
      <c r="D99" s="184" t="s">
        <v>94</v>
      </c>
      <c r="E99" s="185"/>
      <c r="F99" s="185"/>
      <c r="G99" s="185"/>
      <c r="H99" s="185"/>
      <c r="I99" s="186"/>
      <c r="J99" s="187">
        <f>J163</f>
        <v>0</v>
      </c>
      <c r="K99" s="183"/>
      <c r="L99" s="188"/>
    </row>
    <row r="100" spans="2:12" s="9" customFormat="1" ht="19.9" customHeight="1">
      <c r="B100" s="182"/>
      <c r="C100" s="183"/>
      <c r="D100" s="184" t="s">
        <v>95</v>
      </c>
      <c r="E100" s="185"/>
      <c r="F100" s="185"/>
      <c r="G100" s="185"/>
      <c r="H100" s="185"/>
      <c r="I100" s="186"/>
      <c r="J100" s="187">
        <f>J193</f>
        <v>0</v>
      </c>
      <c r="K100" s="183"/>
      <c r="L100" s="188"/>
    </row>
    <row r="101" spans="2:12" s="9" customFormat="1" ht="19.9" customHeight="1">
      <c r="B101" s="182"/>
      <c r="C101" s="183"/>
      <c r="D101" s="184" t="s">
        <v>96</v>
      </c>
      <c r="E101" s="185"/>
      <c r="F101" s="185"/>
      <c r="G101" s="185"/>
      <c r="H101" s="185"/>
      <c r="I101" s="186"/>
      <c r="J101" s="187">
        <f>J205</f>
        <v>0</v>
      </c>
      <c r="K101" s="183"/>
      <c r="L101" s="188"/>
    </row>
    <row r="102" spans="2:12" s="8" customFormat="1" ht="24.95" customHeight="1">
      <c r="B102" s="175"/>
      <c r="C102" s="176"/>
      <c r="D102" s="177" t="s">
        <v>97</v>
      </c>
      <c r="E102" s="178"/>
      <c r="F102" s="178"/>
      <c r="G102" s="178"/>
      <c r="H102" s="178"/>
      <c r="I102" s="179"/>
      <c r="J102" s="180">
        <f>J207</f>
        <v>0</v>
      </c>
      <c r="K102" s="176"/>
      <c r="L102" s="181"/>
    </row>
    <row r="103" spans="2:12" s="9" customFormat="1" ht="19.9" customHeight="1">
      <c r="B103" s="182"/>
      <c r="C103" s="183"/>
      <c r="D103" s="184" t="s">
        <v>98</v>
      </c>
      <c r="E103" s="185"/>
      <c r="F103" s="185"/>
      <c r="G103" s="185"/>
      <c r="H103" s="185"/>
      <c r="I103" s="186"/>
      <c r="J103" s="187">
        <f>J208</f>
        <v>0</v>
      </c>
      <c r="K103" s="183"/>
      <c r="L103" s="188"/>
    </row>
    <row r="104" spans="2:12" s="9" customFormat="1" ht="19.9" customHeight="1">
      <c r="B104" s="182"/>
      <c r="C104" s="183"/>
      <c r="D104" s="184" t="s">
        <v>99</v>
      </c>
      <c r="E104" s="185"/>
      <c r="F104" s="185"/>
      <c r="G104" s="185"/>
      <c r="H104" s="185"/>
      <c r="I104" s="186"/>
      <c r="J104" s="187">
        <f>J212</f>
        <v>0</v>
      </c>
      <c r="K104" s="183"/>
      <c r="L104" s="188"/>
    </row>
    <row r="105" spans="2:12" s="9" customFormat="1" ht="19.9" customHeight="1">
      <c r="B105" s="182"/>
      <c r="C105" s="183"/>
      <c r="D105" s="184" t="s">
        <v>100</v>
      </c>
      <c r="E105" s="185"/>
      <c r="F105" s="185"/>
      <c r="G105" s="185"/>
      <c r="H105" s="185"/>
      <c r="I105" s="186"/>
      <c r="J105" s="187">
        <f>J215</f>
        <v>0</v>
      </c>
      <c r="K105" s="183"/>
      <c r="L105" s="188"/>
    </row>
    <row r="106" spans="2:12" s="9" customFormat="1" ht="19.9" customHeight="1">
      <c r="B106" s="182"/>
      <c r="C106" s="183"/>
      <c r="D106" s="184" t="s">
        <v>101</v>
      </c>
      <c r="E106" s="185"/>
      <c r="F106" s="185"/>
      <c r="G106" s="185"/>
      <c r="H106" s="185"/>
      <c r="I106" s="186"/>
      <c r="J106" s="187">
        <f>J217</f>
        <v>0</v>
      </c>
      <c r="K106" s="183"/>
      <c r="L106" s="188"/>
    </row>
    <row r="107" spans="2:12" s="1" customFormat="1" ht="21.8" customHeight="1">
      <c r="B107" s="37"/>
      <c r="C107" s="38"/>
      <c r="D107" s="38"/>
      <c r="E107" s="38"/>
      <c r="F107" s="38"/>
      <c r="G107" s="38"/>
      <c r="H107" s="38"/>
      <c r="I107" s="132"/>
      <c r="J107" s="38"/>
      <c r="K107" s="38"/>
      <c r="L107" s="42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66"/>
      <c r="J108" s="61"/>
      <c r="K108" s="61"/>
      <c r="L108" s="42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69"/>
      <c r="J112" s="63"/>
      <c r="K112" s="63"/>
      <c r="L112" s="42"/>
    </row>
    <row r="113" spans="2:12" s="1" customFormat="1" ht="24.95" customHeight="1">
      <c r="B113" s="37"/>
      <c r="C113" s="22" t="s">
        <v>102</v>
      </c>
      <c r="D113" s="38"/>
      <c r="E113" s="38"/>
      <c r="F113" s="38"/>
      <c r="G113" s="38"/>
      <c r="H113" s="38"/>
      <c r="I113" s="132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32"/>
      <c r="J114" s="38"/>
      <c r="K114" s="38"/>
      <c r="L114" s="42"/>
    </row>
    <row r="115" spans="2:12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32"/>
      <c r="J115" s="38"/>
      <c r="K115" s="38"/>
      <c r="L115" s="42"/>
    </row>
    <row r="116" spans="2:12" s="1" customFormat="1" ht="15.25" customHeight="1">
      <c r="B116" s="37"/>
      <c r="C116" s="38"/>
      <c r="D116" s="38"/>
      <c r="E116" s="70" t="str">
        <f>E7</f>
        <v>II/186 DEFUROVY LAŽANY - KŘ. III/18631</v>
      </c>
      <c r="F116" s="38"/>
      <c r="G116" s="38"/>
      <c r="H116" s="38"/>
      <c r="I116" s="132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2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F10</f>
        <v xml:space="preserve"> </v>
      </c>
      <c r="G118" s="38"/>
      <c r="H118" s="38"/>
      <c r="I118" s="135" t="s">
        <v>22</v>
      </c>
      <c r="J118" s="73" t="str">
        <f>IF(J10="","",J10)</f>
        <v>1. 12. 2017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2"/>
      <c r="J119" s="38"/>
      <c r="K119" s="38"/>
      <c r="L119" s="42"/>
    </row>
    <row r="120" spans="2:12" s="1" customFormat="1" ht="41.1" customHeight="1">
      <c r="B120" s="37"/>
      <c r="C120" s="31" t="s">
        <v>24</v>
      </c>
      <c r="D120" s="38"/>
      <c r="E120" s="38"/>
      <c r="F120" s="26" t="str">
        <f>E13</f>
        <v>SÚS PK</v>
      </c>
      <c r="G120" s="38"/>
      <c r="H120" s="38"/>
      <c r="I120" s="135" t="s">
        <v>30</v>
      </c>
      <c r="J120" s="35" t="str">
        <f>E19</f>
        <v>MACÁN PROJEKCE DS s.r.o.</v>
      </c>
      <c r="K120" s="38"/>
      <c r="L120" s="42"/>
    </row>
    <row r="121" spans="2:12" s="1" customFormat="1" ht="26.6" customHeight="1">
      <c r="B121" s="37"/>
      <c r="C121" s="31" t="s">
        <v>28</v>
      </c>
      <c r="D121" s="38"/>
      <c r="E121" s="38"/>
      <c r="F121" s="26" t="str">
        <f>IF(E16="","",E16)</f>
        <v>Vyplň údaj</v>
      </c>
      <c r="G121" s="38"/>
      <c r="H121" s="38"/>
      <c r="I121" s="135" t="s">
        <v>33</v>
      </c>
      <c r="J121" s="35" t="str">
        <f>E22</f>
        <v>Ing. Tomáš Macán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32"/>
      <c r="J122" s="38"/>
      <c r="K122" s="38"/>
      <c r="L122" s="42"/>
    </row>
    <row r="123" spans="2:20" s="10" customFormat="1" ht="29.25" customHeight="1">
      <c r="B123" s="189"/>
      <c r="C123" s="190" t="s">
        <v>103</v>
      </c>
      <c r="D123" s="191" t="s">
        <v>61</v>
      </c>
      <c r="E123" s="191" t="s">
        <v>57</v>
      </c>
      <c r="F123" s="191" t="s">
        <v>58</v>
      </c>
      <c r="G123" s="191" t="s">
        <v>104</v>
      </c>
      <c r="H123" s="191" t="s">
        <v>105</v>
      </c>
      <c r="I123" s="192" t="s">
        <v>106</v>
      </c>
      <c r="J123" s="191" t="s">
        <v>87</v>
      </c>
      <c r="K123" s="193" t="s">
        <v>107</v>
      </c>
      <c r="L123" s="194"/>
      <c r="M123" s="94" t="s">
        <v>1</v>
      </c>
      <c r="N123" s="95" t="s">
        <v>40</v>
      </c>
      <c r="O123" s="95" t="s">
        <v>108</v>
      </c>
      <c r="P123" s="95" t="s">
        <v>109</v>
      </c>
      <c r="Q123" s="95" t="s">
        <v>110</v>
      </c>
      <c r="R123" s="95" t="s">
        <v>111</v>
      </c>
      <c r="S123" s="95" t="s">
        <v>112</v>
      </c>
      <c r="T123" s="96" t="s">
        <v>113</v>
      </c>
    </row>
    <row r="124" spans="2:63" s="1" customFormat="1" ht="22.8" customHeight="1">
      <c r="B124" s="37"/>
      <c r="C124" s="101" t="s">
        <v>114</v>
      </c>
      <c r="D124" s="38"/>
      <c r="E124" s="38"/>
      <c r="F124" s="38"/>
      <c r="G124" s="38"/>
      <c r="H124" s="38"/>
      <c r="I124" s="132"/>
      <c r="J124" s="195">
        <f>BK124</f>
        <v>0</v>
      </c>
      <c r="K124" s="38"/>
      <c r="L124" s="42"/>
      <c r="M124" s="97"/>
      <c r="N124" s="98"/>
      <c r="O124" s="98"/>
      <c r="P124" s="196">
        <f>P125+P207</f>
        <v>0</v>
      </c>
      <c r="Q124" s="98"/>
      <c r="R124" s="196">
        <f>R125+R207</f>
        <v>5650.529114999999</v>
      </c>
      <c r="S124" s="98"/>
      <c r="T124" s="197">
        <f>T125+T207</f>
        <v>2816.2050000000004</v>
      </c>
      <c r="AT124" s="16" t="s">
        <v>75</v>
      </c>
      <c r="AU124" s="16" t="s">
        <v>89</v>
      </c>
      <c r="BK124" s="198">
        <f>BK125+BK207</f>
        <v>0</v>
      </c>
    </row>
    <row r="125" spans="2:63" s="11" customFormat="1" ht="25.9" customHeight="1">
      <c r="B125" s="199"/>
      <c r="C125" s="200"/>
      <c r="D125" s="201" t="s">
        <v>75</v>
      </c>
      <c r="E125" s="202" t="s">
        <v>115</v>
      </c>
      <c r="F125" s="202" t="s">
        <v>116</v>
      </c>
      <c r="G125" s="200"/>
      <c r="H125" s="200"/>
      <c r="I125" s="203"/>
      <c r="J125" s="204">
        <f>BK125</f>
        <v>0</v>
      </c>
      <c r="K125" s="200"/>
      <c r="L125" s="205"/>
      <c r="M125" s="206"/>
      <c r="N125" s="207"/>
      <c r="O125" s="207"/>
      <c r="P125" s="208">
        <f>P126+P144+P152+P163+P193+P205</f>
        <v>0</v>
      </c>
      <c r="Q125" s="207"/>
      <c r="R125" s="208">
        <f>R126+R144+R152+R163+R193+R205</f>
        <v>5650.529114999999</v>
      </c>
      <c r="S125" s="207"/>
      <c r="T125" s="209">
        <f>T126+T144+T152+T163+T193+T205</f>
        <v>2816.2050000000004</v>
      </c>
      <c r="AR125" s="210" t="s">
        <v>81</v>
      </c>
      <c r="AT125" s="211" t="s">
        <v>75</v>
      </c>
      <c r="AU125" s="211" t="s">
        <v>76</v>
      </c>
      <c r="AY125" s="210" t="s">
        <v>117</v>
      </c>
      <c r="BK125" s="212">
        <f>BK126+BK144+BK152+BK163+BK193+BK205</f>
        <v>0</v>
      </c>
    </row>
    <row r="126" spans="2:63" s="11" customFormat="1" ht="22.8" customHeight="1">
      <c r="B126" s="199"/>
      <c r="C126" s="200"/>
      <c r="D126" s="201" t="s">
        <v>75</v>
      </c>
      <c r="E126" s="213" t="s">
        <v>81</v>
      </c>
      <c r="F126" s="213" t="s">
        <v>118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SUM(P127:P143)</f>
        <v>0</v>
      </c>
      <c r="Q126" s="207"/>
      <c r="R126" s="208">
        <f>SUM(R127:R143)</f>
        <v>1.18773</v>
      </c>
      <c r="S126" s="207"/>
      <c r="T126" s="209">
        <f>SUM(T127:T143)</f>
        <v>2500.992</v>
      </c>
      <c r="AR126" s="210" t="s">
        <v>81</v>
      </c>
      <c r="AT126" s="211" t="s">
        <v>75</v>
      </c>
      <c r="AU126" s="211" t="s">
        <v>81</v>
      </c>
      <c r="AY126" s="210" t="s">
        <v>117</v>
      </c>
      <c r="BK126" s="212">
        <f>SUM(BK127:BK143)</f>
        <v>0</v>
      </c>
    </row>
    <row r="127" spans="2:65" s="1" customFormat="1" ht="21.65" customHeight="1">
      <c r="B127" s="37"/>
      <c r="C127" s="215" t="s">
        <v>81</v>
      </c>
      <c r="D127" s="215" t="s">
        <v>119</v>
      </c>
      <c r="E127" s="216" t="s">
        <v>120</v>
      </c>
      <c r="F127" s="217" t="s">
        <v>121</v>
      </c>
      <c r="G127" s="218" t="s">
        <v>122</v>
      </c>
      <c r="H127" s="219">
        <v>3000</v>
      </c>
      <c r="I127" s="220"/>
      <c r="J127" s="221">
        <f>ROUND(I127*H127,2)</f>
        <v>0</v>
      </c>
      <c r="K127" s="217" t="s">
        <v>123</v>
      </c>
      <c r="L127" s="42"/>
      <c r="M127" s="222" t="s">
        <v>1</v>
      </c>
      <c r="N127" s="223" t="s">
        <v>41</v>
      </c>
      <c r="O127" s="85"/>
      <c r="P127" s="224">
        <f>O127*H127</f>
        <v>0</v>
      </c>
      <c r="Q127" s="224">
        <v>8E-05</v>
      </c>
      <c r="R127" s="224">
        <f>Q127*H127</f>
        <v>0.24000000000000002</v>
      </c>
      <c r="S127" s="224">
        <v>0.256</v>
      </c>
      <c r="T127" s="225">
        <f>S127*H127</f>
        <v>768</v>
      </c>
      <c r="AR127" s="226" t="s">
        <v>124</v>
      </c>
      <c r="AT127" s="226" t="s">
        <v>119</v>
      </c>
      <c r="AU127" s="226" t="s">
        <v>83</v>
      </c>
      <c r="AY127" s="16" t="s">
        <v>117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6" t="s">
        <v>81</v>
      </c>
      <c r="BK127" s="227">
        <f>ROUND(I127*H127,2)</f>
        <v>0</v>
      </c>
      <c r="BL127" s="16" t="s">
        <v>124</v>
      </c>
      <c r="BM127" s="226" t="s">
        <v>125</v>
      </c>
    </row>
    <row r="128" spans="2:47" s="1" customFormat="1" ht="12">
      <c r="B128" s="37"/>
      <c r="C128" s="38"/>
      <c r="D128" s="228" t="s">
        <v>126</v>
      </c>
      <c r="E128" s="38"/>
      <c r="F128" s="229" t="s">
        <v>127</v>
      </c>
      <c r="G128" s="38"/>
      <c r="H128" s="38"/>
      <c r="I128" s="132"/>
      <c r="J128" s="38"/>
      <c r="K128" s="38"/>
      <c r="L128" s="42"/>
      <c r="M128" s="230"/>
      <c r="N128" s="85"/>
      <c r="O128" s="85"/>
      <c r="P128" s="85"/>
      <c r="Q128" s="85"/>
      <c r="R128" s="85"/>
      <c r="S128" s="85"/>
      <c r="T128" s="86"/>
      <c r="AT128" s="16" t="s">
        <v>126</v>
      </c>
      <c r="AU128" s="16" t="s">
        <v>83</v>
      </c>
    </row>
    <row r="129" spans="2:65" s="1" customFormat="1" ht="21.65" customHeight="1">
      <c r="B129" s="37"/>
      <c r="C129" s="215" t="s">
        <v>83</v>
      </c>
      <c r="D129" s="215" t="s">
        <v>119</v>
      </c>
      <c r="E129" s="216" t="s">
        <v>128</v>
      </c>
      <c r="F129" s="217" t="s">
        <v>129</v>
      </c>
      <c r="G129" s="218" t="s">
        <v>122</v>
      </c>
      <c r="H129" s="219">
        <v>13539</v>
      </c>
      <c r="I129" s="220"/>
      <c r="J129" s="221">
        <f>ROUND(I129*H129,2)</f>
        <v>0</v>
      </c>
      <c r="K129" s="217" t="s">
        <v>123</v>
      </c>
      <c r="L129" s="42"/>
      <c r="M129" s="222" t="s">
        <v>1</v>
      </c>
      <c r="N129" s="223" t="s">
        <v>41</v>
      </c>
      <c r="O129" s="85"/>
      <c r="P129" s="224">
        <f>O129*H129</f>
        <v>0</v>
      </c>
      <c r="Q129" s="224">
        <v>7E-05</v>
      </c>
      <c r="R129" s="224">
        <f>Q129*H129</f>
        <v>0.94773</v>
      </c>
      <c r="S129" s="224">
        <v>0.128</v>
      </c>
      <c r="T129" s="225">
        <f>S129*H129</f>
        <v>1732.992</v>
      </c>
      <c r="AR129" s="226" t="s">
        <v>124</v>
      </c>
      <c r="AT129" s="226" t="s">
        <v>119</v>
      </c>
      <c r="AU129" s="226" t="s">
        <v>83</v>
      </c>
      <c r="AY129" s="16" t="s">
        <v>117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6" t="s">
        <v>81</v>
      </c>
      <c r="BK129" s="227">
        <f>ROUND(I129*H129,2)</f>
        <v>0</v>
      </c>
      <c r="BL129" s="16" t="s">
        <v>124</v>
      </c>
      <c r="BM129" s="226" t="s">
        <v>130</v>
      </c>
    </row>
    <row r="130" spans="2:65" s="1" customFormat="1" ht="32.45" customHeight="1">
      <c r="B130" s="37"/>
      <c r="C130" s="215" t="s">
        <v>131</v>
      </c>
      <c r="D130" s="215" t="s">
        <v>119</v>
      </c>
      <c r="E130" s="216" t="s">
        <v>132</v>
      </c>
      <c r="F130" s="217" t="s">
        <v>133</v>
      </c>
      <c r="G130" s="218" t="s">
        <v>134</v>
      </c>
      <c r="H130" s="219">
        <v>12</v>
      </c>
      <c r="I130" s="220"/>
      <c r="J130" s="221">
        <f>ROUND(I130*H130,2)</f>
        <v>0</v>
      </c>
      <c r="K130" s="217" t="s">
        <v>123</v>
      </c>
      <c r="L130" s="42"/>
      <c r="M130" s="222" t="s">
        <v>1</v>
      </c>
      <c r="N130" s="223" t="s">
        <v>41</v>
      </c>
      <c r="O130" s="85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AR130" s="226" t="s">
        <v>124</v>
      </c>
      <c r="AT130" s="226" t="s">
        <v>119</v>
      </c>
      <c r="AU130" s="226" t="s">
        <v>83</v>
      </c>
      <c r="AY130" s="16" t="s">
        <v>117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6" t="s">
        <v>81</v>
      </c>
      <c r="BK130" s="227">
        <f>ROUND(I130*H130,2)</f>
        <v>0</v>
      </c>
      <c r="BL130" s="16" t="s">
        <v>124</v>
      </c>
      <c r="BM130" s="226" t="s">
        <v>135</v>
      </c>
    </row>
    <row r="131" spans="2:47" s="1" customFormat="1" ht="12">
      <c r="B131" s="37"/>
      <c r="C131" s="38"/>
      <c r="D131" s="228" t="s">
        <v>126</v>
      </c>
      <c r="E131" s="38"/>
      <c r="F131" s="229" t="s">
        <v>136</v>
      </c>
      <c r="G131" s="38"/>
      <c r="H131" s="38"/>
      <c r="I131" s="132"/>
      <c r="J131" s="38"/>
      <c r="K131" s="38"/>
      <c r="L131" s="42"/>
      <c r="M131" s="230"/>
      <c r="N131" s="85"/>
      <c r="O131" s="85"/>
      <c r="P131" s="85"/>
      <c r="Q131" s="85"/>
      <c r="R131" s="85"/>
      <c r="S131" s="85"/>
      <c r="T131" s="86"/>
      <c r="AT131" s="16" t="s">
        <v>126</v>
      </c>
      <c r="AU131" s="16" t="s">
        <v>83</v>
      </c>
    </row>
    <row r="132" spans="2:51" s="12" customFormat="1" ht="12">
      <c r="B132" s="231"/>
      <c r="C132" s="232"/>
      <c r="D132" s="228" t="s">
        <v>137</v>
      </c>
      <c r="E132" s="233" t="s">
        <v>1</v>
      </c>
      <c r="F132" s="234" t="s">
        <v>138</v>
      </c>
      <c r="G132" s="232"/>
      <c r="H132" s="235">
        <v>12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137</v>
      </c>
      <c r="AU132" s="241" t="s">
        <v>83</v>
      </c>
      <c r="AV132" s="12" t="s">
        <v>83</v>
      </c>
      <c r="AW132" s="12" t="s">
        <v>32</v>
      </c>
      <c r="AX132" s="12" t="s">
        <v>81</v>
      </c>
      <c r="AY132" s="241" t="s">
        <v>117</v>
      </c>
    </row>
    <row r="133" spans="2:65" s="1" customFormat="1" ht="32.45" customHeight="1">
      <c r="B133" s="37"/>
      <c r="C133" s="215" t="s">
        <v>124</v>
      </c>
      <c r="D133" s="215" t="s">
        <v>119</v>
      </c>
      <c r="E133" s="216" t="s">
        <v>139</v>
      </c>
      <c r="F133" s="217" t="s">
        <v>140</v>
      </c>
      <c r="G133" s="218" t="s">
        <v>134</v>
      </c>
      <c r="H133" s="219">
        <v>1.7</v>
      </c>
      <c r="I133" s="220"/>
      <c r="J133" s="221">
        <f>ROUND(I133*H133,2)</f>
        <v>0</v>
      </c>
      <c r="K133" s="217" t="s">
        <v>123</v>
      </c>
      <c r="L133" s="42"/>
      <c r="M133" s="222" t="s">
        <v>1</v>
      </c>
      <c r="N133" s="223" t="s">
        <v>41</v>
      </c>
      <c r="O133" s="85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AR133" s="226" t="s">
        <v>124</v>
      </c>
      <c r="AT133" s="226" t="s">
        <v>119</v>
      </c>
      <c r="AU133" s="226" t="s">
        <v>83</v>
      </c>
      <c r="AY133" s="16" t="s">
        <v>117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6" t="s">
        <v>81</v>
      </c>
      <c r="BK133" s="227">
        <f>ROUND(I133*H133,2)</f>
        <v>0</v>
      </c>
      <c r="BL133" s="16" t="s">
        <v>124</v>
      </c>
      <c r="BM133" s="226" t="s">
        <v>141</v>
      </c>
    </row>
    <row r="134" spans="2:65" s="1" customFormat="1" ht="21.65" customHeight="1">
      <c r="B134" s="37"/>
      <c r="C134" s="215" t="s">
        <v>142</v>
      </c>
      <c r="D134" s="215" t="s">
        <v>119</v>
      </c>
      <c r="E134" s="216" t="s">
        <v>143</v>
      </c>
      <c r="F134" s="217" t="s">
        <v>144</v>
      </c>
      <c r="G134" s="218" t="s">
        <v>134</v>
      </c>
      <c r="H134" s="219">
        <v>25.8</v>
      </c>
      <c r="I134" s="220"/>
      <c r="J134" s="221">
        <f>ROUND(I134*H134,2)</f>
        <v>0</v>
      </c>
      <c r="K134" s="217" t="s">
        <v>123</v>
      </c>
      <c r="L134" s="42"/>
      <c r="M134" s="222" t="s">
        <v>1</v>
      </c>
      <c r="N134" s="223" t="s">
        <v>41</v>
      </c>
      <c r="O134" s="85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AR134" s="226" t="s">
        <v>124</v>
      </c>
      <c r="AT134" s="226" t="s">
        <v>119</v>
      </c>
      <c r="AU134" s="226" t="s">
        <v>83</v>
      </c>
      <c r="AY134" s="16" t="s">
        <v>117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6" t="s">
        <v>81</v>
      </c>
      <c r="BK134" s="227">
        <f>ROUND(I134*H134,2)</f>
        <v>0</v>
      </c>
      <c r="BL134" s="16" t="s">
        <v>124</v>
      </c>
      <c r="BM134" s="226" t="s">
        <v>145</v>
      </c>
    </row>
    <row r="135" spans="2:51" s="12" customFormat="1" ht="12">
      <c r="B135" s="231"/>
      <c r="C135" s="232"/>
      <c r="D135" s="228" t="s">
        <v>137</v>
      </c>
      <c r="E135" s="233" t="s">
        <v>1</v>
      </c>
      <c r="F135" s="234" t="s">
        <v>146</v>
      </c>
      <c r="G135" s="232"/>
      <c r="H135" s="235">
        <v>25.8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137</v>
      </c>
      <c r="AU135" s="241" t="s">
        <v>83</v>
      </c>
      <c r="AV135" s="12" t="s">
        <v>83</v>
      </c>
      <c r="AW135" s="12" t="s">
        <v>32</v>
      </c>
      <c r="AX135" s="12" t="s">
        <v>81</v>
      </c>
      <c r="AY135" s="241" t="s">
        <v>117</v>
      </c>
    </row>
    <row r="136" spans="2:65" s="1" customFormat="1" ht="21.65" customHeight="1">
      <c r="B136" s="37"/>
      <c r="C136" s="215" t="s">
        <v>147</v>
      </c>
      <c r="D136" s="215" t="s">
        <v>119</v>
      </c>
      <c r="E136" s="216" t="s">
        <v>148</v>
      </c>
      <c r="F136" s="217" t="s">
        <v>149</v>
      </c>
      <c r="G136" s="218" t="s">
        <v>134</v>
      </c>
      <c r="H136" s="219">
        <v>25.8</v>
      </c>
      <c r="I136" s="220"/>
      <c r="J136" s="221">
        <f>ROUND(I136*H136,2)</f>
        <v>0</v>
      </c>
      <c r="K136" s="217" t="s">
        <v>123</v>
      </c>
      <c r="L136" s="42"/>
      <c r="M136" s="222" t="s">
        <v>1</v>
      </c>
      <c r="N136" s="223" t="s">
        <v>41</v>
      </c>
      <c r="O136" s="85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AR136" s="226" t="s">
        <v>124</v>
      </c>
      <c r="AT136" s="226" t="s">
        <v>119</v>
      </c>
      <c r="AU136" s="226" t="s">
        <v>83</v>
      </c>
      <c r="AY136" s="16" t="s">
        <v>117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6" t="s">
        <v>81</v>
      </c>
      <c r="BK136" s="227">
        <f>ROUND(I136*H136,2)</f>
        <v>0</v>
      </c>
      <c r="BL136" s="16" t="s">
        <v>124</v>
      </c>
      <c r="BM136" s="226" t="s">
        <v>150</v>
      </c>
    </row>
    <row r="137" spans="2:65" s="1" customFormat="1" ht="21.65" customHeight="1">
      <c r="B137" s="37"/>
      <c r="C137" s="215" t="s">
        <v>151</v>
      </c>
      <c r="D137" s="215" t="s">
        <v>119</v>
      </c>
      <c r="E137" s="216" t="s">
        <v>152</v>
      </c>
      <c r="F137" s="217" t="s">
        <v>153</v>
      </c>
      <c r="G137" s="218" t="s">
        <v>134</v>
      </c>
      <c r="H137" s="219">
        <v>25.8</v>
      </c>
      <c r="I137" s="220"/>
      <c r="J137" s="221">
        <f>ROUND(I137*H137,2)</f>
        <v>0</v>
      </c>
      <c r="K137" s="217" t="s">
        <v>123</v>
      </c>
      <c r="L137" s="42"/>
      <c r="M137" s="222" t="s">
        <v>1</v>
      </c>
      <c r="N137" s="223" t="s">
        <v>41</v>
      </c>
      <c r="O137" s="85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AR137" s="226" t="s">
        <v>124</v>
      </c>
      <c r="AT137" s="226" t="s">
        <v>119</v>
      </c>
      <c r="AU137" s="226" t="s">
        <v>83</v>
      </c>
      <c r="AY137" s="16" t="s">
        <v>117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6" t="s">
        <v>81</v>
      </c>
      <c r="BK137" s="227">
        <f>ROUND(I137*H137,2)</f>
        <v>0</v>
      </c>
      <c r="BL137" s="16" t="s">
        <v>124</v>
      </c>
      <c r="BM137" s="226" t="s">
        <v>154</v>
      </c>
    </row>
    <row r="138" spans="2:65" s="1" customFormat="1" ht="15.25" customHeight="1">
      <c r="B138" s="37"/>
      <c r="C138" s="215" t="s">
        <v>155</v>
      </c>
      <c r="D138" s="215" t="s">
        <v>119</v>
      </c>
      <c r="E138" s="216" t="s">
        <v>156</v>
      </c>
      <c r="F138" s="217" t="s">
        <v>157</v>
      </c>
      <c r="G138" s="218" t="s">
        <v>158</v>
      </c>
      <c r="H138" s="219">
        <v>376.175</v>
      </c>
      <c r="I138" s="220"/>
      <c r="J138" s="221">
        <f>ROUND(I138*H138,2)</f>
        <v>0</v>
      </c>
      <c r="K138" s="217" t="s">
        <v>123</v>
      </c>
      <c r="L138" s="42"/>
      <c r="M138" s="222" t="s">
        <v>1</v>
      </c>
      <c r="N138" s="223" t="s">
        <v>41</v>
      </c>
      <c r="O138" s="85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AR138" s="226" t="s">
        <v>124</v>
      </c>
      <c r="AT138" s="226" t="s">
        <v>119</v>
      </c>
      <c r="AU138" s="226" t="s">
        <v>83</v>
      </c>
      <c r="AY138" s="16" t="s">
        <v>117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6" t="s">
        <v>81</v>
      </c>
      <c r="BK138" s="227">
        <f>ROUND(I138*H138,2)</f>
        <v>0</v>
      </c>
      <c r="BL138" s="16" t="s">
        <v>124</v>
      </c>
      <c r="BM138" s="226" t="s">
        <v>159</v>
      </c>
    </row>
    <row r="139" spans="2:51" s="13" customFormat="1" ht="12">
      <c r="B139" s="242"/>
      <c r="C139" s="243"/>
      <c r="D139" s="228" t="s">
        <v>137</v>
      </c>
      <c r="E139" s="244" t="s">
        <v>1</v>
      </c>
      <c r="F139" s="245" t="s">
        <v>160</v>
      </c>
      <c r="G139" s="243"/>
      <c r="H139" s="244" t="s">
        <v>1</v>
      </c>
      <c r="I139" s="246"/>
      <c r="J139" s="243"/>
      <c r="K139" s="243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137</v>
      </c>
      <c r="AU139" s="251" t="s">
        <v>83</v>
      </c>
      <c r="AV139" s="13" t="s">
        <v>81</v>
      </c>
      <c r="AW139" s="13" t="s">
        <v>32</v>
      </c>
      <c r="AX139" s="13" t="s">
        <v>76</v>
      </c>
      <c r="AY139" s="251" t="s">
        <v>117</v>
      </c>
    </row>
    <row r="140" spans="2:51" s="12" customFormat="1" ht="12">
      <c r="B140" s="231"/>
      <c r="C140" s="232"/>
      <c r="D140" s="228" t="s">
        <v>137</v>
      </c>
      <c r="E140" s="233" t="s">
        <v>1</v>
      </c>
      <c r="F140" s="234" t="s">
        <v>161</v>
      </c>
      <c r="G140" s="232"/>
      <c r="H140" s="235">
        <v>329.735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137</v>
      </c>
      <c r="AU140" s="241" t="s">
        <v>83</v>
      </c>
      <c r="AV140" s="12" t="s">
        <v>83</v>
      </c>
      <c r="AW140" s="12" t="s">
        <v>32</v>
      </c>
      <c r="AX140" s="12" t="s">
        <v>76</v>
      </c>
      <c r="AY140" s="241" t="s">
        <v>117</v>
      </c>
    </row>
    <row r="141" spans="2:51" s="13" customFormat="1" ht="12">
      <c r="B141" s="242"/>
      <c r="C141" s="243"/>
      <c r="D141" s="228" t="s">
        <v>137</v>
      </c>
      <c r="E141" s="244" t="s">
        <v>1</v>
      </c>
      <c r="F141" s="245" t="s">
        <v>162</v>
      </c>
      <c r="G141" s="243"/>
      <c r="H141" s="244" t="s">
        <v>1</v>
      </c>
      <c r="I141" s="246"/>
      <c r="J141" s="243"/>
      <c r="K141" s="243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137</v>
      </c>
      <c r="AU141" s="251" t="s">
        <v>83</v>
      </c>
      <c r="AV141" s="13" t="s">
        <v>81</v>
      </c>
      <c r="AW141" s="13" t="s">
        <v>32</v>
      </c>
      <c r="AX141" s="13" t="s">
        <v>76</v>
      </c>
      <c r="AY141" s="251" t="s">
        <v>117</v>
      </c>
    </row>
    <row r="142" spans="2:51" s="12" customFormat="1" ht="12">
      <c r="B142" s="231"/>
      <c r="C142" s="232"/>
      <c r="D142" s="228" t="s">
        <v>137</v>
      </c>
      <c r="E142" s="233" t="s">
        <v>1</v>
      </c>
      <c r="F142" s="234" t="s">
        <v>163</v>
      </c>
      <c r="G142" s="232"/>
      <c r="H142" s="235">
        <v>46.44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137</v>
      </c>
      <c r="AU142" s="241" t="s">
        <v>83</v>
      </c>
      <c r="AV142" s="12" t="s">
        <v>83</v>
      </c>
      <c r="AW142" s="12" t="s">
        <v>32</v>
      </c>
      <c r="AX142" s="12" t="s">
        <v>76</v>
      </c>
      <c r="AY142" s="241" t="s">
        <v>117</v>
      </c>
    </row>
    <row r="143" spans="2:51" s="14" customFormat="1" ht="12">
      <c r="B143" s="252"/>
      <c r="C143" s="253"/>
      <c r="D143" s="228" t="s">
        <v>137</v>
      </c>
      <c r="E143" s="254" t="s">
        <v>1</v>
      </c>
      <c r="F143" s="255" t="s">
        <v>164</v>
      </c>
      <c r="G143" s="253"/>
      <c r="H143" s="256">
        <v>376.175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AT143" s="262" t="s">
        <v>137</v>
      </c>
      <c r="AU143" s="262" t="s">
        <v>83</v>
      </c>
      <c r="AV143" s="14" t="s">
        <v>124</v>
      </c>
      <c r="AW143" s="14" t="s">
        <v>32</v>
      </c>
      <c r="AX143" s="14" t="s">
        <v>81</v>
      </c>
      <c r="AY143" s="262" t="s">
        <v>117</v>
      </c>
    </row>
    <row r="144" spans="2:63" s="11" customFormat="1" ht="22.8" customHeight="1">
      <c r="B144" s="199"/>
      <c r="C144" s="200"/>
      <c r="D144" s="201" t="s">
        <v>75</v>
      </c>
      <c r="E144" s="213" t="s">
        <v>131</v>
      </c>
      <c r="F144" s="213" t="s">
        <v>165</v>
      </c>
      <c r="G144" s="200"/>
      <c r="H144" s="200"/>
      <c r="I144" s="203"/>
      <c r="J144" s="214">
        <f>BK144</f>
        <v>0</v>
      </c>
      <c r="K144" s="200"/>
      <c r="L144" s="205"/>
      <c r="M144" s="206"/>
      <c r="N144" s="207"/>
      <c r="O144" s="207"/>
      <c r="P144" s="208">
        <f>SUM(P145:P151)</f>
        <v>0</v>
      </c>
      <c r="Q144" s="207"/>
      <c r="R144" s="208">
        <f>SUM(R145:R151)</f>
        <v>5.447744</v>
      </c>
      <c r="S144" s="207"/>
      <c r="T144" s="209">
        <f>SUM(T145:T151)</f>
        <v>0</v>
      </c>
      <c r="AR144" s="210" t="s">
        <v>81</v>
      </c>
      <c r="AT144" s="211" t="s">
        <v>75</v>
      </c>
      <c r="AU144" s="211" t="s">
        <v>81</v>
      </c>
      <c r="AY144" s="210" t="s">
        <v>117</v>
      </c>
      <c r="BK144" s="212">
        <f>SUM(BK145:BK151)</f>
        <v>0</v>
      </c>
    </row>
    <row r="145" spans="2:65" s="1" customFormat="1" ht="15.25" customHeight="1">
      <c r="B145" s="37"/>
      <c r="C145" s="215" t="s">
        <v>166</v>
      </c>
      <c r="D145" s="215" t="s">
        <v>119</v>
      </c>
      <c r="E145" s="216" t="s">
        <v>167</v>
      </c>
      <c r="F145" s="217" t="s">
        <v>168</v>
      </c>
      <c r="G145" s="218" t="s">
        <v>169</v>
      </c>
      <c r="H145" s="219">
        <v>12</v>
      </c>
      <c r="I145" s="220"/>
      <c r="J145" s="221">
        <f>ROUND(I145*H145,2)</f>
        <v>0</v>
      </c>
      <c r="K145" s="217" t="s">
        <v>123</v>
      </c>
      <c r="L145" s="42"/>
      <c r="M145" s="222" t="s">
        <v>1</v>
      </c>
      <c r="N145" s="223" t="s">
        <v>41</v>
      </c>
      <c r="O145" s="85"/>
      <c r="P145" s="224">
        <f>O145*H145</f>
        <v>0</v>
      </c>
      <c r="Q145" s="224">
        <v>0.0007</v>
      </c>
      <c r="R145" s="224">
        <f>Q145*H145</f>
        <v>0.0084</v>
      </c>
      <c r="S145" s="224">
        <v>0</v>
      </c>
      <c r="T145" s="225">
        <f>S145*H145</f>
        <v>0</v>
      </c>
      <c r="AR145" s="226" t="s">
        <v>124</v>
      </c>
      <c r="AT145" s="226" t="s">
        <v>119</v>
      </c>
      <c r="AU145" s="226" t="s">
        <v>83</v>
      </c>
      <c r="AY145" s="16" t="s">
        <v>117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6" t="s">
        <v>81</v>
      </c>
      <c r="BK145" s="227">
        <f>ROUND(I145*H145,2)</f>
        <v>0</v>
      </c>
      <c r="BL145" s="16" t="s">
        <v>124</v>
      </c>
      <c r="BM145" s="226" t="s">
        <v>170</v>
      </c>
    </row>
    <row r="146" spans="2:65" s="1" customFormat="1" ht="15.25" customHeight="1">
      <c r="B146" s="37"/>
      <c r="C146" s="263" t="s">
        <v>171</v>
      </c>
      <c r="D146" s="263" t="s">
        <v>172</v>
      </c>
      <c r="E146" s="264" t="s">
        <v>173</v>
      </c>
      <c r="F146" s="265" t="s">
        <v>174</v>
      </c>
      <c r="G146" s="266" t="s">
        <v>169</v>
      </c>
      <c r="H146" s="267">
        <v>12</v>
      </c>
      <c r="I146" s="268"/>
      <c r="J146" s="269">
        <f>ROUND(I146*H146,2)</f>
        <v>0</v>
      </c>
      <c r="K146" s="265" t="s">
        <v>123</v>
      </c>
      <c r="L146" s="270"/>
      <c r="M146" s="271" t="s">
        <v>1</v>
      </c>
      <c r="N146" s="272" t="s">
        <v>41</v>
      </c>
      <c r="O146" s="85"/>
      <c r="P146" s="224">
        <f>O146*H146</f>
        <v>0</v>
      </c>
      <c r="Q146" s="224">
        <v>0.00487</v>
      </c>
      <c r="R146" s="224">
        <f>Q146*H146</f>
        <v>0.058440000000000006</v>
      </c>
      <c r="S146" s="224">
        <v>0</v>
      </c>
      <c r="T146" s="225">
        <f>S146*H146</f>
        <v>0</v>
      </c>
      <c r="AR146" s="226" t="s">
        <v>155</v>
      </c>
      <c r="AT146" s="226" t="s">
        <v>172</v>
      </c>
      <c r="AU146" s="226" t="s">
        <v>83</v>
      </c>
      <c r="AY146" s="16" t="s">
        <v>117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6" t="s">
        <v>81</v>
      </c>
      <c r="BK146" s="227">
        <f>ROUND(I146*H146,2)</f>
        <v>0</v>
      </c>
      <c r="BL146" s="16" t="s">
        <v>124</v>
      </c>
      <c r="BM146" s="226" t="s">
        <v>175</v>
      </c>
    </row>
    <row r="147" spans="2:65" s="1" customFormat="1" ht="15.25" customHeight="1">
      <c r="B147" s="37"/>
      <c r="C147" s="215" t="s">
        <v>176</v>
      </c>
      <c r="D147" s="215" t="s">
        <v>119</v>
      </c>
      <c r="E147" s="216" t="s">
        <v>177</v>
      </c>
      <c r="F147" s="217" t="s">
        <v>178</v>
      </c>
      <c r="G147" s="218" t="s">
        <v>134</v>
      </c>
      <c r="H147" s="219">
        <v>1.7</v>
      </c>
      <c r="I147" s="220"/>
      <c r="J147" s="221">
        <f>ROUND(I147*H147,2)</f>
        <v>0</v>
      </c>
      <c r="K147" s="217" t="s">
        <v>123</v>
      </c>
      <c r="L147" s="42"/>
      <c r="M147" s="222" t="s">
        <v>1</v>
      </c>
      <c r="N147" s="223" t="s">
        <v>41</v>
      </c>
      <c r="O147" s="85"/>
      <c r="P147" s="224">
        <f>O147*H147</f>
        <v>0</v>
      </c>
      <c r="Q147" s="224">
        <v>2.47786</v>
      </c>
      <c r="R147" s="224">
        <f>Q147*H147</f>
        <v>4.212362000000001</v>
      </c>
      <c r="S147" s="224">
        <v>0</v>
      </c>
      <c r="T147" s="225">
        <f>S147*H147</f>
        <v>0</v>
      </c>
      <c r="AR147" s="226" t="s">
        <v>124</v>
      </c>
      <c r="AT147" s="226" t="s">
        <v>119</v>
      </c>
      <c r="AU147" s="226" t="s">
        <v>83</v>
      </c>
      <c r="AY147" s="16" t="s">
        <v>117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6" t="s">
        <v>81</v>
      </c>
      <c r="BK147" s="227">
        <f>ROUND(I147*H147,2)</f>
        <v>0</v>
      </c>
      <c r="BL147" s="16" t="s">
        <v>124</v>
      </c>
      <c r="BM147" s="226" t="s">
        <v>179</v>
      </c>
    </row>
    <row r="148" spans="2:51" s="12" customFormat="1" ht="12">
      <c r="B148" s="231"/>
      <c r="C148" s="232"/>
      <c r="D148" s="228" t="s">
        <v>137</v>
      </c>
      <c r="E148" s="233" t="s">
        <v>1</v>
      </c>
      <c r="F148" s="234" t="s">
        <v>180</v>
      </c>
      <c r="G148" s="232"/>
      <c r="H148" s="235">
        <v>1.7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137</v>
      </c>
      <c r="AU148" s="241" t="s">
        <v>83</v>
      </c>
      <c r="AV148" s="12" t="s">
        <v>83</v>
      </c>
      <c r="AW148" s="12" t="s">
        <v>32</v>
      </c>
      <c r="AX148" s="12" t="s">
        <v>81</v>
      </c>
      <c r="AY148" s="241" t="s">
        <v>117</v>
      </c>
    </row>
    <row r="149" spans="2:65" s="1" customFormat="1" ht="15.25" customHeight="1">
      <c r="B149" s="37"/>
      <c r="C149" s="215" t="s">
        <v>181</v>
      </c>
      <c r="D149" s="215" t="s">
        <v>119</v>
      </c>
      <c r="E149" s="216" t="s">
        <v>182</v>
      </c>
      <c r="F149" s="217" t="s">
        <v>183</v>
      </c>
      <c r="G149" s="218" t="s">
        <v>122</v>
      </c>
      <c r="H149" s="219">
        <v>12</v>
      </c>
      <c r="I149" s="220"/>
      <c r="J149" s="221">
        <f>ROUND(I149*H149,2)</f>
        <v>0</v>
      </c>
      <c r="K149" s="217" t="s">
        <v>123</v>
      </c>
      <c r="L149" s="42"/>
      <c r="M149" s="222" t="s">
        <v>1</v>
      </c>
      <c r="N149" s="223" t="s">
        <v>41</v>
      </c>
      <c r="O149" s="85"/>
      <c r="P149" s="224">
        <f>O149*H149</f>
        <v>0</v>
      </c>
      <c r="Q149" s="224">
        <v>0.04174</v>
      </c>
      <c r="R149" s="224">
        <f>Q149*H149</f>
        <v>0.50088</v>
      </c>
      <c r="S149" s="224">
        <v>0</v>
      </c>
      <c r="T149" s="225">
        <f>S149*H149</f>
        <v>0</v>
      </c>
      <c r="AR149" s="226" t="s">
        <v>124</v>
      </c>
      <c r="AT149" s="226" t="s">
        <v>119</v>
      </c>
      <c r="AU149" s="226" t="s">
        <v>83</v>
      </c>
      <c r="AY149" s="16" t="s">
        <v>117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6" t="s">
        <v>81</v>
      </c>
      <c r="BK149" s="227">
        <f>ROUND(I149*H149,2)</f>
        <v>0</v>
      </c>
      <c r="BL149" s="16" t="s">
        <v>124</v>
      </c>
      <c r="BM149" s="226" t="s">
        <v>184</v>
      </c>
    </row>
    <row r="150" spans="2:51" s="12" customFormat="1" ht="12">
      <c r="B150" s="231"/>
      <c r="C150" s="232"/>
      <c r="D150" s="228" t="s">
        <v>137</v>
      </c>
      <c r="E150" s="233" t="s">
        <v>1</v>
      </c>
      <c r="F150" s="234" t="s">
        <v>185</v>
      </c>
      <c r="G150" s="232"/>
      <c r="H150" s="235">
        <v>12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137</v>
      </c>
      <c r="AU150" s="241" t="s">
        <v>83</v>
      </c>
      <c r="AV150" s="12" t="s">
        <v>83</v>
      </c>
      <c r="AW150" s="12" t="s">
        <v>32</v>
      </c>
      <c r="AX150" s="12" t="s">
        <v>81</v>
      </c>
      <c r="AY150" s="241" t="s">
        <v>117</v>
      </c>
    </row>
    <row r="151" spans="2:65" s="1" customFormat="1" ht="15.25" customHeight="1">
      <c r="B151" s="37"/>
      <c r="C151" s="215" t="s">
        <v>186</v>
      </c>
      <c r="D151" s="215" t="s">
        <v>119</v>
      </c>
      <c r="E151" s="216" t="s">
        <v>187</v>
      </c>
      <c r="F151" s="217" t="s">
        <v>188</v>
      </c>
      <c r="G151" s="218" t="s">
        <v>158</v>
      </c>
      <c r="H151" s="219">
        <v>0.6</v>
      </c>
      <c r="I151" s="220"/>
      <c r="J151" s="221">
        <f>ROUND(I151*H151,2)</f>
        <v>0</v>
      </c>
      <c r="K151" s="217" t="s">
        <v>123</v>
      </c>
      <c r="L151" s="42"/>
      <c r="M151" s="222" t="s">
        <v>1</v>
      </c>
      <c r="N151" s="223" t="s">
        <v>41</v>
      </c>
      <c r="O151" s="85"/>
      <c r="P151" s="224">
        <f>O151*H151</f>
        <v>0</v>
      </c>
      <c r="Q151" s="224">
        <v>1.11277</v>
      </c>
      <c r="R151" s="224">
        <f>Q151*H151</f>
        <v>0.667662</v>
      </c>
      <c r="S151" s="224">
        <v>0</v>
      </c>
      <c r="T151" s="225">
        <f>S151*H151</f>
        <v>0</v>
      </c>
      <c r="AR151" s="226" t="s">
        <v>124</v>
      </c>
      <c r="AT151" s="226" t="s">
        <v>119</v>
      </c>
      <c r="AU151" s="226" t="s">
        <v>83</v>
      </c>
      <c r="AY151" s="16" t="s">
        <v>117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6" t="s">
        <v>81</v>
      </c>
      <c r="BK151" s="227">
        <f>ROUND(I151*H151,2)</f>
        <v>0</v>
      </c>
      <c r="BL151" s="16" t="s">
        <v>124</v>
      </c>
      <c r="BM151" s="226" t="s">
        <v>189</v>
      </c>
    </row>
    <row r="152" spans="2:63" s="11" customFormat="1" ht="22.8" customHeight="1">
      <c r="B152" s="199"/>
      <c r="C152" s="200"/>
      <c r="D152" s="201" t="s">
        <v>75</v>
      </c>
      <c r="E152" s="213" t="s">
        <v>142</v>
      </c>
      <c r="F152" s="213" t="s">
        <v>190</v>
      </c>
      <c r="G152" s="200"/>
      <c r="H152" s="200"/>
      <c r="I152" s="203"/>
      <c r="J152" s="214">
        <f>BK152</f>
        <v>0</v>
      </c>
      <c r="K152" s="200"/>
      <c r="L152" s="205"/>
      <c r="M152" s="206"/>
      <c r="N152" s="207"/>
      <c r="O152" s="207"/>
      <c r="P152" s="208">
        <f>SUM(P153:P162)</f>
        <v>0</v>
      </c>
      <c r="Q152" s="207"/>
      <c r="R152" s="208">
        <f>SUM(R153:R162)</f>
        <v>5482.80912</v>
      </c>
      <c r="S152" s="207"/>
      <c r="T152" s="209">
        <f>SUM(T153:T162)</f>
        <v>0</v>
      </c>
      <c r="AR152" s="210" t="s">
        <v>81</v>
      </c>
      <c r="AT152" s="211" t="s">
        <v>75</v>
      </c>
      <c r="AU152" s="211" t="s">
        <v>81</v>
      </c>
      <c r="AY152" s="210" t="s">
        <v>117</v>
      </c>
      <c r="BK152" s="212">
        <f>SUM(BK153:BK162)</f>
        <v>0</v>
      </c>
    </row>
    <row r="153" spans="2:65" s="1" customFormat="1" ht="21.65" customHeight="1">
      <c r="B153" s="37"/>
      <c r="C153" s="215" t="s">
        <v>191</v>
      </c>
      <c r="D153" s="215" t="s">
        <v>119</v>
      </c>
      <c r="E153" s="216" t="s">
        <v>192</v>
      </c>
      <c r="F153" s="217" t="s">
        <v>193</v>
      </c>
      <c r="G153" s="218" t="s">
        <v>122</v>
      </c>
      <c r="H153" s="219">
        <v>3000</v>
      </c>
      <c r="I153" s="220"/>
      <c r="J153" s="221">
        <f>ROUND(I153*H153,2)</f>
        <v>0</v>
      </c>
      <c r="K153" s="217" t="s">
        <v>123</v>
      </c>
      <c r="L153" s="42"/>
      <c r="M153" s="222" t="s">
        <v>1</v>
      </c>
      <c r="N153" s="223" t="s">
        <v>41</v>
      </c>
      <c r="O153" s="85"/>
      <c r="P153" s="224">
        <f>O153*H153</f>
        <v>0</v>
      </c>
      <c r="Q153" s="224">
        <v>0.211</v>
      </c>
      <c r="R153" s="224">
        <f>Q153*H153</f>
        <v>633</v>
      </c>
      <c r="S153" s="224">
        <v>0</v>
      </c>
      <c r="T153" s="225">
        <f>S153*H153</f>
        <v>0</v>
      </c>
      <c r="AR153" s="226" t="s">
        <v>124</v>
      </c>
      <c r="AT153" s="226" t="s">
        <v>119</v>
      </c>
      <c r="AU153" s="226" t="s">
        <v>83</v>
      </c>
      <c r="AY153" s="16" t="s">
        <v>117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6" t="s">
        <v>81</v>
      </c>
      <c r="BK153" s="227">
        <f>ROUND(I153*H153,2)</f>
        <v>0</v>
      </c>
      <c r="BL153" s="16" t="s">
        <v>124</v>
      </c>
      <c r="BM153" s="226" t="s">
        <v>194</v>
      </c>
    </row>
    <row r="154" spans="2:65" s="1" customFormat="1" ht="21.65" customHeight="1">
      <c r="B154" s="37"/>
      <c r="C154" s="215" t="s">
        <v>8</v>
      </c>
      <c r="D154" s="215" t="s">
        <v>119</v>
      </c>
      <c r="E154" s="216" t="s">
        <v>195</v>
      </c>
      <c r="F154" s="217" t="s">
        <v>196</v>
      </c>
      <c r="G154" s="218" t="s">
        <v>122</v>
      </c>
      <c r="H154" s="219">
        <v>2265</v>
      </c>
      <c r="I154" s="220"/>
      <c r="J154" s="221">
        <f>ROUND(I154*H154,2)</f>
        <v>0</v>
      </c>
      <c r="K154" s="217" t="s">
        <v>123</v>
      </c>
      <c r="L154" s="42"/>
      <c r="M154" s="222" t="s">
        <v>1</v>
      </c>
      <c r="N154" s="223" t="s">
        <v>41</v>
      </c>
      <c r="O154" s="85"/>
      <c r="P154" s="224">
        <f>O154*H154</f>
        <v>0</v>
      </c>
      <c r="Q154" s="224">
        <v>0.26</v>
      </c>
      <c r="R154" s="224">
        <f>Q154*H154</f>
        <v>588.9</v>
      </c>
      <c r="S154" s="224">
        <v>0</v>
      </c>
      <c r="T154" s="225">
        <f>S154*H154</f>
        <v>0</v>
      </c>
      <c r="AR154" s="226" t="s">
        <v>124</v>
      </c>
      <c r="AT154" s="226" t="s">
        <v>119</v>
      </c>
      <c r="AU154" s="226" t="s">
        <v>83</v>
      </c>
      <c r="AY154" s="16" t="s">
        <v>117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6" t="s">
        <v>81</v>
      </c>
      <c r="BK154" s="227">
        <f>ROUND(I154*H154,2)</f>
        <v>0</v>
      </c>
      <c r="BL154" s="16" t="s">
        <v>124</v>
      </c>
      <c r="BM154" s="226" t="s">
        <v>197</v>
      </c>
    </row>
    <row r="155" spans="2:65" s="1" customFormat="1" ht="15.25" customHeight="1">
      <c r="B155" s="37"/>
      <c r="C155" s="215" t="s">
        <v>198</v>
      </c>
      <c r="D155" s="215" t="s">
        <v>119</v>
      </c>
      <c r="E155" s="216" t="s">
        <v>199</v>
      </c>
      <c r="F155" s="217" t="s">
        <v>200</v>
      </c>
      <c r="G155" s="218" t="s">
        <v>122</v>
      </c>
      <c r="H155" s="219">
        <v>13539</v>
      </c>
      <c r="I155" s="220"/>
      <c r="J155" s="221">
        <f>ROUND(I155*H155,2)</f>
        <v>0</v>
      </c>
      <c r="K155" s="217" t="s">
        <v>123</v>
      </c>
      <c r="L155" s="42"/>
      <c r="M155" s="222" t="s">
        <v>1</v>
      </c>
      <c r="N155" s="223" t="s">
        <v>41</v>
      </c>
      <c r="O155" s="85"/>
      <c r="P155" s="224">
        <f>O155*H155</f>
        <v>0</v>
      </c>
      <c r="Q155" s="224">
        <v>0.00031</v>
      </c>
      <c r="R155" s="224">
        <f>Q155*H155</f>
        <v>4.19709</v>
      </c>
      <c r="S155" s="224">
        <v>0</v>
      </c>
      <c r="T155" s="225">
        <f>S155*H155</f>
        <v>0</v>
      </c>
      <c r="AR155" s="226" t="s">
        <v>124</v>
      </c>
      <c r="AT155" s="226" t="s">
        <v>119</v>
      </c>
      <c r="AU155" s="226" t="s">
        <v>83</v>
      </c>
      <c r="AY155" s="16" t="s">
        <v>117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6" t="s">
        <v>81</v>
      </c>
      <c r="BK155" s="227">
        <f>ROUND(I155*H155,2)</f>
        <v>0</v>
      </c>
      <c r="BL155" s="16" t="s">
        <v>124</v>
      </c>
      <c r="BM155" s="226" t="s">
        <v>201</v>
      </c>
    </row>
    <row r="156" spans="2:65" s="1" customFormat="1" ht="15.25" customHeight="1">
      <c r="B156" s="37"/>
      <c r="C156" s="215" t="s">
        <v>202</v>
      </c>
      <c r="D156" s="215" t="s">
        <v>119</v>
      </c>
      <c r="E156" s="216" t="s">
        <v>203</v>
      </c>
      <c r="F156" s="217" t="s">
        <v>204</v>
      </c>
      <c r="G156" s="218" t="s">
        <v>122</v>
      </c>
      <c r="H156" s="219">
        <v>13539</v>
      </c>
      <c r="I156" s="220"/>
      <c r="J156" s="221">
        <f>ROUND(I156*H156,2)</f>
        <v>0</v>
      </c>
      <c r="K156" s="217" t="s">
        <v>123</v>
      </c>
      <c r="L156" s="42"/>
      <c r="M156" s="222" t="s">
        <v>1</v>
      </c>
      <c r="N156" s="223" t="s">
        <v>41</v>
      </c>
      <c r="O156" s="85"/>
      <c r="P156" s="224">
        <f>O156*H156</f>
        <v>0</v>
      </c>
      <c r="Q156" s="224">
        <v>0.00051</v>
      </c>
      <c r="R156" s="224">
        <f>Q156*H156</f>
        <v>6.904890000000001</v>
      </c>
      <c r="S156" s="224">
        <v>0</v>
      </c>
      <c r="T156" s="225">
        <f>S156*H156</f>
        <v>0</v>
      </c>
      <c r="AR156" s="226" t="s">
        <v>124</v>
      </c>
      <c r="AT156" s="226" t="s">
        <v>119</v>
      </c>
      <c r="AU156" s="226" t="s">
        <v>83</v>
      </c>
      <c r="AY156" s="16" t="s">
        <v>117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6" t="s">
        <v>81</v>
      </c>
      <c r="BK156" s="227">
        <f>ROUND(I156*H156,2)</f>
        <v>0</v>
      </c>
      <c r="BL156" s="16" t="s">
        <v>124</v>
      </c>
      <c r="BM156" s="226" t="s">
        <v>205</v>
      </c>
    </row>
    <row r="157" spans="2:65" s="1" customFormat="1" ht="21.65" customHeight="1">
      <c r="B157" s="37"/>
      <c r="C157" s="215" t="s">
        <v>206</v>
      </c>
      <c r="D157" s="215" t="s">
        <v>119</v>
      </c>
      <c r="E157" s="216" t="s">
        <v>207</v>
      </c>
      <c r="F157" s="217" t="s">
        <v>208</v>
      </c>
      <c r="G157" s="218" t="s">
        <v>122</v>
      </c>
      <c r="H157" s="219">
        <v>13539</v>
      </c>
      <c r="I157" s="220"/>
      <c r="J157" s="221">
        <f>ROUND(I157*H157,2)</f>
        <v>0</v>
      </c>
      <c r="K157" s="217" t="s">
        <v>123</v>
      </c>
      <c r="L157" s="42"/>
      <c r="M157" s="222" t="s">
        <v>1</v>
      </c>
      <c r="N157" s="223" t="s">
        <v>41</v>
      </c>
      <c r="O157" s="85"/>
      <c r="P157" s="224">
        <f>O157*H157</f>
        <v>0</v>
      </c>
      <c r="Q157" s="224">
        <v>0.12966</v>
      </c>
      <c r="R157" s="224">
        <f>Q157*H157</f>
        <v>1755.46674</v>
      </c>
      <c r="S157" s="224">
        <v>0</v>
      </c>
      <c r="T157" s="225">
        <f>S157*H157</f>
        <v>0</v>
      </c>
      <c r="AR157" s="226" t="s">
        <v>124</v>
      </c>
      <c r="AT157" s="226" t="s">
        <v>119</v>
      </c>
      <c r="AU157" s="226" t="s">
        <v>83</v>
      </c>
      <c r="AY157" s="16" t="s">
        <v>117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6" t="s">
        <v>81</v>
      </c>
      <c r="BK157" s="227">
        <f>ROUND(I157*H157,2)</f>
        <v>0</v>
      </c>
      <c r="BL157" s="16" t="s">
        <v>124</v>
      </c>
      <c r="BM157" s="226" t="s">
        <v>209</v>
      </c>
    </row>
    <row r="158" spans="2:65" s="1" customFormat="1" ht="21.65" customHeight="1">
      <c r="B158" s="37"/>
      <c r="C158" s="215" t="s">
        <v>210</v>
      </c>
      <c r="D158" s="215" t="s">
        <v>119</v>
      </c>
      <c r="E158" s="216" t="s">
        <v>211</v>
      </c>
      <c r="F158" s="217" t="s">
        <v>212</v>
      </c>
      <c r="G158" s="218" t="s">
        <v>122</v>
      </c>
      <c r="H158" s="219">
        <v>13539</v>
      </c>
      <c r="I158" s="220"/>
      <c r="J158" s="221">
        <f>ROUND(I158*H158,2)</f>
        <v>0</v>
      </c>
      <c r="K158" s="217" t="s">
        <v>123</v>
      </c>
      <c r="L158" s="42"/>
      <c r="M158" s="222" t="s">
        <v>1</v>
      </c>
      <c r="N158" s="223" t="s">
        <v>41</v>
      </c>
      <c r="O158" s="85"/>
      <c r="P158" s="224">
        <f>O158*H158</f>
        <v>0</v>
      </c>
      <c r="Q158" s="224">
        <v>0.18152</v>
      </c>
      <c r="R158" s="224">
        <f>Q158*H158</f>
        <v>2457.59928</v>
      </c>
      <c r="S158" s="224">
        <v>0</v>
      </c>
      <c r="T158" s="225">
        <f>S158*H158</f>
        <v>0</v>
      </c>
      <c r="AR158" s="226" t="s">
        <v>124</v>
      </c>
      <c r="AT158" s="226" t="s">
        <v>119</v>
      </c>
      <c r="AU158" s="226" t="s">
        <v>83</v>
      </c>
      <c r="AY158" s="16" t="s">
        <v>117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6" t="s">
        <v>81</v>
      </c>
      <c r="BK158" s="227">
        <f>ROUND(I158*H158,2)</f>
        <v>0</v>
      </c>
      <c r="BL158" s="16" t="s">
        <v>124</v>
      </c>
      <c r="BM158" s="226" t="s">
        <v>213</v>
      </c>
    </row>
    <row r="159" spans="2:65" s="1" customFormat="1" ht="21.65" customHeight="1">
      <c r="B159" s="37"/>
      <c r="C159" s="215" t="s">
        <v>214</v>
      </c>
      <c r="D159" s="215" t="s">
        <v>119</v>
      </c>
      <c r="E159" s="216" t="s">
        <v>215</v>
      </c>
      <c r="F159" s="217" t="s">
        <v>216</v>
      </c>
      <c r="G159" s="218" t="s">
        <v>122</v>
      </c>
      <c r="H159" s="219">
        <v>48</v>
      </c>
      <c r="I159" s="220"/>
      <c r="J159" s="221">
        <f>ROUND(I159*H159,2)</f>
        <v>0</v>
      </c>
      <c r="K159" s="217" t="s">
        <v>123</v>
      </c>
      <c r="L159" s="42"/>
      <c r="M159" s="222" t="s">
        <v>1</v>
      </c>
      <c r="N159" s="223" t="s">
        <v>41</v>
      </c>
      <c r="O159" s="85"/>
      <c r="P159" s="224">
        <f>O159*H159</f>
        <v>0</v>
      </c>
      <c r="Q159" s="224">
        <v>0.61404</v>
      </c>
      <c r="R159" s="224">
        <f>Q159*H159</f>
        <v>29.47392</v>
      </c>
      <c r="S159" s="224">
        <v>0</v>
      </c>
      <c r="T159" s="225">
        <f>S159*H159</f>
        <v>0</v>
      </c>
      <c r="AR159" s="226" t="s">
        <v>124</v>
      </c>
      <c r="AT159" s="226" t="s">
        <v>119</v>
      </c>
      <c r="AU159" s="226" t="s">
        <v>83</v>
      </c>
      <c r="AY159" s="16" t="s">
        <v>117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6" t="s">
        <v>81</v>
      </c>
      <c r="BK159" s="227">
        <f>ROUND(I159*H159,2)</f>
        <v>0</v>
      </c>
      <c r="BL159" s="16" t="s">
        <v>124</v>
      </c>
      <c r="BM159" s="226" t="s">
        <v>217</v>
      </c>
    </row>
    <row r="160" spans="2:65" s="1" customFormat="1" ht="21.65" customHeight="1">
      <c r="B160" s="37"/>
      <c r="C160" s="215" t="s">
        <v>7</v>
      </c>
      <c r="D160" s="215" t="s">
        <v>119</v>
      </c>
      <c r="E160" s="216" t="s">
        <v>218</v>
      </c>
      <c r="F160" s="217" t="s">
        <v>219</v>
      </c>
      <c r="G160" s="218" t="s">
        <v>122</v>
      </c>
      <c r="H160" s="219">
        <v>48</v>
      </c>
      <c r="I160" s="220"/>
      <c r="J160" s="221">
        <f>ROUND(I160*H160,2)</f>
        <v>0</v>
      </c>
      <c r="K160" s="217" t="s">
        <v>123</v>
      </c>
      <c r="L160" s="42"/>
      <c r="M160" s="222" t="s">
        <v>1</v>
      </c>
      <c r="N160" s="223" t="s">
        <v>41</v>
      </c>
      <c r="O160" s="85"/>
      <c r="P160" s="224">
        <f>O160*H160</f>
        <v>0</v>
      </c>
      <c r="Q160" s="224">
        <v>0.1514</v>
      </c>
      <c r="R160" s="224">
        <f>Q160*H160</f>
        <v>7.267200000000001</v>
      </c>
      <c r="S160" s="224">
        <v>0</v>
      </c>
      <c r="T160" s="225">
        <f>S160*H160</f>
        <v>0</v>
      </c>
      <c r="AR160" s="226" t="s">
        <v>124</v>
      </c>
      <c r="AT160" s="226" t="s">
        <v>119</v>
      </c>
      <c r="AU160" s="226" t="s">
        <v>83</v>
      </c>
      <c r="AY160" s="16" t="s">
        <v>117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6" t="s">
        <v>81</v>
      </c>
      <c r="BK160" s="227">
        <f>ROUND(I160*H160,2)</f>
        <v>0</v>
      </c>
      <c r="BL160" s="16" t="s">
        <v>124</v>
      </c>
      <c r="BM160" s="226" t="s">
        <v>220</v>
      </c>
    </row>
    <row r="161" spans="2:65" s="1" customFormat="1" ht="15.25" customHeight="1">
      <c r="B161" s="37"/>
      <c r="C161" s="215" t="s">
        <v>221</v>
      </c>
      <c r="D161" s="215" t="s">
        <v>119</v>
      </c>
      <c r="E161" s="216" t="s">
        <v>222</v>
      </c>
      <c r="F161" s="217" t="s">
        <v>223</v>
      </c>
      <c r="G161" s="218" t="s">
        <v>122</v>
      </c>
      <c r="H161" s="219">
        <v>500</v>
      </c>
      <c r="I161" s="220"/>
      <c r="J161" s="221">
        <f>ROUND(I161*H161,2)</f>
        <v>0</v>
      </c>
      <c r="K161" s="217" t="s">
        <v>1</v>
      </c>
      <c r="L161" s="42"/>
      <c r="M161" s="222" t="s">
        <v>1</v>
      </c>
      <c r="N161" s="223" t="s">
        <v>41</v>
      </c>
      <c r="O161" s="85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AR161" s="226" t="s">
        <v>124</v>
      </c>
      <c r="AT161" s="226" t="s">
        <v>119</v>
      </c>
      <c r="AU161" s="226" t="s">
        <v>83</v>
      </c>
      <c r="AY161" s="16" t="s">
        <v>117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6" t="s">
        <v>81</v>
      </c>
      <c r="BK161" s="227">
        <f>ROUND(I161*H161,2)</f>
        <v>0</v>
      </c>
      <c r="BL161" s="16" t="s">
        <v>124</v>
      </c>
      <c r="BM161" s="226" t="s">
        <v>224</v>
      </c>
    </row>
    <row r="162" spans="2:47" s="1" customFormat="1" ht="12">
      <c r="B162" s="37"/>
      <c r="C162" s="38"/>
      <c r="D162" s="228" t="s">
        <v>126</v>
      </c>
      <c r="E162" s="38"/>
      <c r="F162" s="229" t="s">
        <v>225</v>
      </c>
      <c r="G162" s="38"/>
      <c r="H162" s="38"/>
      <c r="I162" s="132"/>
      <c r="J162" s="38"/>
      <c r="K162" s="38"/>
      <c r="L162" s="42"/>
      <c r="M162" s="230"/>
      <c r="N162" s="85"/>
      <c r="O162" s="85"/>
      <c r="P162" s="85"/>
      <c r="Q162" s="85"/>
      <c r="R162" s="85"/>
      <c r="S162" s="85"/>
      <c r="T162" s="86"/>
      <c r="AT162" s="16" t="s">
        <v>126</v>
      </c>
      <c r="AU162" s="16" t="s">
        <v>83</v>
      </c>
    </row>
    <row r="163" spans="2:63" s="11" customFormat="1" ht="22.8" customHeight="1">
      <c r="B163" s="199"/>
      <c r="C163" s="200"/>
      <c r="D163" s="201" t="s">
        <v>75</v>
      </c>
      <c r="E163" s="213" t="s">
        <v>166</v>
      </c>
      <c r="F163" s="213" t="s">
        <v>226</v>
      </c>
      <c r="G163" s="200"/>
      <c r="H163" s="200"/>
      <c r="I163" s="203"/>
      <c r="J163" s="214">
        <f>BK163</f>
        <v>0</v>
      </c>
      <c r="K163" s="200"/>
      <c r="L163" s="205"/>
      <c r="M163" s="206"/>
      <c r="N163" s="207"/>
      <c r="O163" s="207"/>
      <c r="P163" s="208">
        <f>SUM(P164:P192)</f>
        <v>0</v>
      </c>
      <c r="Q163" s="207"/>
      <c r="R163" s="208">
        <f>SUM(R164:R192)</f>
        <v>161.084521</v>
      </c>
      <c r="S163" s="207"/>
      <c r="T163" s="209">
        <f>SUM(T164:T192)</f>
        <v>315.213</v>
      </c>
      <c r="AR163" s="210" t="s">
        <v>81</v>
      </c>
      <c r="AT163" s="211" t="s">
        <v>75</v>
      </c>
      <c r="AU163" s="211" t="s">
        <v>81</v>
      </c>
      <c r="AY163" s="210" t="s">
        <v>117</v>
      </c>
      <c r="BK163" s="212">
        <f>SUM(BK164:BK192)</f>
        <v>0</v>
      </c>
    </row>
    <row r="164" spans="2:65" s="1" customFormat="1" ht="32.45" customHeight="1">
      <c r="B164" s="37"/>
      <c r="C164" s="215" t="s">
        <v>227</v>
      </c>
      <c r="D164" s="215" t="s">
        <v>119</v>
      </c>
      <c r="E164" s="216" t="s">
        <v>228</v>
      </c>
      <c r="F164" s="217" t="s">
        <v>229</v>
      </c>
      <c r="G164" s="218" t="s">
        <v>122</v>
      </c>
      <c r="H164" s="219">
        <v>1200</v>
      </c>
      <c r="I164" s="220"/>
      <c r="J164" s="221">
        <f>ROUND(I164*H164,2)</f>
        <v>0</v>
      </c>
      <c r="K164" s="217" t="s">
        <v>1</v>
      </c>
      <c r="L164" s="42"/>
      <c r="M164" s="222" t="s">
        <v>1</v>
      </c>
      <c r="N164" s="223" t="s">
        <v>41</v>
      </c>
      <c r="O164" s="85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AR164" s="226" t="s">
        <v>124</v>
      </c>
      <c r="AT164" s="226" t="s">
        <v>119</v>
      </c>
      <c r="AU164" s="226" t="s">
        <v>83</v>
      </c>
      <c r="AY164" s="16" t="s">
        <v>117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6" t="s">
        <v>81</v>
      </c>
      <c r="BK164" s="227">
        <f>ROUND(I164*H164,2)</f>
        <v>0</v>
      </c>
      <c r="BL164" s="16" t="s">
        <v>124</v>
      </c>
      <c r="BM164" s="226" t="s">
        <v>230</v>
      </c>
    </row>
    <row r="165" spans="2:65" s="1" customFormat="1" ht="15.25" customHeight="1">
      <c r="B165" s="37"/>
      <c r="C165" s="215" t="s">
        <v>231</v>
      </c>
      <c r="D165" s="215" t="s">
        <v>119</v>
      </c>
      <c r="E165" s="216" t="s">
        <v>232</v>
      </c>
      <c r="F165" s="217" t="s">
        <v>233</v>
      </c>
      <c r="G165" s="218" t="s">
        <v>234</v>
      </c>
      <c r="H165" s="219">
        <v>12</v>
      </c>
      <c r="I165" s="220"/>
      <c r="J165" s="221">
        <f>ROUND(I165*H165,2)</f>
        <v>0</v>
      </c>
      <c r="K165" s="217" t="s">
        <v>123</v>
      </c>
      <c r="L165" s="42"/>
      <c r="M165" s="222" t="s">
        <v>1</v>
      </c>
      <c r="N165" s="223" t="s">
        <v>41</v>
      </c>
      <c r="O165" s="85"/>
      <c r="P165" s="224">
        <f>O165*H165</f>
        <v>0</v>
      </c>
      <c r="Q165" s="224">
        <v>0.00066</v>
      </c>
      <c r="R165" s="224">
        <f>Q165*H165</f>
        <v>0.00792</v>
      </c>
      <c r="S165" s="224">
        <v>0</v>
      </c>
      <c r="T165" s="225">
        <f>S165*H165</f>
        <v>0</v>
      </c>
      <c r="AR165" s="226" t="s">
        <v>124</v>
      </c>
      <c r="AT165" s="226" t="s">
        <v>119</v>
      </c>
      <c r="AU165" s="226" t="s">
        <v>83</v>
      </c>
      <c r="AY165" s="16" t="s">
        <v>117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6" t="s">
        <v>81</v>
      </c>
      <c r="BK165" s="227">
        <f>ROUND(I165*H165,2)</f>
        <v>0</v>
      </c>
      <c r="BL165" s="16" t="s">
        <v>124</v>
      </c>
      <c r="BM165" s="226" t="s">
        <v>235</v>
      </c>
    </row>
    <row r="166" spans="2:65" s="1" customFormat="1" ht="15.25" customHeight="1">
      <c r="B166" s="37"/>
      <c r="C166" s="263" t="s">
        <v>236</v>
      </c>
      <c r="D166" s="263" t="s">
        <v>172</v>
      </c>
      <c r="E166" s="264" t="s">
        <v>237</v>
      </c>
      <c r="F166" s="265" t="s">
        <v>238</v>
      </c>
      <c r="G166" s="266" t="s">
        <v>234</v>
      </c>
      <c r="H166" s="267">
        <v>12</v>
      </c>
      <c r="I166" s="268"/>
      <c r="J166" s="269">
        <f>ROUND(I166*H166,2)</f>
        <v>0</v>
      </c>
      <c r="K166" s="265" t="s">
        <v>1</v>
      </c>
      <c r="L166" s="270"/>
      <c r="M166" s="271" t="s">
        <v>1</v>
      </c>
      <c r="N166" s="272" t="s">
        <v>41</v>
      </c>
      <c r="O166" s="85"/>
      <c r="P166" s="224">
        <f>O166*H166</f>
        <v>0</v>
      </c>
      <c r="Q166" s="224">
        <v>0.071</v>
      </c>
      <c r="R166" s="224">
        <f>Q166*H166</f>
        <v>0.8519999999999999</v>
      </c>
      <c r="S166" s="224">
        <v>0</v>
      </c>
      <c r="T166" s="225">
        <f>S166*H166</f>
        <v>0</v>
      </c>
      <c r="AR166" s="226" t="s">
        <v>155</v>
      </c>
      <c r="AT166" s="226" t="s">
        <v>172</v>
      </c>
      <c r="AU166" s="226" t="s">
        <v>83</v>
      </c>
      <c r="AY166" s="16" t="s">
        <v>117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6" t="s">
        <v>81</v>
      </c>
      <c r="BK166" s="227">
        <f>ROUND(I166*H166,2)</f>
        <v>0</v>
      </c>
      <c r="BL166" s="16" t="s">
        <v>124</v>
      </c>
      <c r="BM166" s="226" t="s">
        <v>239</v>
      </c>
    </row>
    <row r="167" spans="2:65" s="1" customFormat="1" ht="21.65" customHeight="1">
      <c r="B167" s="37"/>
      <c r="C167" s="215" t="s">
        <v>240</v>
      </c>
      <c r="D167" s="215" t="s">
        <v>119</v>
      </c>
      <c r="E167" s="216" t="s">
        <v>241</v>
      </c>
      <c r="F167" s="217" t="s">
        <v>242</v>
      </c>
      <c r="G167" s="218" t="s">
        <v>169</v>
      </c>
      <c r="H167" s="219">
        <v>10</v>
      </c>
      <c r="I167" s="220"/>
      <c r="J167" s="221">
        <f>ROUND(I167*H167,2)</f>
        <v>0</v>
      </c>
      <c r="K167" s="217" t="s">
        <v>123</v>
      </c>
      <c r="L167" s="42"/>
      <c r="M167" s="222" t="s">
        <v>1</v>
      </c>
      <c r="N167" s="223" t="s">
        <v>41</v>
      </c>
      <c r="O167" s="85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AR167" s="226" t="s">
        <v>124</v>
      </c>
      <c r="AT167" s="226" t="s">
        <v>119</v>
      </c>
      <c r="AU167" s="226" t="s">
        <v>83</v>
      </c>
      <c r="AY167" s="16" t="s">
        <v>117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6" t="s">
        <v>81</v>
      </c>
      <c r="BK167" s="227">
        <f>ROUND(I167*H167,2)</f>
        <v>0</v>
      </c>
      <c r="BL167" s="16" t="s">
        <v>124</v>
      </c>
      <c r="BM167" s="226" t="s">
        <v>243</v>
      </c>
    </row>
    <row r="168" spans="2:65" s="1" customFormat="1" ht="15.25" customHeight="1">
      <c r="B168" s="37"/>
      <c r="C168" s="263" t="s">
        <v>244</v>
      </c>
      <c r="D168" s="263" t="s">
        <v>172</v>
      </c>
      <c r="E168" s="264" t="s">
        <v>245</v>
      </c>
      <c r="F168" s="265" t="s">
        <v>246</v>
      </c>
      <c r="G168" s="266" t="s">
        <v>169</v>
      </c>
      <c r="H168" s="267">
        <v>10</v>
      </c>
      <c r="I168" s="268"/>
      <c r="J168" s="269">
        <f>ROUND(I168*H168,2)</f>
        <v>0</v>
      </c>
      <c r="K168" s="265" t="s">
        <v>1</v>
      </c>
      <c r="L168" s="270"/>
      <c r="M168" s="271" t="s">
        <v>1</v>
      </c>
      <c r="N168" s="272" t="s">
        <v>41</v>
      </c>
      <c r="O168" s="85"/>
      <c r="P168" s="224">
        <f>O168*H168</f>
        <v>0</v>
      </c>
      <c r="Q168" s="224">
        <v>0.0022</v>
      </c>
      <c r="R168" s="224">
        <f>Q168*H168</f>
        <v>0.022000000000000002</v>
      </c>
      <c r="S168" s="224">
        <v>0</v>
      </c>
      <c r="T168" s="225">
        <f>S168*H168</f>
        <v>0</v>
      </c>
      <c r="AR168" s="226" t="s">
        <v>155</v>
      </c>
      <c r="AT168" s="226" t="s">
        <v>172</v>
      </c>
      <c r="AU168" s="226" t="s">
        <v>83</v>
      </c>
      <c r="AY168" s="16" t="s">
        <v>117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6" t="s">
        <v>81</v>
      </c>
      <c r="BK168" s="227">
        <f>ROUND(I168*H168,2)</f>
        <v>0</v>
      </c>
      <c r="BL168" s="16" t="s">
        <v>124</v>
      </c>
      <c r="BM168" s="226" t="s">
        <v>247</v>
      </c>
    </row>
    <row r="169" spans="2:65" s="1" customFormat="1" ht="15.25" customHeight="1">
      <c r="B169" s="37"/>
      <c r="C169" s="215" t="s">
        <v>248</v>
      </c>
      <c r="D169" s="215" t="s">
        <v>119</v>
      </c>
      <c r="E169" s="216" t="s">
        <v>249</v>
      </c>
      <c r="F169" s="217" t="s">
        <v>250</v>
      </c>
      <c r="G169" s="218" t="s">
        <v>169</v>
      </c>
      <c r="H169" s="219">
        <v>214</v>
      </c>
      <c r="I169" s="220"/>
      <c r="J169" s="221">
        <f>ROUND(I169*H169,2)</f>
        <v>0</v>
      </c>
      <c r="K169" s="217" t="s">
        <v>123</v>
      </c>
      <c r="L169" s="42"/>
      <c r="M169" s="222" t="s">
        <v>1</v>
      </c>
      <c r="N169" s="223" t="s">
        <v>41</v>
      </c>
      <c r="O169" s="85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AR169" s="226" t="s">
        <v>124</v>
      </c>
      <c r="AT169" s="226" t="s">
        <v>119</v>
      </c>
      <c r="AU169" s="226" t="s">
        <v>83</v>
      </c>
      <c r="AY169" s="16" t="s">
        <v>117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6" t="s">
        <v>81</v>
      </c>
      <c r="BK169" s="227">
        <f>ROUND(I169*H169,2)</f>
        <v>0</v>
      </c>
      <c r="BL169" s="16" t="s">
        <v>124</v>
      </c>
      <c r="BM169" s="226" t="s">
        <v>251</v>
      </c>
    </row>
    <row r="170" spans="2:65" s="1" customFormat="1" ht="15.25" customHeight="1">
      <c r="B170" s="37"/>
      <c r="C170" s="263" t="s">
        <v>252</v>
      </c>
      <c r="D170" s="263" t="s">
        <v>172</v>
      </c>
      <c r="E170" s="264" t="s">
        <v>253</v>
      </c>
      <c r="F170" s="265" t="s">
        <v>254</v>
      </c>
      <c r="G170" s="266" t="s">
        <v>169</v>
      </c>
      <c r="H170" s="267">
        <v>214</v>
      </c>
      <c r="I170" s="268"/>
      <c r="J170" s="269">
        <f>ROUND(I170*H170,2)</f>
        <v>0</v>
      </c>
      <c r="K170" s="265" t="s">
        <v>123</v>
      </c>
      <c r="L170" s="270"/>
      <c r="M170" s="271" t="s">
        <v>1</v>
      </c>
      <c r="N170" s="272" t="s">
        <v>41</v>
      </c>
      <c r="O170" s="85"/>
      <c r="P170" s="224">
        <f>O170*H170</f>
        <v>0</v>
      </c>
      <c r="Q170" s="224">
        <v>0.00145</v>
      </c>
      <c r="R170" s="224">
        <f>Q170*H170</f>
        <v>0.31029999999999996</v>
      </c>
      <c r="S170" s="224">
        <v>0</v>
      </c>
      <c r="T170" s="225">
        <f>S170*H170</f>
        <v>0</v>
      </c>
      <c r="AR170" s="226" t="s">
        <v>155</v>
      </c>
      <c r="AT170" s="226" t="s">
        <v>172</v>
      </c>
      <c r="AU170" s="226" t="s">
        <v>83</v>
      </c>
      <c r="AY170" s="16" t="s">
        <v>117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6" t="s">
        <v>81</v>
      </c>
      <c r="BK170" s="227">
        <f>ROUND(I170*H170,2)</f>
        <v>0</v>
      </c>
      <c r="BL170" s="16" t="s">
        <v>124</v>
      </c>
      <c r="BM170" s="226" t="s">
        <v>255</v>
      </c>
    </row>
    <row r="171" spans="2:65" s="1" customFormat="1" ht="32.45" customHeight="1">
      <c r="B171" s="37"/>
      <c r="C171" s="215" t="s">
        <v>256</v>
      </c>
      <c r="D171" s="215" t="s">
        <v>119</v>
      </c>
      <c r="E171" s="216" t="s">
        <v>257</v>
      </c>
      <c r="F171" s="217" t="s">
        <v>258</v>
      </c>
      <c r="G171" s="218" t="s">
        <v>234</v>
      </c>
      <c r="H171" s="219">
        <v>214</v>
      </c>
      <c r="I171" s="220"/>
      <c r="J171" s="221">
        <f>ROUND(I171*H171,2)</f>
        <v>0</v>
      </c>
      <c r="K171" s="217" t="s">
        <v>123</v>
      </c>
      <c r="L171" s="42"/>
      <c r="M171" s="222" t="s">
        <v>1</v>
      </c>
      <c r="N171" s="223" t="s">
        <v>41</v>
      </c>
      <c r="O171" s="85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AR171" s="226" t="s">
        <v>124</v>
      </c>
      <c r="AT171" s="226" t="s">
        <v>119</v>
      </c>
      <c r="AU171" s="226" t="s">
        <v>83</v>
      </c>
      <c r="AY171" s="16" t="s">
        <v>117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6" t="s">
        <v>81</v>
      </c>
      <c r="BK171" s="227">
        <f>ROUND(I171*H171,2)</f>
        <v>0</v>
      </c>
      <c r="BL171" s="16" t="s">
        <v>124</v>
      </c>
      <c r="BM171" s="226" t="s">
        <v>259</v>
      </c>
    </row>
    <row r="172" spans="2:65" s="1" customFormat="1" ht="21.65" customHeight="1">
      <c r="B172" s="37"/>
      <c r="C172" s="215" t="s">
        <v>260</v>
      </c>
      <c r="D172" s="215" t="s">
        <v>119</v>
      </c>
      <c r="E172" s="216" t="s">
        <v>261</v>
      </c>
      <c r="F172" s="217" t="s">
        <v>262</v>
      </c>
      <c r="G172" s="218" t="s">
        <v>234</v>
      </c>
      <c r="H172" s="219">
        <v>4603</v>
      </c>
      <c r="I172" s="220"/>
      <c r="J172" s="221">
        <f>ROUND(I172*H172,2)</f>
        <v>0</v>
      </c>
      <c r="K172" s="217" t="s">
        <v>123</v>
      </c>
      <c r="L172" s="42"/>
      <c r="M172" s="222" t="s">
        <v>1</v>
      </c>
      <c r="N172" s="223" t="s">
        <v>41</v>
      </c>
      <c r="O172" s="85"/>
      <c r="P172" s="224">
        <f>O172*H172</f>
        <v>0</v>
      </c>
      <c r="Q172" s="224">
        <v>0.00033</v>
      </c>
      <c r="R172" s="224">
        <f>Q172*H172</f>
        <v>1.51899</v>
      </c>
      <c r="S172" s="224">
        <v>0</v>
      </c>
      <c r="T172" s="225">
        <f>S172*H172</f>
        <v>0</v>
      </c>
      <c r="AR172" s="226" t="s">
        <v>124</v>
      </c>
      <c r="AT172" s="226" t="s">
        <v>119</v>
      </c>
      <c r="AU172" s="226" t="s">
        <v>83</v>
      </c>
      <c r="AY172" s="16" t="s">
        <v>117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6" t="s">
        <v>81</v>
      </c>
      <c r="BK172" s="227">
        <f>ROUND(I172*H172,2)</f>
        <v>0</v>
      </c>
      <c r="BL172" s="16" t="s">
        <v>124</v>
      </c>
      <c r="BM172" s="226" t="s">
        <v>263</v>
      </c>
    </row>
    <row r="173" spans="2:51" s="12" customFormat="1" ht="12">
      <c r="B173" s="231"/>
      <c r="C173" s="232"/>
      <c r="D173" s="228" t="s">
        <v>137</v>
      </c>
      <c r="E173" s="233" t="s">
        <v>1</v>
      </c>
      <c r="F173" s="234" t="s">
        <v>264</v>
      </c>
      <c r="G173" s="232"/>
      <c r="H173" s="235">
        <v>4603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137</v>
      </c>
      <c r="AU173" s="241" t="s">
        <v>83</v>
      </c>
      <c r="AV173" s="12" t="s">
        <v>83</v>
      </c>
      <c r="AW173" s="12" t="s">
        <v>32</v>
      </c>
      <c r="AX173" s="12" t="s">
        <v>81</v>
      </c>
      <c r="AY173" s="241" t="s">
        <v>117</v>
      </c>
    </row>
    <row r="174" spans="2:65" s="1" customFormat="1" ht="21.65" customHeight="1">
      <c r="B174" s="37"/>
      <c r="C174" s="215" t="s">
        <v>265</v>
      </c>
      <c r="D174" s="215" t="s">
        <v>119</v>
      </c>
      <c r="E174" s="216" t="s">
        <v>266</v>
      </c>
      <c r="F174" s="217" t="s">
        <v>267</v>
      </c>
      <c r="G174" s="218" t="s">
        <v>234</v>
      </c>
      <c r="H174" s="219">
        <v>50</v>
      </c>
      <c r="I174" s="220"/>
      <c r="J174" s="221">
        <f>ROUND(I174*H174,2)</f>
        <v>0</v>
      </c>
      <c r="K174" s="217" t="s">
        <v>123</v>
      </c>
      <c r="L174" s="42"/>
      <c r="M174" s="222" t="s">
        <v>1</v>
      </c>
      <c r="N174" s="223" t="s">
        <v>41</v>
      </c>
      <c r="O174" s="85"/>
      <c r="P174" s="224">
        <f>O174*H174</f>
        <v>0</v>
      </c>
      <c r="Q174" s="224">
        <v>0.00011</v>
      </c>
      <c r="R174" s="224">
        <f>Q174*H174</f>
        <v>0.0055000000000000005</v>
      </c>
      <c r="S174" s="224">
        <v>0</v>
      </c>
      <c r="T174" s="225">
        <f>S174*H174</f>
        <v>0</v>
      </c>
      <c r="AR174" s="226" t="s">
        <v>124</v>
      </c>
      <c r="AT174" s="226" t="s">
        <v>119</v>
      </c>
      <c r="AU174" s="226" t="s">
        <v>83</v>
      </c>
      <c r="AY174" s="16" t="s">
        <v>117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6" t="s">
        <v>81</v>
      </c>
      <c r="BK174" s="227">
        <f>ROUND(I174*H174,2)</f>
        <v>0</v>
      </c>
      <c r="BL174" s="16" t="s">
        <v>124</v>
      </c>
      <c r="BM174" s="226" t="s">
        <v>268</v>
      </c>
    </row>
    <row r="175" spans="2:65" s="1" customFormat="1" ht="21.65" customHeight="1">
      <c r="B175" s="37"/>
      <c r="C175" s="215" t="s">
        <v>269</v>
      </c>
      <c r="D175" s="215" t="s">
        <v>119</v>
      </c>
      <c r="E175" s="216" t="s">
        <v>270</v>
      </c>
      <c r="F175" s="217" t="s">
        <v>271</v>
      </c>
      <c r="G175" s="218" t="s">
        <v>234</v>
      </c>
      <c r="H175" s="219">
        <v>198</v>
      </c>
      <c r="I175" s="220"/>
      <c r="J175" s="221">
        <f>ROUND(I175*H175,2)</f>
        <v>0</v>
      </c>
      <c r="K175" s="217" t="s">
        <v>123</v>
      </c>
      <c r="L175" s="42"/>
      <c r="M175" s="222" t="s">
        <v>1</v>
      </c>
      <c r="N175" s="223" t="s">
        <v>41</v>
      </c>
      <c r="O175" s="85"/>
      <c r="P175" s="224">
        <f>O175*H175</f>
        <v>0</v>
      </c>
      <c r="Q175" s="224">
        <v>0.00065</v>
      </c>
      <c r="R175" s="224">
        <f>Q175*H175</f>
        <v>0.12869999999999998</v>
      </c>
      <c r="S175" s="224">
        <v>0</v>
      </c>
      <c r="T175" s="225">
        <f>S175*H175</f>
        <v>0</v>
      </c>
      <c r="AR175" s="226" t="s">
        <v>124</v>
      </c>
      <c r="AT175" s="226" t="s">
        <v>119</v>
      </c>
      <c r="AU175" s="226" t="s">
        <v>83</v>
      </c>
      <c r="AY175" s="16" t="s">
        <v>117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6" t="s">
        <v>81</v>
      </c>
      <c r="BK175" s="227">
        <f>ROUND(I175*H175,2)</f>
        <v>0</v>
      </c>
      <c r="BL175" s="16" t="s">
        <v>124</v>
      </c>
      <c r="BM175" s="226" t="s">
        <v>272</v>
      </c>
    </row>
    <row r="176" spans="2:65" s="1" customFormat="1" ht="21.65" customHeight="1">
      <c r="B176" s="37"/>
      <c r="C176" s="215" t="s">
        <v>273</v>
      </c>
      <c r="D176" s="215" t="s">
        <v>119</v>
      </c>
      <c r="E176" s="216" t="s">
        <v>274</v>
      </c>
      <c r="F176" s="217" t="s">
        <v>275</v>
      </c>
      <c r="G176" s="218" t="s">
        <v>234</v>
      </c>
      <c r="H176" s="219">
        <v>75</v>
      </c>
      <c r="I176" s="220"/>
      <c r="J176" s="221">
        <f>ROUND(I176*H176,2)</f>
        <v>0</v>
      </c>
      <c r="K176" s="217" t="s">
        <v>123</v>
      </c>
      <c r="L176" s="42"/>
      <c r="M176" s="222" t="s">
        <v>1</v>
      </c>
      <c r="N176" s="223" t="s">
        <v>41</v>
      </c>
      <c r="O176" s="85"/>
      <c r="P176" s="224">
        <f>O176*H176</f>
        <v>0</v>
      </c>
      <c r="Q176" s="224">
        <v>0.00038</v>
      </c>
      <c r="R176" s="224">
        <f>Q176*H176</f>
        <v>0.0285</v>
      </c>
      <c r="S176" s="224">
        <v>0</v>
      </c>
      <c r="T176" s="225">
        <f>S176*H176</f>
        <v>0</v>
      </c>
      <c r="AR176" s="226" t="s">
        <v>124</v>
      </c>
      <c r="AT176" s="226" t="s">
        <v>119</v>
      </c>
      <c r="AU176" s="226" t="s">
        <v>83</v>
      </c>
      <c r="AY176" s="16" t="s">
        <v>117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6" t="s">
        <v>81</v>
      </c>
      <c r="BK176" s="227">
        <f>ROUND(I176*H176,2)</f>
        <v>0</v>
      </c>
      <c r="BL176" s="16" t="s">
        <v>124</v>
      </c>
      <c r="BM176" s="226" t="s">
        <v>276</v>
      </c>
    </row>
    <row r="177" spans="2:65" s="1" customFormat="1" ht="21.65" customHeight="1">
      <c r="B177" s="37"/>
      <c r="C177" s="215" t="s">
        <v>277</v>
      </c>
      <c r="D177" s="215" t="s">
        <v>119</v>
      </c>
      <c r="E177" s="216" t="s">
        <v>278</v>
      </c>
      <c r="F177" s="217" t="s">
        <v>279</v>
      </c>
      <c r="G177" s="218" t="s">
        <v>122</v>
      </c>
      <c r="H177" s="219">
        <v>25</v>
      </c>
      <c r="I177" s="220"/>
      <c r="J177" s="221">
        <f>ROUND(I177*H177,2)</f>
        <v>0</v>
      </c>
      <c r="K177" s="217" t="s">
        <v>123</v>
      </c>
      <c r="L177" s="42"/>
      <c r="M177" s="222" t="s">
        <v>1</v>
      </c>
      <c r="N177" s="223" t="s">
        <v>41</v>
      </c>
      <c r="O177" s="85"/>
      <c r="P177" s="224">
        <f>O177*H177</f>
        <v>0</v>
      </c>
      <c r="Q177" s="224">
        <v>0.0026</v>
      </c>
      <c r="R177" s="224">
        <f>Q177*H177</f>
        <v>0.065</v>
      </c>
      <c r="S177" s="224">
        <v>0</v>
      </c>
      <c r="T177" s="225">
        <f>S177*H177</f>
        <v>0</v>
      </c>
      <c r="AR177" s="226" t="s">
        <v>124</v>
      </c>
      <c r="AT177" s="226" t="s">
        <v>119</v>
      </c>
      <c r="AU177" s="226" t="s">
        <v>83</v>
      </c>
      <c r="AY177" s="16" t="s">
        <v>117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6" t="s">
        <v>81</v>
      </c>
      <c r="BK177" s="227">
        <f>ROUND(I177*H177,2)</f>
        <v>0</v>
      </c>
      <c r="BL177" s="16" t="s">
        <v>124</v>
      </c>
      <c r="BM177" s="226" t="s">
        <v>280</v>
      </c>
    </row>
    <row r="178" spans="2:65" s="1" customFormat="1" ht="21.65" customHeight="1">
      <c r="B178" s="37"/>
      <c r="C178" s="215" t="s">
        <v>281</v>
      </c>
      <c r="D178" s="215" t="s">
        <v>119</v>
      </c>
      <c r="E178" s="216" t="s">
        <v>282</v>
      </c>
      <c r="F178" s="217" t="s">
        <v>283</v>
      </c>
      <c r="G178" s="218" t="s">
        <v>234</v>
      </c>
      <c r="H178" s="219">
        <v>50</v>
      </c>
      <c r="I178" s="220"/>
      <c r="J178" s="221">
        <f>ROUND(I178*H178,2)</f>
        <v>0</v>
      </c>
      <c r="K178" s="217" t="s">
        <v>123</v>
      </c>
      <c r="L178" s="42"/>
      <c r="M178" s="222" t="s">
        <v>1</v>
      </c>
      <c r="N178" s="223" t="s">
        <v>41</v>
      </c>
      <c r="O178" s="85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AR178" s="226" t="s">
        <v>124</v>
      </c>
      <c r="AT178" s="226" t="s">
        <v>119</v>
      </c>
      <c r="AU178" s="226" t="s">
        <v>83</v>
      </c>
      <c r="AY178" s="16" t="s">
        <v>117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6" t="s">
        <v>81</v>
      </c>
      <c r="BK178" s="227">
        <f>ROUND(I178*H178,2)</f>
        <v>0</v>
      </c>
      <c r="BL178" s="16" t="s">
        <v>124</v>
      </c>
      <c r="BM178" s="226" t="s">
        <v>284</v>
      </c>
    </row>
    <row r="179" spans="2:65" s="1" customFormat="1" ht="21.65" customHeight="1">
      <c r="B179" s="37"/>
      <c r="C179" s="215" t="s">
        <v>285</v>
      </c>
      <c r="D179" s="215" t="s">
        <v>119</v>
      </c>
      <c r="E179" s="216" t="s">
        <v>286</v>
      </c>
      <c r="F179" s="217" t="s">
        <v>287</v>
      </c>
      <c r="G179" s="218" t="s">
        <v>234</v>
      </c>
      <c r="H179" s="219">
        <v>50</v>
      </c>
      <c r="I179" s="220"/>
      <c r="J179" s="221">
        <f>ROUND(I179*H179,2)</f>
        <v>0</v>
      </c>
      <c r="K179" s="217" t="s">
        <v>123</v>
      </c>
      <c r="L179" s="42"/>
      <c r="M179" s="222" t="s">
        <v>1</v>
      </c>
      <c r="N179" s="223" t="s">
        <v>41</v>
      </c>
      <c r="O179" s="85"/>
      <c r="P179" s="224">
        <f>O179*H179</f>
        <v>0</v>
      </c>
      <c r="Q179" s="224">
        <v>0.00011</v>
      </c>
      <c r="R179" s="224">
        <f>Q179*H179</f>
        <v>0.0055000000000000005</v>
      </c>
      <c r="S179" s="224">
        <v>0</v>
      </c>
      <c r="T179" s="225">
        <f>S179*H179</f>
        <v>0</v>
      </c>
      <c r="AR179" s="226" t="s">
        <v>124</v>
      </c>
      <c r="AT179" s="226" t="s">
        <v>119</v>
      </c>
      <c r="AU179" s="226" t="s">
        <v>83</v>
      </c>
      <c r="AY179" s="16" t="s">
        <v>117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6" t="s">
        <v>81</v>
      </c>
      <c r="BK179" s="227">
        <f>ROUND(I179*H179,2)</f>
        <v>0</v>
      </c>
      <c r="BL179" s="16" t="s">
        <v>124</v>
      </c>
      <c r="BM179" s="226" t="s">
        <v>288</v>
      </c>
    </row>
    <row r="180" spans="2:65" s="1" customFormat="1" ht="21.65" customHeight="1">
      <c r="B180" s="37"/>
      <c r="C180" s="215" t="s">
        <v>289</v>
      </c>
      <c r="D180" s="215" t="s">
        <v>119</v>
      </c>
      <c r="E180" s="216" t="s">
        <v>290</v>
      </c>
      <c r="F180" s="217" t="s">
        <v>291</v>
      </c>
      <c r="G180" s="218" t="s">
        <v>169</v>
      </c>
      <c r="H180" s="219">
        <v>8</v>
      </c>
      <c r="I180" s="220"/>
      <c r="J180" s="221">
        <f>ROUND(I180*H180,2)</f>
        <v>0</v>
      </c>
      <c r="K180" s="217" t="s">
        <v>123</v>
      </c>
      <c r="L180" s="42"/>
      <c r="M180" s="222" t="s">
        <v>1</v>
      </c>
      <c r="N180" s="223" t="s">
        <v>41</v>
      </c>
      <c r="O180" s="85"/>
      <c r="P180" s="224">
        <f>O180*H180</f>
        <v>0</v>
      </c>
      <c r="Q180" s="224">
        <v>16.75142</v>
      </c>
      <c r="R180" s="224">
        <f>Q180*H180</f>
        <v>134.01136</v>
      </c>
      <c r="S180" s="224">
        <v>0</v>
      </c>
      <c r="T180" s="225">
        <f>S180*H180</f>
        <v>0</v>
      </c>
      <c r="AR180" s="226" t="s">
        <v>124</v>
      </c>
      <c r="AT180" s="226" t="s">
        <v>119</v>
      </c>
      <c r="AU180" s="226" t="s">
        <v>83</v>
      </c>
      <c r="AY180" s="16" t="s">
        <v>117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6" t="s">
        <v>81</v>
      </c>
      <c r="BK180" s="227">
        <f>ROUND(I180*H180,2)</f>
        <v>0</v>
      </c>
      <c r="BL180" s="16" t="s">
        <v>124</v>
      </c>
      <c r="BM180" s="226" t="s">
        <v>292</v>
      </c>
    </row>
    <row r="181" spans="2:65" s="1" customFormat="1" ht="15.25" customHeight="1">
      <c r="B181" s="37"/>
      <c r="C181" s="215" t="s">
        <v>293</v>
      </c>
      <c r="D181" s="215" t="s">
        <v>119</v>
      </c>
      <c r="E181" s="216" t="s">
        <v>294</v>
      </c>
      <c r="F181" s="217" t="s">
        <v>295</v>
      </c>
      <c r="G181" s="218" t="s">
        <v>234</v>
      </c>
      <c r="H181" s="219">
        <v>8.6</v>
      </c>
      <c r="I181" s="220"/>
      <c r="J181" s="221">
        <f>ROUND(I181*H181,2)</f>
        <v>0</v>
      </c>
      <c r="K181" s="217" t="s">
        <v>123</v>
      </c>
      <c r="L181" s="42"/>
      <c r="M181" s="222" t="s">
        <v>1</v>
      </c>
      <c r="N181" s="223" t="s">
        <v>41</v>
      </c>
      <c r="O181" s="85"/>
      <c r="P181" s="224">
        <f>O181*H181</f>
        <v>0</v>
      </c>
      <c r="Q181" s="224">
        <v>0.88535</v>
      </c>
      <c r="R181" s="224">
        <f>Q181*H181</f>
        <v>7.6140099999999995</v>
      </c>
      <c r="S181" s="224">
        <v>0</v>
      </c>
      <c r="T181" s="225">
        <f>S181*H181</f>
        <v>0</v>
      </c>
      <c r="AR181" s="226" t="s">
        <v>124</v>
      </c>
      <c r="AT181" s="226" t="s">
        <v>119</v>
      </c>
      <c r="AU181" s="226" t="s">
        <v>83</v>
      </c>
      <c r="AY181" s="16" t="s">
        <v>117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6" t="s">
        <v>81</v>
      </c>
      <c r="BK181" s="227">
        <f>ROUND(I181*H181,2)</f>
        <v>0</v>
      </c>
      <c r="BL181" s="16" t="s">
        <v>124</v>
      </c>
      <c r="BM181" s="226" t="s">
        <v>296</v>
      </c>
    </row>
    <row r="182" spans="2:65" s="1" customFormat="1" ht="15.25" customHeight="1">
      <c r="B182" s="37"/>
      <c r="C182" s="263" t="s">
        <v>297</v>
      </c>
      <c r="D182" s="263" t="s">
        <v>172</v>
      </c>
      <c r="E182" s="264" t="s">
        <v>298</v>
      </c>
      <c r="F182" s="265" t="s">
        <v>299</v>
      </c>
      <c r="G182" s="266" t="s">
        <v>169</v>
      </c>
      <c r="H182" s="267">
        <v>4</v>
      </c>
      <c r="I182" s="268"/>
      <c r="J182" s="269">
        <f>ROUND(I182*H182,2)</f>
        <v>0</v>
      </c>
      <c r="K182" s="265" t="s">
        <v>1</v>
      </c>
      <c r="L182" s="270"/>
      <c r="M182" s="271" t="s">
        <v>1</v>
      </c>
      <c r="N182" s="272" t="s">
        <v>41</v>
      </c>
      <c r="O182" s="85"/>
      <c r="P182" s="224">
        <f>O182*H182</f>
        <v>0</v>
      </c>
      <c r="Q182" s="224">
        <v>1.48</v>
      </c>
      <c r="R182" s="224">
        <f>Q182*H182</f>
        <v>5.92</v>
      </c>
      <c r="S182" s="224">
        <v>0</v>
      </c>
      <c r="T182" s="225">
        <f>S182*H182</f>
        <v>0</v>
      </c>
      <c r="AR182" s="226" t="s">
        <v>155</v>
      </c>
      <c r="AT182" s="226" t="s">
        <v>172</v>
      </c>
      <c r="AU182" s="226" t="s">
        <v>83</v>
      </c>
      <c r="AY182" s="16" t="s">
        <v>117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6" t="s">
        <v>81</v>
      </c>
      <c r="BK182" s="227">
        <f>ROUND(I182*H182,2)</f>
        <v>0</v>
      </c>
      <c r="BL182" s="16" t="s">
        <v>124</v>
      </c>
      <c r="BM182" s="226" t="s">
        <v>300</v>
      </c>
    </row>
    <row r="183" spans="2:65" s="1" customFormat="1" ht="21.65" customHeight="1">
      <c r="B183" s="37"/>
      <c r="C183" s="215" t="s">
        <v>301</v>
      </c>
      <c r="D183" s="215" t="s">
        <v>119</v>
      </c>
      <c r="E183" s="216" t="s">
        <v>302</v>
      </c>
      <c r="F183" s="217" t="s">
        <v>303</v>
      </c>
      <c r="G183" s="218" t="s">
        <v>134</v>
      </c>
      <c r="H183" s="219">
        <v>4.3</v>
      </c>
      <c r="I183" s="220"/>
      <c r="J183" s="221">
        <f>ROUND(I183*H183,2)</f>
        <v>0</v>
      </c>
      <c r="K183" s="217" t="s">
        <v>123</v>
      </c>
      <c r="L183" s="42"/>
      <c r="M183" s="222" t="s">
        <v>1</v>
      </c>
      <c r="N183" s="223" t="s">
        <v>41</v>
      </c>
      <c r="O183" s="85"/>
      <c r="P183" s="224">
        <f>O183*H183</f>
        <v>0</v>
      </c>
      <c r="Q183" s="224">
        <v>2.46367</v>
      </c>
      <c r="R183" s="224">
        <f>Q183*H183</f>
        <v>10.593781</v>
      </c>
      <c r="S183" s="224">
        <v>0</v>
      </c>
      <c r="T183" s="225">
        <f>S183*H183</f>
        <v>0</v>
      </c>
      <c r="AR183" s="226" t="s">
        <v>124</v>
      </c>
      <c r="AT183" s="226" t="s">
        <v>119</v>
      </c>
      <c r="AU183" s="226" t="s">
        <v>83</v>
      </c>
      <c r="AY183" s="16" t="s">
        <v>117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6" t="s">
        <v>81</v>
      </c>
      <c r="BK183" s="227">
        <f>ROUND(I183*H183,2)</f>
        <v>0</v>
      </c>
      <c r="BL183" s="16" t="s">
        <v>124</v>
      </c>
      <c r="BM183" s="226" t="s">
        <v>304</v>
      </c>
    </row>
    <row r="184" spans="2:51" s="12" customFormat="1" ht="12">
      <c r="B184" s="231"/>
      <c r="C184" s="232"/>
      <c r="D184" s="228" t="s">
        <v>137</v>
      </c>
      <c r="E184" s="233" t="s">
        <v>1</v>
      </c>
      <c r="F184" s="234" t="s">
        <v>305</v>
      </c>
      <c r="G184" s="232"/>
      <c r="H184" s="235">
        <v>4.3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137</v>
      </c>
      <c r="AU184" s="241" t="s">
        <v>83</v>
      </c>
      <c r="AV184" s="12" t="s">
        <v>83</v>
      </c>
      <c r="AW184" s="12" t="s">
        <v>32</v>
      </c>
      <c r="AX184" s="12" t="s">
        <v>81</v>
      </c>
      <c r="AY184" s="241" t="s">
        <v>117</v>
      </c>
    </row>
    <row r="185" spans="2:65" s="1" customFormat="1" ht="15.25" customHeight="1">
      <c r="B185" s="37"/>
      <c r="C185" s="215" t="s">
        <v>306</v>
      </c>
      <c r="D185" s="215" t="s">
        <v>119</v>
      </c>
      <c r="E185" s="216" t="s">
        <v>307</v>
      </c>
      <c r="F185" s="217" t="s">
        <v>308</v>
      </c>
      <c r="G185" s="218" t="s">
        <v>234</v>
      </c>
      <c r="H185" s="219">
        <v>50</v>
      </c>
      <c r="I185" s="220"/>
      <c r="J185" s="221">
        <f>ROUND(I185*H185,2)</f>
        <v>0</v>
      </c>
      <c r="K185" s="217" t="s">
        <v>123</v>
      </c>
      <c r="L185" s="42"/>
      <c r="M185" s="222" t="s">
        <v>1</v>
      </c>
      <c r="N185" s="223" t="s">
        <v>41</v>
      </c>
      <c r="O185" s="85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AR185" s="226" t="s">
        <v>124</v>
      </c>
      <c r="AT185" s="226" t="s">
        <v>119</v>
      </c>
      <c r="AU185" s="226" t="s">
        <v>83</v>
      </c>
      <c r="AY185" s="16" t="s">
        <v>117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6" t="s">
        <v>81</v>
      </c>
      <c r="BK185" s="227">
        <f>ROUND(I185*H185,2)</f>
        <v>0</v>
      </c>
      <c r="BL185" s="16" t="s">
        <v>124</v>
      </c>
      <c r="BM185" s="226" t="s">
        <v>309</v>
      </c>
    </row>
    <row r="186" spans="2:65" s="1" customFormat="1" ht="32.45" customHeight="1">
      <c r="B186" s="37"/>
      <c r="C186" s="215" t="s">
        <v>310</v>
      </c>
      <c r="D186" s="215" t="s">
        <v>119</v>
      </c>
      <c r="E186" s="216" t="s">
        <v>311</v>
      </c>
      <c r="F186" s="217" t="s">
        <v>312</v>
      </c>
      <c r="G186" s="218" t="s">
        <v>234</v>
      </c>
      <c r="H186" s="219">
        <v>40</v>
      </c>
      <c r="I186" s="220"/>
      <c r="J186" s="221">
        <f>ROUND(I186*H186,2)</f>
        <v>0</v>
      </c>
      <c r="K186" s="217" t="s">
        <v>123</v>
      </c>
      <c r="L186" s="42"/>
      <c r="M186" s="222" t="s">
        <v>1</v>
      </c>
      <c r="N186" s="223" t="s">
        <v>41</v>
      </c>
      <c r="O186" s="85"/>
      <c r="P186" s="224">
        <f>O186*H186</f>
        <v>0</v>
      </c>
      <c r="Q186" s="224">
        <v>0</v>
      </c>
      <c r="R186" s="224">
        <f>Q186*H186</f>
        <v>0</v>
      </c>
      <c r="S186" s="224">
        <v>0.252</v>
      </c>
      <c r="T186" s="225">
        <f>S186*H186</f>
        <v>10.08</v>
      </c>
      <c r="AR186" s="226" t="s">
        <v>124</v>
      </c>
      <c r="AT186" s="226" t="s">
        <v>119</v>
      </c>
      <c r="AU186" s="226" t="s">
        <v>83</v>
      </c>
      <c r="AY186" s="16" t="s">
        <v>117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6" t="s">
        <v>81</v>
      </c>
      <c r="BK186" s="227">
        <f>ROUND(I186*H186,2)</f>
        <v>0</v>
      </c>
      <c r="BL186" s="16" t="s">
        <v>124</v>
      </c>
      <c r="BM186" s="226" t="s">
        <v>313</v>
      </c>
    </row>
    <row r="187" spans="2:47" s="1" customFormat="1" ht="12">
      <c r="B187" s="37"/>
      <c r="C187" s="38"/>
      <c r="D187" s="228" t="s">
        <v>126</v>
      </c>
      <c r="E187" s="38"/>
      <c r="F187" s="229" t="s">
        <v>314</v>
      </c>
      <c r="G187" s="38"/>
      <c r="H187" s="38"/>
      <c r="I187" s="132"/>
      <c r="J187" s="38"/>
      <c r="K187" s="38"/>
      <c r="L187" s="42"/>
      <c r="M187" s="230"/>
      <c r="N187" s="85"/>
      <c r="O187" s="85"/>
      <c r="P187" s="85"/>
      <c r="Q187" s="85"/>
      <c r="R187" s="85"/>
      <c r="S187" s="85"/>
      <c r="T187" s="86"/>
      <c r="AT187" s="16" t="s">
        <v>126</v>
      </c>
      <c r="AU187" s="16" t="s">
        <v>83</v>
      </c>
    </row>
    <row r="188" spans="2:65" s="1" customFormat="1" ht="32.45" customHeight="1">
      <c r="B188" s="37"/>
      <c r="C188" s="215" t="s">
        <v>315</v>
      </c>
      <c r="D188" s="215" t="s">
        <v>119</v>
      </c>
      <c r="E188" s="216" t="s">
        <v>316</v>
      </c>
      <c r="F188" s="217" t="s">
        <v>317</v>
      </c>
      <c r="G188" s="218" t="s">
        <v>234</v>
      </c>
      <c r="H188" s="219">
        <v>24</v>
      </c>
      <c r="I188" s="220"/>
      <c r="J188" s="221">
        <f>ROUND(I188*H188,2)</f>
        <v>0</v>
      </c>
      <c r="K188" s="217" t="s">
        <v>123</v>
      </c>
      <c r="L188" s="42"/>
      <c r="M188" s="222" t="s">
        <v>1</v>
      </c>
      <c r="N188" s="223" t="s">
        <v>41</v>
      </c>
      <c r="O188" s="85"/>
      <c r="P188" s="224">
        <f>O188*H188</f>
        <v>0</v>
      </c>
      <c r="Q188" s="224">
        <v>0</v>
      </c>
      <c r="R188" s="224">
        <f>Q188*H188</f>
        <v>0</v>
      </c>
      <c r="S188" s="224">
        <v>0.043</v>
      </c>
      <c r="T188" s="225">
        <f>S188*H188</f>
        <v>1.032</v>
      </c>
      <c r="AR188" s="226" t="s">
        <v>124</v>
      </c>
      <c r="AT188" s="226" t="s">
        <v>119</v>
      </c>
      <c r="AU188" s="226" t="s">
        <v>83</v>
      </c>
      <c r="AY188" s="16" t="s">
        <v>117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6" t="s">
        <v>81</v>
      </c>
      <c r="BK188" s="227">
        <f>ROUND(I188*H188,2)</f>
        <v>0</v>
      </c>
      <c r="BL188" s="16" t="s">
        <v>124</v>
      </c>
      <c r="BM188" s="226" t="s">
        <v>318</v>
      </c>
    </row>
    <row r="189" spans="2:65" s="1" customFormat="1" ht="32.45" customHeight="1">
      <c r="B189" s="37"/>
      <c r="C189" s="215" t="s">
        <v>319</v>
      </c>
      <c r="D189" s="215" t="s">
        <v>119</v>
      </c>
      <c r="E189" s="216" t="s">
        <v>320</v>
      </c>
      <c r="F189" s="217" t="s">
        <v>321</v>
      </c>
      <c r="G189" s="218" t="s">
        <v>122</v>
      </c>
      <c r="H189" s="219">
        <v>2265</v>
      </c>
      <c r="I189" s="220"/>
      <c r="J189" s="221">
        <f>ROUND(I189*H189,2)</f>
        <v>0</v>
      </c>
      <c r="K189" s="217" t="s">
        <v>123</v>
      </c>
      <c r="L189" s="42"/>
      <c r="M189" s="222" t="s">
        <v>1</v>
      </c>
      <c r="N189" s="223" t="s">
        <v>41</v>
      </c>
      <c r="O189" s="85"/>
      <c r="P189" s="224">
        <f>O189*H189</f>
        <v>0</v>
      </c>
      <c r="Q189" s="224">
        <v>0</v>
      </c>
      <c r="R189" s="224">
        <f>Q189*H189</f>
        <v>0</v>
      </c>
      <c r="S189" s="224">
        <v>0.126</v>
      </c>
      <c r="T189" s="225">
        <f>S189*H189</f>
        <v>285.39</v>
      </c>
      <c r="AR189" s="226" t="s">
        <v>124</v>
      </c>
      <c r="AT189" s="226" t="s">
        <v>119</v>
      </c>
      <c r="AU189" s="226" t="s">
        <v>83</v>
      </c>
      <c r="AY189" s="16" t="s">
        <v>117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6" t="s">
        <v>81</v>
      </c>
      <c r="BK189" s="227">
        <f>ROUND(I189*H189,2)</f>
        <v>0</v>
      </c>
      <c r="BL189" s="16" t="s">
        <v>124</v>
      </c>
      <c r="BM189" s="226" t="s">
        <v>322</v>
      </c>
    </row>
    <row r="190" spans="2:65" s="1" customFormat="1" ht="21.65" customHeight="1">
      <c r="B190" s="37"/>
      <c r="C190" s="215" t="s">
        <v>323</v>
      </c>
      <c r="D190" s="215" t="s">
        <v>119</v>
      </c>
      <c r="E190" s="216" t="s">
        <v>324</v>
      </c>
      <c r="F190" s="217" t="s">
        <v>325</v>
      </c>
      <c r="G190" s="218" t="s">
        <v>234</v>
      </c>
      <c r="H190" s="219">
        <v>9</v>
      </c>
      <c r="I190" s="220"/>
      <c r="J190" s="221">
        <f>ROUND(I190*H190,2)</f>
        <v>0</v>
      </c>
      <c r="K190" s="217" t="s">
        <v>123</v>
      </c>
      <c r="L190" s="42"/>
      <c r="M190" s="222" t="s">
        <v>1</v>
      </c>
      <c r="N190" s="223" t="s">
        <v>41</v>
      </c>
      <c r="O190" s="85"/>
      <c r="P190" s="224">
        <f>O190*H190</f>
        <v>0</v>
      </c>
      <c r="Q190" s="224">
        <v>0</v>
      </c>
      <c r="R190" s="224">
        <f>Q190*H190</f>
        <v>0</v>
      </c>
      <c r="S190" s="224">
        <v>2.055</v>
      </c>
      <c r="T190" s="225">
        <f>S190*H190</f>
        <v>18.495</v>
      </c>
      <c r="AR190" s="226" t="s">
        <v>124</v>
      </c>
      <c r="AT190" s="226" t="s">
        <v>119</v>
      </c>
      <c r="AU190" s="226" t="s">
        <v>83</v>
      </c>
      <c r="AY190" s="16" t="s">
        <v>117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6" t="s">
        <v>81</v>
      </c>
      <c r="BK190" s="227">
        <f>ROUND(I190*H190,2)</f>
        <v>0</v>
      </c>
      <c r="BL190" s="16" t="s">
        <v>124</v>
      </c>
      <c r="BM190" s="226" t="s">
        <v>326</v>
      </c>
    </row>
    <row r="191" spans="2:65" s="1" customFormat="1" ht="15.25" customHeight="1">
      <c r="B191" s="37"/>
      <c r="C191" s="215" t="s">
        <v>327</v>
      </c>
      <c r="D191" s="215" t="s">
        <v>119</v>
      </c>
      <c r="E191" s="216" t="s">
        <v>328</v>
      </c>
      <c r="F191" s="217" t="s">
        <v>329</v>
      </c>
      <c r="G191" s="218" t="s">
        <v>234</v>
      </c>
      <c r="H191" s="219">
        <v>12</v>
      </c>
      <c r="I191" s="220"/>
      <c r="J191" s="221">
        <f>ROUND(I191*H191,2)</f>
        <v>0</v>
      </c>
      <c r="K191" s="217" t="s">
        <v>123</v>
      </c>
      <c r="L191" s="42"/>
      <c r="M191" s="222" t="s">
        <v>1</v>
      </c>
      <c r="N191" s="223" t="s">
        <v>41</v>
      </c>
      <c r="O191" s="85"/>
      <c r="P191" s="224">
        <f>O191*H191</f>
        <v>0</v>
      </c>
      <c r="Q191" s="224">
        <v>8E-05</v>
      </c>
      <c r="R191" s="224">
        <f>Q191*H191</f>
        <v>0.0009600000000000001</v>
      </c>
      <c r="S191" s="224">
        <v>0.018</v>
      </c>
      <c r="T191" s="225">
        <f>S191*H191</f>
        <v>0.21599999999999997</v>
      </c>
      <c r="AR191" s="226" t="s">
        <v>124</v>
      </c>
      <c r="AT191" s="226" t="s">
        <v>119</v>
      </c>
      <c r="AU191" s="226" t="s">
        <v>83</v>
      </c>
      <c r="AY191" s="16" t="s">
        <v>117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6" t="s">
        <v>81</v>
      </c>
      <c r="BK191" s="227">
        <f>ROUND(I191*H191,2)</f>
        <v>0</v>
      </c>
      <c r="BL191" s="16" t="s">
        <v>124</v>
      </c>
      <c r="BM191" s="226" t="s">
        <v>330</v>
      </c>
    </row>
    <row r="192" spans="2:51" s="12" customFormat="1" ht="12">
      <c r="B192" s="231"/>
      <c r="C192" s="232"/>
      <c r="D192" s="228" t="s">
        <v>137</v>
      </c>
      <c r="E192" s="233" t="s">
        <v>1</v>
      </c>
      <c r="F192" s="234" t="s">
        <v>331</v>
      </c>
      <c r="G192" s="232"/>
      <c r="H192" s="235">
        <v>12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137</v>
      </c>
      <c r="AU192" s="241" t="s">
        <v>83</v>
      </c>
      <c r="AV192" s="12" t="s">
        <v>83</v>
      </c>
      <c r="AW192" s="12" t="s">
        <v>32</v>
      </c>
      <c r="AX192" s="12" t="s">
        <v>81</v>
      </c>
      <c r="AY192" s="241" t="s">
        <v>117</v>
      </c>
    </row>
    <row r="193" spans="2:63" s="11" customFormat="1" ht="22.8" customHeight="1">
      <c r="B193" s="199"/>
      <c r="C193" s="200"/>
      <c r="D193" s="201" t="s">
        <v>75</v>
      </c>
      <c r="E193" s="213" t="s">
        <v>332</v>
      </c>
      <c r="F193" s="213" t="s">
        <v>333</v>
      </c>
      <c r="G193" s="200"/>
      <c r="H193" s="200"/>
      <c r="I193" s="203"/>
      <c r="J193" s="214">
        <f>BK193</f>
        <v>0</v>
      </c>
      <c r="K193" s="200"/>
      <c r="L193" s="205"/>
      <c r="M193" s="206"/>
      <c r="N193" s="207"/>
      <c r="O193" s="207"/>
      <c r="P193" s="208">
        <f>SUM(P194:P204)</f>
        <v>0</v>
      </c>
      <c r="Q193" s="207"/>
      <c r="R193" s="208">
        <f>SUM(R194:R204)</f>
        <v>0</v>
      </c>
      <c r="S193" s="207"/>
      <c r="T193" s="209">
        <f>SUM(T194:T204)</f>
        <v>0</v>
      </c>
      <c r="AR193" s="210" t="s">
        <v>81</v>
      </c>
      <c r="AT193" s="211" t="s">
        <v>75</v>
      </c>
      <c r="AU193" s="211" t="s">
        <v>81</v>
      </c>
      <c r="AY193" s="210" t="s">
        <v>117</v>
      </c>
      <c r="BK193" s="212">
        <f>SUM(BK194:BK204)</f>
        <v>0</v>
      </c>
    </row>
    <row r="194" spans="2:65" s="1" customFormat="1" ht="21.65" customHeight="1">
      <c r="B194" s="37"/>
      <c r="C194" s="215" t="s">
        <v>334</v>
      </c>
      <c r="D194" s="215" t="s">
        <v>119</v>
      </c>
      <c r="E194" s="216" t="s">
        <v>335</v>
      </c>
      <c r="F194" s="217" t="s">
        <v>336</v>
      </c>
      <c r="G194" s="218" t="s">
        <v>158</v>
      </c>
      <c r="H194" s="219">
        <v>329.735</v>
      </c>
      <c r="I194" s="220"/>
      <c r="J194" s="221">
        <f>ROUND(I194*H194,2)</f>
        <v>0</v>
      </c>
      <c r="K194" s="217" t="s">
        <v>123</v>
      </c>
      <c r="L194" s="42"/>
      <c r="M194" s="222" t="s">
        <v>1</v>
      </c>
      <c r="N194" s="223" t="s">
        <v>41</v>
      </c>
      <c r="O194" s="85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AR194" s="226" t="s">
        <v>124</v>
      </c>
      <c r="AT194" s="226" t="s">
        <v>119</v>
      </c>
      <c r="AU194" s="226" t="s">
        <v>83</v>
      </c>
      <c r="AY194" s="16" t="s">
        <v>117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6" t="s">
        <v>81</v>
      </c>
      <c r="BK194" s="227">
        <f>ROUND(I194*H194,2)</f>
        <v>0</v>
      </c>
      <c r="BL194" s="16" t="s">
        <v>124</v>
      </c>
      <c r="BM194" s="226" t="s">
        <v>337</v>
      </c>
    </row>
    <row r="195" spans="2:47" s="1" customFormat="1" ht="12">
      <c r="B195" s="37"/>
      <c r="C195" s="38"/>
      <c r="D195" s="228" t="s">
        <v>126</v>
      </c>
      <c r="E195" s="38"/>
      <c r="F195" s="229" t="s">
        <v>338</v>
      </c>
      <c r="G195" s="38"/>
      <c r="H195" s="38"/>
      <c r="I195" s="132"/>
      <c r="J195" s="38"/>
      <c r="K195" s="38"/>
      <c r="L195" s="42"/>
      <c r="M195" s="230"/>
      <c r="N195" s="85"/>
      <c r="O195" s="85"/>
      <c r="P195" s="85"/>
      <c r="Q195" s="85"/>
      <c r="R195" s="85"/>
      <c r="S195" s="85"/>
      <c r="T195" s="86"/>
      <c r="AT195" s="16" t="s">
        <v>126</v>
      </c>
      <c r="AU195" s="16" t="s">
        <v>83</v>
      </c>
    </row>
    <row r="196" spans="2:51" s="13" customFormat="1" ht="12">
      <c r="B196" s="242"/>
      <c r="C196" s="243"/>
      <c r="D196" s="228" t="s">
        <v>137</v>
      </c>
      <c r="E196" s="244" t="s">
        <v>1</v>
      </c>
      <c r="F196" s="245" t="s">
        <v>339</v>
      </c>
      <c r="G196" s="243"/>
      <c r="H196" s="244" t="s">
        <v>1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137</v>
      </c>
      <c r="AU196" s="251" t="s">
        <v>83</v>
      </c>
      <c r="AV196" s="13" t="s">
        <v>81</v>
      </c>
      <c r="AW196" s="13" t="s">
        <v>32</v>
      </c>
      <c r="AX196" s="13" t="s">
        <v>76</v>
      </c>
      <c r="AY196" s="251" t="s">
        <v>117</v>
      </c>
    </row>
    <row r="197" spans="2:51" s="12" customFormat="1" ht="12">
      <c r="B197" s="231"/>
      <c r="C197" s="232"/>
      <c r="D197" s="228" t="s">
        <v>137</v>
      </c>
      <c r="E197" s="233" t="s">
        <v>1</v>
      </c>
      <c r="F197" s="234" t="s">
        <v>340</v>
      </c>
      <c r="G197" s="232"/>
      <c r="H197" s="235">
        <v>285.39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137</v>
      </c>
      <c r="AU197" s="241" t="s">
        <v>83</v>
      </c>
      <c r="AV197" s="12" t="s">
        <v>83</v>
      </c>
      <c r="AW197" s="12" t="s">
        <v>32</v>
      </c>
      <c r="AX197" s="12" t="s">
        <v>76</v>
      </c>
      <c r="AY197" s="241" t="s">
        <v>117</v>
      </c>
    </row>
    <row r="198" spans="2:51" s="13" customFormat="1" ht="12">
      <c r="B198" s="242"/>
      <c r="C198" s="243"/>
      <c r="D198" s="228" t="s">
        <v>137</v>
      </c>
      <c r="E198" s="244" t="s">
        <v>1</v>
      </c>
      <c r="F198" s="245" t="s">
        <v>341</v>
      </c>
      <c r="G198" s="243"/>
      <c r="H198" s="244" t="s">
        <v>1</v>
      </c>
      <c r="I198" s="246"/>
      <c r="J198" s="243"/>
      <c r="K198" s="243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137</v>
      </c>
      <c r="AU198" s="251" t="s">
        <v>83</v>
      </c>
      <c r="AV198" s="13" t="s">
        <v>81</v>
      </c>
      <c r="AW198" s="13" t="s">
        <v>32</v>
      </c>
      <c r="AX198" s="13" t="s">
        <v>76</v>
      </c>
      <c r="AY198" s="251" t="s">
        <v>117</v>
      </c>
    </row>
    <row r="199" spans="2:51" s="12" customFormat="1" ht="12">
      <c r="B199" s="231"/>
      <c r="C199" s="232"/>
      <c r="D199" s="228" t="s">
        <v>137</v>
      </c>
      <c r="E199" s="233" t="s">
        <v>1</v>
      </c>
      <c r="F199" s="234" t="s">
        <v>342</v>
      </c>
      <c r="G199" s="232"/>
      <c r="H199" s="235">
        <v>21.6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137</v>
      </c>
      <c r="AU199" s="241" t="s">
        <v>83</v>
      </c>
      <c r="AV199" s="12" t="s">
        <v>83</v>
      </c>
      <c r="AW199" s="12" t="s">
        <v>32</v>
      </c>
      <c r="AX199" s="12" t="s">
        <v>76</v>
      </c>
      <c r="AY199" s="241" t="s">
        <v>117</v>
      </c>
    </row>
    <row r="200" spans="2:51" s="13" customFormat="1" ht="12">
      <c r="B200" s="242"/>
      <c r="C200" s="243"/>
      <c r="D200" s="228" t="s">
        <v>137</v>
      </c>
      <c r="E200" s="244" t="s">
        <v>1</v>
      </c>
      <c r="F200" s="245" t="s">
        <v>343</v>
      </c>
      <c r="G200" s="243"/>
      <c r="H200" s="244" t="s">
        <v>1</v>
      </c>
      <c r="I200" s="246"/>
      <c r="J200" s="243"/>
      <c r="K200" s="243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137</v>
      </c>
      <c r="AU200" s="251" t="s">
        <v>83</v>
      </c>
      <c r="AV200" s="13" t="s">
        <v>81</v>
      </c>
      <c r="AW200" s="13" t="s">
        <v>32</v>
      </c>
      <c r="AX200" s="13" t="s">
        <v>76</v>
      </c>
      <c r="AY200" s="251" t="s">
        <v>117</v>
      </c>
    </row>
    <row r="201" spans="2:51" s="12" customFormat="1" ht="12">
      <c r="B201" s="231"/>
      <c r="C201" s="232"/>
      <c r="D201" s="228" t="s">
        <v>137</v>
      </c>
      <c r="E201" s="233" t="s">
        <v>1</v>
      </c>
      <c r="F201" s="234" t="s">
        <v>344</v>
      </c>
      <c r="G201" s="232"/>
      <c r="H201" s="235">
        <v>18.495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137</v>
      </c>
      <c r="AU201" s="241" t="s">
        <v>83</v>
      </c>
      <c r="AV201" s="12" t="s">
        <v>83</v>
      </c>
      <c r="AW201" s="12" t="s">
        <v>32</v>
      </c>
      <c r="AX201" s="12" t="s">
        <v>76</v>
      </c>
      <c r="AY201" s="241" t="s">
        <v>117</v>
      </c>
    </row>
    <row r="202" spans="2:51" s="13" customFormat="1" ht="12">
      <c r="B202" s="242"/>
      <c r="C202" s="243"/>
      <c r="D202" s="228" t="s">
        <v>137</v>
      </c>
      <c r="E202" s="244" t="s">
        <v>1</v>
      </c>
      <c r="F202" s="245" t="s">
        <v>345</v>
      </c>
      <c r="G202" s="243"/>
      <c r="H202" s="244" t="s">
        <v>1</v>
      </c>
      <c r="I202" s="246"/>
      <c r="J202" s="243"/>
      <c r="K202" s="243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137</v>
      </c>
      <c r="AU202" s="251" t="s">
        <v>83</v>
      </c>
      <c r="AV202" s="13" t="s">
        <v>81</v>
      </c>
      <c r="AW202" s="13" t="s">
        <v>32</v>
      </c>
      <c r="AX202" s="13" t="s">
        <v>76</v>
      </c>
      <c r="AY202" s="251" t="s">
        <v>117</v>
      </c>
    </row>
    <row r="203" spans="2:51" s="12" customFormat="1" ht="12">
      <c r="B203" s="231"/>
      <c r="C203" s="232"/>
      <c r="D203" s="228" t="s">
        <v>137</v>
      </c>
      <c r="E203" s="233" t="s">
        <v>1</v>
      </c>
      <c r="F203" s="234" t="s">
        <v>346</v>
      </c>
      <c r="G203" s="232"/>
      <c r="H203" s="235">
        <v>4.25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137</v>
      </c>
      <c r="AU203" s="241" t="s">
        <v>83</v>
      </c>
      <c r="AV203" s="12" t="s">
        <v>83</v>
      </c>
      <c r="AW203" s="12" t="s">
        <v>32</v>
      </c>
      <c r="AX203" s="12" t="s">
        <v>76</v>
      </c>
      <c r="AY203" s="241" t="s">
        <v>117</v>
      </c>
    </row>
    <row r="204" spans="2:51" s="14" customFormat="1" ht="12">
      <c r="B204" s="252"/>
      <c r="C204" s="253"/>
      <c r="D204" s="228" t="s">
        <v>137</v>
      </c>
      <c r="E204" s="254" t="s">
        <v>1</v>
      </c>
      <c r="F204" s="255" t="s">
        <v>164</v>
      </c>
      <c r="G204" s="253"/>
      <c r="H204" s="256">
        <v>329.735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AT204" s="262" t="s">
        <v>137</v>
      </c>
      <c r="AU204" s="262" t="s">
        <v>83</v>
      </c>
      <c r="AV204" s="14" t="s">
        <v>124</v>
      </c>
      <c r="AW204" s="14" t="s">
        <v>32</v>
      </c>
      <c r="AX204" s="14" t="s">
        <v>81</v>
      </c>
      <c r="AY204" s="262" t="s">
        <v>117</v>
      </c>
    </row>
    <row r="205" spans="2:63" s="11" customFormat="1" ht="22.8" customHeight="1">
      <c r="B205" s="199"/>
      <c r="C205" s="200"/>
      <c r="D205" s="201" t="s">
        <v>75</v>
      </c>
      <c r="E205" s="213" t="s">
        <v>347</v>
      </c>
      <c r="F205" s="213" t="s">
        <v>348</v>
      </c>
      <c r="G205" s="200"/>
      <c r="H205" s="200"/>
      <c r="I205" s="203"/>
      <c r="J205" s="214">
        <f>BK205</f>
        <v>0</v>
      </c>
      <c r="K205" s="200"/>
      <c r="L205" s="205"/>
      <c r="M205" s="206"/>
      <c r="N205" s="207"/>
      <c r="O205" s="207"/>
      <c r="P205" s="208">
        <f>P206</f>
        <v>0</v>
      </c>
      <c r="Q205" s="207"/>
      <c r="R205" s="208">
        <f>R206</f>
        <v>0</v>
      </c>
      <c r="S205" s="207"/>
      <c r="T205" s="209">
        <f>T206</f>
        <v>0</v>
      </c>
      <c r="AR205" s="210" t="s">
        <v>81</v>
      </c>
      <c r="AT205" s="211" t="s">
        <v>75</v>
      </c>
      <c r="AU205" s="211" t="s">
        <v>81</v>
      </c>
      <c r="AY205" s="210" t="s">
        <v>117</v>
      </c>
      <c r="BK205" s="212">
        <f>BK206</f>
        <v>0</v>
      </c>
    </row>
    <row r="206" spans="2:65" s="1" customFormat="1" ht="21.65" customHeight="1">
      <c r="B206" s="37"/>
      <c r="C206" s="215" t="s">
        <v>349</v>
      </c>
      <c r="D206" s="215" t="s">
        <v>119</v>
      </c>
      <c r="E206" s="216" t="s">
        <v>350</v>
      </c>
      <c r="F206" s="217" t="s">
        <v>351</v>
      </c>
      <c r="G206" s="218" t="s">
        <v>158</v>
      </c>
      <c r="H206" s="219">
        <v>439.714</v>
      </c>
      <c r="I206" s="220"/>
      <c r="J206" s="221">
        <f>ROUND(I206*H206,2)</f>
        <v>0</v>
      </c>
      <c r="K206" s="217" t="s">
        <v>123</v>
      </c>
      <c r="L206" s="42"/>
      <c r="M206" s="222" t="s">
        <v>1</v>
      </c>
      <c r="N206" s="223" t="s">
        <v>41</v>
      </c>
      <c r="O206" s="85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AR206" s="226" t="s">
        <v>124</v>
      </c>
      <c r="AT206" s="226" t="s">
        <v>119</v>
      </c>
      <c r="AU206" s="226" t="s">
        <v>83</v>
      </c>
      <c r="AY206" s="16" t="s">
        <v>117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6" t="s">
        <v>81</v>
      </c>
      <c r="BK206" s="227">
        <f>ROUND(I206*H206,2)</f>
        <v>0</v>
      </c>
      <c r="BL206" s="16" t="s">
        <v>124</v>
      </c>
      <c r="BM206" s="226" t="s">
        <v>352</v>
      </c>
    </row>
    <row r="207" spans="2:63" s="11" customFormat="1" ht="25.9" customHeight="1">
      <c r="B207" s="199"/>
      <c r="C207" s="200"/>
      <c r="D207" s="201" t="s">
        <v>75</v>
      </c>
      <c r="E207" s="202" t="s">
        <v>353</v>
      </c>
      <c r="F207" s="202" t="s">
        <v>354</v>
      </c>
      <c r="G207" s="200"/>
      <c r="H207" s="200"/>
      <c r="I207" s="203"/>
      <c r="J207" s="204">
        <f>BK207</f>
        <v>0</v>
      </c>
      <c r="K207" s="200"/>
      <c r="L207" s="205"/>
      <c r="M207" s="206"/>
      <c r="N207" s="207"/>
      <c r="O207" s="207"/>
      <c r="P207" s="208">
        <f>P208+P212+P215+P217</f>
        <v>0</v>
      </c>
      <c r="Q207" s="207"/>
      <c r="R207" s="208">
        <f>R208+R212+R215+R217</f>
        <v>0</v>
      </c>
      <c r="S207" s="207"/>
      <c r="T207" s="209">
        <f>T208+T212+T215+T217</f>
        <v>0</v>
      </c>
      <c r="AR207" s="210" t="s">
        <v>142</v>
      </c>
      <c r="AT207" s="211" t="s">
        <v>75</v>
      </c>
      <c r="AU207" s="211" t="s">
        <v>76</v>
      </c>
      <c r="AY207" s="210" t="s">
        <v>117</v>
      </c>
      <c r="BK207" s="212">
        <f>BK208+BK212+BK215+BK217</f>
        <v>0</v>
      </c>
    </row>
    <row r="208" spans="2:63" s="11" customFormat="1" ht="22.8" customHeight="1">
      <c r="B208" s="199"/>
      <c r="C208" s="200"/>
      <c r="D208" s="201" t="s">
        <v>75</v>
      </c>
      <c r="E208" s="213" t="s">
        <v>355</v>
      </c>
      <c r="F208" s="213" t="s">
        <v>356</v>
      </c>
      <c r="G208" s="200"/>
      <c r="H208" s="200"/>
      <c r="I208" s="203"/>
      <c r="J208" s="214">
        <f>BK208</f>
        <v>0</v>
      </c>
      <c r="K208" s="200"/>
      <c r="L208" s="205"/>
      <c r="M208" s="206"/>
      <c r="N208" s="207"/>
      <c r="O208" s="207"/>
      <c r="P208" s="208">
        <f>SUM(P209:P211)</f>
        <v>0</v>
      </c>
      <c r="Q208" s="207"/>
      <c r="R208" s="208">
        <f>SUM(R209:R211)</f>
        <v>0</v>
      </c>
      <c r="S208" s="207"/>
      <c r="T208" s="209">
        <f>SUM(T209:T211)</f>
        <v>0</v>
      </c>
      <c r="AR208" s="210" t="s">
        <v>142</v>
      </c>
      <c r="AT208" s="211" t="s">
        <v>75</v>
      </c>
      <c r="AU208" s="211" t="s">
        <v>81</v>
      </c>
      <c r="AY208" s="210" t="s">
        <v>117</v>
      </c>
      <c r="BK208" s="212">
        <f>SUM(BK209:BK211)</f>
        <v>0</v>
      </c>
    </row>
    <row r="209" spans="2:65" s="1" customFormat="1" ht="15.25" customHeight="1">
      <c r="B209" s="37"/>
      <c r="C209" s="215" t="s">
        <v>357</v>
      </c>
      <c r="D209" s="215" t="s">
        <v>119</v>
      </c>
      <c r="E209" s="216" t="s">
        <v>358</v>
      </c>
      <c r="F209" s="217" t="s">
        <v>359</v>
      </c>
      <c r="G209" s="218" t="s">
        <v>360</v>
      </c>
      <c r="H209" s="219">
        <v>1</v>
      </c>
      <c r="I209" s="220"/>
      <c r="J209" s="221">
        <f>ROUND(I209*H209,2)</f>
        <v>0</v>
      </c>
      <c r="K209" s="217" t="s">
        <v>123</v>
      </c>
      <c r="L209" s="42"/>
      <c r="M209" s="222" t="s">
        <v>1</v>
      </c>
      <c r="N209" s="223" t="s">
        <v>41</v>
      </c>
      <c r="O209" s="85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AR209" s="226" t="s">
        <v>361</v>
      </c>
      <c r="AT209" s="226" t="s">
        <v>119</v>
      </c>
      <c r="AU209" s="226" t="s">
        <v>83</v>
      </c>
      <c r="AY209" s="16" t="s">
        <v>117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6" t="s">
        <v>81</v>
      </c>
      <c r="BK209" s="227">
        <f>ROUND(I209*H209,2)</f>
        <v>0</v>
      </c>
      <c r="BL209" s="16" t="s">
        <v>361</v>
      </c>
      <c r="BM209" s="226" t="s">
        <v>362</v>
      </c>
    </row>
    <row r="210" spans="2:65" s="1" customFormat="1" ht="15.25" customHeight="1">
      <c r="B210" s="37"/>
      <c r="C210" s="215" t="s">
        <v>363</v>
      </c>
      <c r="D210" s="215" t="s">
        <v>119</v>
      </c>
      <c r="E210" s="216" t="s">
        <v>364</v>
      </c>
      <c r="F210" s="217" t="s">
        <v>365</v>
      </c>
      <c r="G210" s="218" t="s">
        <v>360</v>
      </c>
      <c r="H210" s="219">
        <v>1</v>
      </c>
      <c r="I210" s="220"/>
      <c r="J210" s="221">
        <f>ROUND(I210*H210,2)</f>
        <v>0</v>
      </c>
      <c r="K210" s="217" t="s">
        <v>123</v>
      </c>
      <c r="L210" s="42"/>
      <c r="M210" s="222" t="s">
        <v>1</v>
      </c>
      <c r="N210" s="223" t="s">
        <v>41</v>
      </c>
      <c r="O210" s="85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AR210" s="226" t="s">
        <v>361</v>
      </c>
      <c r="AT210" s="226" t="s">
        <v>119</v>
      </c>
      <c r="AU210" s="226" t="s">
        <v>83</v>
      </c>
      <c r="AY210" s="16" t="s">
        <v>117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6" t="s">
        <v>81</v>
      </c>
      <c r="BK210" s="227">
        <f>ROUND(I210*H210,2)</f>
        <v>0</v>
      </c>
      <c r="BL210" s="16" t="s">
        <v>361</v>
      </c>
      <c r="BM210" s="226" t="s">
        <v>366</v>
      </c>
    </row>
    <row r="211" spans="2:65" s="1" customFormat="1" ht="21.65" customHeight="1">
      <c r="B211" s="37"/>
      <c r="C211" s="215" t="s">
        <v>367</v>
      </c>
      <c r="D211" s="215" t="s">
        <v>119</v>
      </c>
      <c r="E211" s="216" t="s">
        <v>368</v>
      </c>
      <c r="F211" s="217" t="s">
        <v>369</v>
      </c>
      <c r="G211" s="218" t="s">
        <v>360</v>
      </c>
      <c r="H211" s="219">
        <v>1</v>
      </c>
      <c r="I211" s="220"/>
      <c r="J211" s="221">
        <f>ROUND(I211*H211,2)</f>
        <v>0</v>
      </c>
      <c r="K211" s="217" t="s">
        <v>123</v>
      </c>
      <c r="L211" s="42"/>
      <c r="M211" s="222" t="s">
        <v>1</v>
      </c>
      <c r="N211" s="223" t="s">
        <v>41</v>
      </c>
      <c r="O211" s="85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AR211" s="226" t="s">
        <v>361</v>
      </c>
      <c r="AT211" s="226" t="s">
        <v>119</v>
      </c>
      <c r="AU211" s="226" t="s">
        <v>83</v>
      </c>
      <c r="AY211" s="16" t="s">
        <v>117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6" t="s">
        <v>81</v>
      </c>
      <c r="BK211" s="227">
        <f>ROUND(I211*H211,2)</f>
        <v>0</v>
      </c>
      <c r="BL211" s="16" t="s">
        <v>361</v>
      </c>
      <c r="BM211" s="226" t="s">
        <v>370</v>
      </c>
    </row>
    <row r="212" spans="2:63" s="11" customFormat="1" ht="22.8" customHeight="1">
      <c r="B212" s="199"/>
      <c r="C212" s="200"/>
      <c r="D212" s="201" t="s">
        <v>75</v>
      </c>
      <c r="E212" s="213" t="s">
        <v>371</v>
      </c>
      <c r="F212" s="213" t="s">
        <v>372</v>
      </c>
      <c r="G212" s="200"/>
      <c r="H212" s="200"/>
      <c r="I212" s="203"/>
      <c r="J212" s="214">
        <f>BK212</f>
        <v>0</v>
      </c>
      <c r="K212" s="200"/>
      <c r="L212" s="205"/>
      <c r="M212" s="206"/>
      <c r="N212" s="207"/>
      <c r="O212" s="207"/>
      <c r="P212" s="208">
        <f>SUM(P213:P214)</f>
        <v>0</v>
      </c>
      <c r="Q212" s="207"/>
      <c r="R212" s="208">
        <f>SUM(R213:R214)</f>
        <v>0</v>
      </c>
      <c r="S212" s="207"/>
      <c r="T212" s="209">
        <f>SUM(T213:T214)</f>
        <v>0</v>
      </c>
      <c r="AR212" s="210" t="s">
        <v>142</v>
      </c>
      <c r="AT212" s="211" t="s">
        <v>75</v>
      </c>
      <c r="AU212" s="211" t="s">
        <v>81</v>
      </c>
      <c r="AY212" s="210" t="s">
        <v>117</v>
      </c>
      <c r="BK212" s="212">
        <f>SUM(BK213:BK214)</f>
        <v>0</v>
      </c>
    </row>
    <row r="213" spans="2:65" s="1" customFormat="1" ht="21.65" customHeight="1">
      <c r="B213" s="37"/>
      <c r="C213" s="215" t="s">
        <v>373</v>
      </c>
      <c r="D213" s="215" t="s">
        <v>119</v>
      </c>
      <c r="E213" s="216" t="s">
        <v>374</v>
      </c>
      <c r="F213" s="217" t="s">
        <v>375</v>
      </c>
      <c r="G213" s="218" t="s">
        <v>360</v>
      </c>
      <c r="H213" s="219">
        <v>1</v>
      </c>
      <c r="I213" s="220"/>
      <c r="J213" s="221">
        <f>ROUND(I213*H213,2)</f>
        <v>0</v>
      </c>
      <c r="K213" s="217" t="s">
        <v>123</v>
      </c>
      <c r="L213" s="42"/>
      <c r="M213" s="222" t="s">
        <v>1</v>
      </c>
      <c r="N213" s="223" t="s">
        <v>41</v>
      </c>
      <c r="O213" s="85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AR213" s="226" t="s">
        <v>361</v>
      </c>
      <c r="AT213" s="226" t="s">
        <v>119</v>
      </c>
      <c r="AU213" s="226" t="s">
        <v>83</v>
      </c>
      <c r="AY213" s="16" t="s">
        <v>117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6" t="s">
        <v>81</v>
      </c>
      <c r="BK213" s="227">
        <f>ROUND(I213*H213,2)</f>
        <v>0</v>
      </c>
      <c r="BL213" s="16" t="s">
        <v>361</v>
      </c>
      <c r="BM213" s="226" t="s">
        <v>376</v>
      </c>
    </row>
    <row r="214" spans="2:65" s="1" customFormat="1" ht="21.65" customHeight="1">
      <c r="B214" s="37"/>
      <c r="C214" s="215" t="s">
        <v>377</v>
      </c>
      <c r="D214" s="215" t="s">
        <v>119</v>
      </c>
      <c r="E214" s="216" t="s">
        <v>378</v>
      </c>
      <c r="F214" s="217" t="s">
        <v>379</v>
      </c>
      <c r="G214" s="218" t="s">
        <v>360</v>
      </c>
      <c r="H214" s="219">
        <v>1</v>
      </c>
      <c r="I214" s="220"/>
      <c r="J214" s="221">
        <f>ROUND(I214*H214,2)</f>
        <v>0</v>
      </c>
      <c r="K214" s="217" t="s">
        <v>123</v>
      </c>
      <c r="L214" s="42"/>
      <c r="M214" s="222" t="s">
        <v>1</v>
      </c>
      <c r="N214" s="223" t="s">
        <v>41</v>
      </c>
      <c r="O214" s="85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AR214" s="226" t="s">
        <v>361</v>
      </c>
      <c r="AT214" s="226" t="s">
        <v>119</v>
      </c>
      <c r="AU214" s="226" t="s">
        <v>83</v>
      </c>
      <c r="AY214" s="16" t="s">
        <v>117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6" t="s">
        <v>81</v>
      </c>
      <c r="BK214" s="227">
        <f>ROUND(I214*H214,2)</f>
        <v>0</v>
      </c>
      <c r="BL214" s="16" t="s">
        <v>361</v>
      </c>
      <c r="BM214" s="226" t="s">
        <v>380</v>
      </c>
    </row>
    <row r="215" spans="2:63" s="11" customFormat="1" ht="22.8" customHeight="1">
      <c r="B215" s="199"/>
      <c r="C215" s="200"/>
      <c r="D215" s="201" t="s">
        <v>75</v>
      </c>
      <c r="E215" s="213" t="s">
        <v>381</v>
      </c>
      <c r="F215" s="213" t="s">
        <v>382</v>
      </c>
      <c r="G215" s="200"/>
      <c r="H215" s="200"/>
      <c r="I215" s="203"/>
      <c r="J215" s="214">
        <f>BK215</f>
        <v>0</v>
      </c>
      <c r="K215" s="200"/>
      <c r="L215" s="205"/>
      <c r="M215" s="206"/>
      <c r="N215" s="207"/>
      <c r="O215" s="207"/>
      <c r="P215" s="208">
        <f>P216</f>
        <v>0</v>
      </c>
      <c r="Q215" s="207"/>
      <c r="R215" s="208">
        <f>R216</f>
        <v>0</v>
      </c>
      <c r="S215" s="207"/>
      <c r="T215" s="209">
        <f>T216</f>
        <v>0</v>
      </c>
      <c r="AR215" s="210" t="s">
        <v>142</v>
      </c>
      <c r="AT215" s="211" t="s">
        <v>75</v>
      </c>
      <c r="AU215" s="211" t="s">
        <v>81</v>
      </c>
      <c r="AY215" s="210" t="s">
        <v>117</v>
      </c>
      <c r="BK215" s="212">
        <f>BK216</f>
        <v>0</v>
      </c>
    </row>
    <row r="216" spans="2:65" s="1" customFormat="1" ht="21.65" customHeight="1">
      <c r="B216" s="37"/>
      <c r="C216" s="215" t="s">
        <v>383</v>
      </c>
      <c r="D216" s="215" t="s">
        <v>119</v>
      </c>
      <c r="E216" s="216" t="s">
        <v>384</v>
      </c>
      <c r="F216" s="217" t="s">
        <v>385</v>
      </c>
      <c r="G216" s="218" t="s">
        <v>360</v>
      </c>
      <c r="H216" s="219">
        <v>1</v>
      </c>
      <c r="I216" s="220"/>
      <c r="J216" s="221">
        <f>ROUND(I216*H216,2)</f>
        <v>0</v>
      </c>
      <c r="K216" s="217" t="s">
        <v>123</v>
      </c>
      <c r="L216" s="42"/>
      <c r="M216" s="222" t="s">
        <v>1</v>
      </c>
      <c r="N216" s="223" t="s">
        <v>41</v>
      </c>
      <c r="O216" s="85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AR216" s="226" t="s">
        <v>361</v>
      </c>
      <c r="AT216" s="226" t="s">
        <v>119</v>
      </c>
      <c r="AU216" s="226" t="s">
        <v>83</v>
      </c>
      <c r="AY216" s="16" t="s">
        <v>117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6" t="s">
        <v>81</v>
      </c>
      <c r="BK216" s="227">
        <f>ROUND(I216*H216,2)</f>
        <v>0</v>
      </c>
      <c r="BL216" s="16" t="s">
        <v>361</v>
      </c>
      <c r="BM216" s="226" t="s">
        <v>386</v>
      </c>
    </row>
    <row r="217" spans="2:63" s="11" customFormat="1" ht="22.8" customHeight="1">
      <c r="B217" s="199"/>
      <c r="C217" s="200"/>
      <c r="D217" s="201" t="s">
        <v>75</v>
      </c>
      <c r="E217" s="213" t="s">
        <v>387</v>
      </c>
      <c r="F217" s="213" t="s">
        <v>388</v>
      </c>
      <c r="G217" s="200"/>
      <c r="H217" s="200"/>
      <c r="I217" s="203"/>
      <c r="J217" s="214">
        <f>BK217</f>
        <v>0</v>
      </c>
      <c r="K217" s="200"/>
      <c r="L217" s="205"/>
      <c r="M217" s="206"/>
      <c r="N217" s="207"/>
      <c r="O217" s="207"/>
      <c r="P217" s="208">
        <f>SUM(P218:P219)</f>
        <v>0</v>
      </c>
      <c r="Q217" s="207"/>
      <c r="R217" s="208">
        <f>SUM(R218:R219)</f>
        <v>0</v>
      </c>
      <c r="S217" s="207"/>
      <c r="T217" s="209">
        <f>SUM(T218:T219)</f>
        <v>0</v>
      </c>
      <c r="AR217" s="210" t="s">
        <v>142</v>
      </c>
      <c r="AT217" s="211" t="s">
        <v>75</v>
      </c>
      <c r="AU217" s="211" t="s">
        <v>81</v>
      </c>
      <c r="AY217" s="210" t="s">
        <v>117</v>
      </c>
      <c r="BK217" s="212">
        <f>SUM(BK218:BK219)</f>
        <v>0</v>
      </c>
    </row>
    <row r="218" spans="2:65" s="1" customFormat="1" ht="32.45" customHeight="1">
      <c r="B218" s="37"/>
      <c r="C218" s="215" t="s">
        <v>389</v>
      </c>
      <c r="D218" s="215" t="s">
        <v>119</v>
      </c>
      <c r="E218" s="216" t="s">
        <v>390</v>
      </c>
      <c r="F218" s="217" t="s">
        <v>391</v>
      </c>
      <c r="G218" s="218" t="s">
        <v>360</v>
      </c>
      <c r="H218" s="219">
        <v>1</v>
      </c>
      <c r="I218" s="220"/>
      <c r="J218" s="221">
        <f>ROUND(I218*H218,2)</f>
        <v>0</v>
      </c>
      <c r="K218" s="217" t="s">
        <v>123</v>
      </c>
      <c r="L218" s="42"/>
      <c r="M218" s="222" t="s">
        <v>1</v>
      </c>
      <c r="N218" s="223" t="s">
        <v>41</v>
      </c>
      <c r="O218" s="85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AR218" s="226" t="s">
        <v>361</v>
      </c>
      <c r="AT218" s="226" t="s">
        <v>119</v>
      </c>
      <c r="AU218" s="226" t="s">
        <v>83</v>
      </c>
      <c r="AY218" s="16" t="s">
        <v>117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6" t="s">
        <v>81</v>
      </c>
      <c r="BK218" s="227">
        <f>ROUND(I218*H218,2)</f>
        <v>0</v>
      </c>
      <c r="BL218" s="16" t="s">
        <v>361</v>
      </c>
      <c r="BM218" s="226" t="s">
        <v>392</v>
      </c>
    </row>
    <row r="219" spans="2:65" s="1" customFormat="1" ht="21.65" customHeight="1">
      <c r="B219" s="37"/>
      <c r="C219" s="215" t="s">
        <v>393</v>
      </c>
      <c r="D219" s="215" t="s">
        <v>119</v>
      </c>
      <c r="E219" s="216" t="s">
        <v>394</v>
      </c>
      <c r="F219" s="217" t="s">
        <v>395</v>
      </c>
      <c r="G219" s="218" t="s">
        <v>360</v>
      </c>
      <c r="H219" s="219">
        <v>1</v>
      </c>
      <c r="I219" s="220"/>
      <c r="J219" s="221">
        <f>ROUND(I219*H219,2)</f>
        <v>0</v>
      </c>
      <c r="K219" s="217" t="s">
        <v>123</v>
      </c>
      <c r="L219" s="42"/>
      <c r="M219" s="273" t="s">
        <v>1</v>
      </c>
      <c r="N219" s="274" t="s">
        <v>41</v>
      </c>
      <c r="O219" s="275"/>
      <c r="P219" s="276">
        <f>O219*H219</f>
        <v>0</v>
      </c>
      <c r="Q219" s="276">
        <v>0</v>
      </c>
      <c r="R219" s="276">
        <f>Q219*H219</f>
        <v>0</v>
      </c>
      <c r="S219" s="276">
        <v>0</v>
      </c>
      <c r="T219" s="277">
        <f>S219*H219</f>
        <v>0</v>
      </c>
      <c r="AR219" s="226" t="s">
        <v>361</v>
      </c>
      <c r="AT219" s="226" t="s">
        <v>119</v>
      </c>
      <c r="AU219" s="226" t="s">
        <v>83</v>
      </c>
      <c r="AY219" s="16" t="s">
        <v>117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6" t="s">
        <v>81</v>
      </c>
      <c r="BK219" s="227">
        <f>ROUND(I219*H219,2)</f>
        <v>0</v>
      </c>
      <c r="BL219" s="16" t="s">
        <v>361</v>
      </c>
      <c r="BM219" s="226" t="s">
        <v>396</v>
      </c>
    </row>
    <row r="220" spans="2:12" s="1" customFormat="1" ht="6.95" customHeight="1">
      <c r="B220" s="60"/>
      <c r="C220" s="61"/>
      <c r="D220" s="61"/>
      <c r="E220" s="61"/>
      <c r="F220" s="61"/>
      <c r="G220" s="61"/>
      <c r="H220" s="61"/>
      <c r="I220" s="166"/>
      <c r="J220" s="61"/>
      <c r="K220" s="61"/>
      <c r="L220" s="42"/>
    </row>
  </sheetData>
  <sheetProtection password="CC35" sheet="1" objects="1" scenarios="1" formatColumns="0" formatRows="0" autoFilter="0"/>
  <autoFilter ref="C123:K219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TOMAS-PC\Tomas</cp:lastModifiedBy>
  <dcterms:created xsi:type="dcterms:W3CDTF">2019-05-16T11:25:01Z</dcterms:created>
  <dcterms:modified xsi:type="dcterms:W3CDTF">2019-05-16T11:25:02Z</dcterms:modified>
  <cp:category/>
  <cp:version/>
  <cp:contentType/>
  <cp:contentStatus/>
</cp:coreProperties>
</file>