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runc.CNPK\Desktop\ZŠ a MŠ pro sluchově postižené, Plzeň - Zatepelní a výměna výplní otvorů, systém větrání\PODKLADY\NOVÝ ROZPOČET 22. 2. 2019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1a Pol" sheetId="12" r:id="rId4"/>
    <sheet name="01 1b Pol" sheetId="13" r:id="rId5"/>
    <sheet name="01 2 Pol" sheetId="14" r:id="rId6"/>
    <sheet name="01 3 Pol" sheetId="15" r:id="rId7"/>
    <sheet name="01 3b Pol" sheetId="16" r:id="rId8"/>
    <sheet name="01 4 Pol" sheetId="17" r:id="rId9"/>
    <sheet name="01 5 Pol" sheetId="18" r:id="rId10"/>
    <sheet name="01 6 Pol" sheetId="19" r:id="rId11"/>
    <sheet name="01 VON Pol" sheetId="20" r:id="rId12"/>
  </sheets>
  <externalReferences>
    <externalReference r:id="rId13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1a Pol'!$1:$7</definedName>
    <definedName name="_xlnm.Print_Titles" localSheetId="4">'01 1b Pol'!$1:$7</definedName>
    <definedName name="_xlnm.Print_Titles" localSheetId="5">'01 2 Pol'!$1:$7</definedName>
    <definedName name="_xlnm.Print_Titles" localSheetId="6">'01 3 Pol'!$1:$7</definedName>
    <definedName name="_xlnm.Print_Titles" localSheetId="7">'01 3b Pol'!$1:$7</definedName>
    <definedName name="_xlnm.Print_Titles" localSheetId="8">'01 4 Pol'!$1:$7</definedName>
    <definedName name="_xlnm.Print_Titles" localSheetId="9">'01 5 Pol'!$1:$7</definedName>
    <definedName name="_xlnm.Print_Titles" localSheetId="10">'01 6 Pol'!$1:$7</definedName>
    <definedName name="_xlnm.Print_Titles" localSheetId="11">'01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1a Pol'!$A$1:$W$85</definedName>
    <definedName name="_xlnm.Print_Area" localSheetId="4">'01 1b Pol'!$A$1:$W$56</definedName>
    <definedName name="_xlnm.Print_Area" localSheetId="5">'01 2 Pol'!$A$1:$W$90</definedName>
    <definedName name="_xlnm.Print_Area" localSheetId="6">'01 3 Pol'!$A$1:$W$71</definedName>
    <definedName name="_xlnm.Print_Area" localSheetId="7">'01 3b Pol'!$A$1:$W$50</definedName>
    <definedName name="_xlnm.Print_Area" localSheetId="8">'01 4 Pol'!$A$1:$W$87</definedName>
    <definedName name="_xlnm.Print_Area" localSheetId="9">'01 5 Pol'!$A$1:$W$87</definedName>
    <definedName name="_xlnm.Print_Area" localSheetId="10">'01 6 Pol'!$A$1:$W$77</definedName>
    <definedName name="_xlnm.Print_Area" localSheetId="11">'01 VON Pol'!$A$1:$W$24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16" i="1" s="1"/>
  <c r="I63" i="1"/>
  <c r="I62" i="1"/>
  <c r="I61" i="1"/>
  <c r="I60" i="1"/>
  <c r="I59" i="1"/>
  <c r="I58" i="1"/>
  <c r="I57" i="1"/>
  <c r="G49" i="1"/>
  <c r="H49" i="1" s="1"/>
  <c r="I49" i="1" s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4" i="20"/>
  <c r="G8" i="20"/>
  <c r="O8" i="20"/>
  <c r="G9" i="20"/>
  <c r="M9" i="20" s="1"/>
  <c r="M8" i="20" s="1"/>
  <c r="I9" i="20"/>
  <c r="I8" i="20" s="1"/>
  <c r="K9" i="20"/>
  <c r="K8" i="20" s="1"/>
  <c r="O9" i="20"/>
  <c r="Q9" i="20"/>
  <c r="Q8" i="20" s="1"/>
  <c r="V9" i="20"/>
  <c r="V8" i="20" s="1"/>
  <c r="G11" i="20"/>
  <c r="M11" i="20" s="1"/>
  <c r="I11" i="20"/>
  <c r="K11" i="20"/>
  <c r="O11" i="20"/>
  <c r="Q11" i="20"/>
  <c r="V11" i="20"/>
  <c r="G12" i="20"/>
  <c r="I12" i="20"/>
  <c r="K12" i="20"/>
  <c r="M12" i="20"/>
  <c r="O12" i="20"/>
  <c r="Q12" i="20"/>
  <c r="V12" i="20"/>
  <c r="AE14" i="20"/>
  <c r="AF14" i="20"/>
  <c r="G67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G8" i="19" s="1"/>
  <c r="I12" i="19"/>
  <c r="K12" i="19"/>
  <c r="O12" i="19"/>
  <c r="O8" i="19" s="1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I26" i="19"/>
  <c r="K26" i="19"/>
  <c r="M26" i="19"/>
  <c r="O26" i="19"/>
  <c r="Q26" i="19"/>
  <c r="V26" i="19"/>
  <c r="G27" i="19"/>
  <c r="I27" i="19"/>
  <c r="K27" i="19"/>
  <c r="M27" i="19"/>
  <c r="O27" i="19"/>
  <c r="Q27" i="19"/>
  <c r="V27" i="19"/>
  <c r="G28" i="19"/>
  <c r="M28" i="19" s="1"/>
  <c r="I28" i="19"/>
  <c r="K28" i="19"/>
  <c r="O28" i="19"/>
  <c r="Q28" i="19"/>
  <c r="V28" i="19"/>
  <c r="G29" i="19"/>
  <c r="I29" i="19"/>
  <c r="K29" i="19"/>
  <c r="M29" i="19"/>
  <c r="O29" i="19"/>
  <c r="Q29" i="19"/>
  <c r="V29" i="19"/>
  <c r="G30" i="19"/>
  <c r="I30" i="19"/>
  <c r="K30" i="19"/>
  <c r="M30" i="19"/>
  <c r="O30" i="19"/>
  <c r="Q30" i="19"/>
  <c r="V30" i="19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4" i="19"/>
  <c r="I34" i="19"/>
  <c r="K34" i="19"/>
  <c r="K33" i="19" s="1"/>
  <c r="M34" i="19"/>
  <c r="O34" i="19"/>
  <c r="Q34" i="19"/>
  <c r="V34" i="19"/>
  <c r="V33" i="19" s="1"/>
  <c r="G35" i="19"/>
  <c r="G33" i="19" s="1"/>
  <c r="I35" i="19"/>
  <c r="K35" i="19"/>
  <c r="M35" i="19"/>
  <c r="O35" i="19"/>
  <c r="Q35" i="19"/>
  <c r="V35" i="19"/>
  <c r="G36" i="19"/>
  <c r="M36" i="19" s="1"/>
  <c r="I36" i="19"/>
  <c r="K36" i="19"/>
  <c r="O36" i="19"/>
  <c r="O33" i="19" s="1"/>
  <c r="Q36" i="19"/>
  <c r="V36" i="19"/>
  <c r="G37" i="19"/>
  <c r="M37" i="19" s="1"/>
  <c r="I37" i="19"/>
  <c r="I33" i="19" s="1"/>
  <c r="K37" i="19"/>
  <c r="O37" i="19"/>
  <c r="Q37" i="19"/>
  <c r="Q33" i="19" s="1"/>
  <c r="V37" i="19"/>
  <c r="G38" i="19"/>
  <c r="I38" i="19"/>
  <c r="K38" i="19"/>
  <c r="M38" i="19"/>
  <c r="O38" i="19"/>
  <c r="Q38" i="19"/>
  <c r="V38" i="19"/>
  <c r="G39" i="19"/>
  <c r="I39" i="19"/>
  <c r="K39" i="19"/>
  <c r="M39" i="19"/>
  <c r="O39" i="19"/>
  <c r="Q39" i="19"/>
  <c r="V39" i="19"/>
  <c r="G41" i="19"/>
  <c r="M41" i="19" s="1"/>
  <c r="I41" i="19"/>
  <c r="I40" i="19" s="1"/>
  <c r="K41" i="19"/>
  <c r="K40" i="19" s="1"/>
  <c r="O41" i="19"/>
  <c r="Q41" i="19"/>
  <c r="Q40" i="19" s="1"/>
  <c r="V41" i="19"/>
  <c r="V40" i="19" s="1"/>
  <c r="G42" i="19"/>
  <c r="I42" i="19"/>
  <c r="K42" i="19"/>
  <c r="M42" i="19"/>
  <c r="O42" i="19"/>
  <c r="Q42" i="19"/>
  <c r="V42" i="19"/>
  <c r="G43" i="19"/>
  <c r="I43" i="19"/>
  <c r="K43" i="19"/>
  <c r="M43" i="19"/>
  <c r="O43" i="19"/>
  <c r="Q43" i="19"/>
  <c r="V43" i="19"/>
  <c r="G44" i="19"/>
  <c r="G40" i="19" s="1"/>
  <c r="I44" i="19"/>
  <c r="K44" i="19"/>
  <c r="O44" i="19"/>
  <c r="O40" i="19" s="1"/>
  <c r="Q44" i="19"/>
  <c r="V44" i="19"/>
  <c r="G46" i="19"/>
  <c r="I46" i="19"/>
  <c r="K46" i="19"/>
  <c r="K45" i="19" s="1"/>
  <c r="M46" i="19"/>
  <c r="O46" i="19"/>
  <c r="Q46" i="19"/>
  <c r="V46" i="19"/>
  <c r="V45" i="19" s="1"/>
  <c r="G47" i="19"/>
  <c r="I47" i="19"/>
  <c r="K47" i="19"/>
  <c r="M47" i="19"/>
  <c r="O47" i="19"/>
  <c r="Q47" i="19"/>
  <c r="V47" i="19"/>
  <c r="G48" i="19"/>
  <c r="G45" i="19" s="1"/>
  <c r="I48" i="19"/>
  <c r="K48" i="19"/>
  <c r="O48" i="19"/>
  <c r="O45" i="19" s="1"/>
  <c r="Q48" i="19"/>
  <c r="V48" i="19"/>
  <c r="G49" i="19"/>
  <c r="M49" i="19" s="1"/>
  <c r="I49" i="19"/>
  <c r="I45" i="19" s="1"/>
  <c r="K49" i="19"/>
  <c r="O49" i="19"/>
  <c r="Q49" i="19"/>
  <c r="Q45" i="19" s="1"/>
  <c r="V49" i="19"/>
  <c r="G50" i="19"/>
  <c r="I50" i="19"/>
  <c r="K50" i="19"/>
  <c r="M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I54" i="19"/>
  <c r="K54" i="19"/>
  <c r="M54" i="19"/>
  <c r="O54" i="19"/>
  <c r="Q54" i="19"/>
  <c r="V54" i="19"/>
  <c r="G55" i="19"/>
  <c r="I55" i="19"/>
  <c r="K55" i="19"/>
  <c r="M55" i="19"/>
  <c r="O55" i="19"/>
  <c r="Q55" i="19"/>
  <c r="V55" i="19"/>
  <c r="G56" i="19"/>
  <c r="M56" i="19" s="1"/>
  <c r="I56" i="19"/>
  <c r="K56" i="19"/>
  <c r="O56" i="19"/>
  <c r="Q56" i="19"/>
  <c r="V56" i="19"/>
  <c r="G58" i="19"/>
  <c r="M58" i="19" s="1"/>
  <c r="I58" i="19"/>
  <c r="K58" i="19"/>
  <c r="O58" i="19"/>
  <c r="Q58" i="19"/>
  <c r="V58" i="19"/>
  <c r="G60" i="19"/>
  <c r="I60" i="19"/>
  <c r="K60" i="19"/>
  <c r="M60" i="19"/>
  <c r="O60" i="19"/>
  <c r="Q60" i="19"/>
  <c r="V60" i="19"/>
  <c r="G61" i="19"/>
  <c r="I61" i="19"/>
  <c r="K61" i="19"/>
  <c r="M61" i="19"/>
  <c r="O61" i="19"/>
  <c r="Q61" i="19"/>
  <c r="V61" i="19"/>
  <c r="G62" i="19"/>
  <c r="O62" i="19"/>
  <c r="G63" i="19"/>
  <c r="M63" i="19" s="1"/>
  <c r="M62" i="19" s="1"/>
  <c r="I63" i="19"/>
  <c r="I62" i="19" s="1"/>
  <c r="K63" i="19"/>
  <c r="K62" i="19" s="1"/>
  <c r="O63" i="19"/>
  <c r="Q63" i="19"/>
  <c r="Q62" i="19" s="1"/>
  <c r="V63" i="19"/>
  <c r="V62" i="19" s="1"/>
  <c r="I64" i="19"/>
  <c r="K64" i="19"/>
  <c r="Q64" i="19"/>
  <c r="V64" i="19"/>
  <c r="G65" i="19"/>
  <c r="G64" i="19" s="1"/>
  <c r="I65" i="19"/>
  <c r="K65" i="19"/>
  <c r="M65" i="19"/>
  <c r="M64" i="19" s="1"/>
  <c r="O65" i="19"/>
  <c r="O64" i="19" s="1"/>
  <c r="Q65" i="19"/>
  <c r="V65" i="19"/>
  <c r="AE67" i="19"/>
  <c r="G77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3" i="18"/>
  <c r="M13" i="18" s="1"/>
  <c r="I13" i="18"/>
  <c r="I12" i="18" s="1"/>
  <c r="K13" i="18"/>
  <c r="O13" i="18"/>
  <c r="Q13" i="18"/>
  <c r="Q12" i="18" s="1"/>
  <c r="V13" i="18"/>
  <c r="G14" i="18"/>
  <c r="M14" i="18" s="1"/>
  <c r="I14" i="18"/>
  <c r="K14" i="18"/>
  <c r="K12" i="18" s="1"/>
  <c r="O14" i="18"/>
  <c r="Q14" i="18"/>
  <c r="V14" i="18"/>
  <c r="V12" i="18" s="1"/>
  <c r="G15" i="18"/>
  <c r="I15" i="18"/>
  <c r="K15" i="18"/>
  <c r="M15" i="18"/>
  <c r="O15" i="18"/>
  <c r="Q15" i="18"/>
  <c r="V15" i="18"/>
  <c r="G16" i="18"/>
  <c r="G12" i="18" s="1"/>
  <c r="I16" i="18"/>
  <c r="K16" i="18"/>
  <c r="O16" i="18"/>
  <c r="O12" i="18" s="1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I33" i="18"/>
  <c r="K33" i="18"/>
  <c r="M33" i="18"/>
  <c r="O33" i="18"/>
  <c r="Q33" i="18"/>
  <c r="V33" i="18"/>
  <c r="G34" i="18"/>
  <c r="M34" i="18" s="1"/>
  <c r="I34" i="18"/>
  <c r="K34" i="18"/>
  <c r="O34" i="18"/>
  <c r="Q34" i="18"/>
  <c r="V34" i="18"/>
  <c r="G35" i="18"/>
  <c r="I35" i="18"/>
  <c r="K35" i="18"/>
  <c r="M35" i="18"/>
  <c r="O35" i="18"/>
  <c r="Q35" i="18"/>
  <c r="V35" i="18"/>
  <c r="G36" i="18"/>
  <c r="M36" i="18" s="1"/>
  <c r="I36" i="18"/>
  <c r="K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G40" i="18"/>
  <c r="M40" i="18" s="1"/>
  <c r="I40" i="18"/>
  <c r="K40" i="18"/>
  <c r="O40" i="18"/>
  <c r="Q40" i="18"/>
  <c r="V40" i="18"/>
  <c r="G41" i="18"/>
  <c r="I41" i="18"/>
  <c r="K41" i="18"/>
  <c r="M41" i="18"/>
  <c r="O41" i="18"/>
  <c r="Q41" i="18"/>
  <c r="V41" i="18"/>
  <c r="G43" i="18"/>
  <c r="I43" i="18"/>
  <c r="I42" i="18" s="1"/>
  <c r="K43" i="18"/>
  <c r="M43" i="18"/>
  <c r="O43" i="18"/>
  <c r="Q43" i="18"/>
  <c r="Q42" i="18" s="1"/>
  <c r="V43" i="18"/>
  <c r="G44" i="18"/>
  <c r="G42" i="18" s="1"/>
  <c r="I44" i="18"/>
  <c r="K44" i="18"/>
  <c r="O44" i="18"/>
  <c r="O42" i="18" s="1"/>
  <c r="Q44" i="18"/>
  <c r="V44" i="18"/>
  <c r="G45" i="18"/>
  <c r="I45" i="18"/>
  <c r="K45" i="18"/>
  <c r="M45" i="18"/>
  <c r="O45" i="18"/>
  <c r="Q45" i="18"/>
  <c r="V45" i="18"/>
  <c r="G46" i="18"/>
  <c r="M46" i="18" s="1"/>
  <c r="I46" i="18"/>
  <c r="K46" i="18"/>
  <c r="K42" i="18" s="1"/>
  <c r="O46" i="18"/>
  <c r="Q46" i="18"/>
  <c r="V46" i="18"/>
  <c r="V42" i="18" s="1"/>
  <c r="G47" i="18"/>
  <c r="I47" i="18"/>
  <c r="K47" i="18"/>
  <c r="M47" i="18"/>
  <c r="O47" i="18"/>
  <c r="Q47" i="18"/>
  <c r="V47" i="18"/>
  <c r="G48" i="18"/>
  <c r="M48" i="18" s="1"/>
  <c r="I48" i="18"/>
  <c r="K48" i="18"/>
  <c r="O48" i="18"/>
  <c r="Q48" i="18"/>
  <c r="V48" i="18"/>
  <c r="G50" i="18"/>
  <c r="M50" i="18" s="1"/>
  <c r="I50" i="18"/>
  <c r="K50" i="18"/>
  <c r="K49" i="18" s="1"/>
  <c r="O50" i="18"/>
  <c r="O49" i="18" s="1"/>
  <c r="Q50" i="18"/>
  <c r="V50" i="18"/>
  <c r="V49" i="18" s="1"/>
  <c r="G51" i="18"/>
  <c r="I51" i="18"/>
  <c r="K51" i="18"/>
  <c r="M51" i="18"/>
  <c r="O51" i="18"/>
  <c r="Q51" i="18"/>
  <c r="V51" i="18"/>
  <c r="G52" i="18"/>
  <c r="M52" i="18" s="1"/>
  <c r="I52" i="18"/>
  <c r="K52" i="18"/>
  <c r="O52" i="18"/>
  <c r="Q52" i="18"/>
  <c r="V52" i="18"/>
  <c r="G53" i="18"/>
  <c r="I53" i="18"/>
  <c r="I49" i="18" s="1"/>
  <c r="K53" i="18"/>
  <c r="M53" i="18"/>
  <c r="O53" i="18"/>
  <c r="Q53" i="18"/>
  <c r="Q49" i="18" s="1"/>
  <c r="V53" i="18"/>
  <c r="G54" i="18"/>
  <c r="M54" i="18" s="1"/>
  <c r="I54" i="18"/>
  <c r="K54" i="18"/>
  <c r="O54" i="18"/>
  <c r="Q54" i="18"/>
  <c r="V54" i="18"/>
  <c r="G55" i="18"/>
  <c r="I55" i="18"/>
  <c r="K55" i="18"/>
  <c r="M55" i="18"/>
  <c r="O55" i="18"/>
  <c r="Q55" i="18"/>
  <c r="V55" i="18"/>
  <c r="G57" i="18"/>
  <c r="I57" i="18"/>
  <c r="I56" i="18" s="1"/>
  <c r="K57" i="18"/>
  <c r="M57" i="18"/>
  <c r="O57" i="18"/>
  <c r="Q57" i="18"/>
  <c r="Q56" i="18" s="1"/>
  <c r="V57" i="18"/>
  <c r="G58" i="18"/>
  <c r="M58" i="18" s="1"/>
  <c r="I58" i="18"/>
  <c r="K58" i="18"/>
  <c r="K56" i="18" s="1"/>
  <c r="O58" i="18"/>
  <c r="Q58" i="18"/>
  <c r="V58" i="18"/>
  <c r="V56" i="18" s="1"/>
  <c r="G59" i="18"/>
  <c r="I59" i="18"/>
  <c r="K59" i="18"/>
  <c r="M59" i="18"/>
  <c r="O59" i="18"/>
  <c r="Q59" i="18"/>
  <c r="V59" i="18"/>
  <c r="G60" i="18"/>
  <c r="G56" i="18" s="1"/>
  <c r="I60" i="18"/>
  <c r="K60" i="18"/>
  <c r="O60" i="18"/>
  <c r="O56" i="18" s="1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5" i="18"/>
  <c r="I65" i="18"/>
  <c r="K65" i="18"/>
  <c r="M65" i="18"/>
  <c r="O65" i="18"/>
  <c r="Q65" i="18"/>
  <c r="V65" i="18"/>
  <c r="G66" i="18"/>
  <c r="M66" i="18" s="1"/>
  <c r="I66" i="18"/>
  <c r="K66" i="18"/>
  <c r="O66" i="18"/>
  <c r="Q66" i="18"/>
  <c r="V66" i="18"/>
  <c r="G67" i="18"/>
  <c r="I67" i="18"/>
  <c r="K67" i="18"/>
  <c r="M67" i="18"/>
  <c r="O67" i="18"/>
  <c r="Q67" i="18"/>
  <c r="V67" i="18"/>
  <c r="G68" i="18"/>
  <c r="M68" i="18" s="1"/>
  <c r="I68" i="18"/>
  <c r="K68" i="18"/>
  <c r="O68" i="18"/>
  <c r="Q68" i="18"/>
  <c r="V68" i="18"/>
  <c r="G70" i="18"/>
  <c r="I70" i="18"/>
  <c r="K70" i="18"/>
  <c r="M70" i="18"/>
  <c r="O70" i="18"/>
  <c r="Q70" i="18"/>
  <c r="V70" i="18"/>
  <c r="G72" i="18"/>
  <c r="M72" i="18" s="1"/>
  <c r="I72" i="18"/>
  <c r="K72" i="18"/>
  <c r="O72" i="18"/>
  <c r="Q72" i="18"/>
  <c r="V72" i="18"/>
  <c r="G73" i="18"/>
  <c r="I73" i="18"/>
  <c r="K73" i="18"/>
  <c r="M73" i="18"/>
  <c r="O73" i="18"/>
  <c r="Q73" i="18"/>
  <c r="V73" i="18"/>
  <c r="G74" i="18"/>
  <c r="K74" i="18"/>
  <c r="O74" i="18"/>
  <c r="V74" i="18"/>
  <c r="G75" i="18"/>
  <c r="I75" i="18"/>
  <c r="I74" i="18" s="1"/>
  <c r="K75" i="18"/>
  <c r="M75" i="18"/>
  <c r="M74" i="18" s="1"/>
  <c r="O75" i="18"/>
  <c r="Q75" i="18"/>
  <c r="Q74" i="18" s="1"/>
  <c r="V75" i="18"/>
  <c r="AE77" i="18"/>
  <c r="G77" i="17"/>
  <c r="G8" i="17"/>
  <c r="O8" i="17"/>
  <c r="G9" i="17"/>
  <c r="I9" i="17"/>
  <c r="I8" i="17" s="1"/>
  <c r="K9" i="17"/>
  <c r="M9" i="17"/>
  <c r="O9" i="17"/>
  <c r="Q9" i="17"/>
  <c r="Q8" i="17" s="1"/>
  <c r="V9" i="17"/>
  <c r="G10" i="17"/>
  <c r="M10" i="17" s="1"/>
  <c r="I10" i="17"/>
  <c r="K10" i="17"/>
  <c r="K8" i="17" s="1"/>
  <c r="O10" i="17"/>
  <c r="Q10" i="17"/>
  <c r="V10" i="17"/>
  <c r="V8" i="17" s="1"/>
  <c r="G11" i="17"/>
  <c r="I11" i="17"/>
  <c r="K11" i="17"/>
  <c r="M11" i="17"/>
  <c r="O11" i="17"/>
  <c r="Q11" i="17"/>
  <c r="V11" i="17"/>
  <c r="G13" i="17"/>
  <c r="I13" i="17"/>
  <c r="I12" i="17" s="1"/>
  <c r="K13" i="17"/>
  <c r="M13" i="17"/>
  <c r="O13" i="17"/>
  <c r="Q13" i="17"/>
  <c r="Q12" i="17" s="1"/>
  <c r="V13" i="17"/>
  <c r="G14" i="17"/>
  <c r="M14" i="17" s="1"/>
  <c r="I14" i="17"/>
  <c r="K14" i="17"/>
  <c r="K12" i="17" s="1"/>
  <c r="O14" i="17"/>
  <c r="Q14" i="17"/>
  <c r="V14" i="17"/>
  <c r="V12" i="17" s="1"/>
  <c r="G15" i="17"/>
  <c r="I15" i="17"/>
  <c r="K15" i="17"/>
  <c r="M15" i="17"/>
  <c r="O15" i="17"/>
  <c r="Q15" i="17"/>
  <c r="V15" i="17"/>
  <c r="G16" i="17"/>
  <c r="G12" i="17" s="1"/>
  <c r="I16" i="17"/>
  <c r="K16" i="17"/>
  <c r="O16" i="17"/>
  <c r="O12" i="17" s="1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I31" i="17"/>
  <c r="K31" i="17"/>
  <c r="M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I37" i="17"/>
  <c r="K37" i="17"/>
  <c r="M37" i="17"/>
  <c r="O37" i="17"/>
  <c r="Q37" i="17"/>
  <c r="V37" i="17"/>
  <c r="G39" i="17"/>
  <c r="I39" i="17"/>
  <c r="I38" i="17" s="1"/>
  <c r="K39" i="17"/>
  <c r="M39" i="17"/>
  <c r="O39" i="17"/>
  <c r="Q39" i="17"/>
  <c r="Q38" i="17" s="1"/>
  <c r="V39" i="17"/>
  <c r="G40" i="17"/>
  <c r="G38" i="17" s="1"/>
  <c r="I40" i="17"/>
  <c r="K40" i="17"/>
  <c r="O40" i="17"/>
  <c r="O38" i="17" s="1"/>
  <c r="Q40" i="17"/>
  <c r="V40" i="17"/>
  <c r="G41" i="17"/>
  <c r="I41" i="17"/>
  <c r="K41" i="17"/>
  <c r="M41" i="17"/>
  <c r="O41" i="17"/>
  <c r="Q41" i="17"/>
  <c r="V41" i="17"/>
  <c r="G42" i="17"/>
  <c r="M42" i="17" s="1"/>
  <c r="I42" i="17"/>
  <c r="K42" i="17"/>
  <c r="K38" i="17" s="1"/>
  <c r="O42" i="17"/>
  <c r="Q42" i="17"/>
  <c r="V42" i="17"/>
  <c r="V38" i="17" s="1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5" i="17"/>
  <c r="I45" i="17"/>
  <c r="K45" i="17"/>
  <c r="M45" i="17"/>
  <c r="O45" i="17"/>
  <c r="Q45" i="17"/>
  <c r="V45" i="17"/>
  <c r="G47" i="17"/>
  <c r="I47" i="17"/>
  <c r="I46" i="17" s="1"/>
  <c r="K47" i="17"/>
  <c r="M47" i="17"/>
  <c r="O47" i="17"/>
  <c r="Q47" i="17"/>
  <c r="Q46" i="17" s="1"/>
  <c r="V47" i="17"/>
  <c r="G48" i="17"/>
  <c r="G46" i="17" s="1"/>
  <c r="I48" i="17"/>
  <c r="K48" i="17"/>
  <c r="O48" i="17"/>
  <c r="O46" i="17" s="1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K46" i="17" s="1"/>
  <c r="O50" i="17"/>
  <c r="Q50" i="17"/>
  <c r="V50" i="17"/>
  <c r="V46" i="17" s="1"/>
  <c r="G51" i="17"/>
  <c r="I51" i="17"/>
  <c r="K51" i="17"/>
  <c r="M51" i="17"/>
  <c r="O51" i="17"/>
  <c r="Q51" i="17"/>
  <c r="V51" i="17"/>
  <c r="G52" i="17"/>
  <c r="M52" i="17" s="1"/>
  <c r="I52" i="17"/>
  <c r="K52" i="17"/>
  <c r="O52" i="17"/>
  <c r="Q52" i="17"/>
  <c r="V52" i="17"/>
  <c r="G53" i="17"/>
  <c r="I53" i="17"/>
  <c r="K53" i="17"/>
  <c r="M53" i="17"/>
  <c r="O53" i="17"/>
  <c r="Q53" i="17"/>
  <c r="V53" i="17"/>
  <c r="G54" i="17"/>
  <c r="M54" i="17" s="1"/>
  <c r="I54" i="17"/>
  <c r="K54" i="17"/>
  <c r="O54" i="17"/>
  <c r="Q54" i="17"/>
  <c r="V54" i="17"/>
  <c r="G56" i="17"/>
  <c r="G55" i="17" s="1"/>
  <c r="I56" i="17"/>
  <c r="K56" i="17"/>
  <c r="K55" i="17" s="1"/>
  <c r="O56" i="17"/>
  <c r="O55" i="17" s="1"/>
  <c r="Q56" i="17"/>
  <c r="V56" i="17"/>
  <c r="V55" i="17" s="1"/>
  <c r="G57" i="17"/>
  <c r="I57" i="17"/>
  <c r="I55" i="17" s="1"/>
  <c r="K57" i="17"/>
  <c r="M57" i="17"/>
  <c r="O57" i="17"/>
  <c r="Q57" i="17"/>
  <c r="Q55" i="17" s="1"/>
  <c r="V57" i="17"/>
  <c r="G58" i="17"/>
  <c r="M58" i="17" s="1"/>
  <c r="I58" i="17"/>
  <c r="K58" i="17"/>
  <c r="O58" i="17"/>
  <c r="Q58" i="17"/>
  <c r="V58" i="17"/>
  <c r="G59" i="17"/>
  <c r="I59" i="17"/>
  <c r="K59" i="17"/>
  <c r="M59" i="17"/>
  <c r="O59" i="17"/>
  <c r="Q59" i="17"/>
  <c r="V59" i="17"/>
  <c r="G60" i="17"/>
  <c r="M60" i="17" s="1"/>
  <c r="I60" i="17"/>
  <c r="K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Q62" i="17"/>
  <c r="V62" i="17"/>
  <c r="G63" i="17"/>
  <c r="I63" i="17"/>
  <c r="K63" i="17"/>
  <c r="M63" i="17"/>
  <c r="O63" i="17"/>
  <c r="Q63" i="17"/>
  <c r="V63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9" i="17"/>
  <c r="M69" i="17" s="1"/>
  <c r="I69" i="17"/>
  <c r="K69" i="17"/>
  <c r="O69" i="17"/>
  <c r="Q69" i="17"/>
  <c r="V69" i="17"/>
  <c r="G71" i="17"/>
  <c r="I71" i="17"/>
  <c r="K71" i="17"/>
  <c r="M71" i="17"/>
  <c r="O71" i="17"/>
  <c r="Q71" i="17"/>
  <c r="V71" i="17"/>
  <c r="G72" i="17"/>
  <c r="M72" i="17" s="1"/>
  <c r="I72" i="17"/>
  <c r="K72" i="17"/>
  <c r="O72" i="17"/>
  <c r="Q72" i="17"/>
  <c r="V72" i="17"/>
  <c r="G73" i="17"/>
  <c r="I73" i="17"/>
  <c r="K73" i="17"/>
  <c r="M73" i="17"/>
  <c r="O73" i="17"/>
  <c r="Q73" i="17"/>
  <c r="V73" i="17"/>
  <c r="G74" i="17"/>
  <c r="K74" i="17"/>
  <c r="O74" i="17"/>
  <c r="V74" i="17"/>
  <c r="G75" i="17"/>
  <c r="I75" i="17"/>
  <c r="I74" i="17" s="1"/>
  <c r="K75" i="17"/>
  <c r="M75" i="17"/>
  <c r="M74" i="17" s="1"/>
  <c r="O75" i="17"/>
  <c r="Q75" i="17"/>
  <c r="Q74" i="17" s="1"/>
  <c r="V75" i="17"/>
  <c r="AE77" i="17"/>
  <c r="G40" i="16"/>
  <c r="G9" i="16"/>
  <c r="I9" i="16"/>
  <c r="I8" i="16" s="1"/>
  <c r="K9" i="16"/>
  <c r="M9" i="16"/>
  <c r="O9" i="16"/>
  <c r="Q9" i="16"/>
  <c r="Q8" i="16" s="1"/>
  <c r="V9" i="16"/>
  <c r="G12" i="16"/>
  <c r="M12" i="16" s="1"/>
  <c r="I12" i="16"/>
  <c r="K12" i="16"/>
  <c r="K8" i="16" s="1"/>
  <c r="O12" i="16"/>
  <c r="Q12" i="16"/>
  <c r="V12" i="16"/>
  <c r="V8" i="16" s="1"/>
  <c r="G13" i="16"/>
  <c r="I13" i="16"/>
  <c r="K13" i="16"/>
  <c r="M13" i="16"/>
  <c r="O13" i="16"/>
  <c r="Q13" i="16"/>
  <c r="V13" i="16"/>
  <c r="G14" i="16"/>
  <c r="G8" i="16" s="1"/>
  <c r="I14" i="16"/>
  <c r="K14" i="16"/>
  <c r="O14" i="16"/>
  <c r="O8" i="16" s="1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3" i="16"/>
  <c r="I23" i="16"/>
  <c r="I22" i="16" s="1"/>
  <c r="K23" i="16"/>
  <c r="M23" i="16"/>
  <c r="O23" i="16"/>
  <c r="Q23" i="16"/>
  <c r="Q22" i="16" s="1"/>
  <c r="V23" i="16"/>
  <c r="G24" i="16"/>
  <c r="M24" i="16" s="1"/>
  <c r="I24" i="16"/>
  <c r="K24" i="16"/>
  <c r="K22" i="16" s="1"/>
  <c r="O24" i="16"/>
  <c r="Q24" i="16"/>
  <c r="V24" i="16"/>
  <c r="V22" i="16" s="1"/>
  <c r="G25" i="16"/>
  <c r="I25" i="16"/>
  <c r="K25" i="16"/>
  <c r="M25" i="16"/>
  <c r="O25" i="16"/>
  <c r="Q25" i="16"/>
  <c r="V25" i="16"/>
  <c r="G26" i="16"/>
  <c r="G22" i="16" s="1"/>
  <c r="I26" i="16"/>
  <c r="K26" i="16"/>
  <c r="O26" i="16"/>
  <c r="O22" i="16" s="1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G31" i="16"/>
  <c r="I31" i="16"/>
  <c r="I30" i="16" s="1"/>
  <c r="K31" i="16"/>
  <c r="M31" i="16"/>
  <c r="O31" i="16"/>
  <c r="Q31" i="16"/>
  <c r="Q30" i="16" s="1"/>
  <c r="V31" i="16"/>
  <c r="G32" i="16"/>
  <c r="M32" i="16" s="1"/>
  <c r="I32" i="16"/>
  <c r="K32" i="16"/>
  <c r="K30" i="16" s="1"/>
  <c r="O32" i="16"/>
  <c r="Q32" i="16"/>
  <c r="V32" i="16"/>
  <c r="V30" i="16" s="1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O30" i="16" s="1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I37" i="16"/>
  <c r="Q37" i="16"/>
  <c r="G38" i="16"/>
  <c r="G37" i="16" s="1"/>
  <c r="I38" i="16"/>
  <c r="K38" i="16"/>
  <c r="K37" i="16" s="1"/>
  <c r="O38" i="16"/>
  <c r="O37" i="16" s="1"/>
  <c r="Q38" i="16"/>
  <c r="V38" i="16"/>
  <c r="V37" i="16" s="1"/>
  <c r="AE40" i="16"/>
  <c r="AF40" i="16"/>
  <c r="G61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30" i="15"/>
  <c r="I30" i="15"/>
  <c r="I29" i="15" s="1"/>
  <c r="K30" i="15"/>
  <c r="K29" i="15" s="1"/>
  <c r="M30" i="15"/>
  <c r="O30" i="15"/>
  <c r="Q30" i="15"/>
  <c r="Q29" i="15" s="1"/>
  <c r="V30" i="15"/>
  <c r="V29" i="15" s="1"/>
  <c r="G31" i="15"/>
  <c r="I31" i="15"/>
  <c r="K31" i="15"/>
  <c r="M31" i="15"/>
  <c r="O31" i="15"/>
  <c r="Q31" i="15"/>
  <c r="V31" i="15"/>
  <c r="G32" i="15"/>
  <c r="G29" i="15" s="1"/>
  <c r="I32" i="15"/>
  <c r="K32" i="15"/>
  <c r="M32" i="15"/>
  <c r="O32" i="15"/>
  <c r="O29" i="15" s="1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O36" i="15"/>
  <c r="G37" i="15"/>
  <c r="M37" i="15" s="1"/>
  <c r="M36" i="15" s="1"/>
  <c r="I37" i="15"/>
  <c r="I36" i="15" s="1"/>
  <c r="K37" i="15"/>
  <c r="K36" i="15" s="1"/>
  <c r="O37" i="15"/>
  <c r="Q37" i="15"/>
  <c r="Q36" i="15" s="1"/>
  <c r="V37" i="15"/>
  <c r="V36" i="15" s="1"/>
  <c r="G39" i="15"/>
  <c r="I39" i="15"/>
  <c r="K39" i="15"/>
  <c r="M39" i="15"/>
  <c r="O39" i="15"/>
  <c r="Q39" i="15"/>
  <c r="V39" i="15"/>
  <c r="G40" i="15"/>
  <c r="G38" i="15" s="1"/>
  <c r="I40" i="15"/>
  <c r="K40" i="15"/>
  <c r="O40" i="15"/>
  <c r="O38" i="15" s="1"/>
  <c r="Q40" i="15"/>
  <c r="V40" i="15"/>
  <c r="G41" i="15"/>
  <c r="M41" i="15" s="1"/>
  <c r="I41" i="15"/>
  <c r="I38" i="15" s="1"/>
  <c r="K41" i="15"/>
  <c r="O41" i="15"/>
  <c r="Q41" i="15"/>
  <c r="Q38" i="15" s="1"/>
  <c r="V41" i="15"/>
  <c r="G42" i="15"/>
  <c r="M42" i="15" s="1"/>
  <c r="I42" i="15"/>
  <c r="K42" i="15"/>
  <c r="K38" i="15" s="1"/>
  <c r="O42" i="15"/>
  <c r="Q42" i="15"/>
  <c r="V42" i="15"/>
  <c r="V38" i="15" s="1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2" i="15"/>
  <c r="I52" i="15"/>
  <c r="K52" i="15"/>
  <c r="M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I57" i="15"/>
  <c r="K57" i="15"/>
  <c r="M57" i="15"/>
  <c r="O57" i="15"/>
  <c r="Q57" i="15"/>
  <c r="V57" i="15"/>
  <c r="G58" i="15"/>
  <c r="K58" i="15"/>
  <c r="O58" i="15"/>
  <c r="V58" i="15"/>
  <c r="G59" i="15"/>
  <c r="M59" i="15" s="1"/>
  <c r="M58" i="15" s="1"/>
  <c r="I59" i="15"/>
  <c r="I58" i="15" s="1"/>
  <c r="K59" i="15"/>
  <c r="O59" i="15"/>
  <c r="Q59" i="15"/>
  <c r="Q58" i="15" s="1"/>
  <c r="V59" i="15"/>
  <c r="AE61" i="15"/>
  <c r="AF61" i="15"/>
  <c r="G80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3" i="14"/>
  <c r="M13" i="14" s="1"/>
  <c r="I13" i="14"/>
  <c r="I12" i="14" s="1"/>
  <c r="K13" i="14"/>
  <c r="K12" i="14" s="1"/>
  <c r="O13" i="14"/>
  <c r="Q13" i="14"/>
  <c r="Q12" i="14" s="1"/>
  <c r="V13" i="14"/>
  <c r="V12" i="14" s="1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G12" i="14" s="1"/>
  <c r="I16" i="14"/>
  <c r="K16" i="14"/>
  <c r="O16" i="14"/>
  <c r="O12" i="14" s="1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8" i="14"/>
  <c r="I38" i="14"/>
  <c r="K38" i="14"/>
  <c r="K37" i="14" s="1"/>
  <c r="M38" i="14"/>
  <c r="O38" i="14"/>
  <c r="Q38" i="14"/>
  <c r="V38" i="14"/>
  <c r="V37" i="14" s="1"/>
  <c r="G39" i="14"/>
  <c r="I39" i="14"/>
  <c r="K39" i="14"/>
  <c r="M39" i="14"/>
  <c r="O39" i="14"/>
  <c r="Q39" i="14"/>
  <c r="V39" i="14"/>
  <c r="G40" i="14"/>
  <c r="G37" i="14" s="1"/>
  <c r="I40" i="14"/>
  <c r="K40" i="14"/>
  <c r="O40" i="14"/>
  <c r="O37" i="14" s="1"/>
  <c r="Q40" i="14"/>
  <c r="V40" i="14"/>
  <c r="G41" i="14"/>
  <c r="M41" i="14" s="1"/>
  <c r="I41" i="14"/>
  <c r="I37" i="14" s="1"/>
  <c r="K41" i="14"/>
  <c r="O41" i="14"/>
  <c r="Q41" i="14"/>
  <c r="Q37" i="14" s="1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5" i="14"/>
  <c r="M45" i="14" s="1"/>
  <c r="I45" i="14"/>
  <c r="I44" i="14" s="1"/>
  <c r="K45" i="14"/>
  <c r="K44" i="14" s="1"/>
  <c r="O45" i="14"/>
  <c r="Q45" i="14"/>
  <c r="Q44" i="14" s="1"/>
  <c r="V45" i="14"/>
  <c r="V44" i="14" s="1"/>
  <c r="G46" i="14"/>
  <c r="M46" i="14" s="1"/>
  <c r="I46" i="14"/>
  <c r="K46" i="14"/>
  <c r="O46" i="14"/>
  <c r="Q46" i="14"/>
  <c r="V46" i="14"/>
  <c r="G47" i="14"/>
  <c r="I47" i="14"/>
  <c r="K47" i="14"/>
  <c r="M47" i="14"/>
  <c r="O47" i="14"/>
  <c r="Q47" i="14"/>
  <c r="V47" i="14"/>
  <c r="G48" i="14"/>
  <c r="G44" i="14" s="1"/>
  <c r="I48" i="14"/>
  <c r="K48" i="14"/>
  <c r="O48" i="14"/>
  <c r="O44" i="14" s="1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4" i="14"/>
  <c r="I54" i="14"/>
  <c r="K54" i="14"/>
  <c r="K53" i="14" s="1"/>
  <c r="M54" i="14"/>
  <c r="O54" i="14"/>
  <c r="Q54" i="14"/>
  <c r="V54" i="14"/>
  <c r="V53" i="14" s="1"/>
  <c r="G55" i="14"/>
  <c r="I55" i="14"/>
  <c r="K55" i="14"/>
  <c r="M55" i="14"/>
  <c r="O55" i="14"/>
  <c r="Q55" i="14"/>
  <c r="V55" i="14"/>
  <c r="G56" i="14"/>
  <c r="G53" i="14" s="1"/>
  <c r="I56" i="14"/>
  <c r="K56" i="14"/>
  <c r="O56" i="14"/>
  <c r="O53" i="14" s="1"/>
  <c r="Q56" i="14"/>
  <c r="V56" i="14"/>
  <c r="G57" i="14"/>
  <c r="M57" i="14" s="1"/>
  <c r="I57" i="14"/>
  <c r="I53" i="14" s="1"/>
  <c r="K57" i="14"/>
  <c r="O57" i="14"/>
  <c r="Q57" i="14"/>
  <c r="Q53" i="14" s="1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I66" i="14"/>
  <c r="K66" i="14"/>
  <c r="M66" i="14"/>
  <c r="O66" i="14"/>
  <c r="Q66" i="14"/>
  <c r="V66" i="14"/>
  <c r="G67" i="14"/>
  <c r="I67" i="14"/>
  <c r="K67" i="14"/>
  <c r="M67" i="14"/>
  <c r="O67" i="14"/>
  <c r="Q67" i="14"/>
  <c r="V67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O75" i="14"/>
  <c r="Q75" i="14"/>
  <c r="G76" i="14"/>
  <c r="I76" i="14"/>
  <c r="K76" i="14"/>
  <c r="K75" i="14" s="1"/>
  <c r="M76" i="14"/>
  <c r="M75" i="14" s="1"/>
  <c r="O76" i="14"/>
  <c r="Q76" i="14"/>
  <c r="V76" i="14"/>
  <c r="V75" i="14" s="1"/>
  <c r="K77" i="14"/>
  <c r="V77" i="14"/>
  <c r="G78" i="14"/>
  <c r="G77" i="14" s="1"/>
  <c r="I78" i="14"/>
  <c r="I77" i="14" s="1"/>
  <c r="K78" i="14"/>
  <c r="O78" i="14"/>
  <c r="O77" i="14" s="1"/>
  <c r="Q78" i="14"/>
  <c r="Q77" i="14" s="1"/>
  <c r="V78" i="14"/>
  <c r="AE80" i="14"/>
  <c r="AF80" i="14"/>
  <c r="G46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G8" i="13" s="1"/>
  <c r="I16" i="13"/>
  <c r="K16" i="13"/>
  <c r="O16" i="13"/>
  <c r="O8" i="13" s="1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9" i="13"/>
  <c r="M29" i="13" s="1"/>
  <c r="I29" i="13"/>
  <c r="I28" i="13" s="1"/>
  <c r="K29" i="13"/>
  <c r="K28" i="13" s="1"/>
  <c r="O29" i="13"/>
  <c r="Q29" i="13"/>
  <c r="Q28" i="13" s="1"/>
  <c r="V29" i="13"/>
  <c r="V28" i="13" s="1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G28" i="13" s="1"/>
  <c r="I32" i="13"/>
  <c r="K32" i="13"/>
  <c r="O32" i="13"/>
  <c r="O28" i="13" s="1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G37" i="13"/>
  <c r="M37" i="13" s="1"/>
  <c r="I37" i="13"/>
  <c r="I36" i="13" s="1"/>
  <c r="K37" i="13"/>
  <c r="K36" i="13" s="1"/>
  <c r="O37" i="13"/>
  <c r="Q37" i="13"/>
  <c r="Q36" i="13" s="1"/>
  <c r="V37" i="13"/>
  <c r="V36" i="13" s="1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O36" i="13" s="1"/>
  <c r="Q40" i="13"/>
  <c r="V40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V43" i="13"/>
  <c r="G44" i="13"/>
  <c r="G43" i="13" s="1"/>
  <c r="I44" i="13"/>
  <c r="I43" i="13" s="1"/>
  <c r="K44" i="13"/>
  <c r="K43" i="13" s="1"/>
  <c r="O44" i="13"/>
  <c r="O43" i="13" s="1"/>
  <c r="Q44" i="13"/>
  <c r="Q43" i="13" s="1"/>
  <c r="V44" i="13"/>
  <c r="AE46" i="13"/>
  <c r="AF46" i="13"/>
  <c r="G75" i="12"/>
  <c r="G8" i="12"/>
  <c r="O8" i="12"/>
  <c r="G9" i="12"/>
  <c r="I9" i="12"/>
  <c r="I8" i="12" s="1"/>
  <c r="K9" i="12"/>
  <c r="M9" i="12"/>
  <c r="O9" i="12"/>
  <c r="Q9" i="12"/>
  <c r="Q8" i="12" s="1"/>
  <c r="V9" i="12"/>
  <c r="G10" i="12"/>
  <c r="M10" i="12" s="1"/>
  <c r="I10" i="12"/>
  <c r="K10" i="12"/>
  <c r="K8" i="12" s="1"/>
  <c r="O10" i="12"/>
  <c r="Q10" i="12"/>
  <c r="V10" i="12"/>
  <c r="V8" i="12" s="1"/>
  <c r="G11" i="12"/>
  <c r="I11" i="12"/>
  <c r="K11" i="12"/>
  <c r="M11" i="12"/>
  <c r="O11" i="12"/>
  <c r="Q11" i="12"/>
  <c r="V11" i="12"/>
  <c r="G13" i="12"/>
  <c r="I13" i="12"/>
  <c r="I12" i="12" s="1"/>
  <c r="K13" i="12"/>
  <c r="M13" i="12"/>
  <c r="O13" i="12"/>
  <c r="Q13" i="12"/>
  <c r="Q12" i="12" s="1"/>
  <c r="V13" i="12"/>
  <c r="G14" i="12"/>
  <c r="M14" i="12" s="1"/>
  <c r="I14" i="12"/>
  <c r="K14" i="12"/>
  <c r="K12" i="12" s="1"/>
  <c r="O14" i="12"/>
  <c r="Q14" i="12"/>
  <c r="V14" i="12"/>
  <c r="V12" i="12" s="1"/>
  <c r="G15" i="12"/>
  <c r="I15" i="12"/>
  <c r="K15" i="12"/>
  <c r="M15" i="12"/>
  <c r="O15" i="12"/>
  <c r="Q15" i="12"/>
  <c r="V15" i="12"/>
  <c r="G16" i="12"/>
  <c r="G12" i="12" s="1"/>
  <c r="I16" i="12"/>
  <c r="K16" i="12"/>
  <c r="O16" i="12"/>
  <c r="O12" i="12" s="1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8" i="12"/>
  <c r="AF75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6" i="12"/>
  <c r="G35" i="12" s="1"/>
  <c r="I36" i="12"/>
  <c r="K36" i="12"/>
  <c r="K35" i="12" s="1"/>
  <c r="O36" i="12"/>
  <c r="O35" i="12" s="1"/>
  <c r="Q36" i="12"/>
  <c r="V36" i="12"/>
  <c r="V35" i="12" s="1"/>
  <c r="G37" i="12"/>
  <c r="I37" i="12"/>
  <c r="I35" i="12" s="1"/>
  <c r="K37" i="12"/>
  <c r="M37" i="12"/>
  <c r="O37" i="12"/>
  <c r="Q37" i="12"/>
  <c r="Q35" i="12" s="1"/>
  <c r="V37" i="12"/>
  <c r="G38" i="12"/>
  <c r="M38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3" i="12"/>
  <c r="I43" i="12"/>
  <c r="I42" i="12" s="1"/>
  <c r="K43" i="12"/>
  <c r="M43" i="12"/>
  <c r="O43" i="12"/>
  <c r="Q43" i="12"/>
  <c r="Q42" i="12" s="1"/>
  <c r="V43" i="12"/>
  <c r="G44" i="12"/>
  <c r="G42" i="12" s="1"/>
  <c r="I44" i="12"/>
  <c r="K44" i="12"/>
  <c r="O44" i="12"/>
  <c r="O42" i="12" s="1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K42" i="12" s="1"/>
  <c r="O46" i="12"/>
  <c r="Q46" i="12"/>
  <c r="V46" i="12"/>
  <c r="V42" i="12" s="1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2" i="12"/>
  <c r="G51" i="12" s="1"/>
  <c r="I52" i="12"/>
  <c r="K52" i="12"/>
  <c r="K51" i="12" s="1"/>
  <c r="O52" i="12"/>
  <c r="O51" i="12" s="1"/>
  <c r="Q52" i="12"/>
  <c r="V52" i="12"/>
  <c r="V51" i="12" s="1"/>
  <c r="G53" i="12"/>
  <c r="I53" i="12"/>
  <c r="I51" i="12" s="1"/>
  <c r="K53" i="12"/>
  <c r="M53" i="12"/>
  <c r="O53" i="12"/>
  <c r="Q53" i="12"/>
  <c r="Q51" i="12" s="1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G63" i="12"/>
  <c r="I63" i="12"/>
  <c r="K63" i="12"/>
  <c r="M63" i="12"/>
  <c r="O63" i="12"/>
  <c r="Q63" i="12"/>
  <c r="V63" i="12"/>
  <c r="G64" i="12"/>
  <c r="M64" i="12" s="1"/>
  <c r="I64" i="12"/>
  <c r="K64" i="12"/>
  <c r="O64" i="12"/>
  <c r="Q64" i="12"/>
  <c r="V64" i="12"/>
  <c r="G66" i="12"/>
  <c r="I66" i="12"/>
  <c r="K66" i="12"/>
  <c r="M66" i="12"/>
  <c r="O66" i="12"/>
  <c r="Q66" i="12"/>
  <c r="V66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G72" i="12"/>
  <c r="K72" i="12"/>
  <c r="O72" i="12"/>
  <c r="V72" i="12"/>
  <c r="G73" i="12"/>
  <c r="I73" i="12"/>
  <c r="I72" i="12" s="1"/>
  <c r="K73" i="12"/>
  <c r="M73" i="12"/>
  <c r="M72" i="12" s="1"/>
  <c r="O73" i="12"/>
  <c r="Q73" i="12"/>
  <c r="Q72" i="12" s="1"/>
  <c r="V73" i="12"/>
  <c r="AE75" i="12"/>
  <c r="I20" i="1"/>
  <c r="I19" i="1"/>
  <c r="I18" i="1"/>
  <c r="I17" i="1"/>
  <c r="F50" i="1"/>
  <c r="G23" i="1" s="1"/>
  <c r="G50" i="1"/>
  <c r="G25" i="1" s="1"/>
  <c r="A25" i="1" s="1"/>
  <c r="A26" i="1" s="1"/>
  <c r="G26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0" i="1" s="1"/>
  <c r="I73" i="1" l="1"/>
  <c r="J72" i="1" s="1"/>
  <c r="G28" i="1"/>
  <c r="A23" i="1"/>
  <c r="A24" i="1" s="1"/>
  <c r="G24" i="1" s="1"/>
  <c r="A27" i="1" s="1"/>
  <c r="A29" i="1" s="1"/>
  <c r="G29" i="1" s="1"/>
  <c r="G27" i="1" s="1"/>
  <c r="M33" i="19"/>
  <c r="M48" i="19"/>
  <c r="M45" i="19" s="1"/>
  <c r="M44" i="19"/>
  <c r="M40" i="19" s="1"/>
  <c r="M12" i="19"/>
  <c r="M8" i="19" s="1"/>
  <c r="AF67" i="19"/>
  <c r="M49" i="18"/>
  <c r="M56" i="18"/>
  <c r="AF77" i="18"/>
  <c r="M60" i="18"/>
  <c r="G49" i="18"/>
  <c r="M44" i="18"/>
  <c r="M42" i="18" s="1"/>
  <c r="M16" i="18"/>
  <c r="M12" i="18" s="1"/>
  <c r="M8" i="17"/>
  <c r="AF77" i="17"/>
  <c r="M56" i="17"/>
  <c r="M55" i="17" s="1"/>
  <c r="M48" i="17"/>
  <c r="M46" i="17" s="1"/>
  <c r="M40" i="17"/>
  <c r="M38" i="17" s="1"/>
  <c r="M16" i="17"/>
  <c r="M12" i="17" s="1"/>
  <c r="M30" i="16"/>
  <c r="M38" i="16"/>
  <c r="M37" i="16" s="1"/>
  <c r="M26" i="16"/>
  <c r="M22" i="16" s="1"/>
  <c r="M14" i="16"/>
  <c r="M8" i="16" s="1"/>
  <c r="M29" i="15"/>
  <c r="M8" i="15"/>
  <c r="M40" i="15"/>
  <c r="M38" i="15" s="1"/>
  <c r="M12" i="15"/>
  <c r="M78" i="14"/>
  <c r="M77" i="14" s="1"/>
  <c r="M56" i="14"/>
  <c r="M53" i="14" s="1"/>
  <c r="M48" i="14"/>
  <c r="M44" i="14" s="1"/>
  <c r="M40" i="14"/>
  <c r="M37" i="14" s="1"/>
  <c r="M16" i="14"/>
  <c r="M12" i="14" s="1"/>
  <c r="M36" i="13"/>
  <c r="M44" i="13"/>
  <c r="M43" i="13" s="1"/>
  <c r="M32" i="13"/>
  <c r="M28" i="13" s="1"/>
  <c r="M16" i="13"/>
  <c r="M8" i="13" s="1"/>
  <c r="M8" i="12"/>
  <c r="M52" i="12"/>
  <c r="M51" i="12" s="1"/>
  <c r="M44" i="12"/>
  <c r="M42" i="12" s="1"/>
  <c r="M36" i="12"/>
  <c r="M35" i="12" s="1"/>
  <c r="M28" i="12"/>
  <c r="M16" i="12"/>
  <c r="M12" i="12" s="1"/>
  <c r="I39" i="1"/>
  <c r="I50" i="1" s="1"/>
  <c r="J49" i="1" s="1"/>
  <c r="I21" i="1"/>
  <c r="J28" i="1"/>
  <c r="J26" i="1"/>
  <c r="G38" i="1"/>
  <c r="F38" i="1"/>
  <c r="H32" i="1"/>
  <c r="J23" i="1"/>
  <c r="J24" i="1"/>
  <c r="J25" i="1"/>
  <c r="J27" i="1"/>
  <c r="E24" i="1"/>
  <c r="E26" i="1"/>
  <c r="J68" i="1" l="1"/>
  <c r="J69" i="1"/>
  <c r="J62" i="1"/>
  <c r="J65" i="1"/>
  <c r="J66" i="1"/>
  <c r="J61" i="1"/>
  <c r="J64" i="1"/>
  <c r="J71" i="1"/>
  <c r="J63" i="1"/>
  <c r="J60" i="1"/>
  <c r="J70" i="1"/>
  <c r="J67" i="1"/>
  <c r="J59" i="1"/>
  <c r="J58" i="1"/>
  <c r="J57" i="1"/>
  <c r="J43" i="1"/>
  <c r="J47" i="1"/>
  <c r="J41" i="1"/>
  <c r="J44" i="1"/>
  <c r="J45" i="1"/>
  <c r="J39" i="1"/>
  <c r="J50" i="1" s="1"/>
  <c r="J40" i="1"/>
  <c r="J42" i="1"/>
  <c r="J48" i="1"/>
  <c r="J46" i="1"/>
  <c r="J7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<sst xmlns="http://schemas.openxmlformats.org/spreadsheetml/2006/main" count="3098" uniqueCount="396">
  <si>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</si>
  <si>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</si>
  <si>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</si>
  <si>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</si>
  <si>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</si>
  <si>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</si>
  <si>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</si>
  <si>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</si>
  <si>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</si>
  <si>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</si>
  <si>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</si>
  <si>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</si>
  <si>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</si>
  <si>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</si>
  <si>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</si>
  <si>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</si>
  <si>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</si>
  <si>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</si>
  <si>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</si>
  <si>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</si>
  <si>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</si>
  <si>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</si>
  <si>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</si>
  <si>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</si>
  <si>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</si>
  <si>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</si>
  <si>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</si>
  <si>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</si>
  <si>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</si>
  <si>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</si>
  <si>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</si>
  <si>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</si>
  <si>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</si>
  <si>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</si>
  <si>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</si>
  <si>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</si>
  <si>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</si>
  <si>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</si>
  <si>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</si>
  <si>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</si>
  <si>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</si>
  <si>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</si>
  <si>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</si>
  <si>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99</t>
  </si>
  <si>
    <t>ZŠ a MŚ pro sluchově postižené - MOHYLOVÁ ,Plzeň</t>
  </si>
  <si>
    <t>Stavba</t>
  </si>
  <si>
    <t>01</t>
  </si>
  <si>
    <t>1a</t>
  </si>
  <si>
    <t>SO 01 Základní škola</t>
  </si>
  <si>
    <t>1b</t>
  </si>
  <si>
    <t>SO 01 Základní škola - VZT Základní škola</t>
  </si>
  <si>
    <t>2</t>
  </si>
  <si>
    <t>SO 02 Internát</t>
  </si>
  <si>
    <t>3</t>
  </si>
  <si>
    <t>SO 03 Mateřská škola vč.spojovací chodby</t>
  </si>
  <si>
    <t>3b</t>
  </si>
  <si>
    <t>SO 03 Mateřská škola - VZT Základní škola</t>
  </si>
  <si>
    <t>4</t>
  </si>
  <si>
    <t>SO 04 Tělocvična vč. spojovací chodby</t>
  </si>
  <si>
    <t>5</t>
  </si>
  <si>
    <t>SO 05 Hospodářská budova</t>
  </si>
  <si>
    <t>6</t>
  </si>
  <si>
    <t>SO 06 Vstupní hala</t>
  </si>
  <si>
    <t>VON</t>
  </si>
  <si>
    <t>Vedlejší a ostatní náklady</t>
  </si>
  <si>
    <t>Celkem za stavbu</t>
  </si>
  <si>
    <t>CZK</t>
  </si>
  <si>
    <t>Rekapitulace dílů</t>
  </si>
  <si>
    <t>Typ dílu</t>
  </si>
  <si>
    <t>1</t>
  </si>
  <si>
    <t>Učebny</t>
  </si>
  <si>
    <t>Zemní práce</t>
  </si>
  <si>
    <t>1.8b</t>
  </si>
  <si>
    <t>Ostatní</t>
  </si>
  <si>
    <t>61</t>
  </si>
  <si>
    <t>Úpravy povrchů vnitřní</t>
  </si>
  <si>
    <t>62</t>
  </si>
  <si>
    <t>Fasáda</t>
  </si>
  <si>
    <t>Úpravy povrchů vnější</t>
  </si>
  <si>
    <t>63</t>
  </si>
  <si>
    <t>Zateplení soklu pod terénem</t>
  </si>
  <si>
    <t>Zateplení soklů pod terénem</t>
  </si>
  <si>
    <t>Staveništní přesun hmot</t>
  </si>
  <si>
    <t>712</t>
  </si>
  <si>
    <t>Povlakové krytiny</t>
  </si>
  <si>
    <t>764</t>
  </si>
  <si>
    <t>Konstrukce klempířské</t>
  </si>
  <si>
    <t>766</t>
  </si>
  <si>
    <t>Výplně otvorů</t>
  </si>
  <si>
    <t>767</t>
  </si>
  <si>
    <t>Statické zajištění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</si>
  <si>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</si>
  <si>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</si>
  <si>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</si>
  <si>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</si>
  <si>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</si>
  <si>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</si>
  <si>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</si>
  <si>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</si>
  <si>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</si>
  <si>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</si>
  <si>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</si>
  <si>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</si>
  <si>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</si>
  <si>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</si>
  <si>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</si>
  <si>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</si>
  <si>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</si>
  <si>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</si>
  <si>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</si>
  <si>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</si>
  <si>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</si>
  <si>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</si>
  <si>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</si>
  <si>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</si>
  <si>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</si>
  <si>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</si>
  <si>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</si>
  <si>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</si>
  <si>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611477322RX2</t>
  </si>
  <si>
    <t xml:space="preserve">Oprava (sanace) trhlin včetně výztužné síťky, penetrace v rozsahu 10% </t>
  </si>
  <si>
    <t>m2</t>
  </si>
  <si>
    <t>Vlastní</t>
  </si>
  <si>
    <t>Indiv</t>
  </si>
  <si>
    <t>POL1_</t>
  </si>
  <si>
    <t>612311732RV1</t>
  </si>
  <si>
    <t>Zateplení podlahy pod 1NP  miner.desky KV 100 mm, zakončený stěrkou s výztužnou tkaninou</t>
  </si>
  <si>
    <t>6124211X1</t>
  </si>
  <si>
    <t>Vnější strukturální omítka podlhedu tl.2 mm</t>
  </si>
  <si>
    <t>POL1_1</t>
  </si>
  <si>
    <t>155001001</t>
  </si>
  <si>
    <t>Demontáž a zpětná montáž  hromosvodů D+M</t>
  </si>
  <si>
    <t>m</t>
  </si>
  <si>
    <t>978059631</t>
  </si>
  <si>
    <t>Odsekání vnějších obkladů stěn vč.odvozu a likvidace na skládce</t>
  </si>
  <si>
    <t>767000002</t>
  </si>
  <si>
    <t>Demontáž stávajících větracích mřížek vč. likvidace</t>
  </si>
  <si>
    <t>kus</t>
  </si>
  <si>
    <t>311271175</t>
  </si>
  <si>
    <t>Vyzdívky meziokenních sloupků a parepetů z porobetonových tvárnic tl. 20cm</t>
  </si>
  <si>
    <t>612475111</t>
  </si>
  <si>
    <t>Omítka vnitřních stěn vápenocem. jednovrstvá tloušťka vrstvy 10 mm</t>
  </si>
  <si>
    <t>784000001</t>
  </si>
  <si>
    <t>Malba  -2x bílý vnitřní  nátěrová hmota se stupňem bělosti  (min. 92% BaSO4)  vč.penetrace</t>
  </si>
  <si>
    <t>622421111</t>
  </si>
  <si>
    <t>Omítka vnější stěn, MVC, hrubá nezatřená s použitím suché maltové směsi</t>
  </si>
  <si>
    <t>620000000</t>
  </si>
  <si>
    <t>Očištění fasády před montáží KZS</t>
  </si>
  <si>
    <t>622000002</t>
  </si>
  <si>
    <t>Penetrace před montáží KZS</t>
  </si>
  <si>
    <t>622405372</t>
  </si>
  <si>
    <t>Kontaktní zateplovací systém  XPS tl 160mm sokl</t>
  </si>
  <si>
    <t>622405791</t>
  </si>
  <si>
    <t>Kontaktní zateplovací systém min. desky tl.160 mm</t>
  </si>
  <si>
    <t>622405721</t>
  </si>
  <si>
    <t>Kontaktní zateplovací systém minerální vlákna ostění</t>
  </si>
  <si>
    <t>713131132</t>
  </si>
  <si>
    <t>Zateplení ostění pod parapetem minerální vlákna D+M</t>
  </si>
  <si>
    <t>622432111</t>
  </si>
  <si>
    <t>Vnější omítka stěn dekorativní jemnozrnná - sokl</t>
  </si>
  <si>
    <t>622421121</t>
  </si>
  <si>
    <t>Vnější strukturální omítka tl.2 mm</t>
  </si>
  <si>
    <t>622000003</t>
  </si>
  <si>
    <t>Profil zakládací Al š.160 mm</t>
  </si>
  <si>
    <t>622000004</t>
  </si>
  <si>
    <t>Profil okenní připojovací APU</t>
  </si>
  <si>
    <t>622000005</t>
  </si>
  <si>
    <t>Profil rohový PVC se síťovinou</t>
  </si>
  <si>
    <t>42972815</t>
  </si>
  <si>
    <t>Větrací mřížka čtyřhranná  vel. 400x150mm D+M</t>
  </si>
  <si>
    <t>POL3_1</t>
  </si>
  <si>
    <t>429728001</t>
  </si>
  <si>
    <t>Větrací mřížka s přírubou s pevnou žaluzií DN 80 D+M</t>
  </si>
  <si>
    <t>620991121</t>
  </si>
  <si>
    <t>Zakrývání výplní vnějších otvorů z lešení</t>
  </si>
  <si>
    <t>940000001</t>
  </si>
  <si>
    <t>Lešení fasádní vč.ochranných sítí - montáž, demontáž, nájem</t>
  </si>
  <si>
    <t>113106121</t>
  </si>
  <si>
    <t>Rozebrání dlažeb z betonových dlaždic na sucho vč.odvozu a likvidace na skládce</t>
  </si>
  <si>
    <t>139601102</t>
  </si>
  <si>
    <t>Ruční výkop rýh v hornině tř. 3</t>
  </si>
  <si>
    <t>m3</t>
  </si>
  <si>
    <t>713131131</t>
  </si>
  <si>
    <t>Izolace tepelná stěn vč.dodávky XPS 160mm</t>
  </si>
  <si>
    <t>711482011</t>
  </si>
  <si>
    <t>Izolační systém nopovou fólií  svisle včetně dodávky fólie, lišty a doplňků</t>
  </si>
  <si>
    <t>174101102</t>
  </si>
  <si>
    <t>Zásyp ruční se zhutněním</t>
  </si>
  <si>
    <t>596811111</t>
  </si>
  <si>
    <t>Kladení dlaždic kom.pro pěší, lože z kameniva těž. včetně dlaždic betonových HBB 50/50/5 cm</t>
  </si>
  <si>
    <t>766000001</t>
  </si>
  <si>
    <t>Demontáž stávajících výplní otvorů  a meziokenních vložek vč.odvozu a likvidace na skládce</t>
  </si>
  <si>
    <t>POL1_7</t>
  </si>
  <si>
    <t>787100812</t>
  </si>
  <si>
    <t>Demontáž copilitových stěn vč. odvozu a likvidace na skládce</t>
  </si>
  <si>
    <t>767000008</t>
  </si>
  <si>
    <t>Demontáž stáv.zábradlí schodišť. oken vč.odvozu a likvidace</t>
  </si>
  <si>
    <t>764410850</t>
  </si>
  <si>
    <t>Demontáž oplechování parapetů,rš od 100 do 330 mm vč. odvozu a likvidace</t>
  </si>
  <si>
    <t>766000002</t>
  </si>
  <si>
    <t>Montáž nových plastových výplní otvorů vč. zednického začištění</t>
  </si>
  <si>
    <t>766000003</t>
  </si>
  <si>
    <t>Dodávka nových plastových výplní otvorů vč. vnitřn parapetů, specifikace dle Tabulky výplní otvorů</t>
  </si>
  <si>
    <t>764510450</t>
  </si>
  <si>
    <t>Oplechování parapetů vč. rohů Ti Zn do rš 330 mm</t>
  </si>
  <si>
    <t>767000009</t>
  </si>
  <si>
    <t>Dodávka a montáž nového zábradlí oken vč. nátěru</t>
  </si>
  <si>
    <t>764345831</t>
  </si>
  <si>
    <t>Demontáž ventilačních nástavců D do 150 mm vč, odvozu a likvidace  na skládce ( azbest)</t>
  </si>
  <si>
    <t>764262491</t>
  </si>
  <si>
    <t>Demontáž a zpětná montáž střešního výlezu</t>
  </si>
  <si>
    <t>7123008X2</t>
  </si>
  <si>
    <t>Demontáž stávající skladby střechy vč. odvozu a likvidace na skládce</t>
  </si>
  <si>
    <t>764430840</t>
  </si>
  <si>
    <t>Demontáž oplechování zdí,rš od 330 do 500 mm vč. odvozu a likvidace na skládce</t>
  </si>
  <si>
    <t>952902110</t>
  </si>
  <si>
    <t>Zametení a očištění střechy</t>
  </si>
  <si>
    <t>721273200</t>
  </si>
  <si>
    <t>Odvětrávací komínky  do DN 110mm D+M</t>
  </si>
  <si>
    <t>764530420</t>
  </si>
  <si>
    <t>Závětrná lišta PZ tl.0,55 rš 330mm na OSB desku tl.18mm D+M</t>
  </si>
  <si>
    <t>764593215</t>
  </si>
  <si>
    <t>Vyvložkování střešní vpusti  z CU plechu tl. 0,55 DN 100mm D+M</t>
  </si>
  <si>
    <t>712311101RZ1</t>
  </si>
  <si>
    <t>Povlaková krytina střech do 10°, za studena ALP, 1 x nátěr - včetně dodávky ALP</t>
  </si>
  <si>
    <t>RTS 19/ I</t>
  </si>
  <si>
    <t>RTS 18/ II</t>
  </si>
  <si>
    <t>712341559RV1</t>
  </si>
  <si>
    <t xml:space="preserve">Povlaková krytina střech do 10°, NAIP přitavením, 1 vrstva - včetně dodávky </t>
  </si>
  <si>
    <t>713141323R00</t>
  </si>
  <si>
    <t>Izolace tepelná střech do tl.200 mm,2vrstvy,kotvy</t>
  </si>
  <si>
    <t>28375705R</t>
  </si>
  <si>
    <t>Deska izolační stabilizov. EPS 150  1000 x 500 mm</t>
  </si>
  <si>
    <t>SPCM</t>
  </si>
  <si>
    <t>POL3_</t>
  </si>
  <si>
    <t>529*0,2*1,1</t>
  </si>
  <si>
    <t>VV</t>
  </si>
  <si>
    <t>713121211RX4</t>
  </si>
  <si>
    <t>D+M spádové klíny EPS 200 S  tl. 60-110mm</t>
  </si>
  <si>
    <t>Spádová vrstva : 529*(0,06+0,11)/2</t>
  </si>
  <si>
    <t>712391171RZ5</t>
  </si>
  <si>
    <t xml:space="preserve">Povlaková krytina střech do 10°, podklad. textilie, 1 vrstva - včetně dodávky textilie </t>
  </si>
  <si>
    <t>712370010RAB</t>
  </si>
  <si>
    <t>Povlaková krytina střech do 10°, termoplasty, fólie tl. 1,5 mm</t>
  </si>
  <si>
    <t>POL2_</t>
  </si>
  <si>
    <t>Nadezdívky atik z porobetonových tvárnic tl. 20 cm</t>
  </si>
  <si>
    <t>311271178</t>
  </si>
  <si>
    <t>Vyzdění nadstřešních konstrukcí z porobetonových tvárnic ( střešní výlez)</t>
  </si>
  <si>
    <t>999281111</t>
  </si>
  <si>
    <t>Přesun hmot pro opravy a údržbu do výšky 25 m</t>
  </si>
  <si>
    <t>t</t>
  </si>
  <si>
    <t>SUM</t>
  </si>
  <si>
    <t>Poznámky uchazeče k zadání</t>
  </si>
  <si>
    <t>POPUZIV</t>
  </si>
  <si>
    <t>END</t>
  </si>
  <si>
    <t>11</t>
  </si>
  <si>
    <t xml:space="preserve">VZT jednotka </t>
  </si>
  <si>
    <t>ks</t>
  </si>
  <si>
    <t xml:space="preserve">VZT jednotka -  Množství vzduchu, přívod 10050 m?/h ;Množství odvodního vzduchu 10050 m?/h,Externí tlaková ztráta 350 Pa Externí tlak.ztráta 350 Pa, Napětí 3 x 400V + N, 50 Hz Váha 1537 kg, : </t>
  </si>
  <si>
    <t xml:space="preserve">Specif. příkon do motoru 1,80 kW/(m?/s) Designed for wet conditions : </t>
  </si>
  <si>
    <t xml:space="preserve">Ref. vustota 1,2 kg/m? (Vp=Vo==10050 m3/h), přívod /odvod/rotační rekuperátor/teplovodní, ohřívač : </t>
  </si>
  <si>
    <t>12</t>
  </si>
  <si>
    <t>Textilní přívodní vyústka</t>
  </si>
  <si>
    <t>13</t>
  </si>
  <si>
    <t>Odváděcí vyústka obdélníková pro kruhové potrubí</t>
  </si>
  <si>
    <t>14</t>
  </si>
  <si>
    <t>Tlumiče hluku v hygienickém provedení</t>
  </si>
  <si>
    <t>15</t>
  </si>
  <si>
    <t>Protidešťová žaluzie pro sání venkovního a výfuka odpadního vzduchu</t>
  </si>
  <si>
    <t>16</t>
  </si>
  <si>
    <t>Regulátory průtoku VAV, vč. IRC čidel a systému regulace</t>
  </si>
  <si>
    <t>17a</t>
  </si>
  <si>
    <t>Protipožární klapka se servopohonem (1x230V-bez proudu zavřeno, ruční, termické a elektrospouštění s, koncovým spínačem polohy zavřeno)  - do obv. 3500 mm</t>
  </si>
  <si>
    <t>17b</t>
  </si>
  <si>
    <t>Protipožární klapka se servopohonem (1x230V-bez proudu zavřeno, ruční, termické a elektrospouštění s, koncovým spínačem polohy zavřeno)  - do obv. 2 630 mm</t>
  </si>
  <si>
    <t>18a</t>
  </si>
  <si>
    <t>POTRUBÍ - Čtyřhranné vzduchotechnické potrubí z ocelového pozinkovaného plechu sk. I v normálním, provedení podle ON120405, třída těsnosti B a vyšší podle DIN 24194 - do 3500 mm</t>
  </si>
  <si>
    <t>18b</t>
  </si>
  <si>
    <t>POTRUBÍ - Čtyřhranné vzduchotechnické potrubí z ocelového pozinkovaného plechu sk. I v normálním, provedení podle ON120405, třída těsnosti B a vyšší podle DIN 24194 - do 2630 mm</t>
  </si>
  <si>
    <t>18c</t>
  </si>
  <si>
    <t>POTRUBÍ - Čtyřhranné vzduchotechnické potrubí z ocelového pozinkovaného plechu sk. I v normálním, provedení podle ON120405, třída těsnosti B a vyšší podle DIN 24194 - do 1890 mm</t>
  </si>
  <si>
    <t>19</t>
  </si>
  <si>
    <t>POTRUBÍ - Kruhové vzduchotechnické potrubí z ocelového pozinkovaného plechu sk. I v provedení SPIRO,, standard SAFE  - do DN250 mm - 50% tvar.</t>
  </si>
  <si>
    <t>bm</t>
  </si>
  <si>
    <t>110</t>
  </si>
  <si>
    <t>IZOLACE - tepelná izolace vzduchovodu minerální varou s AL polepem, tl. 100 mm, ve venkovním, prostředí oplechováno proti povětrnostním vlivům</t>
  </si>
  <si>
    <t>111</t>
  </si>
  <si>
    <t>Montážní a závěsový materiál</t>
  </si>
  <si>
    <t>kg</t>
  </si>
  <si>
    <t>112</t>
  </si>
  <si>
    <t>Spojovací a těsnící materiál</t>
  </si>
  <si>
    <t>21</t>
  </si>
  <si>
    <t>Ventilátor - sestava diagonální ventilátor+klapka RSK+2xtlumič hluku 900 mm</t>
  </si>
  <si>
    <t>22</t>
  </si>
  <si>
    <t>Malý radiální ventilátor</t>
  </si>
  <si>
    <t>23</t>
  </si>
  <si>
    <t>Výfuková hlavice VHO</t>
  </si>
  <si>
    <t>24</t>
  </si>
  <si>
    <t>Stěnová mřížka oboustranně</t>
  </si>
  <si>
    <t>25</t>
  </si>
  <si>
    <t>POTRUBÍ - Kruhové vzduchotechnické potrubí z ocelového pozinkovaného plechu sk. I v provedení SPIRO,, standard SAFE - do DN250 mm - 50% tvar.</t>
  </si>
  <si>
    <t>26</t>
  </si>
  <si>
    <t>27</t>
  </si>
  <si>
    <t>Lešení a montážní plošiny</t>
  </si>
  <si>
    <t>hod</t>
  </si>
  <si>
    <t>Montáž VZT zařízení</t>
  </si>
  <si>
    <t>Doprava</t>
  </si>
  <si>
    <t>kpl</t>
  </si>
  <si>
    <t>Seřízení a zaregulování VZT rozvodů a koncových prvků</t>
  </si>
  <si>
    <t>Protokoly, revize, zkoušky</t>
  </si>
  <si>
    <t>Projekt pro provedení stavby - VZT</t>
  </si>
  <si>
    <t>005261030R</t>
  </si>
  <si>
    <t xml:space="preserve">Rezerva </t>
  </si>
  <si>
    <t>Soubor</t>
  </si>
  <si>
    <t>POL99_8</t>
  </si>
  <si>
    <t>150555225</t>
  </si>
  <si>
    <t>Demontáž a zpětná montáž přístřešku (vchod ze zahrady)</t>
  </si>
  <si>
    <t>150555226</t>
  </si>
  <si>
    <t>Demontáž a zpětná montáž přístřešku (sklad)</t>
  </si>
  <si>
    <t>3112711782</t>
  </si>
  <si>
    <t>Odvětrací komínky 150/150</t>
  </si>
  <si>
    <t>POL3_7</t>
  </si>
  <si>
    <t>Povlaková krytina střech do 10°, NAIP přitavením, 1 vrstva - včetně dodávky</t>
  </si>
  <si>
    <t>721,5*0,2*1,1</t>
  </si>
  <si>
    <t>Spádová vrstva : 721,5*(0,06+0,11)/2</t>
  </si>
  <si>
    <t>767995102</t>
  </si>
  <si>
    <t>Doplnění statických spon (prodloužené o 30cm)</t>
  </si>
  <si>
    <t>767000003</t>
  </si>
  <si>
    <t>Demontáž žebříku</t>
  </si>
  <si>
    <t>766411821</t>
  </si>
  <si>
    <t>Demontáž dřevěného obložení fasády vč.odvozu a likvidace na skládce</t>
  </si>
  <si>
    <t>767000004</t>
  </si>
  <si>
    <t>Žebřík s ochranným košem D+M žárově zinkováno 9m</t>
  </si>
  <si>
    <t>sou</t>
  </si>
  <si>
    <t>767000005</t>
  </si>
  <si>
    <t>Demontáž + zpětná montáž přístřešku nad vstupem +  - odhad ceny , PD neřeší</t>
  </si>
  <si>
    <t>712300832</t>
  </si>
  <si>
    <t>389*0,2*1,1</t>
  </si>
  <si>
    <t>Spádová vrstva : 389*(0,06+0,11)/2</t>
  </si>
  <si>
    <t>783000007</t>
  </si>
  <si>
    <t>Nátěr plechové střešní krytiny - krček</t>
  </si>
  <si>
    <t>Větrací jednotka s rekuperací tepla pro MŠ</t>
  </si>
  <si>
    <t xml:space="preserve">Větrací jednotka s rekuperací tepla pro MŠ, nominální průtok [m3/h] 1800; napětí  3x400 V / 50 Hz;[V/Hz] vent. přívod/odvod - max. příkon [W] 669/505 ; vent. přívod/odvod - proud [A] : </t>
  </si>
  <si>
    <t>2,9/2,2; ohřívač - výkon [kW] 13,1; účinnost [%] 89,5; max. průtok vzduchu jednotkou [m3/h]  2000; hmotnost [kg] 274-326 : 1</t>
  </si>
  <si>
    <t>Přívodní difuzor</t>
  </si>
  <si>
    <t>Odváděcí talířový ventil</t>
  </si>
  <si>
    <t>Demontáž žebříků</t>
  </si>
  <si>
    <t>622405793</t>
  </si>
  <si>
    <t>Kontaktní zateplovací systém min. desky tl.160 mm podhled</t>
  </si>
  <si>
    <t>Žebřík  D+M žárově zinkováno 5,2m</t>
  </si>
  <si>
    <t>764454291</t>
  </si>
  <si>
    <t>Demontáž + zpětná montáž svodů vč.chrličů nový nátěr</t>
  </si>
  <si>
    <t>113107131</t>
  </si>
  <si>
    <t>Vybourání okapového chodníčku z betonu vč.odvozu a likvidace na skládce</t>
  </si>
  <si>
    <t>962081141</t>
  </si>
  <si>
    <t>Vybourání příček ze skleněných tvárnic vč.odvozu a likvidace na skládce</t>
  </si>
  <si>
    <t>962032231</t>
  </si>
  <si>
    <t>Vybourání zdiva pro nadsvětlík vstupních dveří vč.odvozu a likvidace na skládce</t>
  </si>
  <si>
    <t>Izolační vrstva : 528*0,2*1,1</t>
  </si>
  <si>
    <t>Spádová vrstva : 528*(0,06+0,11)/2</t>
  </si>
  <si>
    <t>Demontáž a zpětná montáž přístřešku (kuchyň)</t>
  </si>
  <si>
    <t>Demontáž a zpětná montáž plastiky</t>
  </si>
  <si>
    <t>kpl.</t>
  </si>
  <si>
    <t>150555227</t>
  </si>
  <si>
    <t>Demontáž a zpětná montáž světla (atrium)</t>
  </si>
  <si>
    <t>150555228</t>
  </si>
  <si>
    <t>Demontáž a zpětná montáž mříže ventilátoru (atrium)</t>
  </si>
  <si>
    <t>D+M nového žebříku</t>
  </si>
  <si>
    <t>62245723</t>
  </si>
  <si>
    <t>Dodatečné zateplení ocelových vrat (35 mm PUR)</t>
  </si>
  <si>
    <t>Demontáž oplechování římsy vč. odvozu a likvidace na skládce</t>
  </si>
  <si>
    <t>764530460</t>
  </si>
  <si>
    <t>Oplechování římsy TiZn rš 640</t>
  </si>
  <si>
    <t>1070*0,2*1,1</t>
  </si>
  <si>
    <t>Spádová vrstva : 1070*(0,06+0,11)/2</t>
  </si>
  <si>
    <t>Demontáž a zpětná montáž označení školy</t>
  </si>
  <si>
    <t>Demontáž a zpětná montáž kamery</t>
  </si>
  <si>
    <t>Demontáž a zpětná montáž poštovní schránky</t>
  </si>
  <si>
    <t>767000015</t>
  </si>
  <si>
    <t>Demontáž dvířek 0,6 x 0,9m</t>
  </si>
  <si>
    <t>Demontáž a zpětná montáž světla</t>
  </si>
  <si>
    <t>55347627</t>
  </si>
  <si>
    <t>Dvířka se zámkem bílá 600x900 mm D+M</t>
  </si>
  <si>
    <t>764430841</t>
  </si>
  <si>
    <t>Demontáž plechové krytiny vč. odvozu a likvidace</t>
  </si>
  <si>
    <t>130,4*0,2*1,1</t>
  </si>
  <si>
    <t>Spádová vrstva : 130,4*(0,06+0,11)/2</t>
  </si>
  <si>
    <t>764211441</t>
  </si>
  <si>
    <t>Krytina  přístřešku Ti Zn</t>
  </si>
  <si>
    <t>004111020R</t>
  </si>
  <si>
    <t xml:space="preserve">Vypracování projektové dokumentace </t>
  </si>
  <si>
    <t>vypracování dokumentace pro provedení stavby : 1</t>
  </si>
  <si>
    <t>005121 R</t>
  </si>
  <si>
    <t>Zařízení staveniště</t>
  </si>
  <si>
    <t>005122010R</t>
  </si>
  <si>
    <t xml:space="preserve">Provoz objednatele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</si>
</sst>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40</v>
      </c>
    </row>
    <row r="2" spans="1:7" ht="57.75" customHeight="1" x14ac:dyDescent="0.2">
      <c r="A2" s="189" t="s">
        <v>41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3"/>
      <c r="B2" s="77" t="s">
        <v>24</v>
      </c>
      <c r="C2" s="78"/>
      <c r="D2" s="79" t="s">
        <v>43</v>
      </c>
      <c r="E2" s="208" t="s">
        <v>44</v>
      </c>
      <c r="F2" s="209"/>
      <c r="G2" s="209"/>
      <c r="H2" s="209"/>
      <c r="I2" s="209"/>
      <c r="J2" s="210"/>
      <c r="O2" s="2"/>
    </row>
    <row r="3" spans="1:15" ht="27" hidden="1" customHeight="1" x14ac:dyDescent="0.2">
      <c r="A3" s="3"/>
      <c r="B3" s="80"/>
      <c r="C3" s="78"/>
      <c r="D3" s="81"/>
      <c r="E3" s="211"/>
      <c r="F3" s="212"/>
      <c r="G3" s="212"/>
      <c r="H3" s="212"/>
      <c r="I3" s="212"/>
      <c r="J3" s="213"/>
    </row>
    <row r="4" spans="1:15" ht="23.25" customHeight="1" x14ac:dyDescent="0.2">
      <c r="A4" s="3"/>
      <c r="B4" s="82"/>
      <c r="C4" s="83"/>
      <c r="D4" s="84"/>
      <c r="E4" s="221"/>
      <c r="F4" s="221"/>
      <c r="G4" s="221"/>
      <c r="H4" s="221"/>
      <c r="I4" s="221"/>
      <c r="J4" s="222"/>
    </row>
    <row r="5" spans="1:15" ht="24" customHeight="1" x14ac:dyDescent="0.2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20</v>
      </c>
      <c r="C11" s="4"/>
      <c r="D11" s="215"/>
      <c r="E11" s="215"/>
      <c r="F11" s="215"/>
      <c r="G11" s="215"/>
      <c r="H11" s="26" t="s">
        <v>42</v>
      </c>
      <c r="I11" s="86"/>
      <c r="J11" s="10"/>
    </row>
    <row r="12" spans="1:15" ht="15.75" customHeight="1" x14ac:dyDescent="0.2">
      <c r="A12" s="3"/>
      <c r="B12" s="39"/>
      <c r="C12" s="24"/>
      <c r="D12" s="220"/>
      <c r="E12" s="220"/>
      <c r="F12" s="220"/>
      <c r="G12" s="220"/>
      <c r="H12" s="26" t="s">
        <v>36</v>
      </c>
      <c r="I12" s="86"/>
      <c r="J12" s="10"/>
    </row>
    <row r="13" spans="1:15" ht="15.75" customHeight="1" x14ac:dyDescent="0.2">
      <c r="A13" s="3"/>
      <c r="B13" s="40"/>
      <c r="C13" s="25"/>
      <c r="D13" s="85"/>
      <c r="E13" s="223"/>
      <c r="F13" s="224"/>
      <c r="G13" s="224"/>
      <c r="H13" s="27"/>
      <c r="I13" s="32"/>
      <c r="J13" s="49"/>
    </row>
    <row r="14" spans="1:15" ht="24" hidden="1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34</v>
      </c>
      <c r="C15" s="70"/>
      <c r="D15" s="51"/>
      <c r="E15" s="214"/>
      <c r="F15" s="214"/>
      <c r="G15" s="216"/>
      <c r="H15" s="216"/>
      <c r="I15" s="216" t="s">
        <v>31</v>
      </c>
      <c r="J15" s="217"/>
    </row>
    <row r="16" spans="1:15" ht="23.25" customHeight="1" x14ac:dyDescent="0.2">
      <c r="A16" s="138" t="s">
        <v>26</v>
      </c>
      <c r="B16" s="55" t="s">
        <v>26</v>
      </c>
      <c r="C16" s="56"/>
      <c r="D16" s="57"/>
      <c r="E16" s="205"/>
      <c r="F16" s="206"/>
      <c r="G16" s="205"/>
      <c r="H16" s="206"/>
      <c r="I16" s="205">
        <f>SUMIF(F57:F72,A16,I57:I72)+SUMIF(F57:F72,"PSU",I57:I72)</f>
        <v>0</v>
      </c>
      <c r="J16" s="207"/>
    </row>
    <row r="17" spans="1:10" ht="23.25" customHeight="1" x14ac:dyDescent="0.2">
      <c r="A17" s="138" t="s">
        <v>27</v>
      </c>
      <c r="B17" s="55" t="s">
        <v>27</v>
      </c>
      <c r="C17" s="56"/>
      <c r="D17" s="57"/>
      <c r="E17" s="205"/>
      <c r="F17" s="206"/>
      <c r="G17" s="205"/>
      <c r="H17" s="206"/>
      <c r="I17" s="205">
        <f>SUMIF(F57:F72,A17,I57:I72)</f>
        <v>0</v>
      </c>
      <c r="J17" s="207"/>
    </row>
    <row r="18" spans="1:10" ht="23.25" customHeight="1" x14ac:dyDescent="0.2">
      <c r="A18" s="138" t="s">
        <v>28</v>
      </c>
      <c r="B18" s="55" t="s">
        <v>28</v>
      </c>
      <c r="C18" s="56"/>
      <c r="D18" s="57"/>
      <c r="E18" s="205"/>
      <c r="F18" s="206"/>
      <c r="G18" s="205"/>
      <c r="H18" s="206"/>
      <c r="I18" s="205">
        <f>SUMIF(F57:F72,A18,I57:I72)</f>
        <v>0</v>
      </c>
      <c r="J18" s="207"/>
    </row>
    <row r="19" spans="1:10" ht="23.25" customHeight="1" x14ac:dyDescent="0.2">
      <c r="A19" s="138" t="s">
        <v>91</v>
      </c>
      <c r="B19" s="55" t="s">
        <v>29</v>
      </c>
      <c r="C19" s="56"/>
      <c r="D19" s="57"/>
      <c r="E19" s="205"/>
      <c r="F19" s="206"/>
      <c r="G19" s="205"/>
      <c r="H19" s="206"/>
      <c r="I19" s="205">
        <f>SUMIF(F57:F72,A19,I57:I72)</f>
        <v>0</v>
      </c>
      <c r="J19" s="207"/>
    </row>
    <row r="20" spans="1:10" ht="23.25" customHeight="1" x14ac:dyDescent="0.2">
      <c r="A20" s="138" t="s">
        <v>92</v>
      </c>
      <c r="B20" s="55" t="s">
        <v>30</v>
      </c>
      <c r="C20" s="56"/>
      <c r="D20" s="57"/>
      <c r="E20" s="205"/>
      <c r="F20" s="206"/>
      <c r="G20" s="205"/>
      <c r="H20" s="206"/>
      <c r="I20" s="205">
        <f>SUMIF(F57:F72,A20,I57:I72)</f>
        <v>0</v>
      </c>
      <c r="J20" s="207"/>
    </row>
    <row r="21" spans="1:10" ht="23.25" customHeight="1" x14ac:dyDescent="0.2">
      <c r="A21" s="3"/>
      <c r="B21" s="72" t="s">
        <v>31</v>
      </c>
      <c r="C21" s="73"/>
      <c r="D21" s="74"/>
      <c r="E21" s="218"/>
      <c r="F21" s="219"/>
      <c r="G21" s="218"/>
      <c r="H21" s="219"/>
      <c r="I21" s="218">
        <f>SUM(I16:J20)</f>
        <v>0</v>
      </c>
      <c r="J21" s="230"/>
    </row>
    <row r="22" spans="1:10" ht="33" customHeight="1" x14ac:dyDescent="0.2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228">
        <f>ZakladDPHSniVypocet</f>
        <v>0</v>
      </c>
      <c r="H23" s="229"/>
      <c r="I23" s="229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226">
        <f>IF(A24&gt;50, ROUNDUP(A23, 0), ROUNDDOWN(A23, 0))</f>
        <v>0</v>
      </c>
      <c r="H24" s="227"/>
      <c r="I24" s="227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228">
        <f>ZakladDPHZaklVypocet</f>
        <v>0</v>
      </c>
      <c r="H25" s="229"/>
      <c r="I25" s="229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202">
        <f>IF(A26&gt;50, ROUNDUP(A25, 0), ROUNDDOWN(A25, 0))</f>
        <v>0</v>
      </c>
      <c r="H26" s="203"/>
      <c r="I26" s="203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5</v>
      </c>
      <c r="C27" s="19"/>
      <c r="D27" s="22"/>
      <c r="E27" s="19"/>
      <c r="F27" s="20"/>
      <c r="G27" s="204">
        <f>CenaCelkem-(ZakladDPHSni+DPHSni+ZakladDPHZakl+DPHZakl)</f>
        <v>0</v>
      </c>
      <c r="H27" s="204"/>
      <c r="I27" s="204"/>
      <c r="J27" s="61" t="str">
        <f t="shared" si="0"/>
        <v>CZK</v>
      </c>
    </row>
    <row r="28" spans="1:10" ht="27.75" hidden="1" customHeight="1" thickBot="1" x14ac:dyDescent="0.25">
      <c r="A28" s="3"/>
      <c r="B28" s="115" t="s">
        <v>25</v>
      </c>
      <c r="C28" s="116"/>
      <c r="D28" s="116"/>
      <c r="E28" s="117"/>
      <c r="F28" s="118"/>
      <c r="G28" s="232">
        <f>ZakladDPHSniVypocet+ZakladDPHZaklVypocet</f>
        <v>0</v>
      </c>
      <c r="H28" s="232"/>
      <c r="I28" s="232"/>
      <c r="J28" s="119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5" t="s">
        <v>37</v>
      </c>
      <c r="C29" s="120"/>
      <c r="D29" s="120"/>
      <c r="E29" s="120"/>
      <c r="F29" s="120"/>
      <c r="G29" s="231">
        <f>IF(A29&gt;50, ROUNDUP(A27, 0), ROUNDDOWN(A27, 0))</f>
        <v>0</v>
      </c>
      <c r="H29" s="231"/>
      <c r="I29" s="231"/>
      <c r="J29" s="121" t="s">
        <v>66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43544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33"/>
      <c r="E34" s="234"/>
      <c r="F34" s="29"/>
      <c r="G34" s="233"/>
      <c r="H34" s="234"/>
      <c r="I34" s="234"/>
      <c r="J34" s="36"/>
    </row>
    <row r="35" spans="1:10" ht="12.75" customHeight="1" x14ac:dyDescent="0.2">
      <c r="A35" s="3"/>
      <c r="B35" s="3"/>
      <c r="C35" s="4"/>
      <c r="D35" s="225" t="s">
        <v>2</v>
      </c>
      <c r="E35" s="225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">
      <c r="A38" s="91" t="s">
        <v>39</v>
      </c>
      <c r="B38" s="95" t="s">
        <v>18</v>
      </c>
      <c r="C38" s="96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45</v>
      </c>
      <c r="C39" s="192"/>
      <c r="D39" s="193"/>
      <c r="E39" s="193"/>
      <c r="F39" s="102">
        <f>'01 1a Pol'!AE75+'01 1b Pol'!AE46+'01 2 Pol'!AE80+'01 3 Pol'!AE61+'01 3b Pol'!AE40+'01 4 Pol'!AE77+'01 5 Pol'!AE77+'01 6 Pol'!AE67+'01 VON Pol'!AE14</f>
        <v>0</v>
      </c>
      <c r="G39" s="103">
        <f>'01 1a Pol'!AF75+'01 1b Pol'!AF46+'01 2 Pol'!AF80+'01 3 Pol'!AF61+'01 3b Pol'!AF40+'01 4 Pol'!AF77+'01 5 Pol'!AF77+'01 6 Pol'!AF67+'01 VON Pol'!AF14</f>
        <v>0</v>
      </c>
      <c r="H39" s="104">
        <f t="shared" ref="H39:H49" si="1">(F39*SazbaDPH1/100)+(G39*SazbaDPH2/100)</f>
        <v>0</v>
      </c>
      <c r="I39" s="104">
        <f t="shared" ref="I39:I49" si="2">F39+G39+H39</f>
        <v>0</v>
      </c>
      <c r="J39" s="105" t="str">
        <f t="shared" ref="J39:J49" si="3">IF(CenaCelkemVypocet=0,"",I39/CenaCelkemVypocet*100)</f>
        <v/>
      </c>
    </row>
    <row r="40" spans="1:10" ht="25.5" customHeight="1" x14ac:dyDescent="0.2">
      <c r="A40" s="91">
        <v>2</v>
      </c>
      <c r="B40" s="106" t="s">
        <v>46</v>
      </c>
      <c r="C40" s="197" t="s">
        <v>44</v>
      </c>
      <c r="D40" s="198"/>
      <c r="E40" s="198"/>
      <c r="F40" s="107">
        <f>'01 1a Pol'!AE75+'01 1b Pol'!AE46+'01 2 Pol'!AE80+'01 3 Pol'!AE61+'01 3b Pol'!AE40+'01 4 Pol'!AE77+'01 5 Pol'!AE77+'01 6 Pol'!AE67+'01 VON Pol'!AE14</f>
        <v>0</v>
      </c>
      <c r="G40" s="108">
        <f>'01 1a Pol'!AF75+'01 1b Pol'!AF46+'01 2 Pol'!AF80+'01 3 Pol'!AF61+'01 3b Pol'!AF40+'01 4 Pol'!AF77+'01 5 Pol'!AF77+'01 6 Pol'!AF67+'01 VON Pol'!AF14</f>
        <v>0</v>
      </c>
      <c r="H40" s="108">
        <f t="shared" si="1"/>
        <v>0</v>
      </c>
      <c r="I40" s="108">
        <f t="shared" si="2"/>
        <v>0</v>
      </c>
      <c r="J40" s="109" t="str">
        <f t="shared" si="3"/>
        <v/>
      </c>
    </row>
    <row r="41" spans="1:10" ht="25.5" customHeight="1" x14ac:dyDescent="0.2">
      <c r="A41" s="91">
        <v>3</v>
      </c>
      <c r="B41" s="110" t="s">
        <v>47</v>
      </c>
      <c r="C41" s="192" t="s">
        <v>48</v>
      </c>
      <c r="D41" s="193"/>
      <c r="E41" s="193"/>
      <c r="F41" s="111">
        <f>'01 1a Pol'!AE75</f>
        <v>0</v>
      </c>
      <c r="G41" s="104">
        <f>'01 1a Pol'!AF75</f>
        <v>0</v>
      </c>
      <c r="H41" s="104">
        <f t="shared" si="1"/>
        <v>0</v>
      </c>
      <c r="I41" s="104">
        <f t="shared" si="2"/>
        <v>0</v>
      </c>
      <c r="J41" s="105" t="str">
        <f t="shared" si="3"/>
        <v/>
      </c>
    </row>
    <row r="42" spans="1:10" ht="25.5" customHeight="1" x14ac:dyDescent="0.2">
      <c r="A42" s="91">
        <v>3</v>
      </c>
      <c r="B42" s="110" t="s">
        <v>49</v>
      </c>
      <c r="C42" s="192" t="s">
        <v>50</v>
      </c>
      <c r="D42" s="193"/>
      <c r="E42" s="193"/>
      <c r="F42" s="111">
        <f>'01 1b Pol'!AE46</f>
        <v>0</v>
      </c>
      <c r="G42" s="104">
        <f>'01 1b Pol'!AF46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">
      <c r="A43" s="91">
        <v>3</v>
      </c>
      <c r="B43" s="110" t="s">
        <v>51</v>
      </c>
      <c r="C43" s="192" t="s">
        <v>52</v>
      </c>
      <c r="D43" s="193"/>
      <c r="E43" s="193"/>
      <c r="F43" s="111">
        <f>'01 2 Pol'!AE80</f>
        <v>0</v>
      </c>
      <c r="G43" s="104">
        <f>'01 2 Pol'!AF80</f>
        <v>0</v>
      </c>
      <c r="H43" s="104">
        <f t="shared" si="1"/>
        <v>0</v>
      </c>
      <c r="I43" s="104">
        <f t="shared" si="2"/>
        <v>0</v>
      </c>
      <c r="J43" s="105" t="str">
        <f t="shared" si="3"/>
        <v/>
      </c>
    </row>
    <row r="44" spans="1:10" ht="25.5" customHeight="1" x14ac:dyDescent="0.2">
      <c r="A44" s="91">
        <v>3</v>
      </c>
      <c r="B44" s="110" t="s">
        <v>53</v>
      </c>
      <c r="C44" s="192" t="s">
        <v>54</v>
      </c>
      <c r="D44" s="193"/>
      <c r="E44" s="193"/>
      <c r="F44" s="111">
        <f>'01 3 Pol'!AE61</f>
        <v>0</v>
      </c>
      <c r="G44" s="104">
        <f>'01 3 Pol'!AF61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">
      <c r="A45" s="91">
        <v>3</v>
      </c>
      <c r="B45" s="110" t="s">
        <v>55</v>
      </c>
      <c r="C45" s="192" t="s">
        <v>56</v>
      </c>
      <c r="D45" s="193"/>
      <c r="E45" s="193"/>
      <c r="F45" s="111">
        <f>'01 3b Pol'!AE40</f>
        <v>0</v>
      </c>
      <c r="G45" s="104">
        <f>'01 3b Pol'!AF40</f>
        <v>0</v>
      </c>
      <c r="H45" s="104">
        <f t="shared" si="1"/>
        <v>0</v>
      </c>
      <c r="I45" s="104">
        <f t="shared" si="2"/>
        <v>0</v>
      </c>
      <c r="J45" s="105" t="str">
        <f t="shared" si="3"/>
        <v/>
      </c>
    </row>
    <row r="46" spans="1:10" ht="25.5" customHeight="1" x14ac:dyDescent="0.2">
      <c r="A46" s="91">
        <v>3</v>
      </c>
      <c r="B46" s="110" t="s">
        <v>57</v>
      </c>
      <c r="C46" s="192" t="s">
        <v>58</v>
      </c>
      <c r="D46" s="193"/>
      <c r="E46" s="193"/>
      <c r="F46" s="111">
        <f>'01 4 Pol'!AE77</f>
        <v>0</v>
      </c>
      <c r="G46" s="104">
        <f>'01 4 Pol'!AF77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 x14ac:dyDescent="0.2">
      <c r="A47" s="91">
        <v>3</v>
      </c>
      <c r="B47" s="110" t="s">
        <v>59</v>
      </c>
      <c r="C47" s="192" t="s">
        <v>60</v>
      </c>
      <c r="D47" s="193"/>
      <c r="E47" s="193"/>
      <c r="F47" s="111">
        <f>'01 5 Pol'!AE77</f>
        <v>0</v>
      </c>
      <c r="G47" s="104">
        <f>'01 5 Pol'!AF77</f>
        <v>0</v>
      </c>
      <c r="H47" s="104">
        <f t="shared" si="1"/>
        <v>0</v>
      </c>
      <c r="I47" s="104">
        <f t="shared" si="2"/>
        <v>0</v>
      </c>
      <c r="J47" s="105" t="str">
        <f t="shared" si="3"/>
        <v/>
      </c>
    </row>
    <row r="48" spans="1:10" ht="25.5" customHeight="1" x14ac:dyDescent="0.2">
      <c r="A48" s="91">
        <v>3</v>
      </c>
      <c r="B48" s="110" t="s">
        <v>61</v>
      </c>
      <c r="C48" s="192" t="s">
        <v>62</v>
      </c>
      <c r="D48" s="193"/>
      <c r="E48" s="193"/>
      <c r="F48" s="111">
        <f>'01 6 Pol'!AE67</f>
        <v>0</v>
      </c>
      <c r="G48" s="104">
        <f>'01 6 Pol'!AF67</f>
        <v>0</v>
      </c>
      <c r="H48" s="104">
        <f t="shared" si="1"/>
        <v>0</v>
      </c>
      <c r="I48" s="104">
        <f t="shared" si="2"/>
        <v>0</v>
      </c>
      <c r="J48" s="105" t="str">
        <f t="shared" si="3"/>
        <v/>
      </c>
    </row>
    <row r="49" spans="1:10" ht="25.5" customHeight="1" x14ac:dyDescent="0.2">
      <c r="A49" s="91">
        <v>3</v>
      </c>
      <c r="B49" s="110" t="s">
        <v>63</v>
      </c>
      <c r="C49" s="192" t="s">
        <v>64</v>
      </c>
      <c r="D49" s="193"/>
      <c r="E49" s="193"/>
      <c r="F49" s="111">
        <f>'01 VON Pol'!AE14</f>
        <v>0</v>
      </c>
      <c r="G49" s="104">
        <f>'01 VON Pol'!AF14</f>
        <v>0</v>
      </c>
      <c r="H49" s="104">
        <f t="shared" si="1"/>
        <v>0</v>
      </c>
      <c r="I49" s="104">
        <f t="shared" si="2"/>
        <v>0</v>
      </c>
      <c r="J49" s="105" t="str">
        <f t="shared" si="3"/>
        <v/>
      </c>
    </row>
    <row r="50" spans="1:10" ht="25.5" customHeight="1" x14ac:dyDescent="0.2">
      <c r="A50" s="91"/>
      <c r="B50" s="194" t="s">
        <v>65</v>
      </c>
      <c r="C50" s="195"/>
      <c r="D50" s="195"/>
      <c r="E50" s="196"/>
      <c r="F50" s="112">
        <f>SUMIF(A39:A49,"=1",F39:F49)</f>
        <v>0</v>
      </c>
      <c r="G50" s="113">
        <f>SUMIF(A39:A49,"=1",G39:G49)</f>
        <v>0</v>
      </c>
      <c r="H50" s="113">
        <f>SUMIF(A39:A49,"=1",H39:H49)</f>
        <v>0</v>
      </c>
      <c r="I50" s="113">
        <f>SUMIF(A39:A49,"=1",I39:I49)</f>
        <v>0</v>
      </c>
      <c r="J50" s="114">
        <f>SUMIF(A39:A49,"=1",J39:J49)</f>
        <v>0</v>
      </c>
    </row>
    <row r="54" spans="1:10" ht="15.75" x14ac:dyDescent="0.25">
      <c r="B54" s="122" t="s">
        <v>67</v>
      </c>
    </row>
    <row r="56" spans="1:10" ht="25.5" customHeight="1" x14ac:dyDescent="0.2">
      <c r="A56" s="123"/>
      <c r="B56" s="126" t="s">
        <v>18</v>
      </c>
      <c r="C56" s="126" t="s">
        <v>6</v>
      </c>
      <c r="D56" s="127"/>
      <c r="E56" s="127"/>
      <c r="F56" s="128" t="s">
        <v>68</v>
      </c>
      <c r="G56" s="128"/>
      <c r="H56" s="128"/>
      <c r="I56" s="128" t="s">
        <v>31</v>
      </c>
      <c r="J56" s="128" t="s">
        <v>0</v>
      </c>
    </row>
    <row r="57" spans="1:10" ht="25.5" customHeight="1" x14ac:dyDescent="0.2">
      <c r="A57" s="124"/>
      <c r="B57" s="129" t="s">
        <v>69</v>
      </c>
      <c r="C57" s="190" t="s">
        <v>70</v>
      </c>
      <c r="D57" s="191"/>
      <c r="E57" s="191"/>
      <c r="F57" s="134" t="s">
        <v>26</v>
      </c>
      <c r="G57" s="135"/>
      <c r="H57" s="135"/>
      <c r="I57" s="135">
        <f>'01 1b Pol'!G8</f>
        <v>0</v>
      </c>
      <c r="J57" s="132" t="str">
        <f>IF(I73=0,"",I57/I73*100)</f>
        <v/>
      </c>
    </row>
    <row r="58" spans="1:10" ht="25.5" customHeight="1" x14ac:dyDescent="0.2">
      <c r="A58" s="124"/>
      <c r="B58" s="129" t="s">
        <v>69</v>
      </c>
      <c r="C58" s="190" t="s">
        <v>71</v>
      </c>
      <c r="D58" s="191"/>
      <c r="E58" s="191"/>
      <c r="F58" s="134" t="s">
        <v>26</v>
      </c>
      <c r="G58" s="135"/>
      <c r="H58" s="135"/>
      <c r="I58" s="135">
        <f>'01 3b Pol'!G8</f>
        <v>0</v>
      </c>
      <c r="J58" s="132" t="str">
        <f>IF(I73=0,"",I58/I73*100)</f>
        <v/>
      </c>
    </row>
    <row r="59" spans="1:10" ht="25.5" customHeight="1" x14ac:dyDescent="0.2">
      <c r="A59" s="124"/>
      <c r="B59" s="129" t="s">
        <v>72</v>
      </c>
      <c r="C59" s="190" t="s">
        <v>73</v>
      </c>
      <c r="D59" s="191"/>
      <c r="E59" s="191"/>
      <c r="F59" s="134" t="s">
        <v>26</v>
      </c>
      <c r="G59" s="135"/>
      <c r="H59" s="135"/>
      <c r="I59" s="135">
        <f>'01 1b Pol'!G28+'01 3b Pol'!G22</f>
        <v>0</v>
      </c>
      <c r="J59" s="132" t="str">
        <f>IF(I73=0,"",I59/I73*100)</f>
        <v/>
      </c>
    </row>
    <row r="60" spans="1:10" ht="25.5" customHeight="1" x14ac:dyDescent="0.2">
      <c r="A60" s="124"/>
      <c r="B60" s="129" t="s">
        <v>53</v>
      </c>
      <c r="C60" s="190" t="s">
        <v>73</v>
      </c>
      <c r="D60" s="191"/>
      <c r="E60" s="191"/>
      <c r="F60" s="134" t="s">
        <v>26</v>
      </c>
      <c r="G60" s="135"/>
      <c r="H60" s="135"/>
      <c r="I60" s="135">
        <f>'01 1b Pol'!G36+'01 3b Pol'!G30</f>
        <v>0</v>
      </c>
      <c r="J60" s="132" t="str">
        <f>IF(I73=0,"",I60/I73*100)</f>
        <v/>
      </c>
    </row>
    <row r="61" spans="1:10" ht="25.5" customHeight="1" x14ac:dyDescent="0.2">
      <c r="A61" s="124"/>
      <c r="B61" s="129" t="s">
        <v>74</v>
      </c>
      <c r="C61" s="190" t="s">
        <v>75</v>
      </c>
      <c r="D61" s="191"/>
      <c r="E61" s="191"/>
      <c r="F61" s="134" t="s">
        <v>26</v>
      </c>
      <c r="G61" s="135"/>
      <c r="H61" s="135"/>
      <c r="I61" s="135">
        <f>'01 1a Pol'!G8+'01 2 Pol'!G8+'01 4 Pol'!G8+'01 5 Pol'!G8</f>
        <v>0</v>
      </c>
      <c r="J61" s="132" t="str">
        <f>IF(I73=0,"",I61/I73*100)</f>
        <v/>
      </c>
    </row>
    <row r="62" spans="1:10" ht="25.5" customHeight="1" x14ac:dyDescent="0.2">
      <c r="A62" s="124"/>
      <c r="B62" s="129" t="s">
        <v>76</v>
      </c>
      <c r="C62" s="190" t="s">
        <v>77</v>
      </c>
      <c r="D62" s="191"/>
      <c r="E62" s="191"/>
      <c r="F62" s="134" t="s">
        <v>26</v>
      </c>
      <c r="G62" s="135"/>
      <c r="H62" s="135"/>
      <c r="I62" s="135">
        <f>'01 2 Pol'!G12+'01 3 Pol'!G8+'01 4 Pol'!G12+'01 5 Pol'!G12</f>
        <v>0</v>
      </c>
      <c r="J62" s="132" t="str">
        <f>IF(I73=0,"",I62/I73*100)</f>
        <v/>
      </c>
    </row>
    <row r="63" spans="1:10" ht="25.5" customHeight="1" x14ac:dyDescent="0.2">
      <c r="A63" s="124"/>
      <c r="B63" s="129" t="s">
        <v>76</v>
      </c>
      <c r="C63" s="190" t="s">
        <v>78</v>
      </c>
      <c r="D63" s="191"/>
      <c r="E63" s="191"/>
      <c r="F63" s="134" t="s">
        <v>26</v>
      </c>
      <c r="G63" s="135"/>
      <c r="H63" s="135"/>
      <c r="I63" s="135">
        <f>'01 1a Pol'!G12+'01 6 Pol'!G8</f>
        <v>0</v>
      </c>
      <c r="J63" s="132" t="str">
        <f>IF(I73=0,"",I63/I73*100)</f>
        <v/>
      </c>
    </row>
    <row r="64" spans="1:10" ht="25.5" customHeight="1" x14ac:dyDescent="0.2">
      <c r="A64" s="124"/>
      <c r="B64" s="129" t="s">
        <v>79</v>
      </c>
      <c r="C64" s="190" t="s">
        <v>80</v>
      </c>
      <c r="D64" s="191"/>
      <c r="E64" s="191"/>
      <c r="F64" s="134" t="s">
        <v>26</v>
      </c>
      <c r="G64" s="135"/>
      <c r="H64" s="135"/>
      <c r="I64" s="135">
        <f>'01 3 Pol'!G29+'01 4 Pol'!G38</f>
        <v>0</v>
      </c>
      <c r="J64" s="132" t="str">
        <f>IF(I73=0,"",I64/I73*100)</f>
        <v/>
      </c>
    </row>
    <row r="65" spans="1:10" ht="25.5" customHeight="1" x14ac:dyDescent="0.2">
      <c r="A65" s="124"/>
      <c r="B65" s="129" t="s">
        <v>79</v>
      </c>
      <c r="C65" s="190" t="s">
        <v>81</v>
      </c>
      <c r="D65" s="191"/>
      <c r="E65" s="191"/>
      <c r="F65" s="134" t="s">
        <v>26</v>
      </c>
      <c r="G65" s="135"/>
      <c r="H65" s="135"/>
      <c r="I65" s="135">
        <f>'01 1a Pol'!G35+'01 2 Pol'!G37+'01 5 Pol'!G42+'01 6 Pol'!G33</f>
        <v>0</v>
      </c>
      <c r="J65" s="132" t="str">
        <f>IF(I73=0,"",I65/I73*100)</f>
        <v/>
      </c>
    </row>
    <row r="66" spans="1:10" ht="25.5" customHeight="1" x14ac:dyDescent="0.2">
      <c r="A66" s="124"/>
      <c r="B66" s="129" t="s">
        <v>43</v>
      </c>
      <c r="C66" s="190" t="s">
        <v>82</v>
      </c>
      <c r="D66" s="191"/>
      <c r="E66" s="191"/>
      <c r="F66" s="134" t="s">
        <v>26</v>
      </c>
      <c r="G66" s="135"/>
      <c r="H66" s="135"/>
      <c r="I66" s="135">
        <f>'01 1a Pol'!G72+'01 2 Pol'!G77+'01 3 Pol'!G58+'01 4 Pol'!G74+'01 5 Pol'!G74+'01 6 Pol'!G64</f>
        <v>0</v>
      </c>
      <c r="J66" s="132" t="str">
        <f>IF(I73=0,"",I66/I73*100)</f>
        <v/>
      </c>
    </row>
    <row r="67" spans="1:10" ht="25.5" customHeight="1" x14ac:dyDescent="0.2">
      <c r="A67" s="124"/>
      <c r="B67" s="129" t="s">
        <v>83</v>
      </c>
      <c r="C67" s="190" t="s">
        <v>84</v>
      </c>
      <c r="D67" s="191"/>
      <c r="E67" s="191"/>
      <c r="F67" s="134" t="s">
        <v>27</v>
      </c>
      <c r="G67" s="135"/>
      <c r="H67" s="135"/>
      <c r="I67" s="135">
        <f>'01 1a Pol'!G51+'01 2 Pol'!G53+'01 3 Pol'!G38+'01 4 Pol'!G55+'01 5 Pol'!G56+'01 6 Pol'!G45</f>
        <v>0</v>
      </c>
      <c r="J67" s="132" t="str">
        <f>IF(I73=0,"",I67/I73*100)</f>
        <v/>
      </c>
    </row>
    <row r="68" spans="1:10" ht="25.5" customHeight="1" x14ac:dyDescent="0.2">
      <c r="A68" s="124"/>
      <c r="B68" s="129" t="s">
        <v>85</v>
      </c>
      <c r="C68" s="190" t="s">
        <v>86</v>
      </c>
      <c r="D68" s="191"/>
      <c r="E68" s="191"/>
      <c r="F68" s="134" t="s">
        <v>27</v>
      </c>
      <c r="G68" s="135"/>
      <c r="H68" s="135"/>
      <c r="I68" s="135">
        <f>'01 6 Pol'!G62</f>
        <v>0</v>
      </c>
      <c r="J68" s="132" t="str">
        <f>IF(I73=0,"",I68/I73*100)</f>
        <v/>
      </c>
    </row>
    <row r="69" spans="1:10" ht="25.5" customHeight="1" x14ac:dyDescent="0.2">
      <c r="A69" s="124"/>
      <c r="B69" s="129" t="s">
        <v>87</v>
      </c>
      <c r="C69" s="190" t="s">
        <v>88</v>
      </c>
      <c r="D69" s="191"/>
      <c r="E69" s="191"/>
      <c r="F69" s="134" t="s">
        <v>27</v>
      </c>
      <c r="G69" s="135"/>
      <c r="H69" s="135"/>
      <c r="I69" s="135">
        <f>'01 1a Pol'!G42+'01 2 Pol'!G44+'01 3 Pol'!G36+'01 4 Pol'!G46+'01 5 Pol'!G49+'01 6 Pol'!G40</f>
        <v>0</v>
      </c>
      <c r="J69" s="132" t="str">
        <f>IF(I73=0,"",I69/I73*100)</f>
        <v/>
      </c>
    </row>
    <row r="70" spans="1:10" ht="25.5" customHeight="1" x14ac:dyDescent="0.2">
      <c r="A70" s="124"/>
      <c r="B70" s="129" t="s">
        <v>89</v>
      </c>
      <c r="C70" s="190" t="s">
        <v>90</v>
      </c>
      <c r="D70" s="191"/>
      <c r="E70" s="191"/>
      <c r="F70" s="134" t="s">
        <v>27</v>
      </c>
      <c r="G70" s="135"/>
      <c r="H70" s="135"/>
      <c r="I70" s="135">
        <f>'01 2 Pol'!G75</f>
        <v>0</v>
      </c>
      <c r="J70" s="132" t="str">
        <f>IF(I73=0,"",I70/I73*100)</f>
        <v/>
      </c>
    </row>
    <row r="71" spans="1:10" ht="25.5" customHeight="1" x14ac:dyDescent="0.2">
      <c r="A71" s="124"/>
      <c r="B71" s="129" t="s">
        <v>91</v>
      </c>
      <c r="C71" s="190" t="s">
        <v>29</v>
      </c>
      <c r="D71" s="191"/>
      <c r="E71" s="191"/>
      <c r="F71" s="134" t="s">
        <v>91</v>
      </c>
      <c r="G71" s="135"/>
      <c r="H71" s="135"/>
      <c r="I71" s="135">
        <f>'01 VON Pol'!G8</f>
        <v>0</v>
      </c>
      <c r="J71" s="132" t="str">
        <f>IF(I73=0,"",I71/I73*100)</f>
        <v/>
      </c>
    </row>
    <row r="72" spans="1:10" ht="25.5" customHeight="1" x14ac:dyDescent="0.2">
      <c r="A72" s="124"/>
      <c r="B72" s="129" t="s">
        <v>92</v>
      </c>
      <c r="C72" s="190" t="s">
        <v>30</v>
      </c>
      <c r="D72" s="191"/>
      <c r="E72" s="191"/>
      <c r="F72" s="134" t="s">
        <v>92</v>
      </c>
      <c r="G72" s="135"/>
      <c r="H72" s="135"/>
      <c r="I72" s="135">
        <f>'01 1b Pol'!G43+'01 3b Pol'!G37</f>
        <v>0</v>
      </c>
      <c r="J72" s="132" t="str">
        <f>IF(I73=0,"",I72/I73*100)</f>
        <v/>
      </c>
    </row>
    <row r="73" spans="1:10" ht="25.5" customHeight="1" x14ac:dyDescent="0.2">
      <c r="A73" s="125"/>
      <c r="B73" s="130" t="s">
        <v>1</v>
      </c>
      <c r="C73" s="130"/>
      <c r="D73" s="131"/>
      <c r="E73" s="131"/>
      <c r="F73" s="136"/>
      <c r="G73" s="137"/>
      <c r="H73" s="137"/>
      <c r="I73" s="137">
        <f>SUM(I57:I72)</f>
        <v>0</v>
      </c>
      <c r="J73" s="133">
        <f>SUM(J57:J72)</f>
        <v>0</v>
      </c>
    </row>
    <row r="74" spans="1:10" x14ac:dyDescent="0.2">
      <c r="F74" s="89"/>
      <c r="G74" s="88"/>
      <c r="H74" s="89"/>
      <c r="I74" s="88"/>
      <c r="J74" s="90"/>
    </row>
    <row r="75" spans="1:10" x14ac:dyDescent="0.2">
      <c r="F75" s="89"/>
      <c r="G75" s="88"/>
      <c r="H75" s="89"/>
      <c r="I75" s="88"/>
      <c r="J75" s="90"/>
    </row>
    <row r="76" spans="1:10" x14ac:dyDescent="0.2">
      <c r="F76" s="89"/>
      <c r="G76" s="88"/>
      <c r="H76" s="89"/>
      <c r="I76" s="88"/>
      <c r="J76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B50:E50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5" t="s">
        <v>7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76" t="s">
        <v>8</v>
      </c>
      <c r="B2" s="75"/>
      <c r="C2" s="237"/>
      <c r="D2" s="237"/>
      <c r="E2" s="237"/>
      <c r="F2" s="237"/>
      <c r="G2" s="238"/>
    </row>
    <row r="3" spans="1:7" ht="24.95" customHeight="1" x14ac:dyDescent="0.2">
      <c r="A3" s="76" t="s">
        <v>9</v>
      </c>
      <c r="B3" s="75"/>
      <c r="C3" s="237"/>
      <c r="D3" s="237"/>
      <c r="E3" s="237"/>
      <c r="F3" s="237"/>
      <c r="G3" s="238"/>
    </row>
    <row r="4" spans="1:7" ht="24.95" customHeight="1" x14ac:dyDescent="0.2">
      <c r="A4" s="76" t="s">
        <v>10</v>
      </c>
      <c r="B4" s="75"/>
      <c r="C4" s="237"/>
      <c r="D4" s="237"/>
      <c r="E4" s="237"/>
      <c r="F4" s="237"/>
      <c r="G4" s="23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7</v>
      </c>
      <c r="B1" s="239"/>
      <c r="C1" s="239"/>
      <c r="D1" s="239"/>
      <c r="E1" s="239"/>
      <c r="F1" s="239"/>
      <c r="G1" s="239"/>
      <c r="AG1" t="s">
        <v>93</v>
      </c>
    </row>
    <row r="2" spans="1:60" ht="25.15" customHeight="1" x14ac:dyDescent="0.2">
      <c r="A2" s="140" t="s">
        <v>8</v>
      </c>
      <c r="B2" s="75" t="s">
        <v>43</v>
      </c>
      <c r="C2" s="240" t="s">
        <v>44</v>
      </c>
      <c r="D2" s="241"/>
      <c r="E2" s="241"/>
      <c r="F2" s="241"/>
      <c r="G2" s="242"/>
      <c r="AG2" t="s">
        <v>94</v>
      </c>
    </row>
    <row r="3" spans="1:60" ht="25.15" customHeight="1" x14ac:dyDescent="0.2">
      <c r="A3" s="140" t="s">
        <v>9</v>
      </c>
      <c r="B3" s="75" t="s">
        <v>46</v>
      </c>
      <c r="C3" s="240" t="s">
        <v>44</v>
      </c>
      <c r="D3" s="241"/>
      <c r="E3" s="241"/>
      <c r="F3" s="241"/>
      <c r="G3" s="242"/>
      <c r="AC3" s="87" t="s">
        <v>94</v>
      </c>
      <c r="AG3" t="s">
        <v>95</v>
      </c>
    </row>
    <row r="4" spans="1:60" ht="25.15" customHeight="1" x14ac:dyDescent="0.2">
      <c r="A4" s="141" t="s">
        <v>10</v>
      </c>
      <c r="B4" s="142" t="s">
        <v>47</v>
      </c>
      <c r="C4" s="243" t="s">
        <v>48</v>
      </c>
      <c r="D4" s="244"/>
      <c r="E4" s="244"/>
      <c r="F4" s="244"/>
      <c r="G4" s="245"/>
      <c r="AG4" t="s">
        <v>96</v>
      </c>
    </row>
    <row r="5" spans="1:60" x14ac:dyDescent="0.2">
      <c r="D5" s="139"/>
    </row>
    <row r="6" spans="1:60" ht="38.25" x14ac:dyDescent="0.2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117</v>
      </c>
      <c r="B8" s="162" t="s">
        <v>74</v>
      </c>
      <c r="C8" s="182" t="s">
        <v>75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5"/>
      <c r="O8" s="165">
        <f>SUM(O9:O11)</f>
        <v>17.690000000000001</v>
      </c>
      <c r="P8" s="165"/>
      <c r="Q8" s="165">
        <f>SUM(Q9:Q11)</f>
        <v>0</v>
      </c>
      <c r="R8" s="165"/>
      <c r="S8" s="165"/>
      <c r="T8" s="166"/>
      <c r="U8" s="160"/>
      <c r="V8" s="160">
        <f>SUM(V9:V11)</f>
        <v>807.8</v>
      </c>
      <c r="W8" s="160"/>
      <c r="AG8" t="s">
        <v>118</v>
      </c>
    </row>
    <row r="9" spans="1:60" ht="22.5" outlineLevel="1" x14ac:dyDescent="0.2">
      <c r="A9" s="174">
        <v>1</v>
      </c>
      <c r="B9" s="175" t="s">
        <v>119</v>
      </c>
      <c r="C9" s="183" t="s">
        <v>120</v>
      </c>
      <c r="D9" s="176" t="s">
        <v>121</v>
      </c>
      <c r="E9" s="177">
        <v>491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8.7200000000000003E-3</v>
      </c>
      <c r="O9" s="179">
        <f>ROUND(E9*N9,2)</f>
        <v>4.28</v>
      </c>
      <c r="P9" s="179">
        <v>0</v>
      </c>
      <c r="Q9" s="179">
        <f>ROUND(E9*P9,2)</f>
        <v>0</v>
      </c>
      <c r="R9" s="179"/>
      <c r="S9" s="179" t="s">
        <v>122</v>
      </c>
      <c r="T9" s="180" t="s">
        <v>123</v>
      </c>
      <c r="U9" s="157">
        <v>0.62820000000000009</v>
      </c>
      <c r="V9" s="157">
        <f>ROUND(E9*U9,2)</f>
        <v>308.45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124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74">
        <v>2</v>
      </c>
      <c r="B10" s="175" t="s">
        <v>125</v>
      </c>
      <c r="C10" s="183" t="s">
        <v>126</v>
      </c>
      <c r="D10" s="176" t="s">
        <v>121</v>
      </c>
      <c r="E10" s="177">
        <v>491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9">
        <v>2.4110000000000003E-2</v>
      </c>
      <c r="O10" s="179">
        <f>ROUND(E10*N10,2)</f>
        <v>11.84</v>
      </c>
      <c r="P10" s="179">
        <v>0</v>
      </c>
      <c r="Q10" s="179">
        <f>ROUND(E10*P10,2)</f>
        <v>0</v>
      </c>
      <c r="R10" s="179"/>
      <c r="S10" s="179" t="s">
        <v>122</v>
      </c>
      <c r="T10" s="180" t="s">
        <v>123</v>
      </c>
      <c r="U10" s="157">
        <v>1.0170000000000001</v>
      </c>
      <c r="V10" s="157">
        <f>ROUND(E10*U10,2)</f>
        <v>499.35</v>
      </c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124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3</v>
      </c>
      <c r="B11" s="175" t="s">
        <v>127</v>
      </c>
      <c r="C11" s="183" t="s">
        <v>128</v>
      </c>
      <c r="D11" s="176" t="s">
        <v>121</v>
      </c>
      <c r="E11" s="177">
        <v>491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3.2000000000000002E-3</v>
      </c>
      <c r="O11" s="179">
        <f>ROUND(E11*N11,2)</f>
        <v>1.57</v>
      </c>
      <c r="P11" s="179">
        <v>0</v>
      </c>
      <c r="Q11" s="179">
        <f>ROUND(E11*P11,2)</f>
        <v>0</v>
      </c>
      <c r="R11" s="179"/>
      <c r="S11" s="179" t="s">
        <v>122</v>
      </c>
      <c r="T11" s="180" t="s">
        <v>123</v>
      </c>
      <c r="U11" s="157">
        <v>0</v>
      </c>
      <c r="V11" s="157">
        <f>ROUND(E11*U11,2)</f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129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1" t="s">
        <v>117</v>
      </c>
      <c r="B12" s="162" t="s">
        <v>76</v>
      </c>
      <c r="C12" s="182" t="s">
        <v>78</v>
      </c>
      <c r="D12" s="163"/>
      <c r="E12" s="164"/>
      <c r="F12" s="165"/>
      <c r="G12" s="165">
        <f>SUMIF(AG13:AG34,"&lt;&gt;NOR",G13:G34)</f>
        <v>0</v>
      </c>
      <c r="H12" s="165"/>
      <c r="I12" s="165">
        <f>SUM(I13:I34)</f>
        <v>0</v>
      </c>
      <c r="J12" s="165"/>
      <c r="K12" s="165">
        <f>SUM(K13:K34)</f>
        <v>0</v>
      </c>
      <c r="L12" s="165"/>
      <c r="M12" s="165">
        <f>SUM(M13:M34)</f>
        <v>0</v>
      </c>
      <c r="N12" s="165"/>
      <c r="O12" s="165">
        <f>SUM(O13:O34)</f>
        <v>30.560000000000002</v>
      </c>
      <c r="P12" s="165"/>
      <c r="Q12" s="165">
        <f>SUM(Q13:Q34)</f>
        <v>7.8</v>
      </c>
      <c r="R12" s="165"/>
      <c r="S12" s="165"/>
      <c r="T12" s="166"/>
      <c r="U12" s="160"/>
      <c r="V12" s="160">
        <f>SUM(V13:V34)</f>
        <v>0</v>
      </c>
      <c r="W12" s="160"/>
      <c r="AG12" t="s">
        <v>118</v>
      </c>
    </row>
    <row r="13" spans="1:60" outlineLevel="1" x14ac:dyDescent="0.2">
      <c r="A13" s="174">
        <v>4</v>
      </c>
      <c r="B13" s="175" t="s">
        <v>130</v>
      </c>
      <c r="C13" s="183" t="s">
        <v>131</v>
      </c>
      <c r="D13" s="176" t="s">
        <v>132</v>
      </c>
      <c r="E13" s="177">
        <v>80</v>
      </c>
      <c r="F13" s="178"/>
      <c r="G13" s="179">
        <f t="shared" ref="G13:G34" si="0">ROUND(E13*F13,2)</f>
        <v>0</v>
      </c>
      <c r="H13" s="178"/>
      <c r="I13" s="179">
        <f t="shared" ref="I13:I34" si="1">ROUND(E13*H13,2)</f>
        <v>0</v>
      </c>
      <c r="J13" s="178"/>
      <c r="K13" s="179">
        <f t="shared" ref="K13:K34" si="2">ROUND(E13*J13,2)</f>
        <v>0</v>
      </c>
      <c r="L13" s="179">
        <v>21</v>
      </c>
      <c r="M13" s="179">
        <f t="shared" ref="M13:M34" si="3">G13*(1+L13/100)</f>
        <v>0</v>
      </c>
      <c r="N13" s="179">
        <v>0</v>
      </c>
      <c r="O13" s="179">
        <f t="shared" ref="O13:O34" si="4">ROUND(E13*N13,2)</f>
        <v>0</v>
      </c>
      <c r="P13" s="179">
        <v>0</v>
      </c>
      <c r="Q13" s="179">
        <f t="shared" ref="Q13:Q34" si="5">ROUND(E13*P13,2)</f>
        <v>0</v>
      </c>
      <c r="R13" s="179"/>
      <c r="S13" s="179" t="s">
        <v>122</v>
      </c>
      <c r="T13" s="180" t="s">
        <v>123</v>
      </c>
      <c r="U13" s="157">
        <v>0</v>
      </c>
      <c r="V13" s="157">
        <f t="shared" ref="V13:V34" si="6">ROUND(E13*U13,2)</f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4">
        <v>5</v>
      </c>
      <c r="B14" s="175" t="s">
        <v>133</v>
      </c>
      <c r="C14" s="183" t="s">
        <v>134</v>
      </c>
      <c r="D14" s="176" t="s">
        <v>121</v>
      </c>
      <c r="E14" s="177">
        <v>56.5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0.13800000000000001</v>
      </c>
      <c r="Q14" s="179">
        <f t="shared" si="5"/>
        <v>7.8</v>
      </c>
      <c r="R14" s="179"/>
      <c r="S14" s="179" t="s">
        <v>122</v>
      </c>
      <c r="T14" s="180" t="s">
        <v>123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6</v>
      </c>
      <c r="B15" s="175" t="s">
        <v>135</v>
      </c>
      <c r="C15" s="183" t="s">
        <v>136</v>
      </c>
      <c r="D15" s="176" t="s">
        <v>137</v>
      </c>
      <c r="E15" s="177">
        <v>20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74">
        <v>7</v>
      </c>
      <c r="B16" s="175" t="s">
        <v>138</v>
      </c>
      <c r="C16" s="183" t="s">
        <v>139</v>
      </c>
      <c r="D16" s="176" t="s">
        <v>121</v>
      </c>
      <c r="E16" s="177">
        <v>72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0.14844000000000002</v>
      </c>
      <c r="O16" s="179">
        <f t="shared" si="4"/>
        <v>10.69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4">
        <v>8</v>
      </c>
      <c r="B17" s="175" t="s">
        <v>140</v>
      </c>
      <c r="C17" s="183" t="s">
        <v>141</v>
      </c>
      <c r="D17" s="176" t="s">
        <v>121</v>
      </c>
      <c r="E17" s="177">
        <v>72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9">
        <v>1.4E-2</v>
      </c>
      <c r="O17" s="179">
        <f t="shared" si="4"/>
        <v>1.01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4">
        <v>9</v>
      </c>
      <c r="B18" s="175" t="s">
        <v>142</v>
      </c>
      <c r="C18" s="183" t="s">
        <v>143</v>
      </c>
      <c r="D18" s="176" t="s">
        <v>121</v>
      </c>
      <c r="E18" s="177">
        <v>72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74">
        <v>10</v>
      </c>
      <c r="B19" s="175" t="s">
        <v>144</v>
      </c>
      <c r="C19" s="183" t="s">
        <v>145</v>
      </c>
      <c r="D19" s="176" t="s">
        <v>121</v>
      </c>
      <c r="E19" s="177">
        <v>72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9">
        <v>3.3550000000000003E-2</v>
      </c>
      <c r="O19" s="179">
        <f t="shared" si="4"/>
        <v>2.42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11</v>
      </c>
      <c r="B20" s="175" t="s">
        <v>146</v>
      </c>
      <c r="C20" s="183" t="s">
        <v>147</v>
      </c>
      <c r="D20" s="176" t="s">
        <v>121</v>
      </c>
      <c r="E20" s="177">
        <v>1092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12</v>
      </c>
      <c r="B21" s="175" t="s">
        <v>148</v>
      </c>
      <c r="C21" s="183" t="s">
        <v>149</v>
      </c>
      <c r="D21" s="176" t="s">
        <v>121</v>
      </c>
      <c r="E21" s="177">
        <v>1092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13</v>
      </c>
      <c r="B22" s="175" t="s">
        <v>150</v>
      </c>
      <c r="C22" s="183" t="s">
        <v>151</v>
      </c>
      <c r="D22" s="176" t="s">
        <v>121</v>
      </c>
      <c r="E22" s="177">
        <v>56.5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9">
        <v>1.076E-2</v>
      </c>
      <c r="O22" s="179">
        <f t="shared" si="4"/>
        <v>0.61</v>
      </c>
      <c r="P22" s="179">
        <v>0</v>
      </c>
      <c r="Q22" s="179">
        <f t="shared" si="5"/>
        <v>0</v>
      </c>
      <c r="R22" s="179"/>
      <c r="S22" s="179" t="s">
        <v>122</v>
      </c>
      <c r="T22" s="180" t="s">
        <v>123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14</v>
      </c>
      <c r="B23" s="175" t="s">
        <v>152</v>
      </c>
      <c r="C23" s="183" t="s">
        <v>153</v>
      </c>
      <c r="D23" s="176" t="s">
        <v>121</v>
      </c>
      <c r="E23" s="177">
        <v>1035.5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9">
        <v>1.0060000000000001E-2</v>
      </c>
      <c r="O23" s="179">
        <f t="shared" si="4"/>
        <v>10.42</v>
      </c>
      <c r="P23" s="179">
        <v>0</v>
      </c>
      <c r="Q23" s="179">
        <f t="shared" si="5"/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4">
        <v>15</v>
      </c>
      <c r="B24" s="175" t="s">
        <v>154</v>
      </c>
      <c r="C24" s="183" t="s">
        <v>155</v>
      </c>
      <c r="D24" s="176" t="s">
        <v>121</v>
      </c>
      <c r="E24" s="177">
        <v>125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9">
        <v>8.7800000000000013E-3</v>
      </c>
      <c r="O24" s="179">
        <f t="shared" si="4"/>
        <v>1.1000000000000001</v>
      </c>
      <c r="P24" s="179">
        <v>0</v>
      </c>
      <c r="Q24" s="179">
        <f t="shared" si="5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4">
        <v>16</v>
      </c>
      <c r="B25" s="175" t="s">
        <v>156</v>
      </c>
      <c r="C25" s="183" t="s">
        <v>157</v>
      </c>
      <c r="D25" s="176" t="s">
        <v>121</v>
      </c>
      <c r="E25" s="177">
        <v>112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9">
        <v>3.0000000000000001E-3</v>
      </c>
      <c r="O25" s="179">
        <f t="shared" si="4"/>
        <v>0.34</v>
      </c>
      <c r="P25" s="179">
        <v>0</v>
      </c>
      <c r="Q25" s="179">
        <f t="shared" si="5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4">
        <v>17</v>
      </c>
      <c r="B26" s="175" t="s">
        <v>158</v>
      </c>
      <c r="C26" s="183" t="s">
        <v>159</v>
      </c>
      <c r="D26" s="176" t="s">
        <v>121</v>
      </c>
      <c r="E26" s="177">
        <v>56.5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9">
        <v>3.6800000000000001E-3</v>
      </c>
      <c r="O26" s="179">
        <f t="shared" si="4"/>
        <v>0.21</v>
      </c>
      <c r="P26" s="179">
        <v>0</v>
      </c>
      <c r="Q26" s="179">
        <f t="shared" si="5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129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18</v>
      </c>
      <c r="B27" s="175" t="s">
        <v>160</v>
      </c>
      <c r="C27" s="183" t="s">
        <v>161</v>
      </c>
      <c r="D27" s="176" t="s">
        <v>121</v>
      </c>
      <c r="E27" s="177">
        <v>1160.5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9">
        <v>3.2000000000000002E-3</v>
      </c>
      <c r="O27" s="179">
        <f t="shared" si="4"/>
        <v>3.71</v>
      </c>
      <c r="P27" s="179">
        <v>0</v>
      </c>
      <c r="Q27" s="179">
        <f t="shared" si="5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19</v>
      </c>
      <c r="B28" s="175" t="s">
        <v>162</v>
      </c>
      <c r="C28" s="183" t="s">
        <v>163</v>
      </c>
      <c r="D28" s="176" t="s">
        <v>132</v>
      </c>
      <c r="E28" s="177">
        <v>113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122</v>
      </c>
      <c r="T28" s="180" t="s">
        <v>123</v>
      </c>
      <c r="U28" s="157">
        <v>0</v>
      </c>
      <c r="V28" s="157">
        <f t="shared" si="6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129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4">
        <v>20</v>
      </c>
      <c r="B29" s="175" t="s">
        <v>164</v>
      </c>
      <c r="C29" s="183" t="s">
        <v>165</v>
      </c>
      <c r="D29" s="176" t="s">
        <v>132</v>
      </c>
      <c r="E29" s="177">
        <v>417</v>
      </c>
      <c r="F29" s="178"/>
      <c r="G29" s="179">
        <f t="shared" si="0"/>
        <v>0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122</v>
      </c>
      <c r="T29" s="180" t="s">
        <v>123</v>
      </c>
      <c r="U29" s="157">
        <v>0</v>
      </c>
      <c r="V29" s="157">
        <f t="shared" si="6"/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129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4">
        <v>21</v>
      </c>
      <c r="B30" s="175" t="s">
        <v>166</v>
      </c>
      <c r="C30" s="183" t="s">
        <v>167</v>
      </c>
      <c r="D30" s="176" t="s">
        <v>132</v>
      </c>
      <c r="E30" s="177">
        <v>542</v>
      </c>
      <c r="F30" s="178"/>
      <c r="G30" s="179">
        <f t="shared" si="0"/>
        <v>0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122</v>
      </c>
      <c r="T30" s="180" t="s">
        <v>123</v>
      </c>
      <c r="U30" s="157">
        <v>0</v>
      </c>
      <c r="V30" s="157">
        <f t="shared" si="6"/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129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22</v>
      </c>
      <c r="B31" s="175" t="s">
        <v>168</v>
      </c>
      <c r="C31" s="183" t="s">
        <v>169</v>
      </c>
      <c r="D31" s="176" t="s">
        <v>137</v>
      </c>
      <c r="E31" s="177">
        <v>20</v>
      </c>
      <c r="F31" s="178"/>
      <c r="G31" s="179">
        <f t="shared" si="0"/>
        <v>0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0</v>
      </c>
      <c r="N31" s="179">
        <v>8.0000000000000004E-4</v>
      </c>
      <c r="O31" s="179">
        <f t="shared" si="4"/>
        <v>0.02</v>
      </c>
      <c r="P31" s="179">
        <v>0</v>
      </c>
      <c r="Q31" s="179">
        <f t="shared" si="5"/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si="6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170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74">
        <v>23</v>
      </c>
      <c r="B32" s="175" t="s">
        <v>171</v>
      </c>
      <c r="C32" s="183" t="s">
        <v>172</v>
      </c>
      <c r="D32" s="176" t="s">
        <v>137</v>
      </c>
      <c r="E32" s="177">
        <v>30</v>
      </c>
      <c r="F32" s="178"/>
      <c r="G32" s="179">
        <f t="shared" si="0"/>
        <v>0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6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24</v>
      </c>
      <c r="B33" s="175" t="s">
        <v>173</v>
      </c>
      <c r="C33" s="183" t="s">
        <v>174</v>
      </c>
      <c r="D33" s="176" t="s">
        <v>121</v>
      </c>
      <c r="E33" s="177">
        <v>794</v>
      </c>
      <c r="F33" s="178"/>
      <c r="G33" s="179">
        <f t="shared" si="0"/>
        <v>0</v>
      </c>
      <c r="H33" s="178"/>
      <c r="I33" s="179">
        <f t="shared" si="1"/>
        <v>0</v>
      </c>
      <c r="J33" s="178"/>
      <c r="K33" s="179">
        <f t="shared" si="2"/>
        <v>0</v>
      </c>
      <c r="L33" s="179">
        <v>21</v>
      </c>
      <c r="M33" s="179">
        <f t="shared" si="3"/>
        <v>0</v>
      </c>
      <c r="N33" s="179">
        <v>4.0000000000000003E-5</v>
      </c>
      <c r="O33" s="179">
        <f t="shared" si="4"/>
        <v>0.03</v>
      </c>
      <c r="P33" s="179">
        <v>0</v>
      </c>
      <c r="Q33" s="179">
        <f t="shared" si="5"/>
        <v>0</v>
      </c>
      <c r="R33" s="179"/>
      <c r="S33" s="179" t="s">
        <v>122</v>
      </c>
      <c r="T33" s="180" t="s">
        <v>123</v>
      </c>
      <c r="U33" s="157">
        <v>0</v>
      </c>
      <c r="V33" s="157">
        <f t="shared" si="6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74">
        <v>25</v>
      </c>
      <c r="B34" s="175" t="s">
        <v>175</v>
      </c>
      <c r="C34" s="183" t="s">
        <v>176</v>
      </c>
      <c r="D34" s="176" t="s">
        <v>121</v>
      </c>
      <c r="E34" s="177">
        <v>2482</v>
      </c>
      <c r="F34" s="178"/>
      <c r="G34" s="179">
        <f t="shared" si="0"/>
        <v>0</v>
      </c>
      <c r="H34" s="178"/>
      <c r="I34" s="179">
        <f t="shared" si="1"/>
        <v>0</v>
      </c>
      <c r="J34" s="178"/>
      <c r="K34" s="179">
        <f t="shared" si="2"/>
        <v>0</v>
      </c>
      <c r="L34" s="179">
        <v>21</v>
      </c>
      <c r="M34" s="179">
        <f t="shared" si="3"/>
        <v>0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79"/>
      <c r="S34" s="179" t="s">
        <v>122</v>
      </c>
      <c r="T34" s="180" t="s">
        <v>123</v>
      </c>
      <c r="U34" s="157">
        <v>0</v>
      </c>
      <c r="V34" s="157">
        <f t="shared" si="6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1" t="s">
        <v>117</v>
      </c>
      <c r="B35" s="162" t="s">
        <v>79</v>
      </c>
      <c r="C35" s="182" t="s">
        <v>81</v>
      </c>
      <c r="D35" s="163"/>
      <c r="E35" s="164"/>
      <c r="F35" s="165"/>
      <c r="G35" s="165">
        <f>SUMIF(AG36:AG41,"&lt;&gt;NOR",G36:G41)</f>
        <v>0</v>
      </c>
      <c r="H35" s="165"/>
      <c r="I35" s="165">
        <f>SUM(I36:I41)</f>
        <v>0</v>
      </c>
      <c r="J35" s="165"/>
      <c r="K35" s="165">
        <f>SUM(K36:K41)</f>
        <v>0</v>
      </c>
      <c r="L35" s="165"/>
      <c r="M35" s="165">
        <f>SUM(M36:M41)</f>
        <v>0</v>
      </c>
      <c r="N35" s="165"/>
      <c r="O35" s="165">
        <f>SUM(O36:O41)</f>
        <v>10.450000000000001</v>
      </c>
      <c r="P35" s="165"/>
      <c r="Q35" s="165">
        <f>SUM(Q36:Q41)</f>
        <v>7.8</v>
      </c>
      <c r="R35" s="165"/>
      <c r="S35" s="165"/>
      <c r="T35" s="166"/>
      <c r="U35" s="160"/>
      <c r="V35" s="160">
        <f>SUM(V36:V41)</f>
        <v>0</v>
      </c>
      <c r="W35" s="160"/>
      <c r="AG35" t="s">
        <v>118</v>
      </c>
    </row>
    <row r="36" spans="1:60" ht="22.5" outlineLevel="1" x14ac:dyDescent="0.2">
      <c r="A36" s="174">
        <v>26</v>
      </c>
      <c r="B36" s="175" t="s">
        <v>177</v>
      </c>
      <c r="C36" s="183" t="s">
        <v>178</v>
      </c>
      <c r="D36" s="176" t="s">
        <v>121</v>
      </c>
      <c r="E36" s="177">
        <v>56.5</v>
      </c>
      <c r="F36" s="178"/>
      <c r="G36" s="179">
        <f t="shared" ref="G36:G41" si="7">ROUND(E36*F36,2)</f>
        <v>0</v>
      </c>
      <c r="H36" s="178"/>
      <c r="I36" s="179">
        <f t="shared" ref="I36:I41" si="8">ROUND(E36*H36,2)</f>
        <v>0</v>
      </c>
      <c r="J36" s="178"/>
      <c r="K36" s="179">
        <f t="shared" ref="K36:K41" si="9">ROUND(E36*J36,2)</f>
        <v>0</v>
      </c>
      <c r="L36" s="179">
        <v>21</v>
      </c>
      <c r="M36" s="179">
        <f t="shared" ref="M36:M41" si="10">G36*(1+L36/100)</f>
        <v>0</v>
      </c>
      <c r="N36" s="179">
        <v>0</v>
      </c>
      <c r="O36" s="179">
        <f t="shared" ref="O36:O41" si="11">ROUND(E36*N36,2)</f>
        <v>0</v>
      </c>
      <c r="P36" s="179">
        <v>0.13800000000000001</v>
      </c>
      <c r="Q36" s="179">
        <f t="shared" ref="Q36:Q41" si="12">ROUND(E36*P36,2)</f>
        <v>7.8</v>
      </c>
      <c r="R36" s="179"/>
      <c r="S36" s="179" t="s">
        <v>122</v>
      </c>
      <c r="T36" s="180" t="s">
        <v>123</v>
      </c>
      <c r="U36" s="157">
        <v>0</v>
      </c>
      <c r="V36" s="157">
        <f t="shared" ref="V36:V41" si="13">ROUND(E36*U36,2)</f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129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4">
        <v>27</v>
      </c>
      <c r="B37" s="175" t="s">
        <v>179</v>
      </c>
      <c r="C37" s="183" t="s">
        <v>180</v>
      </c>
      <c r="D37" s="176" t="s">
        <v>181</v>
      </c>
      <c r="E37" s="177">
        <v>29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21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122</v>
      </c>
      <c r="T37" s="180" t="s">
        <v>123</v>
      </c>
      <c r="U37" s="157">
        <v>0</v>
      </c>
      <c r="V37" s="157">
        <f t="shared" si="13"/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129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28</v>
      </c>
      <c r="B38" s="175" t="s">
        <v>182</v>
      </c>
      <c r="C38" s="183" t="s">
        <v>183</v>
      </c>
      <c r="D38" s="176" t="s">
        <v>121</v>
      </c>
      <c r="E38" s="177">
        <v>56.5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21</v>
      </c>
      <c r="M38" s="179">
        <f t="shared" si="10"/>
        <v>0</v>
      </c>
      <c r="N38" s="179">
        <v>3.0000000000000001E-3</v>
      </c>
      <c r="O38" s="179">
        <f t="shared" si="11"/>
        <v>0.17</v>
      </c>
      <c r="P38" s="179">
        <v>0</v>
      </c>
      <c r="Q38" s="179">
        <f t="shared" si="12"/>
        <v>0</v>
      </c>
      <c r="R38" s="179"/>
      <c r="S38" s="179" t="s">
        <v>122</v>
      </c>
      <c r="T38" s="180" t="s">
        <v>123</v>
      </c>
      <c r="U38" s="157">
        <v>0</v>
      </c>
      <c r="V38" s="157">
        <f t="shared" si="13"/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129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74">
        <v>29</v>
      </c>
      <c r="B39" s="175" t="s">
        <v>184</v>
      </c>
      <c r="C39" s="183" t="s">
        <v>185</v>
      </c>
      <c r="D39" s="176" t="s">
        <v>121</v>
      </c>
      <c r="E39" s="177">
        <v>73.5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0</v>
      </c>
      <c r="N39" s="179">
        <v>6.8000000000000005E-4</v>
      </c>
      <c r="O39" s="179">
        <f t="shared" si="11"/>
        <v>0.05</v>
      </c>
      <c r="P39" s="179">
        <v>0</v>
      </c>
      <c r="Q39" s="179">
        <f t="shared" si="12"/>
        <v>0</v>
      </c>
      <c r="R39" s="179"/>
      <c r="S39" s="179" t="s">
        <v>122</v>
      </c>
      <c r="T39" s="180" t="s">
        <v>123</v>
      </c>
      <c r="U39" s="157">
        <v>0</v>
      </c>
      <c r="V39" s="157">
        <f t="shared" si="13"/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129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4">
        <v>30</v>
      </c>
      <c r="B40" s="175" t="s">
        <v>186</v>
      </c>
      <c r="C40" s="183" t="s">
        <v>187</v>
      </c>
      <c r="D40" s="176" t="s">
        <v>181</v>
      </c>
      <c r="E40" s="177">
        <v>29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 t="s">
        <v>122</v>
      </c>
      <c r="T40" s="180" t="s">
        <v>123</v>
      </c>
      <c r="U40" s="157">
        <v>0</v>
      </c>
      <c r="V40" s="157">
        <f t="shared" si="13"/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129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4">
        <v>31</v>
      </c>
      <c r="B41" s="175" t="s">
        <v>188</v>
      </c>
      <c r="C41" s="183" t="s">
        <v>189</v>
      </c>
      <c r="D41" s="176" t="s">
        <v>121</v>
      </c>
      <c r="E41" s="177">
        <v>56.5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0</v>
      </c>
      <c r="N41" s="179">
        <v>0.18108000000000002</v>
      </c>
      <c r="O41" s="179">
        <f t="shared" si="11"/>
        <v>10.23</v>
      </c>
      <c r="P41" s="179">
        <v>0</v>
      </c>
      <c r="Q41" s="179">
        <f t="shared" si="12"/>
        <v>0</v>
      </c>
      <c r="R41" s="179"/>
      <c r="S41" s="179" t="s">
        <v>122</v>
      </c>
      <c r="T41" s="180" t="s">
        <v>123</v>
      </c>
      <c r="U41" s="157">
        <v>0</v>
      </c>
      <c r="V41" s="157">
        <f t="shared" si="13"/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129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1" t="s">
        <v>117</v>
      </c>
      <c r="B42" s="162" t="s">
        <v>87</v>
      </c>
      <c r="C42" s="182" t="s">
        <v>88</v>
      </c>
      <c r="D42" s="163"/>
      <c r="E42" s="164"/>
      <c r="F42" s="165"/>
      <c r="G42" s="165">
        <f>SUMIF(AG43:AG50,"&lt;&gt;NOR",G43:G50)</f>
        <v>0</v>
      </c>
      <c r="H42" s="165"/>
      <c r="I42" s="165">
        <f>SUM(I43:I50)</f>
        <v>0</v>
      </c>
      <c r="J42" s="165"/>
      <c r="K42" s="165">
        <f>SUM(K43:K50)</f>
        <v>0</v>
      </c>
      <c r="L42" s="165"/>
      <c r="M42" s="165">
        <f>SUM(M43:M50)</f>
        <v>0</v>
      </c>
      <c r="N42" s="165"/>
      <c r="O42" s="165">
        <f>SUM(O43:O50)</f>
        <v>1.04</v>
      </c>
      <c r="P42" s="165"/>
      <c r="Q42" s="165">
        <f>SUM(Q43:Q50)</f>
        <v>0</v>
      </c>
      <c r="R42" s="165"/>
      <c r="S42" s="165"/>
      <c r="T42" s="166"/>
      <c r="U42" s="160"/>
      <c r="V42" s="160">
        <f>SUM(V43:V50)</f>
        <v>0</v>
      </c>
      <c r="W42" s="160"/>
      <c r="AG42" t="s">
        <v>118</v>
      </c>
    </row>
    <row r="43" spans="1:60" ht="22.5" outlineLevel="1" x14ac:dyDescent="0.2">
      <c r="A43" s="174">
        <v>32</v>
      </c>
      <c r="B43" s="175" t="s">
        <v>190</v>
      </c>
      <c r="C43" s="183" t="s">
        <v>191</v>
      </c>
      <c r="D43" s="176" t="s">
        <v>121</v>
      </c>
      <c r="E43" s="177">
        <v>794</v>
      </c>
      <c r="F43" s="178"/>
      <c r="G43" s="179">
        <f t="shared" ref="G43:G50" si="14">ROUND(E43*F43,2)</f>
        <v>0</v>
      </c>
      <c r="H43" s="178"/>
      <c r="I43" s="179">
        <f t="shared" ref="I43:I50" si="15">ROUND(E43*H43,2)</f>
        <v>0</v>
      </c>
      <c r="J43" s="178"/>
      <c r="K43" s="179">
        <f t="shared" ref="K43:K50" si="16">ROUND(E43*J43,2)</f>
        <v>0</v>
      </c>
      <c r="L43" s="179">
        <v>21</v>
      </c>
      <c r="M43" s="179">
        <f t="shared" ref="M43:M50" si="17">G43*(1+L43/100)</f>
        <v>0</v>
      </c>
      <c r="N43" s="179">
        <v>0</v>
      </c>
      <c r="O43" s="179">
        <f t="shared" ref="O43:O50" si="18">ROUND(E43*N43,2)</f>
        <v>0</v>
      </c>
      <c r="P43" s="179">
        <v>0</v>
      </c>
      <c r="Q43" s="179">
        <f t="shared" ref="Q43:Q50" si="19">ROUND(E43*P43,2)</f>
        <v>0</v>
      </c>
      <c r="R43" s="179"/>
      <c r="S43" s="179" t="s">
        <v>122</v>
      </c>
      <c r="T43" s="180" t="s">
        <v>123</v>
      </c>
      <c r="U43" s="157">
        <v>0</v>
      </c>
      <c r="V43" s="157">
        <f t="shared" ref="V43:V50" si="20">ROUND(E43*U43,2)</f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192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74">
        <v>33</v>
      </c>
      <c r="B44" s="175" t="s">
        <v>193</v>
      </c>
      <c r="C44" s="183" t="s">
        <v>194</v>
      </c>
      <c r="D44" s="176" t="s">
        <v>121</v>
      </c>
      <c r="E44" s="177">
        <v>32</v>
      </c>
      <c r="F44" s="178"/>
      <c r="G44" s="179">
        <f t="shared" si="14"/>
        <v>0</v>
      </c>
      <c r="H44" s="178"/>
      <c r="I44" s="179">
        <f t="shared" si="15"/>
        <v>0</v>
      </c>
      <c r="J44" s="178"/>
      <c r="K44" s="179">
        <f t="shared" si="16"/>
        <v>0</v>
      </c>
      <c r="L44" s="179">
        <v>21</v>
      </c>
      <c r="M44" s="179">
        <f t="shared" si="17"/>
        <v>0</v>
      </c>
      <c r="N44" s="179">
        <v>0</v>
      </c>
      <c r="O44" s="179">
        <f t="shared" si="18"/>
        <v>0</v>
      </c>
      <c r="P44" s="179">
        <v>0</v>
      </c>
      <c r="Q44" s="179">
        <f t="shared" si="19"/>
        <v>0</v>
      </c>
      <c r="R44" s="179"/>
      <c r="S44" s="179" t="s">
        <v>122</v>
      </c>
      <c r="T44" s="180" t="s">
        <v>123</v>
      </c>
      <c r="U44" s="157">
        <v>0</v>
      </c>
      <c r="V44" s="157">
        <f t="shared" si="20"/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192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4">
        <v>34</v>
      </c>
      <c r="B45" s="175" t="s">
        <v>195</v>
      </c>
      <c r="C45" s="183" t="s">
        <v>196</v>
      </c>
      <c r="D45" s="176" t="s">
        <v>132</v>
      </c>
      <c r="E45" s="177">
        <v>30</v>
      </c>
      <c r="F45" s="178"/>
      <c r="G45" s="179">
        <f t="shared" si="14"/>
        <v>0</v>
      </c>
      <c r="H45" s="178"/>
      <c r="I45" s="179">
        <f t="shared" si="15"/>
        <v>0</v>
      </c>
      <c r="J45" s="178"/>
      <c r="K45" s="179">
        <f t="shared" si="16"/>
        <v>0</v>
      </c>
      <c r="L45" s="179">
        <v>21</v>
      </c>
      <c r="M45" s="179">
        <f t="shared" si="17"/>
        <v>0</v>
      </c>
      <c r="N45" s="179">
        <v>0</v>
      </c>
      <c r="O45" s="179">
        <f t="shared" si="18"/>
        <v>0</v>
      </c>
      <c r="P45" s="179">
        <v>0</v>
      </c>
      <c r="Q45" s="179">
        <f t="shared" si="19"/>
        <v>0</v>
      </c>
      <c r="R45" s="179"/>
      <c r="S45" s="179" t="s">
        <v>122</v>
      </c>
      <c r="T45" s="180" t="s">
        <v>123</v>
      </c>
      <c r="U45" s="157">
        <v>0</v>
      </c>
      <c r="V45" s="157">
        <f t="shared" si="20"/>
        <v>0</v>
      </c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192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4">
        <v>35</v>
      </c>
      <c r="B46" s="175" t="s">
        <v>197</v>
      </c>
      <c r="C46" s="183" t="s">
        <v>198</v>
      </c>
      <c r="D46" s="176" t="s">
        <v>132</v>
      </c>
      <c r="E46" s="177">
        <v>374</v>
      </c>
      <c r="F46" s="178"/>
      <c r="G46" s="179">
        <f t="shared" si="14"/>
        <v>0</v>
      </c>
      <c r="H46" s="178"/>
      <c r="I46" s="179">
        <f t="shared" si="15"/>
        <v>0</v>
      </c>
      <c r="J46" s="178"/>
      <c r="K46" s="179">
        <f t="shared" si="16"/>
        <v>0</v>
      </c>
      <c r="L46" s="179">
        <v>21</v>
      </c>
      <c r="M46" s="179">
        <f t="shared" si="17"/>
        <v>0</v>
      </c>
      <c r="N46" s="179">
        <v>0</v>
      </c>
      <c r="O46" s="179">
        <f t="shared" si="18"/>
        <v>0</v>
      </c>
      <c r="P46" s="179">
        <v>0</v>
      </c>
      <c r="Q46" s="179">
        <f t="shared" si="19"/>
        <v>0</v>
      </c>
      <c r="R46" s="179"/>
      <c r="S46" s="179" t="s">
        <v>122</v>
      </c>
      <c r="T46" s="180" t="s">
        <v>123</v>
      </c>
      <c r="U46" s="157">
        <v>0</v>
      </c>
      <c r="V46" s="157">
        <f t="shared" si="20"/>
        <v>0</v>
      </c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192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74">
        <v>36</v>
      </c>
      <c r="B47" s="175" t="s">
        <v>199</v>
      </c>
      <c r="C47" s="183" t="s">
        <v>200</v>
      </c>
      <c r="D47" s="176" t="s">
        <v>121</v>
      </c>
      <c r="E47" s="177">
        <v>794</v>
      </c>
      <c r="F47" s="178"/>
      <c r="G47" s="179">
        <f t="shared" si="14"/>
        <v>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0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79"/>
      <c r="S47" s="179" t="s">
        <v>122</v>
      </c>
      <c r="T47" s="180" t="s">
        <v>123</v>
      </c>
      <c r="U47" s="157">
        <v>0</v>
      </c>
      <c r="V47" s="157">
        <f t="shared" si="20"/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192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74">
        <v>37</v>
      </c>
      <c r="B48" s="175" t="s">
        <v>201</v>
      </c>
      <c r="C48" s="183" t="s">
        <v>202</v>
      </c>
      <c r="D48" s="176" t="s">
        <v>121</v>
      </c>
      <c r="E48" s="177">
        <v>794</v>
      </c>
      <c r="F48" s="178"/>
      <c r="G48" s="179">
        <f t="shared" si="14"/>
        <v>0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122</v>
      </c>
      <c r="T48" s="180" t="s">
        <v>123</v>
      </c>
      <c r="U48" s="157">
        <v>0</v>
      </c>
      <c r="V48" s="157">
        <f t="shared" si="20"/>
        <v>0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192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4">
        <v>38</v>
      </c>
      <c r="B49" s="175" t="s">
        <v>203</v>
      </c>
      <c r="C49" s="183" t="s">
        <v>204</v>
      </c>
      <c r="D49" s="176" t="s">
        <v>132</v>
      </c>
      <c r="E49" s="177">
        <v>374</v>
      </c>
      <c r="F49" s="178"/>
      <c r="G49" s="179">
        <f t="shared" si="14"/>
        <v>0</v>
      </c>
      <c r="H49" s="178"/>
      <c r="I49" s="179">
        <f t="shared" si="15"/>
        <v>0</v>
      </c>
      <c r="J49" s="178"/>
      <c r="K49" s="179">
        <f t="shared" si="16"/>
        <v>0</v>
      </c>
      <c r="L49" s="179">
        <v>21</v>
      </c>
      <c r="M49" s="179">
        <f t="shared" si="17"/>
        <v>0</v>
      </c>
      <c r="N49" s="179">
        <v>2.7900000000000004E-3</v>
      </c>
      <c r="O49" s="179">
        <f t="shared" si="18"/>
        <v>1.04</v>
      </c>
      <c r="P49" s="179">
        <v>0</v>
      </c>
      <c r="Q49" s="179">
        <f t="shared" si="19"/>
        <v>0</v>
      </c>
      <c r="R49" s="179"/>
      <c r="S49" s="179" t="s">
        <v>122</v>
      </c>
      <c r="T49" s="180" t="s">
        <v>123</v>
      </c>
      <c r="U49" s="157">
        <v>0</v>
      </c>
      <c r="V49" s="157">
        <f t="shared" si="20"/>
        <v>0</v>
      </c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192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4">
        <v>39</v>
      </c>
      <c r="B50" s="175" t="s">
        <v>205</v>
      </c>
      <c r="C50" s="183" t="s">
        <v>206</v>
      </c>
      <c r="D50" s="176" t="s">
        <v>132</v>
      </c>
      <c r="E50" s="177">
        <v>30</v>
      </c>
      <c r="F50" s="178"/>
      <c r="G50" s="179">
        <f t="shared" si="14"/>
        <v>0</v>
      </c>
      <c r="H50" s="178"/>
      <c r="I50" s="179">
        <f t="shared" si="15"/>
        <v>0</v>
      </c>
      <c r="J50" s="178"/>
      <c r="K50" s="179">
        <f t="shared" si="16"/>
        <v>0</v>
      </c>
      <c r="L50" s="179">
        <v>21</v>
      </c>
      <c r="M50" s="179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79"/>
      <c r="S50" s="179" t="s">
        <v>122</v>
      </c>
      <c r="T50" s="180" t="s">
        <v>123</v>
      </c>
      <c r="U50" s="157">
        <v>0</v>
      </c>
      <c r="V50" s="157">
        <f t="shared" si="20"/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192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61" t="s">
        <v>117</v>
      </c>
      <c r="B51" s="162" t="s">
        <v>83</v>
      </c>
      <c r="C51" s="182" t="s">
        <v>84</v>
      </c>
      <c r="D51" s="163"/>
      <c r="E51" s="164"/>
      <c r="F51" s="165"/>
      <c r="G51" s="165">
        <f>SUMIF(AG52:AG71,"&lt;&gt;NOR",G52:G71)</f>
        <v>0</v>
      </c>
      <c r="H51" s="165"/>
      <c r="I51" s="165">
        <f>SUM(I52:I71)</f>
        <v>0</v>
      </c>
      <c r="J51" s="165"/>
      <c r="K51" s="165">
        <f>SUM(K52:K71)</f>
        <v>0</v>
      </c>
      <c r="L51" s="165"/>
      <c r="M51" s="165">
        <f>SUM(M52:M71)</f>
        <v>0</v>
      </c>
      <c r="N51" s="165"/>
      <c r="O51" s="165">
        <f>SUM(O52:O71)</f>
        <v>11.040000000000001</v>
      </c>
      <c r="P51" s="165"/>
      <c r="Q51" s="165">
        <f>SUM(Q52:Q71)</f>
        <v>0</v>
      </c>
      <c r="R51" s="165"/>
      <c r="S51" s="165"/>
      <c r="T51" s="166"/>
      <c r="U51" s="160"/>
      <c r="V51" s="160">
        <f>SUM(V52:V71)</f>
        <v>420.73999999999995</v>
      </c>
      <c r="W51" s="160"/>
      <c r="AG51" t="s">
        <v>118</v>
      </c>
    </row>
    <row r="52" spans="1:60" outlineLevel="1" x14ac:dyDescent="0.2">
      <c r="A52" s="174">
        <v>40</v>
      </c>
      <c r="B52" s="175" t="s">
        <v>130</v>
      </c>
      <c r="C52" s="183" t="s">
        <v>131</v>
      </c>
      <c r="D52" s="176" t="s">
        <v>121</v>
      </c>
      <c r="E52" s="177">
        <v>491</v>
      </c>
      <c r="F52" s="178"/>
      <c r="G52" s="179">
        <f t="shared" ref="G52:G64" si="21">ROUND(E52*F52,2)</f>
        <v>0</v>
      </c>
      <c r="H52" s="178"/>
      <c r="I52" s="179">
        <f t="shared" ref="I52:I64" si="22">ROUND(E52*H52,2)</f>
        <v>0</v>
      </c>
      <c r="J52" s="178"/>
      <c r="K52" s="179">
        <f t="shared" ref="K52:K64" si="23">ROUND(E52*J52,2)</f>
        <v>0</v>
      </c>
      <c r="L52" s="179">
        <v>21</v>
      </c>
      <c r="M52" s="179">
        <f t="shared" ref="M52:M64" si="24">G52*(1+L52/100)</f>
        <v>0</v>
      </c>
      <c r="N52" s="179">
        <v>0</v>
      </c>
      <c r="O52" s="179">
        <f t="shared" ref="O52:O64" si="25">ROUND(E52*N52,2)</f>
        <v>0</v>
      </c>
      <c r="P52" s="179">
        <v>0</v>
      </c>
      <c r="Q52" s="179">
        <f t="shared" ref="Q52:Q64" si="26">ROUND(E52*P52,2)</f>
        <v>0</v>
      </c>
      <c r="R52" s="179"/>
      <c r="S52" s="179" t="s">
        <v>122</v>
      </c>
      <c r="T52" s="180" t="s">
        <v>123</v>
      </c>
      <c r="U52" s="157">
        <v>0</v>
      </c>
      <c r="V52" s="157">
        <f t="shared" ref="V52:V64" si="27">ROUND(E52*U52,2)</f>
        <v>0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192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74">
        <v>41</v>
      </c>
      <c r="B53" s="175" t="s">
        <v>207</v>
      </c>
      <c r="C53" s="183" t="s">
        <v>208</v>
      </c>
      <c r="D53" s="176" t="s">
        <v>137</v>
      </c>
      <c r="E53" s="177">
        <v>11</v>
      </c>
      <c r="F53" s="178"/>
      <c r="G53" s="179">
        <f t="shared" si="21"/>
        <v>0</v>
      </c>
      <c r="H53" s="178"/>
      <c r="I53" s="179">
        <f t="shared" si="22"/>
        <v>0</v>
      </c>
      <c r="J53" s="178"/>
      <c r="K53" s="179">
        <f t="shared" si="23"/>
        <v>0</v>
      </c>
      <c r="L53" s="179">
        <v>21</v>
      </c>
      <c r="M53" s="179">
        <f t="shared" si="24"/>
        <v>0</v>
      </c>
      <c r="N53" s="179">
        <v>0</v>
      </c>
      <c r="O53" s="179">
        <f t="shared" si="25"/>
        <v>0</v>
      </c>
      <c r="P53" s="179">
        <v>0</v>
      </c>
      <c r="Q53" s="179">
        <f t="shared" si="26"/>
        <v>0</v>
      </c>
      <c r="R53" s="179"/>
      <c r="S53" s="179" t="s">
        <v>122</v>
      </c>
      <c r="T53" s="180" t="s">
        <v>123</v>
      </c>
      <c r="U53" s="157">
        <v>0</v>
      </c>
      <c r="V53" s="157">
        <f t="shared" si="27"/>
        <v>0</v>
      </c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192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4">
        <v>42</v>
      </c>
      <c r="B54" s="175" t="s">
        <v>209</v>
      </c>
      <c r="C54" s="183" t="s">
        <v>210</v>
      </c>
      <c r="D54" s="176" t="s">
        <v>137</v>
      </c>
      <c r="E54" s="177">
        <v>1</v>
      </c>
      <c r="F54" s="178"/>
      <c r="G54" s="179">
        <f t="shared" si="21"/>
        <v>0</v>
      </c>
      <c r="H54" s="178"/>
      <c r="I54" s="179">
        <f t="shared" si="22"/>
        <v>0</v>
      </c>
      <c r="J54" s="178"/>
      <c r="K54" s="179">
        <f t="shared" si="23"/>
        <v>0</v>
      </c>
      <c r="L54" s="179">
        <v>21</v>
      </c>
      <c r="M54" s="179">
        <f t="shared" si="24"/>
        <v>0</v>
      </c>
      <c r="N54" s="179">
        <v>8.6000000000000009E-4</v>
      </c>
      <c r="O54" s="179">
        <f t="shared" si="25"/>
        <v>0</v>
      </c>
      <c r="P54" s="179">
        <v>0</v>
      </c>
      <c r="Q54" s="179">
        <f t="shared" si="26"/>
        <v>0</v>
      </c>
      <c r="R54" s="179"/>
      <c r="S54" s="179" t="s">
        <v>122</v>
      </c>
      <c r="T54" s="180" t="s">
        <v>123</v>
      </c>
      <c r="U54" s="157">
        <v>0</v>
      </c>
      <c r="V54" s="157">
        <f t="shared" si="27"/>
        <v>0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192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4">
        <v>43</v>
      </c>
      <c r="B55" s="175" t="s">
        <v>211</v>
      </c>
      <c r="C55" s="183" t="s">
        <v>212</v>
      </c>
      <c r="D55" s="176" t="s">
        <v>121</v>
      </c>
      <c r="E55" s="177">
        <v>491</v>
      </c>
      <c r="F55" s="178"/>
      <c r="G55" s="179">
        <f t="shared" si="21"/>
        <v>0</v>
      </c>
      <c r="H55" s="178"/>
      <c r="I55" s="179">
        <f t="shared" si="22"/>
        <v>0</v>
      </c>
      <c r="J55" s="178"/>
      <c r="K55" s="179">
        <f t="shared" si="23"/>
        <v>0</v>
      </c>
      <c r="L55" s="179">
        <v>21</v>
      </c>
      <c r="M55" s="179">
        <f t="shared" si="24"/>
        <v>0</v>
      </c>
      <c r="N55" s="179">
        <v>0</v>
      </c>
      <c r="O55" s="179">
        <f t="shared" si="25"/>
        <v>0</v>
      </c>
      <c r="P55" s="179">
        <v>0</v>
      </c>
      <c r="Q55" s="179">
        <f t="shared" si="26"/>
        <v>0</v>
      </c>
      <c r="R55" s="179"/>
      <c r="S55" s="179" t="s">
        <v>122</v>
      </c>
      <c r="T55" s="180" t="s">
        <v>123</v>
      </c>
      <c r="U55" s="157">
        <v>0</v>
      </c>
      <c r="V55" s="157">
        <f t="shared" si="27"/>
        <v>0</v>
      </c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192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74">
        <v>44</v>
      </c>
      <c r="B56" s="175" t="s">
        <v>213</v>
      </c>
      <c r="C56" s="183" t="s">
        <v>214</v>
      </c>
      <c r="D56" s="176" t="s">
        <v>132</v>
      </c>
      <c r="E56" s="177">
        <v>126</v>
      </c>
      <c r="F56" s="178"/>
      <c r="G56" s="179">
        <f t="shared" si="21"/>
        <v>0</v>
      </c>
      <c r="H56" s="178"/>
      <c r="I56" s="179">
        <f t="shared" si="22"/>
        <v>0</v>
      </c>
      <c r="J56" s="178"/>
      <c r="K56" s="179">
        <f t="shared" si="23"/>
        <v>0</v>
      </c>
      <c r="L56" s="179">
        <v>21</v>
      </c>
      <c r="M56" s="179">
        <f t="shared" si="24"/>
        <v>0</v>
      </c>
      <c r="N56" s="179">
        <v>0</v>
      </c>
      <c r="O56" s="179">
        <f t="shared" si="25"/>
        <v>0</v>
      </c>
      <c r="P56" s="179">
        <v>0</v>
      </c>
      <c r="Q56" s="179">
        <f t="shared" si="26"/>
        <v>0</v>
      </c>
      <c r="R56" s="179"/>
      <c r="S56" s="179" t="s">
        <v>122</v>
      </c>
      <c r="T56" s="180" t="s">
        <v>123</v>
      </c>
      <c r="U56" s="157">
        <v>0</v>
      </c>
      <c r="V56" s="157">
        <f t="shared" si="27"/>
        <v>0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192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4">
        <v>45</v>
      </c>
      <c r="B57" s="175" t="s">
        <v>215</v>
      </c>
      <c r="C57" s="183" t="s">
        <v>216</v>
      </c>
      <c r="D57" s="176" t="s">
        <v>121</v>
      </c>
      <c r="E57" s="177">
        <v>491</v>
      </c>
      <c r="F57" s="178"/>
      <c r="G57" s="179">
        <f t="shared" si="21"/>
        <v>0</v>
      </c>
      <c r="H57" s="178"/>
      <c r="I57" s="179">
        <f t="shared" si="22"/>
        <v>0</v>
      </c>
      <c r="J57" s="178"/>
      <c r="K57" s="179">
        <f t="shared" si="23"/>
        <v>0</v>
      </c>
      <c r="L57" s="179">
        <v>21</v>
      </c>
      <c r="M57" s="179">
        <f t="shared" si="24"/>
        <v>0</v>
      </c>
      <c r="N57" s="179">
        <v>0</v>
      </c>
      <c r="O57" s="179">
        <f t="shared" si="25"/>
        <v>0</v>
      </c>
      <c r="P57" s="179">
        <v>0</v>
      </c>
      <c r="Q57" s="179">
        <f t="shared" si="26"/>
        <v>0</v>
      </c>
      <c r="R57" s="179"/>
      <c r="S57" s="179" t="s">
        <v>122</v>
      </c>
      <c r="T57" s="180" t="s">
        <v>123</v>
      </c>
      <c r="U57" s="157">
        <v>0</v>
      </c>
      <c r="V57" s="157">
        <f t="shared" si="27"/>
        <v>0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192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4">
        <v>46</v>
      </c>
      <c r="B58" s="175" t="s">
        <v>217</v>
      </c>
      <c r="C58" s="183" t="s">
        <v>218</v>
      </c>
      <c r="D58" s="176" t="s">
        <v>137</v>
      </c>
      <c r="E58" s="177">
        <v>11</v>
      </c>
      <c r="F58" s="178"/>
      <c r="G58" s="179">
        <f t="shared" si="21"/>
        <v>0</v>
      </c>
      <c r="H58" s="178"/>
      <c r="I58" s="179">
        <f t="shared" si="22"/>
        <v>0</v>
      </c>
      <c r="J58" s="178"/>
      <c r="K58" s="179">
        <f t="shared" si="23"/>
        <v>0</v>
      </c>
      <c r="L58" s="179">
        <v>21</v>
      </c>
      <c r="M58" s="179">
        <f t="shared" si="24"/>
        <v>0</v>
      </c>
      <c r="N58" s="179">
        <v>2.7E-4</v>
      </c>
      <c r="O58" s="179">
        <f t="shared" si="25"/>
        <v>0</v>
      </c>
      <c r="P58" s="179">
        <v>0</v>
      </c>
      <c r="Q58" s="179">
        <f t="shared" si="26"/>
        <v>0</v>
      </c>
      <c r="R58" s="179"/>
      <c r="S58" s="179" t="s">
        <v>122</v>
      </c>
      <c r="T58" s="180" t="s">
        <v>123</v>
      </c>
      <c r="U58" s="157">
        <v>0</v>
      </c>
      <c r="V58" s="157">
        <f t="shared" si="27"/>
        <v>0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192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4">
        <v>47</v>
      </c>
      <c r="B59" s="175" t="s">
        <v>219</v>
      </c>
      <c r="C59" s="183" t="s">
        <v>220</v>
      </c>
      <c r="D59" s="176" t="s">
        <v>132</v>
      </c>
      <c r="E59" s="177">
        <v>126</v>
      </c>
      <c r="F59" s="178"/>
      <c r="G59" s="179">
        <f t="shared" si="21"/>
        <v>0</v>
      </c>
      <c r="H59" s="178"/>
      <c r="I59" s="179">
        <f t="shared" si="22"/>
        <v>0</v>
      </c>
      <c r="J59" s="178"/>
      <c r="K59" s="179">
        <f t="shared" si="23"/>
        <v>0</v>
      </c>
      <c r="L59" s="179">
        <v>21</v>
      </c>
      <c r="M59" s="179">
        <f t="shared" si="24"/>
        <v>0</v>
      </c>
      <c r="N59" s="179">
        <v>2.7200000000000002E-3</v>
      </c>
      <c r="O59" s="179">
        <f t="shared" si="25"/>
        <v>0.34</v>
      </c>
      <c r="P59" s="179">
        <v>0</v>
      </c>
      <c r="Q59" s="179">
        <f t="shared" si="26"/>
        <v>0</v>
      </c>
      <c r="R59" s="179"/>
      <c r="S59" s="179" t="s">
        <v>122</v>
      </c>
      <c r="T59" s="180" t="s">
        <v>123</v>
      </c>
      <c r="U59" s="157">
        <v>0</v>
      </c>
      <c r="V59" s="157">
        <f t="shared" si="27"/>
        <v>0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192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74">
        <v>48</v>
      </c>
      <c r="B60" s="175" t="s">
        <v>221</v>
      </c>
      <c r="C60" s="183" t="s">
        <v>222</v>
      </c>
      <c r="D60" s="176" t="s">
        <v>137</v>
      </c>
      <c r="E60" s="177">
        <v>3</v>
      </c>
      <c r="F60" s="178"/>
      <c r="G60" s="179">
        <f t="shared" si="21"/>
        <v>0</v>
      </c>
      <c r="H60" s="178"/>
      <c r="I60" s="179">
        <f t="shared" si="22"/>
        <v>0</v>
      </c>
      <c r="J60" s="178"/>
      <c r="K60" s="179">
        <f t="shared" si="23"/>
        <v>0</v>
      </c>
      <c r="L60" s="179">
        <v>21</v>
      </c>
      <c r="M60" s="179">
        <f t="shared" si="24"/>
        <v>0</v>
      </c>
      <c r="N60" s="179">
        <v>3.7300000000000002E-3</v>
      </c>
      <c r="O60" s="179">
        <f t="shared" si="25"/>
        <v>0.01</v>
      </c>
      <c r="P60" s="179">
        <v>0</v>
      </c>
      <c r="Q60" s="179">
        <f t="shared" si="26"/>
        <v>0</v>
      </c>
      <c r="R60" s="179"/>
      <c r="S60" s="179" t="s">
        <v>122</v>
      </c>
      <c r="T60" s="180" t="s">
        <v>123</v>
      </c>
      <c r="U60" s="157">
        <v>0</v>
      </c>
      <c r="V60" s="157">
        <f t="shared" si="27"/>
        <v>0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192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4">
        <v>49</v>
      </c>
      <c r="B61" s="175" t="s">
        <v>223</v>
      </c>
      <c r="C61" s="183" t="s">
        <v>224</v>
      </c>
      <c r="D61" s="176" t="s">
        <v>121</v>
      </c>
      <c r="E61" s="177">
        <v>529</v>
      </c>
      <c r="F61" s="178"/>
      <c r="G61" s="179">
        <f t="shared" si="21"/>
        <v>0</v>
      </c>
      <c r="H61" s="178"/>
      <c r="I61" s="179">
        <f t="shared" si="22"/>
        <v>0</v>
      </c>
      <c r="J61" s="178"/>
      <c r="K61" s="179">
        <f t="shared" si="23"/>
        <v>0</v>
      </c>
      <c r="L61" s="179">
        <v>21</v>
      </c>
      <c r="M61" s="179">
        <f t="shared" si="24"/>
        <v>0</v>
      </c>
      <c r="N61" s="179">
        <v>3.3000000000000005E-4</v>
      </c>
      <c r="O61" s="179">
        <f t="shared" si="25"/>
        <v>0.17</v>
      </c>
      <c r="P61" s="179">
        <v>0</v>
      </c>
      <c r="Q61" s="179">
        <f t="shared" si="26"/>
        <v>0</v>
      </c>
      <c r="R61" s="179"/>
      <c r="S61" s="179" t="s">
        <v>225</v>
      </c>
      <c r="T61" s="180" t="s">
        <v>226</v>
      </c>
      <c r="U61" s="157">
        <v>2.75E-2</v>
      </c>
      <c r="V61" s="157">
        <f t="shared" si="27"/>
        <v>14.55</v>
      </c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192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 x14ac:dyDescent="0.2">
      <c r="A62" s="174">
        <v>50</v>
      </c>
      <c r="B62" s="175" t="s">
        <v>227</v>
      </c>
      <c r="C62" s="183" t="s">
        <v>228</v>
      </c>
      <c r="D62" s="176" t="s">
        <v>121</v>
      </c>
      <c r="E62" s="177">
        <v>529</v>
      </c>
      <c r="F62" s="178"/>
      <c r="G62" s="179">
        <f t="shared" si="21"/>
        <v>0</v>
      </c>
      <c r="H62" s="178"/>
      <c r="I62" s="179">
        <f t="shared" si="22"/>
        <v>0</v>
      </c>
      <c r="J62" s="178"/>
      <c r="K62" s="179">
        <f t="shared" si="23"/>
        <v>0</v>
      </c>
      <c r="L62" s="179">
        <v>21</v>
      </c>
      <c r="M62" s="179">
        <f t="shared" si="24"/>
        <v>0</v>
      </c>
      <c r="N62" s="179">
        <v>5.3E-3</v>
      </c>
      <c r="O62" s="179">
        <f t="shared" si="25"/>
        <v>2.8</v>
      </c>
      <c r="P62" s="179">
        <v>0</v>
      </c>
      <c r="Q62" s="179">
        <f t="shared" si="26"/>
        <v>0</v>
      </c>
      <c r="R62" s="179"/>
      <c r="S62" s="179" t="s">
        <v>225</v>
      </c>
      <c r="T62" s="180" t="s">
        <v>226</v>
      </c>
      <c r="U62" s="157">
        <v>0.2</v>
      </c>
      <c r="V62" s="157">
        <f t="shared" si="27"/>
        <v>105.8</v>
      </c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192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4">
        <v>51</v>
      </c>
      <c r="B63" s="175" t="s">
        <v>229</v>
      </c>
      <c r="C63" s="183" t="s">
        <v>230</v>
      </c>
      <c r="D63" s="176" t="s">
        <v>121</v>
      </c>
      <c r="E63" s="177">
        <v>529</v>
      </c>
      <c r="F63" s="178"/>
      <c r="G63" s="179">
        <f t="shared" si="21"/>
        <v>0</v>
      </c>
      <c r="H63" s="178"/>
      <c r="I63" s="179">
        <f t="shared" si="22"/>
        <v>0</v>
      </c>
      <c r="J63" s="178"/>
      <c r="K63" s="179">
        <f t="shared" si="23"/>
        <v>0</v>
      </c>
      <c r="L63" s="179">
        <v>21</v>
      </c>
      <c r="M63" s="179">
        <f t="shared" si="24"/>
        <v>0</v>
      </c>
      <c r="N63" s="179">
        <v>0</v>
      </c>
      <c r="O63" s="179">
        <f t="shared" si="25"/>
        <v>0</v>
      </c>
      <c r="P63" s="179">
        <v>0</v>
      </c>
      <c r="Q63" s="179">
        <f t="shared" si="26"/>
        <v>0</v>
      </c>
      <c r="R63" s="179"/>
      <c r="S63" s="179" t="s">
        <v>225</v>
      </c>
      <c r="T63" s="180" t="s">
        <v>226</v>
      </c>
      <c r="U63" s="157">
        <v>0.45</v>
      </c>
      <c r="V63" s="157">
        <f t="shared" si="27"/>
        <v>238.05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124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7">
        <v>52</v>
      </c>
      <c r="B64" s="168" t="s">
        <v>231</v>
      </c>
      <c r="C64" s="184" t="s">
        <v>232</v>
      </c>
      <c r="D64" s="169" t="s">
        <v>181</v>
      </c>
      <c r="E64" s="170">
        <v>116.38000000000001</v>
      </c>
      <c r="F64" s="171"/>
      <c r="G64" s="172">
        <f t="shared" si="21"/>
        <v>0</v>
      </c>
      <c r="H64" s="171"/>
      <c r="I64" s="172">
        <f t="shared" si="22"/>
        <v>0</v>
      </c>
      <c r="J64" s="171"/>
      <c r="K64" s="172">
        <f t="shared" si="23"/>
        <v>0</v>
      </c>
      <c r="L64" s="172">
        <v>21</v>
      </c>
      <c r="M64" s="172">
        <f t="shared" si="24"/>
        <v>0</v>
      </c>
      <c r="N64" s="172">
        <v>2.5000000000000001E-2</v>
      </c>
      <c r="O64" s="172">
        <f t="shared" si="25"/>
        <v>2.91</v>
      </c>
      <c r="P64" s="172">
        <v>0</v>
      </c>
      <c r="Q64" s="172">
        <f t="shared" si="26"/>
        <v>0</v>
      </c>
      <c r="R64" s="172" t="s">
        <v>233</v>
      </c>
      <c r="S64" s="172" t="s">
        <v>225</v>
      </c>
      <c r="T64" s="173" t="s">
        <v>226</v>
      </c>
      <c r="U64" s="157">
        <v>0</v>
      </c>
      <c r="V64" s="157">
        <f t="shared" si="27"/>
        <v>0</v>
      </c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234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235</v>
      </c>
      <c r="D65" s="158"/>
      <c r="E65" s="159">
        <v>116.38000000000001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236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67">
        <v>53</v>
      </c>
      <c r="B66" s="168" t="s">
        <v>237</v>
      </c>
      <c r="C66" s="184" t="s">
        <v>238</v>
      </c>
      <c r="D66" s="169" t="s">
        <v>181</v>
      </c>
      <c r="E66" s="170">
        <v>44.965000000000003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6.4900000000000001E-3</v>
      </c>
      <c r="O66" s="172">
        <f>ROUND(E66*N66,2)</f>
        <v>0.28999999999999998</v>
      </c>
      <c r="P66" s="172">
        <v>0</v>
      </c>
      <c r="Q66" s="172">
        <f>ROUND(E66*P66,2)</f>
        <v>0</v>
      </c>
      <c r="R66" s="172"/>
      <c r="S66" s="172" t="s">
        <v>122</v>
      </c>
      <c r="T66" s="173" t="s">
        <v>123</v>
      </c>
      <c r="U66" s="157">
        <v>0.21000000000000002</v>
      </c>
      <c r="V66" s="157">
        <f>ROUND(E66*U66,2)</f>
        <v>9.44</v>
      </c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124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239</v>
      </c>
      <c r="D67" s="158"/>
      <c r="E67" s="159">
        <v>44.965000000000003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236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74">
        <v>54</v>
      </c>
      <c r="B68" s="175" t="s">
        <v>240</v>
      </c>
      <c r="C68" s="183" t="s">
        <v>241</v>
      </c>
      <c r="D68" s="176" t="s">
        <v>121</v>
      </c>
      <c r="E68" s="177">
        <v>529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9">
        <v>3.2000000000000003E-4</v>
      </c>
      <c r="O68" s="179">
        <f>ROUND(E68*N68,2)</f>
        <v>0.17</v>
      </c>
      <c r="P68" s="179">
        <v>0</v>
      </c>
      <c r="Q68" s="179">
        <f>ROUND(E68*P68,2)</f>
        <v>0</v>
      </c>
      <c r="R68" s="179"/>
      <c r="S68" s="179" t="s">
        <v>225</v>
      </c>
      <c r="T68" s="180" t="s">
        <v>226</v>
      </c>
      <c r="U68" s="157">
        <v>0.1</v>
      </c>
      <c r="V68" s="157">
        <f>ROUND(E68*U68,2)</f>
        <v>52.9</v>
      </c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192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74">
        <v>55</v>
      </c>
      <c r="B69" s="175" t="s">
        <v>242</v>
      </c>
      <c r="C69" s="183" t="s">
        <v>243</v>
      </c>
      <c r="D69" s="176" t="s">
        <v>121</v>
      </c>
      <c r="E69" s="177">
        <v>529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9">
        <v>3.0600000000000002E-3</v>
      </c>
      <c r="O69" s="179">
        <f>ROUND(E69*N69,2)</f>
        <v>1.62</v>
      </c>
      <c r="P69" s="179">
        <v>0</v>
      </c>
      <c r="Q69" s="179">
        <f>ROUND(E69*P69,2)</f>
        <v>0</v>
      </c>
      <c r="R69" s="179"/>
      <c r="S69" s="179" t="s">
        <v>225</v>
      </c>
      <c r="T69" s="180" t="s">
        <v>226</v>
      </c>
      <c r="U69" s="157">
        <v>0</v>
      </c>
      <c r="V69" s="157">
        <f>ROUND(E69*U69,2)</f>
        <v>0</v>
      </c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244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4">
        <v>56</v>
      </c>
      <c r="B70" s="175" t="s">
        <v>138</v>
      </c>
      <c r="C70" s="183" t="s">
        <v>245</v>
      </c>
      <c r="D70" s="176" t="s">
        <v>121</v>
      </c>
      <c r="E70" s="177">
        <v>16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9">
        <v>0.14844000000000002</v>
      </c>
      <c r="O70" s="179">
        <f>ROUND(E70*N70,2)</f>
        <v>2.38</v>
      </c>
      <c r="P70" s="179">
        <v>0</v>
      </c>
      <c r="Q70" s="179">
        <f>ROUND(E70*P70,2)</f>
        <v>0</v>
      </c>
      <c r="R70" s="179"/>
      <c r="S70" s="179" t="s">
        <v>122</v>
      </c>
      <c r="T70" s="180" t="s">
        <v>123</v>
      </c>
      <c r="U70" s="157">
        <v>0</v>
      </c>
      <c r="V70" s="157">
        <f>ROUND(E70*U70,2)</f>
        <v>0</v>
      </c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192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4">
        <v>57</v>
      </c>
      <c r="B71" s="175" t="s">
        <v>246</v>
      </c>
      <c r="C71" s="183" t="s">
        <v>247</v>
      </c>
      <c r="D71" s="176" t="s">
        <v>181</v>
      </c>
      <c r="E71" s="177">
        <v>0.5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0.69210000000000005</v>
      </c>
      <c r="O71" s="179">
        <f>ROUND(E71*N71,2)</f>
        <v>0.35</v>
      </c>
      <c r="P71" s="179">
        <v>0</v>
      </c>
      <c r="Q71" s="179">
        <f>ROUND(E71*P71,2)</f>
        <v>0</v>
      </c>
      <c r="R71" s="179"/>
      <c r="S71" s="179" t="s">
        <v>122</v>
      </c>
      <c r="T71" s="180" t="s">
        <v>123</v>
      </c>
      <c r="U71" s="157">
        <v>0</v>
      </c>
      <c r="V71" s="157">
        <f>ROUND(E71*U71,2)</f>
        <v>0</v>
      </c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192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1" t="s">
        <v>117</v>
      </c>
      <c r="B72" s="162" t="s">
        <v>43</v>
      </c>
      <c r="C72" s="182" t="s">
        <v>82</v>
      </c>
      <c r="D72" s="163"/>
      <c r="E72" s="164"/>
      <c r="F72" s="165"/>
      <c r="G72" s="165">
        <f>SUMIF(AG73:AG73,"&lt;&gt;NOR",G73:G73)</f>
        <v>0</v>
      </c>
      <c r="H72" s="165"/>
      <c r="I72" s="165">
        <f>SUM(I73:I73)</f>
        <v>0</v>
      </c>
      <c r="J72" s="165"/>
      <c r="K72" s="165">
        <f>SUM(K73:K73)</f>
        <v>0</v>
      </c>
      <c r="L72" s="165"/>
      <c r="M72" s="165">
        <f>SUM(M73:M73)</f>
        <v>0</v>
      </c>
      <c r="N72" s="165"/>
      <c r="O72" s="165">
        <f>SUM(O73:O73)</f>
        <v>0</v>
      </c>
      <c r="P72" s="165"/>
      <c r="Q72" s="165">
        <f>SUM(Q73:Q73)</f>
        <v>0</v>
      </c>
      <c r="R72" s="165"/>
      <c r="S72" s="165"/>
      <c r="T72" s="166"/>
      <c r="U72" s="160"/>
      <c r="V72" s="160">
        <f>SUM(V73:V73)</f>
        <v>0</v>
      </c>
      <c r="W72" s="160"/>
      <c r="AG72" t="s">
        <v>118</v>
      </c>
    </row>
    <row r="73" spans="1:60" outlineLevel="1" x14ac:dyDescent="0.2">
      <c r="A73" s="167">
        <v>58</v>
      </c>
      <c r="B73" s="168" t="s">
        <v>248</v>
      </c>
      <c r="C73" s="184" t="s">
        <v>249</v>
      </c>
      <c r="D73" s="169" t="s">
        <v>250</v>
      </c>
      <c r="E73" s="170">
        <v>77.400000000000006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2"/>
      <c r="S73" s="172" t="s">
        <v>122</v>
      </c>
      <c r="T73" s="173" t="s">
        <v>123</v>
      </c>
      <c r="U73" s="157">
        <v>0</v>
      </c>
      <c r="V73" s="157">
        <f>ROUND(E73*U73,2)</f>
        <v>0</v>
      </c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129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5"/>
      <c r="B74" s="6"/>
      <c r="C74" s="186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E74">
        <v>15</v>
      </c>
      <c r="AF74">
        <v>21</v>
      </c>
    </row>
    <row r="75" spans="1:60" x14ac:dyDescent="0.2">
      <c r="A75" s="151"/>
      <c r="B75" s="152" t="s">
        <v>31</v>
      </c>
      <c r="C75" s="187"/>
      <c r="D75" s="153"/>
      <c r="E75" s="154"/>
      <c r="F75" s="154"/>
      <c r="G75" s="181">
        <f>G8+G12+G35+G42+G51+G72</f>
        <v>0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AE75">
        <f>SUMIF(L7:L73,AE74,G7:G73)</f>
        <v>0</v>
      </c>
      <c r="AF75">
        <f>SUMIF(L7:L73,AF74,G7:G73)</f>
        <v>0</v>
      </c>
      <c r="AG75" t="s">
        <v>251</v>
      </c>
    </row>
    <row r="76" spans="1:60" x14ac:dyDescent="0.2">
      <c r="A76" s="5"/>
      <c r="B76" s="6"/>
      <c r="C76" s="186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60" x14ac:dyDescent="0.2">
      <c r="A77" s="5"/>
      <c r="B77" s="6"/>
      <c r="C77" s="186"/>
      <c r="D77" s="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60" x14ac:dyDescent="0.2">
      <c r="A78" s="246" t="s">
        <v>252</v>
      </c>
      <c r="B78" s="246"/>
      <c r="C78" s="247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60" x14ac:dyDescent="0.2">
      <c r="A79" s="248"/>
      <c r="B79" s="249"/>
      <c r="C79" s="250"/>
      <c r="D79" s="249"/>
      <c r="E79" s="249"/>
      <c r="F79" s="249"/>
      <c r="G79" s="25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AG79" t="s">
        <v>253</v>
      </c>
    </row>
    <row r="80" spans="1:60" x14ac:dyDescent="0.2">
      <c r="A80" s="252"/>
      <c r="B80" s="253"/>
      <c r="C80" s="254"/>
      <c r="D80" s="253"/>
      <c r="E80" s="253"/>
      <c r="F80" s="253"/>
      <c r="G80" s="25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33" x14ac:dyDescent="0.2">
      <c r="A81" s="252"/>
      <c r="B81" s="253"/>
      <c r="C81" s="254"/>
      <c r="D81" s="253"/>
      <c r="E81" s="253"/>
      <c r="F81" s="253"/>
      <c r="G81" s="25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3" x14ac:dyDescent="0.2">
      <c r="A82" s="252"/>
      <c r="B82" s="253"/>
      <c r="C82" s="254"/>
      <c r="D82" s="253"/>
      <c r="E82" s="253"/>
      <c r="F82" s="253"/>
      <c r="G82" s="25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">
      <c r="A83" s="256"/>
      <c r="B83" s="257"/>
      <c r="C83" s="258"/>
      <c r="D83" s="257"/>
      <c r="E83" s="257"/>
      <c r="F83" s="257"/>
      <c r="G83" s="259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3" x14ac:dyDescent="0.2">
      <c r="A84" s="5"/>
      <c r="B84" s="6"/>
      <c r="C84" s="186"/>
      <c r="D84" s="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3" x14ac:dyDescent="0.2">
      <c r="C85" s="188"/>
      <c r="D85" s="139"/>
      <c r="AG85" t="s">
        <v>254</v>
      </c>
    </row>
    <row r="86" spans="1:33" x14ac:dyDescent="0.2">
      <c r="D86" s="139"/>
    </row>
    <row r="87" spans="1:33" x14ac:dyDescent="0.2">
      <c r="D87" s="139"/>
    </row>
    <row r="88" spans="1:33" x14ac:dyDescent="0.2">
      <c r="D88" s="139"/>
    </row>
    <row r="89" spans="1:33" x14ac:dyDescent="0.2">
      <c r="D89" s="139"/>
    </row>
    <row r="90" spans="1:33" x14ac:dyDescent="0.2">
      <c r="D90" s="139"/>
    </row>
    <row r="91" spans="1:33" x14ac:dyDescent="0.2">
      <c r="D91" s="139"/>
    </row>
    <row r="92" spans="1:33" x14ac:dyDescent="0.2">
      <c r="D92" s="139"/>
    </row>
    <row r="93" spans="1:33" x14ac:dyDescent="0.2">
      <c r="D93" s="139"/>
    </row>
    <row r="94" spans="1:33" x14ac:dyDescent="0.2">
      <c r="D94" s="139"/>
    </row>
    <row r="95" spans="1:33" x14ac:dyDescent="0.2">
      <c r="D95" s="139"/>
    </row>
    <row r="96" spans="1:33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79:G83"/>
    <mergeCell ref="A1:G1"/>
    <mergeCell ref="C2:G2"/>
    <mergeCell ref="C3:G3"/>
    <mergeCell ref="C4:G4"/>
    <mergeCell ref="A78:C7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7</v>
      </c>
      <c r="B1" s="239"/>
      <c r="C1" s="239"/>
      <c r="D1" s="239"/>
      <c r="E1" s="239"/>
      <c r="F1" s="239"/>
      <c r="G1" s="239"/>
      <c r="AG1" t="s">
        <v>93</v>
      </c>
    </row>
    <row r="2" spans="1:60" ht="25.15" customHeight="1" x14ac:dyDescent="0.2">
      <c r="A2" s="140" t="s">
        <v>8</v>
      </c>
      <c r="B2" s="75" t="s">
        <v>43</v>
      </c>
      <c r="C2" s="240" t="s">
        <v>44</v>
      </c>
      <c r="D2" s="241"/>
      <c r="E2" s="241"/>
      <c r="F2" s="241"/>
      <c r="G2" s="242"/>
      <c r="AG2" t="s">
        <v>94</v>
      </c>
    </row>
    <row r="3" spans="1:60" ht="25.15" customHeight="1" x14ac:dyDescent="0.2">
      <c r="A3" s="140" t="s">
        <v>9</v>
      </c>
      <c r="B3" s="75" t="s">
        <v>46</v>
      </c>
      <c r="C3" s="240" t="s">
        <v>44</v>
      </c>
      <c r="D3" s="241"/>
      <c r="E3" s="241"/>
      <c r="F3" s="241"/>
      <c r="G3" s="242"/>
      <c r="AC3" s="87" t="s">
        <v>94</v>
      </c>
      <c r="AG3" t="s">
        <v>95</v>
      </c>
    </row>
    <row r="4" spans="1:60" ht="25.15" customHeight="1" x14ac:dyDescent="0.2">
      <c r="A4" s="141" t="s">
        <v>10</v>
      </c>
      <c r="B4" s="142" t="s">
        <v>49</v>
      </c>
      <c r="C4" s="243" t="s">
        <v>50</v>
      </c>
      <c r="D4" s="244"/>
      <c r="E4" s="244"/>
      <c r="F4" s="244"/>
      <c r="G4" s="245"/>
      <c r="AG4" t="s">
        <v>96</v>
      </c>
    </row>
    <row r="5" spans="1:60" x14ac:dyDescent="0.2">
      <c r="D5" s="139"/>
    </row>
    <row r="6" spans="1:60" ht="38.25" x14ac:dyDescent="0.2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117</v>
      </c>
      <c r="B8" s="162" t="s">
        <v>69</v>
      </c>
      <c r="C8" s="182" t="s">
        <v>70</v>
      </c>
      <c r="D8" s="163"/>
      <c r="E8" s="164"/>
      <c r="F8" s="165"/>
      <c r="G8" s="165">
        <f>SUMIF(AG9:AG27,"&lt;&gt;NOR",G9:G27)</f>
        <v>0</v>
      </c>
      <c r="H8" s="165"/>
      <c r="I8" s="165">
        <f>SUM(I9:I27)</f>
        <v>0</v>
      </c>
      <c r="J8" s="165"/>
      <c r="K8" s="165">
        <f>SUM(K9:K27)</f>
        <v>0</v>
      </c>
      <c r="L8" s="165"/>
      <c r="M8" s="165">
        <f>SUM(M9:M27)</f>
        <v>0</v>
      </c>
      <c r="N8" s="165"/>
      <c r="O8" s="165">
        <f>SUM(O9:O27)</f>
        <v>0</v>
      </c>
      <c r="P8" s="165"/>
      <c r="Q8" s="165">
        <f>SUM(Q9:Q27)</f>
        <v>0</v>
      </c>
      <c r="R8" s="165"/>
      <c r="S8" s="165"/>
      <c r="T8" s="166"/>
      <c r="U8" s="160"/>
      <c r="V8" s="160">
        <f>SUM(V9:V27)</f>
        <v>0</v>
      </c>
      <c r="W8" s="160"/>
      <c r="AG8" t="s">
        <v>118</v>
      </c>
    </row>
    <row r="9" spans="1:60" outlineLevel="1" x14ac:dyDescent="0.2">
      <c r="A9" s="167">
        <v>1</v>
      </c>
      <c r="B9" s="168" t="s">
        <v>255</v>
      </c>
      <c r="C9" s="184" t="s">
        <v>256</v>
      </c>
      <c r="D9" s="169" t="s">
        <v>257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122</v>
      </c>
      <c r="T9" s="173" t="s">
        <v>123</v>
      </c>
      <c r="U9" s="157">
        <v>0</v>
      </c>
      <c r="V9" s="157">
        <f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170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45" outlineLevel="1" x14ac:dyDescent="0.2">
      <c r="A10" s="155"/>
      <c r="B10" s="156"/>
      <c r="C10" s="185" t="s">
        <v>258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236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55"/>
      <c r="B11" s="156"/>
      <c r="C11" s="185" t="s">
        <v>259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236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33.75" outlineLevel="1" x14ac:dyDescent="0.2">
      <c r="A12" s="155"/>
      <c r="B12" s="156"/>
      <c r="C12" s="185" t="s">
        <v>260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236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5" t="s">
        <v>69</v>
      </c>
      <c r="D13" s="158"/>
      <c r="E13" s="159">
        <v>1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236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2</v>
      </c>
      <c r="B14" s="175" t="s">
        <v>261</v>
      </c>
      <c r="C14" s="183" t="s">
        <v>262</v>
      </c>
      <c r="D14" s="176" t="s">
        <v>257</v>
      </c>
      <c r="E14" s="177">
        <v>20</v>
      </c>
      <c r="F14" s="178"/>
      <c r="G14" s="179">
        <f t="shared" ref="G14:G27" si="0">ROUND(E14*F14,2)</f>
        <v>0</v>
      </c>
      <c r="H14" s="178"/>
      <c r="I14" s="179">
        <f t="shared" ref="I14:I27" si="1">ROUND(E14*H14,2)</f>
        <v>0</v>
      </c>
      <c r="J14" s="178"/>
      <c r="K14" s="179">
        <f t="shared" ref="K14:K27" si="2">ROUND(E14*J14,2)</f>
        <v>0</v>
      </c>
      <c r="L14" s="179">
        <v>21</v>
      </c>
      <c r="M14" s="179">
        <f t="shared" ref="M14:M27" si="3">G14*(1+L14/100)</f>
        <v>0</v>
      </c>
      <c r="N14" s="179">
        <v>0</v>
      </c>
      <c r="O14" s="179">
        <f t="shared" ref="O14:O27" si="4">ROUND(E14*N14,2)</f>
        <v>0</v>
      </c>
      <c r="P14" s="179">
        <v>0</v>
      </c>
      <c r="Q14" s="179">
        <f t="shared" ref="Q14:Q27" si="5">ROUND(E14*P14,2)</f>
        <v>0</v>
      </c>
      <c r="R14" s="179"/>
      <c r="S14" s="179" t="s">
        <v>122</v>
      </c>
      <c r="T14" s="180" t="s">
        <v>123</v>
      </c>
      <c r="U14" s="157">
        <v>0</v>
      </c>
      <c r="V14" s="157">
        <f t="shared" ref="V14:V27" si="6">ROUND(E14*U14,2)</f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170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3</v>
      </c>
      <c r="B15" s="175" t="s">
        <v>263</v>
      </c>
      <c r="C15" s="183" t="s">
        <v>264</v>
      </c>
      <c r="D15" s="176" t="s">
        <v>257</v>
      </c>
      <c r="E15" s="177">
        <v>92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170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4</v>
      </c>
      <c r="B16" s="175" t="s">
        <v>265</v>
      </c>
      <c r="C16" s="183" t="s">
        <v>266</v>
      </c>
      <c r="D16" s="176" t="s">
        <v>257</v>
      </c>
      <c r="E16" s="177">
        <v>4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170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4">
        <v>5</v>
      </c>
      <c r="B17" s="175" t="s">
        <v>267</v>
      </c>
      <c r="C17" s="183" t="s">
        <v>268</v>
      </c>
      <c r="D17" s="176" t="s">
        <v>257</v>
      </c>
      <c r="E17" s="177">
        <v>2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170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4">
        <v>6</v>
      </c>
      <c r="B18" s="175" t="s">
        <v>269</v>
      </c>
      <c r="C18" s="183" t="s">
        <v>270</v>
      </c>
      <c r="D18" s="176" t="s">
        <v>257</v>
      </c>
      <c r="E18" s="177">
        <v>40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170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45" outlineLevel="1" x14ac:dyDescent="0.2">
      <c r="A19" s="174">
        <v>7</v>
      </c>
      <c r="B19" s="175" t="s">
        <v>271</v>
      </c>
      <c r="C19" s="183" t="s">
        <v>272</v>
      </c>
      <c r="D19" s="176" t="s">
        <v>257</v>
      </c>
      <c r="E19" s="177">
        <v>28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45" outlineLevel="1" x14ac:dyDescent="0.2">
      <c r="A20" s="174">
        <v>8</v>
      </c>
      <c r="B20" s="175" t="s">
        <v>273</v>
      </c>
      <c r="C20" s="183" t="s">
        <v>274</v>
      </c>
      <c r="D20" s="176" t="s">
        <v>257</v>
      </c>
      <c r="E20" s="177">
        <v>28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45" outlineLevel="1" x14ac:dyDescent="0.2">
      <c r="A21" s="174">
        <v>9</v>
      </c>
      <c r="B21" s="175" t="s">
        <v>275</v>
      </c>
      <c r="C21" s="183" t="s">
        <v>276</v>
      </c>
      <c r="D21" s="176" t="s">
        <v>121</v>
      </c>
      <c r="E21" s="177">
        <v>100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45" outlineLevel="1" x14ac:dyDescent="0.2">
      <c r="A22" s="174">
        <v>10</v>
      </c>
      <c r="B22" s="175" t="s">
        <v>277</v>
      </c>
      <c r="C22" s="183" t="s">
        <v>278</v>
      </c>
      <c r="D22" s="176" t="s">
        <v>121</v>
      </c>
      <c r="E22" s="177">
        <v>200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122</v>
      </c>
      <c r="T22" s="180" t="s">
        <v>123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45" outlineLevel="1" x14ac:dyDescent="0.2">
      <c r="A23" s="174">
        <v>11</v>
      </c>
      <c r="B23" s="175" t="s">
        <v>279</v>
      </c>
      <c r="C23" s="183" t="s">
        <v>280</v>
      </c>
      <c r="D23" s="176" t="s">
        <v>121</v>
      </c>
      <c r="E23" s="177">
        <v>200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33.75" outlineLevel="1" x14ac:dyDescent="0.2">
      <c r="A24" s="174">
        <v>12</v>
      </c>
      <c r="B24" s="175" t="s">
        <v>281</v>
      </c>
      <c r="C24" s="183" t="s">
        <v>282</v>
      </c>
      <c r="D24" s="176" t="s">
        <v>283</v>
      </c>
      <c r="E24" s="177">
        <v>80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33.75" outlineLevel="1" x14ac:dyDescent="0.2">
      <c r="A25" s="174">
        <v>13</v>
      </c>
      <c r="B25" s="175" t="s">
        <v>284</v>
      </c>
      <c r="C25" s="183" t="s">
        <v>285</v>
      </c>
      <c r="D25" s="176" t="s">
        <v>121</v>
      </c>
      <c r="E25" s="177">
        <v>200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4">
        <v>14</v>
      </c>
      <c r="B26" s="175" t="s">
        <v>286</v>
      </c>
      <c r="C26" s="183" t="s">
        <v>287</v>
      </c>
      <c r="D26" s="176" t="s">
        <v>288</v>
      </c>
      <c r="E26" s="177">
        <v>1500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170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15</v>
      </c>
      <c r="B27" s="175" t="s">
        <v>289</v>
      </c>
      <c r="C27" s="183" t="s">
        <v>290</v>
      </c>
      <c r="D27" s="176" t="s">
        <v>288</v>
      </c>
      <c r="E27" s="177">
        <v>750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170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1" t="s">
        <v>117</v>
      </c>
      <c r="B28" s="162" t="s">
        <v>72</v>
      </c>
      <c r="C28" s="182" t="s">
        <v>73</v>
      </c>
      <c r="D28" s="163"/>
      <c r="E28" s="164"/>
      <c r="F28" s="165"/>
      <c r="G28" s="165">
        <f>SUMIF(AG29:AG35,"&lt;&gt;NOR",G29:G35)</f>
        <v>0</v>
      </c>
      <c r="H28" s="165"/>
      <c r="I28" s="165">
        <f>SUM(I29:I35)</f>
        <v>0</v>
      </c>
      <c r="J28" s="165"/>
      <c r="K28" s="165">
        <f>SUM(K29:K35)</f>
        <v>0</v>
      </c>
      <c r="L28" s="165"/>
      <c r="M28" s="165">
        <f>SUM(M29:M35)</f>
        <v>0</v>
      </c>
      <c r="N28" s="165"/>
      <c r="O28" s="165">
        <f>SUM(O29:O35)</f>
        <v>0</v>
      </c>
      <c r="P28" s="165"/>
      <c r="Q28" s="165">
        <f>SUM(Q29:Q35)</f>
        <v>0</v>
      </c>
      <c r="R28" s="165"/>
      <c r="S28" s="165"/>
      <c r="T28" s="166"/>
      <c r="U28" s="160"/>
      <c r="V28" s="160">
        <f>SUM(V29:V35)</f>
        <v>0</v>
      </c>
      <c r="W28" s="160"/>
      <c r="AG28" t="s">
        <v>118</v>
      </c>
    </row>
    <row r="29" spans="1:60" ht="22.5" outlineLevel="1" x14ac:dyDescent="0.2">
      <c r="A29" s="174">
        <v>16</v>
      </c>
      <c r="B29" s="175" t="s">
        <v>291</v>
      </c>
      <c r="C29" s="183" t="s">
        <v>292</v>
      </c>
      <c r="D29" s="176" t="s">
        <v>257</v>
      </c>
      <c r="E29" s="177">
        <v>7</v>
      </c>
      <c r="F29" s="178"/>
      <c r="G29" s="179">
        <f t="shared" ref="G29:G35" si="7">ROUND(E29*F29,2)</f>
        <v>0</v>
      </c>
      <c r="H29" s="178"/>
      <c r="I29" s="179">
        <f t="shared" ref="I29:I35" si="8">ROUND(E29*H29,2)</f>
        <v>0</v>
      </c>
      <c r="J29" s="178"/>
      <c r="K29" s="179">
        <f t="shared" ref="K29:K35" si="9">ROUND(E29*J29,2)</f>
        <v>0</v>
      </c>
      <c r="L29" s="179">
        <v>21</v>
      </c>
      <c r="M29" s="179">
        <f t="shared" ref="M29:M35" si="10">G29*(1+L29/100)</f>
        <v>0</v>
      </c>
      <c r="N29" s="179">
        <v>0</v>
      </c>
      <c r="O29" s="179">
        <f t="shared" ref="O29:O35" si="11">ROUND(E29*N29,2)</f>
        <v>0</v>
      </c>
      <c r="P29" s="179">
        <v>0</v>
      </c>
      <c r="Q29" s="179">
        <f t="shared" ref="Q29:Q35" si="12">ROUND(E29*P29,2)</f>
        <v>0</v>
      </c>
      <c r="R29" s="179"/>
      <c r="S29" s="179" t="s">
        <v>122</v>
      </c>
      <c r="T29" s="180" t="s">
        <v>123</v>
      </c>
      <c r="U29" s="157">
        <v>0</v>
      </c>
      <c r="V29" s="157">
        <f t="shared" ref="V29:V35" si="13">ROUND(E29*U29,2)</f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170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4">
        <v>17</v>
      </c>
      <c r="B30" s="175" t="s">
        <v>293</v>
      </c>
      <c r="C30" s="183" t="s">
        <v>294</v>
      </c>
      <c r="D30" s="176" t="s">
        <v>257</v>
      </c>
      <c r="E30" s="177">
        <v>6</v>
      </c>
      <c r="F30" s="178"/>
      <c r="G30" s="179">
        <f t="shared" si="7"/>
        <v>0</v>
      </c>
      <c r="H30" s="178"/>
      <c r="I30" s="179">
        <f t="shared" si="8"/>
        <v>0</v>
      </c>
      <c r="J30" s="178"/>
      <c r="K30" s="179">
        <f t="shared" si="9"/>
        <v>0</v>
      </c>
      <c r="L30" s="179">
        <v>21</v>
      </c>
      <c r="M30" s="179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79"/>
      <c r="S30" s="179" t="s">
        <v>122</v>
      </c>
      <c r="T30" s="180" t="s">
        <v>123</v>
      </c>
      <c r="U30" s="157">
        <v>0</v>
      </c>
      <c r="V30" s="157">
        <f t="shared" si="13"/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170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18</v>
      </c>
      <c r="B31" s="175" t="s">
        <v>295</v>
      </c>
      <c r="C31" s="183" t="s">
        <v>296</v>
      </c>
      <c r="D31" s="176" t="s">
        <v>257</v>
      </c>
      <c r="E31" s="177">
        <v>2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21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si="13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170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19</v>
      </c>
      <c r="B32" s="175" t="s">
        <v>297</v>
      </c>
      <c r="C32" s="183" t="s">
        <v>298</v>
      </c>
      <c r="D32" s="176" t="s">
        <v>257</v>
      </c>
      <c r="E32" s="177">
        <v>30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13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170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33.75" outlineLevel="1" x14ac:dyDescent="0.2">
      <c r="A33" s="174">
        <v>20</v>
      </c>
      <c r="B33" s="175" t="s">
        <v>299</v>
      </c>
      <c r="C33" s="183" t="s">
        <v>300</v>
      </c>
      <c r="D33" s="176" t="s">
        <v>283</v>
      </c>
      <c r="E33" s="177">
        <v>115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122</v>
      </c>
      <c r="T33" s="180" t="s">
        <v>123</v>
      </c>
      <c r="U33" s="157">
        <v>0</v>
      </c>
      <c r="V33" s="157">
        <f t="shared" si="13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4">
        <v>21</v>
      </c>
      <c r="B34" s="175" t="s">
        <v>301</v>
      </c>
      <c r="C34" s="183" t="s">
        <v>287</v>
      </c>
      <c r="D34" s="176" t="s">
        <v>288</v>
      </c>
      <c r="E34" s="177">
        <v>600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21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122</v>
      </c>
      <c r="T34" s="180" t="s">
        <v>123</v>
      </c>
      <c r="U34" s="157">
        <v>0</v>
      </c>
      <c r="V34" s="157">
        <f t="shared" si="13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170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4">
        <v>22</v>
      </c>
      <c r="B35" s="175" t="s">
        <v>302</v>
      </c>
      <c r="C35" s="183" t="s">
        <v>290</v>
      </c>
      <c r="D35" s="176" t="s">
        <v>288</v>
      </c>
      <c r="E35" s="177">
        <v>300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122</v>
      </c>
      <c r="T35" s="180" t="s">
        <v>123</v>
      </c>
      <c r="U35" s="157">
        <v>0</v>
      </c>
      <c r="V35" s="157">
        <f t="shared" si="13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170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61" t="s">
        <v>117</v>
      </c>
      <c r="B36" s="162" t="s">
        <v>53</v>
      </c>
      <c r="C36" s="182" t="s">
        <v>73</v>
      </c>
      <c r="D36" s="163"/>
      <c r="E36" s="164"/>
      <c r="F36" s="165"/>
      <c r="G36" s="165">
        <f>SUMIF(AG37:AG42,"&lt;&gt;NOR",G37:G42)</f>
        <v>0</v>
      </c>
      <c r="H36" s="165"/>
      <c r="I36" s="165">
        <f>SUM(I37:I42)</f>
        <v>0</v>
      </c>
      <c r="J36" s="165"/>
      <c r="K36" s="165">
        <f>SUM(K37:K42)</f>
        <v>0</v>
      </c>
      <c r="L36" s="165"/>
      <c r="M36" s="165">
        <f>SUM(M37:M42)</f>
        <v>0</v>
      </c>
      <c r="N36" s="165"/>
      <c r="O36" s="165">
        <f>SUM(O37:O42)</f>
        <v>0</v>
      </c>
      <c r="P36" s="165"/>
      <c r="Q36" s="165">
        <f>SUM(Q37:Q42)</f>
        <v>0</v>
      </c>
      <c r="R36" s="165"/>
      <c r="S36" s="165"/>
      <c r="T36" s="166"/>
      <c r="U36" s="160"/>
      <c r="V36" s="160">
        <f>SUM(V37:V42)</f>
        <v>0</v>
      </c>
      <c r="W36" s="160"/>
      <c r="AG36" t="s">
        <v>118</v>
      </c>
    </row>
    <row r="37" spans="1:60" outlineLevel="1" x14ac:dyDescent="0.2">
      <c r="A37" s="174">
        <v>23</v>
      </c>
      <c r="B37" s="175" t="s">
        <v>69</v>
      </c>
      <c r="C37" s="183" t="s">
        <v>303</v>
      </c>
      <c r="D37" s="176" t="s">
        <v>304</v>
      </c>
      <c r="E37" s="177">
        <v>168</v>
      </c>
      <c r="F37" s="178"/>
      <c r="G37" s="179">
        <f t="shared" ref="G37:G42" si="14">ROUND(E37*F37,2)</f>
        <v>0</v>
      </c>
      <c r="H37" s="178"/>
      <c r="I37" s="179">
        <f t="shared" ref="I37:I42" si="15">ROUND(E37*H37,2)</f>
        <v>0</v>
      </c>
      <c r="J37" s="178"/>
      <c r="K37" s="179">
        <f t="shared" ref="K37:K42" si="16">ROUND(E37*J37,2)</f>
        <v>0</v>
      </c>
      <c r="L37" s="179">
        <v>21</v>
      </c>
      <c r="M37" s="179">
        <f t="shared" ref="M37:M42" si="17">G37*(1+L37/100)</f>
        <v>0</v>
      </c>
      <c r="N37" s="179">
        <v>0</v>
      </c>
      <c r="O37" s="179">
        <f t="shared" ref="O37:O42" si="18">ROUND(E37*N37,2)</f>
        <v>0</v>
      </c>
      <c r="P37" s="179">
        <v>0</v>
      </c>
      <c r="Q37" s="179">
        <f t="shared" ref="Q37:Q42" si="19">ROUND(E37*P37,2)</f>
        <v>0</v>
      </c>
      <c r="R37" s="179"/>
      <c r="S37" s="179" t="s">
        <v>122</v>
      </c>
      <c r="T37" s="180" t="s">
        <v>123</v>
      </c>
      <c r="U37" s="157">
        <v>0</v>
      </c>
      <c r="V37" s="157">
        <f t="shared" ref="V37:V42" si="20">ROUND(E37*U37,2)</f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129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24</v>
      </c>
      <c r="B38" s="175" t="s">
        <v>51</v>
      </c>
      <c r="C38" s="183" t="s">
        <v>305</v>
      </c>
      <c r="D38" s="176" t="s">
        <v>304</v>
      </c>
      <c r="E38" s="177">
        <v>240</v>
      </c>
      <c r="F38" s="178"/>
      <c r="G38" s="179">
        <f t="shared" si="14"/>
        <v>0</v>
      </c>
      <c r="H38" s="178"/>
      <c r="I38" s="179">
        <f t="shared" si="15"/>
        <v>0</v>
      </c>
      <c r="J38" s="178"/>
      <c r="K38" s="179">
        <f t="shared" si="16"/>
        <v>0</v>
      </c>
      <c r="L38" s="179">
        <v>21</v>
      </c>
      <c r="M38" s="179">
        <f t="shared" si="17"/>
        <v>0</v>
      </c>
      <c r="N38" s="179">
        <v>0</v>
      </c>
      <c r="O38" s="179">
        <f t="shared" si="18"/>
        <v>0</v>
      </c>
      <c r="P38" s="179">
        <v>0</v>
      </c>
      <c r="Q38" s="179">
        <f t="shared" si="19"/>
        <v>0</v>
      </c>
      <c r="R38" s="179"/>
      <c r="S38" s="179" t="s">
        <v>122</v>
      </c>
      <c r="T38" s="180" t="s">
        <v>123</v>
      </c>
      <c r="U38" s="157">
        <v>0</v>
      </c>
      <c r="V38" s="157">
        <f t="shared" si="20"/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129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4">
        <v>25</v>
      </c>
      <c r="B39" s="175" t="s">
        <v>53</v>
      </c>
      <c r="C39" s="183" t="s">
        <v>306</v>
      </c>
      <c r="D39" s="176" t="s">
        <v>307</v>
      </c>
      <c r="E39" s="177">
        <v>1</v>
      </c>
      <c r="F39" s="178"/>
      <c r="G39" s="179">
        <f t="shared" si="14"/>
        <v>0</v>
      </c>
      <c r="H39" s="178"/>
      <c r="I39" s="179">
        <f t="shared" si="15"/>
        <v>0</v>
      </c>
      <c r="J39" s="178"/>
      <c r="K39" s="179">
        <f t="shared" si="16"/>
        <v>0</v>
      </c>
      <c r="L39" s="179">
        <v>21</v>
      </c>
      <c r="M39" s="179">
        <f t="shared" si="17"/>
        <v>0</v>
      </c>
      <c r="N39" s="179">
        <v>0</v>
      </c>
      <c r="O39" s="179">
        <f t="shared" si="18"/>
        <v>0</v>
      </c>
      <c r="P39" s="179">
        <v>0</v>
      </c>
      <c r="Q39" s="179">
        <f t="shared" si="19"/>
        <v>0</v>
      </c>
      <c r="R39" s="179"/>
      <c r="S39" s="179" t="s">
        <v>122</v>
      </c>
      <c r="T39" s="180" t="s">
        <v>123</v>
      </c>
      <c r="U39" s="157">
        <v>0</v>
      </c>
      <c r="V39" s="157">
        <f t="shared" si="20"/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129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4">
        <v>26</v>
      </c>
      <c r="B40" s="175" t="s">
        <v>57</v>
      </c>
      <c r="C40" s="183" t="s">
        <v>308</v>
      </c>
      <c r="D40" s="176" t="s">
        <v>304</v>
      </c>
      <c r="E40" s="177">
        <v>32</v>
      </c>
      <c r="F40" s="178"/>
      <c r="G40" s="179">
        <f t="shared" si="14"/>
        <v>0</v>
      </c>
      <c r="H40" s="178"/>
      <c r="I40" s="179">
        <f t="shared" si="15"/>
        <v>0</v>
      </c>
      <c r="J40" s="178"/>
      <c r="K40" s="179">
        <f t="shared" si="16"/>
        <v>0</v>
      </c>
      <c r="L40" s="179">
        <v>21</v>
      </c>
      <c r="M40" s="179">
        <f t="shared" si="17"/>
        <v>0</v>
      </c>
      <c r="N40" s="179">
        <v>0</v>
      </c>
      <c r="O40" s="179">
        <f t="shared" si="18"/>
        <v>0</v>
      </c>
      <c r="P40" s="179">
        <v>0</v>
      </c>
      <c r="Q40" s="179">
        <f t="shared" si="19"/>
        <v>0</v>
      </c>
      <c r="R40" s="179"/>
      <c r="S40" s="179" t="s">
        <v>122</v>
      </c>
      <c r="T40" s="180" t="s">
        <v>123</v>
      </c>
      <c r="U40" s="157">
        <v>0</v>
      </c>
      <c r="V40" s="157">
        <f t="shared" si="20"/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129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4">
        <v>27</v>
      </c>
      <c r="B41" s="175" t="s">
        <v>59</v>
      </c>
      <c r="C41" s="183" t="s">
        <v>309</v>
      </c>
      <c r="D41" s="176" t="s">
        <v>307</v>
      </c>
      <c r="E41" s="177">
        <v>1</v>
      </c>
      <c r="F41" s="178"/>
      <c r="G41" s="179">
        <f t="shared" si="14"/>
        <v>0</v>
      </c>
      <c r="H41" s="178"/>
      <c r="I41" s="179">
        <f t="shared" si="15"/>
        <v>0</v>
      </c>
      <c r="J41" s="178"/>
      <c r="K41" s="179">
        <f t="shared" si="16"/>
        <v>0</v>
      </c>
      <c r="L41" s="179">
        <v>21</v>
      </c>
      <c r="M41" s="179">
        <f t="shared" si="17"/>
        <v>0</v>
      </c>
      <c r="N41" s="179">
        <v>0</v>
      </c>
      <c r="O41" s="179">
        <f t="shared" si="18"/>
        <v>0</v>
      </c>
      <c r="P41" s="179">
        <v>0</v>
      </c>
      <c r="Q41" s="179">
        <f t="shared" si="19"/>
        <v>0</v>
      </c>
      <c r="R41" s="179"/>
      <c r="S41" s="179" t="s">
        <v>122</v>
      </c>
      <c r="T41" s="180" t="s">
        <v>123</v>
      </c>
      <c r="U41" s="157">
        <v>0</v>
      </c>
      <c r="V41" s="157">
        <f t="shared" si="20"/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170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4">
        <v>28</v>
      </c>
      <c r="B42" s="175" t="s">
        <v>61</v>
      </c>
      <c r="C42" s="183" t="s">
        <v>310</v>
      </c>
      <c r="D42" s="176" t="s">
        <v>307</v>
      </c>
      <c r="E42" s="177">
        <v>1</v>
      </c>
      <c r="F42" s="178"/>
      <c r="G42" s="179">
        <f t="shared" si="14"/>
        <v>0</v>
      </c>
      <c r="H42" s="178"/>
      <c r="I42" s="179">
        <f t="shared" si="15"/>
        <v>0</v>
      </c>
      <c r="J42" s="178"/>
      <c r="K42" s="179">
        <f t="shared" si="16"/>
        <v>0</v>
      </c>
      <c r="L42" s="179">
        <v>21</v>
      </c>
      <c r="M42" s="179">
        <f t="shared" si="17"/>
        <v>0</v>
      </c>
      <c r="N42" s="179">
        <v>0</v>
      </c>
      <c r="O42" s="179">
        <f t="shared" si="18"/>
        <v>0</v>
      </c>
      <c r="P42" s="179">
        <v>0</v>
      </c>
      <c r="Q42" s="179">
        <f t="shared" si="19"/>
        <v>0</v>
      </c>
      <c r="R42" s="179"/>
      <c r="S42" s="179" t="s">
        <v>122</v>
      </c>
      <c r="T42" s="180" t="s">
        <v>123</v>
      </c>
      <c r="U42" s="157">
        <v>0</v>
      </c>
      <c r="V42" s="157">
        <f t="shared" si="20"/>
        <v>0</v>
      </c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170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1" t="s">
        <v>117</v>
      </c>
      <c r="B43" s="162" t="s">
        <v>92</v>
      </c>
      <c r="C43" s="182" t="s">
        <v>30</v>
      </c>
      <c r="D43" s="163"/>
      <c r="E43" s="164"/>
      <c r="F43" s="165"/>
      <c r="G43" s="165">
        <f>SUMIF(AG44:AG44,"&lt;&gt;NOR",G44:G44)</f>
        <v>0</v>
      </c>
      <c r="H43" s="165"/>
      <c r="I43" s="165">
        <f>SUM(I44:I44)</f>
        <v>0</v>
      </c>
      <c r="J43" s="165"/>
      <c r="K43" s="165">
        <f>SUM(K44:K44)</f>
        <v>0</v>
      </c>
      <c r="L43" s="165"/>
      <c r="M43" s="165">
        <f>SUM(M44:M44)</f>
        <v>0</v>
      </c>
      <c r="N43" s="165"/>
      <c r="O43" s="165">
        <f>SUM(O44:O44)</f>
        <v>0</v>
      </c>
      <c r="P43" s="165"/>
      <c r="Q43" s="165">
        <f>SUM(Q44:Q44)</f>
        <v>0</v>
      </c>
      <c r="R43" s="165"/>
      <c r="S43" s="165"/>
      <c r="T43" s="166"/>
      <c r="U43" s="160"/>
      <c r="V43" s="160">
        <f>SUM(V44:V44)</f>
        <v>0</v>
      </c>
      <c r="W43" s="160"/>
      <c r="AG43" t="s">
        <v>118</v>
      </c>
    </row>
    <row r="44" spans="1:60" outlineLevel="1" x14ac:dyDescent="0.2">
      <c r="A44" s="167">
        <v>29</v>
      </c>
      <c r="B44" s="168" t="s">
        <v>311</v>
      </c>
      <c r="C44" s="184" t="s">
        <v>312</v>
      </c>
      <c r="D44" s="169" t="s">
        <v>313</v>
      </c>
      <c r="E44" s="170">
        <v>1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/>
      <c r="S44" s="172" t="s">
        <v>225</v>
      </c>
      <c r="T44" s="173" t="s">
        <v>123</v>
      </c>
      <c r="U44" s="157">
        <v>0</v>
      </c>
      <c r="V44" s="157">
        <f>ROUND(E44*U44,2)</f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314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5"/>
      <c r="B45" s="6"/>
      <c r="C45" s="186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AE45">
        <v>15</v>
      </c>
      <c r="AF45">
        <v>21</v>
      </c>
    </row>
    <row r="46" spans="1:60" x14ac:dyDescent="0.2">
      <c r="A46" s="151"/>
      <c r="B46" s="152" t="s">
        <v>31</v>
      </c>
      <c r="C46" s="187"/>
      <c r="D46" s="153"/>
      <c r="E46" s="154"/>
      <c r="F46" s="154"/>
      <c r="G46" s="181">
        <f>G8+G28+G36+G43</f>
        <v>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AE46">
        <f>SUMIF(L7:L44,AE45,G7:G44)</f>
        <v>0</v>
      </c>
      <c r="AF46">
        <f>SUMIF(L7:L44,AF45,G7:G44)</f>
        <v>0</v>
      </c>
      <c r="AG46" t="s">
        <v>251</v>
      </c>
    </row>
    <row r="47" spans="1:60" x14ac:dyDescent="0.2">
      <c r="A47" s="5"/>
      <c r="B47" s="6"/>
      <c r="C47" s="186"/>
      <c r="D47" s="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60" x14ac:dyDescent="0.2">
      <c r="A48" s="5"/>
      <c r="B48" s="6"/>
      <c r="C48" s="186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33" x14ac:dyDescent="0.2">
      <c r="A49" s="246" t="s">
        <v>252</v>
      </c>
      <c r="B49" s="246"/>
      <c r="C49" s="247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33" x14ac:dyDescent="0.2">
      <c r="A50" s="248"/>
      <c r="B50" s="249"/>
      <c r="C50" s="250"/>
      <c r="D50" s="249"/>
      <c r="E50" s="249"/>
      <c r="F50" s="249"/>
      <c r="G50" s="251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G50" t="s">
        <v>253</v>
      </c>
    </row>
    <row r="51" spans="1:33" x14ac:dyDescent="0.2">
      <c r="A51" s="252"/>
      <c r="B51" s="253"/>
      <c r="C51" s="254"/>
      <c r="D51" s="253"/>
      <c r="E51" s="253"/>
      <c r="F51" s="253"/>
      <c r="G51" s="25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 x14ac:dyDescent="0.2">
      <c r="A52" s="252"/>
      <c r="B52" s="253"/>
      <c r="C52" s="254"/>
      <c r="D52" s="253"/>
      <c r="E52" s="253"/>
      <c r="F52" s="253"/>
      <c r="G52" s="25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33" x14ac:dyDescent="0.2">
      <c r="A53" s="252"/>
      <c r="B53" s="253"/>
      <c r="C53" s="254"/>
      <c r="D53" s="253"/>
      <c r="E53" s="253"/>
      <c r="F53" s="253"/>
      <c r="G53" s="25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33" x14ac:dyDescent="0.2">
      <c r="A54" s="256"/>
      <c r="B54" s="257"/>
      <c r="C54" s="258"/>
      <c r="D54" s="257"/>
      <c r="E54" s="257"/>
      <c r="F54" s="257"/>
      <c r="G54" s="25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33" x14ac:dyDescent="0.2">
      <c r="A55" s="5"/>
      <c r="B55" s="6"/>
      <c r="C55" s="186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33" x14ac:dyDescent="0.2">
      <c r="C56" s="188"/>
      <c r="D56" s="139"/>
      <c r="AG56" t="s">
        <v>254</v>
      </c>
    </row>
    <row r="57" spans="1:33" x14ac:dyDescent="0.2">
      <c r="D57" s="139"/>
    </row>
    <row r="58" spans="1:33" x14ac:dyDescent="0.2">
      <c r="D58" s="139"/>
    </row>
    <row r="59" spans="1:33" x14ac:dyDescent="0.2">
      <c r="D59" s="139"/>
    </row>
    <row r="60" spans="1:33" x14ac:dyDescent="0.2">
      <c r="D60" s="139"/>
    </row>
    <row r="61" spans="1:33" x14ac:dyDescent="0.2">
      <c r="D61" s="139"/>
    </row>
    <row r="62" spans="1:33" x14ac:dyDescent="0.2">
      <c r="D62" s="139"/>
    </row>
    <row r="63" spans="1:33" x14ac:dyDescent="0.2">
      <c r="D63" s="139"/>
    </row>
    <row r="64" spans="1:33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50:G54"/>
    <mergeCell ref="A1:G1"/>
    <mergeCell ref="C2:G2"/>
    <mergeCell ref="C3:G3"/>
    <mergeCell ref="C4:G4"/>
    <mergeCell ref="A49:C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7</v>
      </c>
      <c r="B1" s="239"/>
      <c r="C1" s="239"/>
      <c r="D1" s="239"/>
      <c r="E1" s="239"/>
      <c r="F1" s="239"/>
      <c r="G1" s="239"/>
      <c r="AG1" t="s">
        <v>93</v>
      </c>
    </row>
    <row r="2" spans="1:60" ht="25.15" customHeight="1" x14ac:dyDescent="0.2">
      <c r="A2" s="140" t="s">
        <v>8</v>
      </c>
      <c r="B2" s="75" t="s">
        <v>43</v>
      </c>
      <c r="C2" s="240" t="s">
        <v>44</v>
      </c>
      <c r="D2" s="241"/>
      <c r="E2" s="241"/>
      <c r="F2" s="241"/>
      <c r="G2" s="242"/>
      <c r="AG2" t="s">
        <v>94</v>
      </c>
    </row>
    <row r="3" spans="1:60" ht="25.15" customHeight="1" x14ac:dyDescent="0.2">
      <c r="A3" s="140" t="s">
        <v>9</v>
      </c>
      <c r="B3" s="75" t="s">
        <v>46</v>
      </c>
      <c r="C3" s="240" t="s">
        <v>44</v>
      </c>
      <c r="D3" s="241"/>
      <c r="E3" s="241"/>
      <c r="F3" s="241"/>
      <c r="G3" s="242"/>
      <c r="AC3" s="87" t="s">
        <v>94</v>
      </c>
      <c r="AG3" t="s">
        <v>95</v>
      </c>
    </row>
    <row r="4" spans="1:60" ht="25.15" customHeight="1" x14ac:dyDescent="0.2">
      <c r="A4" s="141" t="s">
        <v>10</v>
      </c>
      <c r="B4" s="142" t="s">
        <v>51</v>
      </c>
      <c r="C4" s="243" t="s">
        <v>52</v>
      </c>
      <c r="D4" s="244"/>
      <c r="E4" s="244"/>
      <c r="F4" s="244"/>
      <c r="G4" s="245"/>
      <c r="AG4" t="s">
        <v>96</v>
      </c>
    </row>
    <row r="5" spans="1:60" x14ac:dyDescent="0.2">
      <c r="D5" s="139"/>
    </row>
    <row r="6" spans="1:60" ht="38.25" x14ac:dyDescent="0.2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117</v>
      </c>
      <c r="B8" s="162" t="s">
        <v>74</v>
      </c>
      <c r="C8" s="182" t="s">
        <v>75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5"/>
      <c r="O8" s="165">
        <f>SUM(O9:O11)</f>
        <v>10.010000000000002</v>
      </c>
      <c r="P8" s="165"/>
      <c r="Q8" s="165">
        <f>SUM(Q9:Q11)</f>
        <v>0</v>
      </c>
      <c r="R8" s="165"/>
      <c r="S8" s="165"/>
      <c r="T8" s="166"/>
      <c r="U8" s="160"/>
      <c r="V8" s="160">
        <f>SUM(V9:V11)</f>
        <v>457.37</v>
      </c>
      <c r="W8" s="160"/>
      <c r="AG8" t="s">
        <v>118</v>
      </c>
    </row>
    <row r="9" spans="1:60" ht="22.5" outlineLevel="1" x14ac:dyDescent="0.2">
      <c r="A9" s="174">
        <v>1</v>
      </c>
      <c r="B9" s="175" t="s">
        <v>119</v>
      </c>
      <c r="C9" s="183" t="s">
        <v>120</v>
      </c>
      <c r="D9" s="176" t="s">
        <v>121</v>
      </c>
      <c r="E9" s="177">
        <v>278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8.7200000000000003E-3</v>
      </c>
      <c r="O9" s="179">
        <f>ROUND(E9*N9,2)</f>
        <v>2.42</v>
      </c>
      <c r="P9" s="179">
        <v>0</v>
      </c>
      <c r="Q9" s="179">
        <f>ROUND(E9*P9,2)</f>
        <v>0</v>
      </c>
      <c r="R9" s="179"/>
      <c r="S9" s="179" t="s">
        <v>122</v>
      </c>
      <c r="T9" s="180" t="s">
        <v>123</v>
      </c>
      <c r="U9" s="157">
        <v>0.62820000000000009</v>
      </c>
      <c r="V9" s="157">
        <f>ROUND(E9*U9,2)</f>
        <v>174.64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124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74">
        <v>2</v>
      </c>
      <c r="B10" s="175" t="s">
        <v>125</v>
      </c>
      <c r="C10" s="183" t="s">
        <v>126</v>
      </c>
      <c r="D10" s="176" t="s">
        <v>121</v>
      </c>
      <c r="E10" s="177">
        <v>278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9">
        <v>2.4110000000000003E-2</v>
      </c>
      <c r="O10" s="179">
        <f>ROUND(E10*N10,2)</f>
        <v>6.7</v>
      </c>
      <c r="P10" s="179">
        <v>0</v>
      </c>
      <c r="Q10" s="179">
        <f>ROUND(E10*P10,2)</f>
        <v>0</v>
      </c>
      <c r="R10" s="179"/>
      <c r="S10" s="179" t="s">
        <v>122</v>
      </c>
      <c r="T10" s="180" t="s">
        <v>123</v>
      </c>
      <c r="U10" s="157">
        <v>1.0170000000000001</v>
      </c>
      <c r="V10" s="157">
        <f>ROUND(E10*U10,2)</f>
        <v>282.73</v>
      </c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124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3</v>
      </c>
      <c r="B11" s="175" t="s">
        <v>127</v>
      </c>
      <c r="C11" s="183" t="s">
        <v>128</v>
      </c>
      <c r="D11" s="176" t="s">
        <v>121</v>
      </c>
      <c r="E11" s="177">
        <v>278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3.2000000000000002E-3</v>
      </c>
      <c r="O11" s="179">
        <f>ROUND(E11*N11,2)</f>
        <v>0.89</v>
      </c>
      <c r="P11" s="179">
        <v>0</v>
      </c>
      <c r="Q11" s="179">
        <f>ROUND(E11*P11,2)</f>
        <v>0</v>
      </c>
      <c r="R11" s="179"/>
      <c r="S11" s="179" t="s">
        <v>122</v>
      </c>
      <c r="T11" s="180" t="s">
        <v>123</v>
      </c>
      <c r="U11" s="157">
        <v>0</v>
      </c>
      <c r="V11" s="157">
        <f>ROUND(E11*U11,2)</f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129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1" t="s">
        <v>117</v>
      </c>
      <c r="B12" s="162" t="s">
        <v>76</v>
      </c>
      <c r="C12" s="182" t="s">
        <v>77</v>
      </c>
      <c r="D12" s="163"/>
      <c r="E12" s="164"/>
      <c r="F12" s="165"/>
      <c r="G12" s="165">
        <f>SUMIF(AG13:AG36,"&lt;&gt;NOR",G13:G36)</f>
        <v>0</v>
      </c>
      <c r="H12" s="165"/>
      <c r="I12" s="165">
        <f>SUM(I13:I36)</f>
        <v>0</v>
      </c>
      <c r="J12" s="165"/>
      <c r="K12" s="165">
        <f>SUM(K13:K36)</f>
        <v>0</v>
      </c>
      <c r="L12" s="165"/>
      <c r="M12" s="165">
        <f>SUM(M13:M36)</f>
        <v>0</v>
      </c>
      <c r="N12" s="165"/>
      <c r="O12" s="165">
        <f>SUM(O13:O36)</f>
        <v>27.759999999999998</v>
      </c>
      <c r="P12" s="165"/>
      <c r="Q12" s="165">
        <f>SUM(Q13:Q36)</f>
        <v>7.89</v>
      </c>
      <c r="R12" s="165"/>
      <c r="S12" s="165"/>
      <c r="T12" s="166"/>
      <c r="U12" s="160"/>
      <c r="V12" s="160">
        <f>SUM(V13:V36)</f>
        <v>0</v>
      </c>
      <c r="W12" s="160"/>
      <c r="AG12" t="s">
        <v>118</v>
      </c>
    </row>
    <row r="13" spans="1:60" outlineLevel="1" x14ac:dyDescent="0.2">
      <c r="A13" s="174">
        <v>4</v>
      </c>
      <c r="B13" s="175" t="s">
        <v>130</v>
      </c>
      <c r="C13" s="183" t="s">
        <v>131</v>
      </c>
      <c r="D13" s="176" t="s">
        <v>132</v>
      </c>
      <c r="E13" s="177">
        <v>196.70000000000002</v>
      </c>
      <c r="F13" s="178"/>
      <c r="G13" s="179">
        <f t="shared" ref="G13:G36" si="0">ROUND(E13*F13,2)</f>
        <v>0</v>
      </c>
      <c r="H13" s="178"/>
      <c r="I13" s="179">
        <f t="shared" ref="I13:I36" si="1">ROUND(E13*H13,2)</f>
        <v>0</v>
      </c>
      <c r="J13" s="178"/>
      <c r="K13" s="179">
        <f t="shared" ref="K13:K36" si="2">ROUND(E13*J13,2)</f>
        <v>0</v>
      </c>
      <c r="L13" s="179">
        <v>21</v>
      </c>
      <c r="M13" s="179">
        <f t="shared" ref="M13:M36" si="3">G13*(1+L13/100)</f>
        <v>0</v>
      </c>
      <c r="N13" s="179">
        <v>0</v>
      </c>
      <c r="O13" s="179">
        <f t="shared" ref="O13:O36" si="4">ROUND(E13*N13,2)</f>
        <v>0</v>
      </c>
      <c r="P13" s="179">
        <v>0</v>
      </c>
      <c r="Q13" s="179">
        <f t="shared" ref="Q13:Q36" si="5">ROUND(E13*P13,2)</f>
        <v>0</v>
      </c>
      <c r="R13" s="179"/>
      <c r="S13" s="179" t="s">
        <v>122</v>
      </c>
      <c r="T13" s="180" t="s">
        <v>123</v>
      </c>
      <c r="U13" s="157">
        <v>0</v>
      </c>
      <c r="V13" s="157">
        <f t="shared" ref="V13:V36" si="6">ROUND(E13*U13,2)</f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4">
        <v>5</v>
      </c>
      <c r="B14" s="175" t="s">
        <v>315</v>
      </c>
      <c r="C14" s="183" t="s">
        <v>316</v>
      </c>
      <c r="D14" s="176" t="s">
        <v>307</v>
      </c>
      <c r="E14" s="177">
        <v>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122</v>
      </c>
      <c r="T14" s="180" t="s">
        <v>123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6</v>
      </c>
      <c r="B15" s="175" t="s">
        <v>317</v>
      </c>
      <c r="C15" s="183" t="s">
        <v>318</v>
      </c>
      <c r="D15" s="176" t="s">
        <v>307</v>
      </c>
      <c r="E15" s="177">
        <v>1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74">
        <v>7</v>
      </c>
      <c r="B16" s="175" t="s">
        <v>133</v>
      </c>
      <c r="C16" s="183" t="s">
        <v>134</v>
      </c>
      <c r="D16" s="176" t="s">
        <v>121</v>
      </c>
      <c r="E16" s="177">
        <v>57.2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0.13800000000000001</v>
      </c>
      <c r="Q16" s="179">
        <f t="shared" si="5"/>
        <v>7.89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4">
        <v>8</v>
      </c>
      <c r="B17" s="175" t="s">
        <v>135</v>
      </c>
      <c r="C17" s="183" t="s">
        <v>136</v>
      </c>
      <c r="D17" s="176" t="s">
        <v>137</v>
      </c>
      <c r="E17" s="177">
        <v>21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4">
        <v>9</v>
      </c>
      <c r="B18" s="175" t="s">
        <v>138</v>
      </c>
      <c r="C18" s="183" t="s">
        <v>139</v>
      </c>
      <c r="D18" s="176" t="s">
        <v>121</v>
      </c>
      <c r="E18" s="177">
        <v>69.330000000000013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9">
        <v>0.14844000000000002</v>
      </c>
      <c r="O18" s="179">
        <f t="shared" si="4"/>
        <v>10.29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74">
        <v>10</v>
      </c>
      <c r="B19" s="175" t="s">
        <v>140</v>
      </c>
      <c r="C19" s="183" t="s">
        <v>141</v>
      </c>
      <c r="D19" s="176" t="s">
        <v>121</v>
      </c>
      <c r="E19" s="177">
        <v>69.330000000000013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9">
        <v>1.4E-2</v>
      </c>
      <c r="O19" s="179">
        <f t="shared" si="4"/>
        <v>0.97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4">
        <v>11</v>
      </c>
      <c r="B20" s="175" t="s">
        <v>142</v>
      </c>
      <c r="C20" s="183" t="s">
        <v>143</v>
      </c>
      <c r="D20" s="176" t="s">
        <v>121</v>
      </c>
      <c r="E20" s="177">
        <v>69.330000000000013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4">
        <v>12</v>
      </c>
      <c r="B21" s="175" t="s">
        <v>144</v>
      </c>
      <c r="C21" s="183" t="s">
        <v>145</v>
      </c>
      <c r="D21" s="176" t="s">
        <v>121</v>
      </c>
      <c r="E21" s="177">
        <v>69.330000000000013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9">
        <v>3.3550000000000003E-2</v>
      </c>
      <c r="O21" s="179">
        <f t="shared" si="4"/>
        <v>2.33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13</v>
      </c>
      <c r="B22" s="175" t="s">
        <v>146</v>
      </c>
      <c r="C22" s="183" t="s">
        <v>147</v>
      </c>
      <c r="D22" s="176" t="s">
        <v>121</v>
      </c>
      <c r="E22" s="177">
        <v>1057.7800000000002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122</v>
      </c>
      <c r="T22" s="180" t="s">
        <v>123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14</v>
      </c>
      <c r="B23" s="175" t="s">
        <v>148</v>
      </c>
      <c r="C23" s="183" t="s">
        <v>149</v>
      </c>
      <c r="D23" s="176" t="s">
        <v>121</v>
      </c>
      <c r="E23" s="177">
        <v>1057.7800000000002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4">
        <v>15</v>
      </c>
      <c r="B24" s="175" t="s">
        <v>150</v>
      </c>
      <c r="C24" s="183" t="s">
        <v>151</v>
      </c>
      <c r="D24" s="176" t="s">
        <v>121</v>
      </c>
      <c r="E24" s="177">
        <v>57.2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9">
        <v>1.076E-2</v>
      </c>
      <c r="O24" s="179">
        <f t="shared" si="4"/>
        <v>0.62</v>
      </c>
      <c r="P24" s="179">
        <v>0</v>
      </c>
      <c r="Q24" s="179">
        <f t="shared" si="5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4">
        <v>16</v>
      </c>
      <c r="B25" s="175" t="s">
        <v>152</v>
      </c>
      <c r="C25" s="183" t="s">
        <v>153</v>
      </c>
      <c r="D25" s="176" t="s">
        <v>121</v>
      </c>
      <c r="E25" s="177">
        <v>830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9">
        <v>1.0060000000000001E-2</v>
      </c>
      <c r="O25" s="179">
        <f t="shared" si="4"/>
        <v>8.35</v>
      </c>
      <c r="P25" s="179">
        <v>0</v>
      </c>
      <c r="Q25" s="179">
        <f t="shared" si="5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4">
        <v>17</v>
      </c>
      <c r="B26" s="175" t="s">
        <v>154</v>
      </c>
      <c r="C26" s="183" t="s">
        <v>155</v>
      </c>
      <c r="D26" s="176" t="s">
        <v>121</v>
      </c>
      <c r="E26" s="177">
        <v>170.58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9">
        <v>8.7800000000000013E-3</v>
      </c>
      <c r="O26" s="179">
        <f t="shared" si="4"/>
        <v>1.5</v>
      </c>
      <c r="P26" s="179">
        <v>0</v>
      </c>
      <c r="Q26" s="179">
        <f t="shared" si="5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129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18</v>
      </c>
      <c r="B27" s="175" t="s">
        <v>156</v>
      </c>
      <c r="C27" s="183" t="s">
        <v>157</v>
      </c>
      <c r="D27" s="176" t="s">
        <v>121</v>
      </c>
      <c r="E27" s="177">
        <v>83.580000000000013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9">
        <v>3.0000000000000001E-3</v>
      </c>
      <c r="O27" s="179">
        <f t="shared" si="4"/>
        <v>0.25</v>
      </c>
      <c r="P27" s="179">
        <v>0</v>
      </c>
      <c r="Q27" s="179">
        <f t="shared" si="5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19</v>
      </c>
      <c r="B28" s="175" t="s">
        <v>158</v>
      </c>
      <c r="C28" s="183" t="s">
        <v>159</v>
      </c>
      <c r="D28" s="176" t="s">
        <v>121</v>
      </c>
      <c r="E28" s="177">
        <v>57.2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9">
        <v>3.6800000000000001E-3</v>
      </c>
      <c r="O28" s="179">
        <f t="shared" si="4"/>
        <v>0.21</v>
      </c>
      <c r="P28" s="179">
        <v>0</v>
      </c>
      <c r="Q28" s="179">
        <f t="shared" si="5"/>
        <v>0</v>
      </c>
      <c r="R28" s="179"/>
      <c r="S28" s="179" t="s">
        <v>122</v>
      </c>
      <c r="T28" s="180" t="s">
        <v>123</v>
      </c>
      <c r="U28" s="157">
        <v>0</v>
      </c>
      <c r="V28" s="157">
        <f t="shared" si="6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129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4">
        <v>20</v>
      </c>
      <c r="B29" s="175" t="s">
        <v>160</v>
      </c>
      <c r="C29" s="183" t="s">
        <v>161</v>
      </c>
      <c r="D29" s="176" t="s">
        <v>121</v>
      </c>
      <c r="E29" s="177">
        <v>1000.58</v>
      </c>
      <c r="F29" s="178"/>
      <c r="G29" s="179">
        <f t="shared" si="0"/>
        <v>0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0</v>
      </c>
      <c r="N29" s="179">
        <v>3.2000000000000002E-3</v>
      </c>
      <c r="O29" s="179">
        <f t="shared" si="4"/>
        <v>3.2</v>
      </c>
      <c r="P29" s="179">
        <v>0</v>
      </c>
      <c r="Q29" s="179">
        <f t="shared" si="5"/>
        <v>0</v>
      </c>
      <c r="R29" s="179"/>
      <c r="S29" s="179" t="s">
        <v>122</v>
      </c>
      <c r="T29" s="180" t="s">
        <v>123</v>
      </c>
      <c r="U29" s="157">
        <v>0</v>
      </c>
      <c r="V29" s="157">
        <f t="shared" si="6"/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129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4">
        <v>21</v>
      </c>
      <c r="B30" s="175" t="s">
        <v>162</v>
      </c>
      <c r="C30" s="183" t="s">
        <v>163</v>
      </c>
      <c r="D30" s="176" t="s">
        <v>132</v>
      </c>
      <c r="E30" s="177">
        <v>117.80000000000001</v>
      </c>
      <c r="F30" s="178"/>
      <c r="G30" s="179">
        <f t="shared" si="0"/>
        <v>0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122</v>
      </c>
      <c r="T30" s="180" t="s">
        <v>123</v>
      </c>
      <c r="U30" s="157">
        <v>0</v>
      </c>
      <c r="V30" s="157">
        <f t="shared" si="6"/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129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22</v>
      </c>
      <c r="B31" s="175" t="s">
        <v>164</v>
      </c>
      <c r="C31" s="183" t="s">
        <v>165</v>
      </c>
      <c r="D31" s="176" t="s">
        <v>132</v>
      </c>
      <c r="E31" s="177">
        <v>474</v>
      </c>
      <c r="F31" s="178"/>
      <c r="G31" s="179">
        <f t="shared" si="0"/>
        <v>0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si="6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129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23</v>
      </c>
      <c r="B32" s="175" t="s">
        <v>166</v>
      </c>
      <c r="C32" s="183" t="s">
        <v>167</v>
      </c>
      <c r="D32" s="176" t="s">
        <v>132</v>
      </c>
      <c r="E32" s="177">
        <v>510</v>
      </c>
      <c r="F32" s="178"/>
      <c r="G32" s="179">
        <f t="shared" si="0"/>
        <v>0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6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24</v>
      </c>
      <c r="B33" s="175" t="s">
        <v>168</v>
      </c>
      <c r="C33" s="183" t="s">
        <v>169</v>
      </c>
      <c r="D33" s="176" t="s">
        <v>137</v>
      </c>
      <c r="E33" s="177">
        <v>21</v>
      </c>
      <c r="F33" s="178"/>
      <c r="G33" s="179">
        <f t="shared" si="0"/>
        <v>0</v>
      </c>
      <c r="H33" s="178"/>
      <c r="I33" s="179">
        <f t="shared" si="1"/>
        <v>0</v>
      </c>
      <c r="J33" s="178"/>
      <c r="K33" s="179">
        <f t="shared" si="2"/>
        <v>0</v>
      </c>
      <c r="L33" s="179">
        <v>21</v>
      </c>
      <c r="M33" s="179">
        <f t="shared" si="3"/>
        <v>0</v>
      </c>
      <c r="N33" s="179">
        <v>8.0000000000000004E-4</v>
      </c>
      <c r="O33" s="179">
        <f t="shared" si="4"/>
        <v>0.02</v>
      </c>
      <c r="P33" s="179">
        <v>0</v>
      </c>
      <c r="Q33" s="179">
        <f t="shared" si="5"/>
        <v>0</v>
      </c>
      <c r="R33" s="179"/>
      <c r="S33" s="179" t="s">
        <v>122</v>
      </c>
      <c r="T33" s="180" t="s">
        <v>123</v>
      </c>
      <c r="U33" s="157">
        <v>0</v>
      </c>
      <c r="V33" s="157">
        <f t="shared" si="6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170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74">
        <v>25</v>
      </c>
      <c r="B34" s="175" t="s">
        <v>171</v>
      </c>
      <c r="C34" s="183" t="s">
        <v>172</v>
      </c>
      <c r="D34" s="176" t="s">
        <v>137</v>
      </c>
      <c r="E34" s="177">
        <v>32</v>
      </c>
      <c r="F34" s="178"/>
      <c r="G34" s="179">
        <f t="shared" si="0"/>
        <v>0</v>
      </c>
      <c r="H34" s="178"/>
      <c r="I34" s="179">
        <f t="shared" si="1"/>
        <v>0</v>
      </c>
      <c r="J34" s="178"/>
      <c r="K34" s="179">
        <f t="shared" si="2"/>
        <v>0</v>
      </c>
      <c r="L34" s="179">
        <v>21</v>
      </c>
      <c r="M34" s="179">
        <f t="shared" si="3"/>
        <v>0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79"/>
      <c r="S34" s="179" t="s">
        <v>122</v>
      </c>
      <c r="T34" s="180" t="s">
        <v>123</v>
      </c>
      <c r="U34" s="157">
        <v>0</v>
      </c>
      <c r="V34" s="157">
        <f t="shared" si="6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4">
        <v>26</v>
      </c>
      <c r="B35" s="175" t="s">
        <v>173</v>
      </c>
      <c r="C35" s="183" t="s">
        <v>174</v>
      </c>
      <c r="D35" s="176" t="s">
        <v>121</v>
      </c>
      <c r="E35" s="177">
        <v>555</v>
      </c>
      <c r="F35" s="178"/>
      <c r="G35" s="179">
        <f t="shared" si="0"/>
        <v>0</v>
      </c>
      <c r="H35" s="178"/>
      <c r="I35" s="179">
        <f t="shared" si="1"/>
        <v>0</v>
      </c>
      <c r="J35" s="178"/>
      <c r="K35" s="179">
        <f t="shared" si="2"/>
        <v>0</v>
      </c>
      <c r="L35" s="179">
        <v>21</v>
      </c>
      <c r="M35" s="179">
        <f t="shared" si="3"/>
        <v>0</v>
      </c>
      <c r="N35" s="179">
        <v>4.0000000000000003E-5</v>
      </c>
      <c r="O35" s="179">
        <f t="shared" si="4"/>
        <v>0.02</v>
      </c>
      <c r="P35" s="179">
        <v>0</v>
      </c>
      <c r="Q35" s="179">
        <f t="shared" si="5"/>
        <v>0</v>
      </c>
      <c r="R35" s="179"/>
      <c r="S35" s="179" t="s">
        <v>122</v>
      </c>
      <c r="T35" s="180" t="s">
        <v>123</v>
      </c>
      <c r="U35" s="157">
        <v>0</v>
      </c>
      <c r="V35" s="157">
        <f t="shared" si="6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129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4">
        <v>27</v>
      </c>
      <c r="B36" s="175" t="s">
        <v>175</v>
      </c>
      <c r="C36" s="183" t="s">
        <v>176</v>
      </c>
      <c r="D36" s="176" t="s">
        <v>121</v>
      </c>
      <c r="E36" s="177">
        <v>1320</v>
      </c>
      <c r="F36" s="178"/>
      <c r="G36" s="179">
        <f t="shared" si="0"/>
        <v>0</v>
      </c>
      <c r="H36" s="178"/>
      <c r="I36" s="179">
        <f t="shared" si="1"/>
        <v>0</v>
      </c>
      <c r="J36" s="178"/>
      <c r="K36" s="179">
        <f t="shared" si="2"/>
        <v>0</v>
      </c>
      <c r="L36" s="179">
        <v>21</v>
      </c>
      <c r="M36" s="179">
        <f t="shared" si="3"/>
        <v>0</v>
      </c>
      <c r="N36" s="179">
        <v>0</v>
      </c>
      <c r="O36" s="179">
        <f t="shared" si="4"/>
        <v>0</v>
      </c>
      <c r="P36" s="179">
        <v>0</v>
      </c>
      <c r="Q36" s="179">
        <f t="shared" si="5"/>
        <v>0</v>
      </c>
      <c r="R36" s="179"/>
      <c r="S36" s="179" t="s">
        <v>122</v>
      </c>
      <c r="T36" s="180" t="s">
        <v>123</v>
      </c>
      <c r="U36" s="157">
        <v>0</v>
      </c>
      <c r="V36" s="157">
        <f t="shared" si="6"/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129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1" t="s">
        <v>117</v>
      </c>
      <c r="B37" s="162" t="s">
        <v>79</v>
      </c>
      <c r="C37" s="182" t="s">
        <v>81</v>
      </c>
      <c r="D37" s="163"/>
      <c r="E37" s="164"/>
      <c r="F37" s="165"/>
      <c r="G37" s="165">
        <f>SUMIF(AG38:AG43,"&lt;&gt;NOR",G38:G43)</f>
        <v>0</v>
      </c>
      <c r="H37" s="165"/>
      <c r="I37" s="165">
        <f>SUM(I38:I43)</f>
        <v>0</v>
      </c>
      <c r="J37" s="165"/>
      <c r="K37" s="165">
        <f>SUM(K38:K43)</f>
        <v>0</v>
      </c>
      <c r="L37" s="165"/>
      <c r="M37" s="165">
        <f>SUM(M38:M43)</f>
        <v>0</v>
      </c>
      <c r="N37" s="165"/>
      <c r="O37" s="165">
        <f>SUM(O38:O43)</f>
        <v>7.96</v>
      </c>
      <c r="P37" s="165"/>
      <c r="Q37" s="165">
        <f>SUM(Q38:Q43)</f>
        <v>5.95</v>
      </c>
      <c r="R37" s="165"/>
      <c r="S37" s="165"/>
      <c r="T37" s="166"/>
      <c r="U37" s="160"/>
      <c r="V37" s="160">
        <f>SUM(V38:V43)</f>
        <v>0</v>
      </c>
      <c r="W37" s="160"/>
      <c r="AG37" t="s">
        <v>118</v>
      </c>
    </row>
    <row r="38" spans="1:60" ht="22.5" outlineLevel="1" x14ac:dyDescent="0.2">
      <c r="A38" s="174">
        <v>28</v>
      </c>
      <c r="B38" s="175" t="s">
        <v>177</v>
      </c>
      <c r="C38" s="183" t="s">
        <v>178</v>
      </c>
      <c r="D38" s="176" t="s">
        <v>121</v>
      </c>
      <c r="E38" s="177">
        <v>43.1</v>
      </c>
      <c r="F38" s="178"/>
      <c r="G38" s="179">
        <f t="shared" ref="G38:G43" si="7">ROUND(E38*F38,2)</f>
        <v>0</v>
      </c>
      <c r="H38" s="178"/>
      <c r="I38" s="179">
        <f t="shared" ref="I38:I43" si="8">ROUND(E38*H38,2)</f>
        <v>0</v>
      </c>
      <c r="J38" s="178"/>
      <c r="K38" s="179">
        <f t="shared" ref="K38:K43" si="9">ROUND(E38*J38,2)</f>
        <v>0</v>
      </c>
      <c r="L38" s="179">
        <v>21</v>
      </c>
      <c r="M38" s="179">
        <f t="shared" ref="M38:M43" si="10">G38*(1+L38/100)</f>
        <v>0</v>
      </c>
      <c r="N38" s="179">
        <v>0</v>
      </c>
      <c r="O38" s="179">
        <f t="shared" ref="O38:O43" si="11">ROUND(E38*N38,2)</f>
        <v>0</v>
      </c>
      <c r="P38" s="179">
        <v>0.13800000000000001</v>
      </c>
      <c r="Q38" s="179">
        <f t="shared" ref="Q38:Q43" si="12">ROUND(E38*P38,2)</f>
        <v>5.95</v>
      </c>
      <c r="R38" s="179"/>
      <c r="S38" s="179" t="s">
        <v>122</v>
      </c>
      <c r="T38" s="180" t="s">
        <v>123</v>
      </c>
      <c r="U38" s="157">
        <v>0</v>
      </c>
      <c r="V38" s="157">
        <f t="shared" ref="V38:V43" si="13">ROUND(E38*U38,2)</f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129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4">
        <v>29</v>
      </c>
      <c r="B39" s="175" t="s">
        <v>179</v>
      </c>
      <c r="C39" s="183" t="s">
        <v>180</v>
      </c>
      <c r="D39" s="176" t="s">
        <v>181</v>
      </c>
      <c r="E39" s="177">
        <v>21.55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122</v>
      </c>
      <c r="T39" s="180" t="s">
        <v>123</v>
      </c>
      <c r="U39" s="157">
        <v>0</v>
      </c>
      <c r="V39" s="157">
        <f t="shared" si="13"/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129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4">
        <v>30</v>
      </c>
      <c r="B40" s="175" t="s">
        <v>182</v>
      </c>
      <c r="C40" s="183" t="s">
        <v>183</v>
      </c>
      <c r="D40" s="176" t="s">
        <v>121</v>
      </c>
      <c r="E40" s="177">
        <v>43.1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0</v>
      </c>
      <c r="N40" s="179">
        <v>3.0000000000000001E-3</v>
      </c>
      <c r="O40" s="179">
        <f t="shared" si="11"/>
        <v>0.13</v>
      </c>
      <c r="P40" s="179">
        <v>0</v>
      </c>
      <c r="Q40" s="179">
        <f t="shared" si="12"/>
        <v>0</v>
      </c>
      <c r="R40" s="179"/>
      <c r="S40" s="179" t="s">
        <v>122</v>
      </c>
      <c r="T40" s="180" t="s">
        <v>123</v>
      </c>
      <c r="U40" s="157">
        <v>0</v>
      </c>
      <c r="V40" s="157">
        <f t="shared" si="13"/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129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4">
        <v>31</v>
      </c>
      <c r="B41" s="175" t="s">
        <v>184</v>
      </c>
      <c r="C41" s="183" t="s">
        <v>185</v>
      </c>
      <c r="D41" s="176" t="s">
        <v>121</v>
      </c>
      <c r="E41" s="177">
        <v>43.1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0</v>
      </c>
      <c r="N41" s="179">
        <v>6.8000000000000005E-4</v>
      </c>
      <c r="O41" s="179">
        <f t="shared" si="11"/>
        <v>0.03</v>
      </c>
      <c r="P41" s="179">
        <v>0</v>
      </c>
      <c r="Q41" s="179">
        <f t="shared" si="12"/>
        <v>0</v>
      </c>
      <c r="R41" s="179"/>
      <c r="S41" s="179" t="s">
        <v>122</v>
      </c>
      <c r="T41" s="180" t="s">
        <v>123</v>
      </c>
      <c r="U41" s="157">
        <v>0</v>
      </c>
      <c r="V41" s="157">
        <f t="shared" si="13"/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129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4">
        <v>32</v>
      </c>
      <c r="B42" s="175" t="s">
        <v>186</v>
      </c>
      <c r="C42" s="183" t="s">
        <v>187</v>
      </c>
      <c r="D42" s="176" t="s">
        <v>181</v>
      </c>
      <c r="E42" s="177">
        <v>21.55</v>
      </c>
      <c r="F42" s="178"/>
      <c r="G42" s="179">
        <f t="shared" si="7"/>
        <v>0</v>
      </c>
      <c r="H42" s="178"/>
      <c r="I42" s="179">
        <f t="shared" si="8"/>
        <v>0</v>
      </c>
      <c r="J42" s="178"/>
      <c r="K42" s="179">
        <f t="shared" si="9"/>
        <v>0</v>
      </c>
      <c r="L42" s="179">
        <v>21</v>
      </c>
      <c r="M42" s="179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122</v>
      </c>
      <c r="T42" s="180" t="s">
        <v>123</v>
      </c>
      <c r="U42" s="157">
        <v>0</v>
      </c>
      <c r="V42" s="157">
        <f t="shared" si="13"/>
        <v>0</v>
      </c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129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4">
        <v>33</v>
      </c>
      <c r="B43" s="175" t="s">
        <v>188</v>
      </c>
      <c r="C43" s="183" t="s">
        <v>189</v>
      </c>
      <c r="D43" s="176" t="s">
        <v>121</v>
      </c>
      <c r="E43" s="177">
        <v>43.1</v>
      </c>
      <c r="F43" s="178"/>
      <c r="G43" s="179">
        <f t="shared" si="7"/>
        <v>0</v>
      </c>
      <c r="H43" s="178"/>
      <c r="I43" s="179">
        <f t="shared" si="8"/>
        <v>0</v>
      </c>
      <c r="J43" s="178"/>
      <c r="K43" s="179">
        <f t="shared" si="9"/>
        <v>0</v>
      </c>
      <c r="L43" s="179">
        <v>21</v>
      </c>
      <c r="M43" s="179">
        <f t="shared" si="10"/>
        <v>0</v>
      </c>
      <c r="N43" s="179">
        <v>0.18108000000000002</v>
      </c>
      <c r="O43" s="179">
        <f t="shared" si="11"/>
        <v>7.8</v>
      </c>
      <c r="P43" s="179">
        <v>0</v>
      </c>
      <c r="Q43" s="179">
        <f t="shared" si="12"/>
        <v>0</v>
      </c>
      <c r="R43" s="179"/>
      <c r="S43" s="179" t="s">
        <v>122</v>
      </c>
      <c r="T43" s="180" t="s">
        <v>123</v>
      </c>
      <c r="U43" s="157">
        <v>0</v>
      </c>
      <c r="V43" s="157">
        <f t="shared" si="13"/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129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1" t="s">
        <v>117</v>
      </c>
      <c r="B44" s="162" t="s">
        <v>87</v>
      </c>
      <c r="C44" s="182" t="s">
        <v>88</v>
      </c>
      <c r="D44" s="163"/>
      <c r="E44" s="164"/>
      <c r="F44" s="165"/>
      <c r="G44" s="165">
        <f>SUMIF(AG45:AG52,"&lt;&gt;NOR",G45:G52)</f>
        <v>0</v>
      </c>
      <c r="H44" s="165"/>
      <c r="I44" s="165">
        <f>SUM(I45:I52)</f>
        <v>0</v>
      </c>
      <c r="J44" s="165"/>
      <c r="K44" s="165">
        <f>SUM(K45:K52)</f>
        <v>0</v>
      </c>
      <c r="L44" s="165"/>
      <c r="M44" s="165">
        <f>SUM(M45:M52)</f>
        <v>0</v>
      </c>
      <c r="N44" s="165"/>
      <c r="O44" s="165">
        <f>SUM(O45:O52)</f>
        <v>0.78</v>
      </c>
      <c r="P44" s="165"/>
      <c r="Q44" s="165">
        <f>SUM(Q45:Q52)</f>
        <v>0</v>
      </c>
      <c r="R44" s="165"/>
      <c r="S44" s="165"/>
      <c r="T44" s="166"/>
      <c r="U44" s="160"/>
      <c r="V44" s="160">
        <f>SUM(V45:V52)</f>
        <v>0</v>
      </c>
      <c r="W44" s="160"/>
      <c r="AG44" t="s">
        <v>118</v>
      </c>
    </row>
    <row r="45" spans="1:60" ht="22.5" outlineLevel="1" x14ac:dyDescent="0.2">
      <c r="A45" s="174">
        <v>34</v>
      </c>
      <c r="B45" s="175" t="s">
        <v>190</v>
      </c>
      <c r="C45" s="183" t="s">
        <v>191</v>
      </c>
      <c r="D45" s="176" t="s">
        <v>121</v>
      </c>
      <c r="E45" s="177">
        <v>555</v>
      </c>
      <c r="F45" s="178"/>
      <c r="G45" s="179">
        <f t="shared" ref="G45:G52" si="14">ROUND(E45*F45,2)</f>
        <v>0</v>
      </c>
      <c r="H45" s="178"/>
      <c r="I45" s="179">
        <f t="shared" ref="I45:I52" si="15">ROUND(E45*H45,2)</f>
        <v>0</v>
      </c>
      <c r="J45" s="178"/>
      <c r="K45" s="179">
        <f t="shared" ref="K45:K52" si="16">ROUND(E45*J45,2)</f>
        <v>0</v>
      </c>
      <c r="L45" s="179">
        <v>21</v>
      </c>
      <c r="M45" s="179">
        <f t="shared" ref="M45:M52" si="17">G45*(1+L45/100)</f>
        <v>0</v>
      </c>
      <c r="N45" s="179">
        <v>0</v>
      </c>
      <c r="O45" s="179">
        <f t="shared" ref="O45:O52" si="18">ROUND(E45*N45,2)</f>
        <v>0</v>
      </c>
      <c r="P45" s="179">
        <v>0</v>
      </c>
      <c r="Q45" s="179">
        <f t="shared" ref="Q45:Q52" si="19">ROUND(E45*P45,2)</f>
        <v>0</v>
      </c>
      <c r="R45" s="179"/>
      <c r="S45" s="179" t="s">
        <v>122</v>
      </c>
      <c r="T45" s="180" t="s">
        <v>123</v>
      </c>
      <c r="U45" s="157">
        <v>0</v>
      </c>
      <c r="V45" s="157">
        <f t="shared" ref="V45:V52" si="20">ROUND(E45*U45,2)</f>
        <v>0</v>
      </c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192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4">
        <v>35</v>
      </c>
      <c r="B46" s="175" t="s">
        <v>193</v>
      </c>
      <c r="C46" s="183" t="s">
        <v>194</v>
      </c>
      <c r="D46" s="176" t="s">
        <v>121</v>
      </c>
      <c r="E46" s="177">
        <v>37.400000000000006</v>
      </c>
      <c r="F46" s="178"/>
      <c r="G46" s="179">
        <f t="shared" si="14"/>
        <v>0</v>
      </c>
      <c r="H46" s="178"/>
      <c r="I46" s="179">
        <f t="shared" si="15"/>
        <v>0</v>
      </c>
      <c r="J46" s="178"/>
      <c r="K46" s="179">
        <f t="shared" si="16"/>
        <v>0</v>
      </c>
      <c r="L46" s="179">
        <v>21</v>
      </c>
      <c r="M46" s="179">
        <f t="shared" si="17"/>
        <v>0</v>
      </c>
      <c r="N46" s="179">
        <v>0</v>
      </c>
      <c r="O46" s="179">
        <f t="shared" si="18"/>
        <v>0</v>
      </c>
      <c r="P46" s="179">
        <v>0</v>
      </c>
      <c r="Q46" s="179">
        <f t="shared" si="19"/>
        <v>0</v>
      </c>
      <c r="R46" s="179"/>
      <c r="S46" s="179" t="s">
        <v>122</v>
      </c>
      <c r="T46" s="180" t="s">
        <v>123</v>
      </c>
      <c r="U46" s="157">
        <v>0</v>
      </c>
      <c r="V46" s="157">
        <f t="shared" si="20"/>
        <v>0</v>
      </c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192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74">
        <v>36</v>
      </c>
      <c r="B47" s="175" t="s">
        <v>195</v>
      </c>
      <c r="C47" s="183" t="s">
        <v>196</v>
      </c>
      <c r="D47" s="176" t="s">
        <v>132</v>
      </c>
      <c r="E47" s="177">
        <v>21</v>
      </c>
      <c r="F47" s="178"/>
      <c r="G47" s="179">
        <f t="shared" si="14"/>
        <v>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0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79"/>
      <c r="S47" s="179" t="s">
        <v>122</v>
      </c>
      <c r="T47" s="180" t="s">
        <v>123</v>
      </c>
      <c r="U47" s="157">
        <v>0</v>
      </c>
      <c r="V47" s="157">
        <f t="shared" si="20"/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192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74">
        <v>37</v>
      </c>
      <c r="B48" s="175" t="s">
        <v>197</v>
      </c>
      <c r="C48" s="183" t="s">
        <v>198</v>
      </c>
      <c r="D48" s="176" t="s">
        <v>132</v>
      </c>
      <c r="E48" s="177">
        <v>298.10000000000002</v>
      </c>
      <c r="F48" s="178"/>
      <c r="G48" s="179">
        <f t="shared" si="14"/>
        <v>0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122</v>
      </c>
      <c r="T48" s="180" t="s">
        <v>123</v>
      </c>
      <c r="U48" s="157">
        <v>0</v>
      </c>
      <c r="V48" s="157">
        <f t="shared" si="20"/>
        <v>0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192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4">
        <v>38</v>
      </c>
      <c r="B49" s="175" t="s">
        <v>199</v>
      </c>
      <c r="C49" s="183" t="s">
        <v>200</v>
      </c>
      <c r="D49" s="176" t="s">
        <v>121</v>
      </c>
      <c r="E49" s="177">
        <v>555</v>
      </c>
      <c r="F49" s="178"/>
      <c r="G49" s="179">
        <f t="shared" si="14"/>
        <v>0</v>
      </c>
      <c r="H49" s="178"/>
      <c r="I49" s="179">
        <f t="shared" si="15"/>
        <v>0</v>
      </c>
      <c r="J49" s="178"/>
      <c r="K49" s="179">
        <f t="shared" si="16"/>
        <v>0</v>
      </c>
      <c r="L49" s="179">
        <v>21</v>
      </c>
      <c r="M49" s="179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122</v>
      </c>
      <c r="T49" s="180" t="s">
        <v>123</v>
      </c>
      <c r="U49" s="157">
        <v>0</v>
      </c>
      <c r="V49" s="157">
        <f t="shared" si="20"/>
        <v>0</v>
      </c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192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74">
        <v>39</v>
      </c>
      <c r="B50" s="175" t="s">
        <v>201</v>
      </c>
      <c r="C50" s="183" t="s">
        <v>202</v>
      </c>
      <c r="D50" s="176" t="s">
        <v>121</v>
      </c>
      <c r="E50" s="177">
        <v>555</v>
      </c>
      <c r="F50" s="178"/>
      <c r="G50" s="179">
        <f t="shared" si="14"/>
        <v>0</v>
      </c>
      <c r="H50" s="178"/>
      <c r="I50" s="179">
        <f t="shared" si="15"/>
        <v>0</v>
      </c>
      <c r="J50" s="178"/>
      <c r="K50" s="179">
        <f t="shared" si="16"/>
        <v>0</v>
      </c>
      <c r="L50" s="179">
        <v>21</v>
      </c>
      <c r="M50" s="179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79"/>
      <c r="S50" s="179" t="s">
        <v>122</v>
      </c>
      <c r="T50" s="180" t="s">
        <v>123</v>
      </c>
      <c r="U50" s="157">
        <v>0</v>
      </c>
      <c r="V50" s="157">
        <f t="shared" si="20"/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192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4">
        <v>40</v>
      </c>
      <c r="B51" s="175" t="s">
        <v>203</v>
      </c>
      <c r="C51" s="183" t="s">
        <v>204</v>
      </c>
      <c r="D51" s="176" t="s">
        <v>132</v>
      </c>
      <c r="E51" s="177">
        <v>278.60000000000002</v>
      </c>
      <c r="F51" s="178"/>
      <c r="G51" s="179">
        <f t="shared" si="14"/>
        <v>0</v>
      </c>
      <c r="H51" s="178"/>
      <c r="I51" s="179">
        <f t="shared" si="15"/>
        <v>0</v>
      </c>
      <c r="J51" s="178"/>
      <c r="K51" s="179">
        <f t="shared" si="16"/>
        <v>0</v>
      </c>
      <c r="L51" s="179">
        <v>21</v>
      </c>
      <c r="M51" s="179">
        <f t="shared" si="17"/>
        <v>0</v>
      </c>
      <c r="N51" s="179">
        <v>2.7900000000000004E-3</v>
      </c>
      <c r="O51" s="179">
        <f t="shared" si="18"/>
        <v>0.78</v>
      </c>
      <c r="P51" s="179">
        <v>0</v>
      </c>
      <c r="Q51" s="179">
        <f t="shared" si="19"/>
        <v>0</v>
      </c>
      <c r="R51" s="179"/>
      <c r="S51" s="179" t="s">
        <v>122</v>
      </c>
      <c r="T51" s="180" t="s">
        <v>123</v>
      </c>
      <c r="U51" s="157">
        <v>0</v>
      </c>
      <c r="V51" s="157">
        <f t="shared" si="20"/>
        <v>0</v>
      </c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192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4">
        <v>41</v>
      </c>
      <c r="B52" s="175" t="s">
        <v>205</v>
      </c>
      <c r="C52" s="183" t="s">
        <v>206</v>
      </c>
      <c r="D52" s="176" t="s">
        <v>132</v>
      </c>
      <c r="E52" s="177">
        <v>21</v>
      </c>
      <c r="F52" s="178"/>
      <c r="G52" s="179">
        <f t="shared" si="14"/>
        <v>0</v>
      </c>
      <c r="H52" s="178"/>
      <c r="I52" s="179">
        <f t="shared" si="15"/>
        <v>0</v>
      </c>
      <c r="J52" s="178"/>
      <c r="K52" s="179">
        <f t="shared" si="16"/>
        <v>0</v>
      </c>
      <c r="L52" s="179">
        <v>21</v>
      </c>
      <c r="M52" s="179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79"/>
      <c r="S52" s="179" t="s">
        <v>122</v>
      </c>
      <c r="T52" s="180" t="s">
        <v>123</v>
      </c>
      <c r="U52" s="157">
        <v>0</v>
      </c>
      <c r="V52" s="157">
        <f t="shared" si="20"/>
        <v>0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192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61" t="s">
        <v>117</v>
      </c>
      <c r="B53" s="162" t="s">
        <v>83</v>
      </c>
      <c r="C53" s="182" t="s">
        <v>84</v>
      </c>
      <c r="D53" s="163"/>
      <c r="E53" s="164"/>
      <c r="F53" s="165"/>
      <c r="G53" s="165">
        <f>SUMIF(AG54:AG74,"&lt;&gt;NOR",G54:G74)</f>
        <v>0</v>
      </c>
      <c r="H53" s="165"/>
      <c r="I53" s="165">
        <f>SUM(I54:I74)</f>
        <v>0</v>
      </c>
      <c r="J53" s="165"/>
      <c r="K53" s="165">
        <f>SUM(K54:K74)</f>
        <v>0</v>
      </c>
      <c r="L53" s="165"/>
      <c r="M53" s="165">
        <f>SUM(M54:M74)</f>
        <v>0</v>
      </c>
      <c r="N53" s="165"/>
      <c r="O53" s="165">
        <f>SUM(O54:O74)</f>
        <v>17.340000000000003</v>
      </c>
      <c r="P53" s="165"/>
      <c r="Q53" s="165">
        <f>SUM(Q54:Q74)</f>
        <v>0</v>
      </c>
      <c r="R53" s="165"/>
      <c r="S53" s="165"/>
      <c r="T53" s="166"/>
      <c r="U53" s="160"/>
      <c r="V53" s="160">
        <f>SUM(V54:V74)</f>
        <v>573.85</v>
      </c>
      <c r="W53" s="160"/>
      <c r="AG53" t="s">
        <v>118</v>
      </c>
    </row>
    <row r="54" spans="1:60" outlineLevel="1" x14ac:dyDescent="0.2">
      <c r="A54" s="174">
        <v>42</v>
      </c>
      <c r="B54" s="175" t="s">
        <v>130</v>
      </c>
      <c r="C54" s="183" t="s">
        <v>131</v>
      </c>
      <c r="D54" s="176" t="s">
        <v>121</v>
      </c>
      <c r="E54" s="177">
        <v>247.70000000000002</v>
      </c>
      <c r="F54" s="178"/>
      <c r="G54" s="179">
        <f t="shared" ref="G54:G67" si="21">ROUND(E54*F54,2)</f>
        <v>0</v>
      </c>
      <c r="H54" s="178"/>
      <c r="I54" s="179">
        <f t="shared" ref="I54:I67" si="22">ROUND(E54*H54,2)</f>
        <v>0</v>
      </c>
      <c r="J54" s="178"/>
      <c r="K54" s="179">
        <f t="shared" ref="K54:K67" si="23">ROUND(E54*J54,2)</f>
        <v>0</v>
      </c>
      <c r="L54" s="179">
        <v>21</v>
      </c>
      <c r="M54" s="179">
        <f t="shared" ref="M54:M67" si="24">G54*(1+L54/100)</f>
        <v>0</v>
      </c>
      <c r="N54" s="179">
        <v>0</v>
      </c>
      <c r="O54" s="179">
        <f t="shared" ref="O54:O67" si="25">ROUND(E54*N54,2)</f>
        <v>0</v>
      </c>
      <c r="P54" s="179">
        <v>0</v>
      </c>
      <c r="Q54" s="179">
        <f t="shared" ref="Q54:Q67" si="26">ROUND(E54*P54,2)</f>
        <v>0</v>
      </c>
      <c r="R54" s="179"/>
      <c r="S54" s="179" t="s">
        <v>122</v>
      </c>
      <c r="T54" s="180" t="s">
        <v>123</v>
      </c>
      <c r="U54" s="157">
        <v>0</v>
      </c>
      <c r="V54" s="157">
        <f t="shared" ref="V54:V67" si="27">ROUND(E54*U54,2)</f>
        <v>0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192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4">
        <v>43</v>
      </c>
      <c r="B55" s="175" t="s">
        <v>207</v>
      </c>
      <c r="C55" s="183" t="s">
        <v>208</v>
      </c>
      <c r="D55" s="176" t="s">
        <v>137</v>
      </c>
      <c r="E55" s="177">
        <v>9</v>
      </c>
      <c r="F55" s="178"/>
      <c r="G55" s="179">
        <f t="shared" si="21"/>
        <v>0</v>
      </c>
      <c r="H55" s="178"/>
      <c r="I55" s="179">
        <f t="shared" si="22"/>
        <v>0</v>
      </c>
      <c r="J55" s="178"/>
      <c r="K55" s="179">
        <f t="shared" si="23"/>
        <v>0</v>
      </c>
      <c r="L55" s="179">
        <v>21</v>
      </c>
      <c r="M55" s="179">
        <f t="shared" si="24"/>
        <v>0</v>
      </c>
      <c r="N55" s="179">
        <v>0</v>
      </c>
      <c r="O55" s="179">
        <f t="shared" si="25"/>
        <v>0</v>
      </c>
      <c r="P55" s="179">
        <v>0</v>
      </c>
      <c r="Q55" s="179">
        <f t="shared" si="26"/>
        <v>0</v>
      </c>
      <c r="R55" s="179"/>
      <c r="S55" s="179" t="s">
        <v>122</v>
      </c>
      <c r="T55" s="180" t="s">
        <v>123</v>
      </c>
      <c r="U55" s="157">
        <v>0</v>
      </c>
      <c r="V55" s="157">
        <f t="shared" si="27"/>
        <v>0</v>
      </c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192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4">
        <v>44</v>
      </c>
      <c r="B56" s="175" t="s">
        <v>209</v>
      </c>
      <c r="C56" s="183" t="s">
        <v>210</v>
      </c>
      <c r="D56" s="176" t="s">
        <v>137</v>
      </c>
      <c r="E56" s="177">
        <v>1</v>
      </c>
      <c r="F56" s="178"/>
      <c r="G56" s="179">
        <f t="shared" si="21"/>
        <v>0</v>
      </c>
      <c r="H56" s="178"/>
      <c r="I56" s="179">
        <f t="shared" si="22"/>
        <v>0</v>
      </c>
      <c r="J56" s="178"/>
      <c r="K56" s="179">
        <f t="shared" si="23"/>
        <v>0</v>
      </c>
      <c r="L56" s="179">
        <v>21</v>
      </c>
      <c r="M56" s="179">
        <f t="shared" si="24"/>
        <v>0</v>
      </c>
      <c r="N56" s="179">
        <v>8.6000000000000009E-4</v>
      </c>
      <c r="O56" s="179">
        <f t="shared" si="25"/>
        <v>0</v>
      </c>
      <c r="P56" s="179">
        <v>0</v>
      </c>
      <c r="Q56" s="179">
        <f t="shared" si="26"/>
        <v>0</v>
      </c>
      <c r="R56" s="179"/>
      <c r="S56" s="179" t="s">
        <v>122</v>
      </c>
      <c r="T56" s="180" t="s">
        <v>123</v>
      </c>
      <c r="U56" s="157">
        <v>0</v>
      </c>
      <c r="V56" s="157">
        <f t="shared" si="27"/>
        <v>0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192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74">
        <v>45</v>
      </c>
      <c r="B57" s="175" t="s">
        <v>211</v>
      </c>
      <c r="C57" s="183" t="s">
        <v>212</v>
      </c>
      <c r="D57" s="176" t="s">
        <v>121</v>
      </c>
      <c r="E57" s="177">
        <v>665.80000000000007</v>
      </c>
      <c r="F57" s="178"/>
      <c r="G57" s="179">
        <f t="shared" si="21"/>
        <v>0</v>
      </c>
      <c r="H57" s="178"/>
      <c r="I57" s="179">
        <f t="shared" si="22"/>
        <v>0</v>
      </c>
      <c r="J57" s="178"/>
      <c r="K57" s="179">
        <f t="shared" si="23"/>
        <v>0</v>
      </c>
      <c r="L57" s="179">
        <v>21</v>
      </c>
      <c r="M57" s="179">
        <f t="shared" si="24"/>
        <v>0</v>
      </c>
      <c r="N57" s="179">
        <v>0</v>
      </c>
      <c r="O57" s="179">
        <f t="shared" si="25"/>
        <v>0</v>
      </c>
      <c r="P57" s="179">
        <v>0</v>
      </c>
      <c r="Q57" s="179">
        <f t="shared" si="26"/>
        <v>0</v>
      </c>
      <c r="R57" s="179"/>
      <c r="S57" s="179" t="s">
        <v>122</v>
      </c>
      <c r="T57" s="180" t="s">
        <v>123</v>
      </c>
      <c r="U57" s="157">
        <v>0</v>
      </c>
      <c r="V57" s="157">
        <f t="shared" si="27"/>
        <v>0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192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4">
        <v>46</v>
      </c>
      <c r="B58" s="175" t="s">
        <v>215</v>
      </c>
      <c r="C58" s="183" t="s">
        <v>216</v>
      </c>
      <c r="D58" s="176" t="s">
        <v>121</v>
      </c>
      <c r="E58" s="177">
        <v>665.80000000000007</v>
      </c>
      <c r="F58" s="178"/>
      <c r="G58" s="179">
        <f t="shared" si="21"/>
        <v>0</v>
      </c>
      <c r="H58" s="178"/>
      <c r="I58" s="179">
        <f t="shared" si="22"/>
        <v>0</v>
      </c>
      <c r="J58" s="178"/>
      <c r="K58" s="179">
        <f t="shared" si="23"/>
        <v>0</v>
      </c>
      <c r="L58" s="179">
        <v>21</v>
      </c>
      <c r="M58" s="179">
        <f t="shared" si="24"/>
        <v>0</v>
      </c>
      <c r="N58" s="179">
        <v>0</v>
      </c>
      <c r="O58" s="179">
        <f t="shared" si="25"/>
        <v>0</v>
      </c>
      <c r="P58" s="179">
        <v>0</v>
      </c>
      <c r="Q58" s="179">
        <f t="shared" si="26"/>
        <v>0</v>
      </c>
      <c r="R58" s="179"/>
      <c r="S58" s="179" t="s">
        <v>122</v>
      </c>
      <c r="T58" s="180" t="s">
        <v>123</v>
      </c>
      <c r="U58" s="157">
        <v>0</v>
      </c>
      <c r="V58" s="157">
        <f t="shared" si="27"/>
        <v>0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192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4">
        <v>47</v>
      </c>
      <c r="B59" s="175" t="s">
        <v>213</v>
      </c>
      <c r="C59" s="183" t="s">
        <v>214</v>
      </c>
      <c r="D59" s="176" t="s">
        <v>132</v>
      </c>
      <c r="E59" s="177">
        <v>139</v>
      </c>
      <c r="F59" s="178"/>
      <c r="G59" s="179">
        <f t="shared" si="21"/>
        <v>0</v>
      </c>
      <c r="H59" s="178"/>
      <c r="I59" s="179">
        <f t="shared" si="22"/>
        <v>0</v>
      </c>
      <c r="J59" s="178"/>
      <c r="K59" s="179">
        <f t="shared" si="23"/>
        <v>0</v>
      </c>
      <c r="L59" s="179">
        <v>21</v>
      </c>
      <c r="M59" s="179">
        <f t="shared" si="24"/>
        <v>0</v>
      </c>
      <c r="N59" s="179">
        <v>0</v>
      </c>
      <c r="O59" s="179">
        <f t="shared" si="25"/>
        <v>0</v>
      </c>
      <c r="P59" s="179">
        <v>0</v>
      </c>
      <c r="Q59" s="179">
        <f t="shared" si="26"/>
        <v>0</v>
      </c>
      <c r="R59" s="179"/>
      <c r="S59" s="179" t="s">
        <v>122</v>
      </c>
      <c r="T59" s="180" t="s">
        <v>123</v>
      </c>
      <c r="U59" s="157">
        <v>0</v>
      </c>
      <c r="V59" s="157">
        <f t="shared" si="27"/>
        <v>0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192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4">
        <v>48</v>
      </c>
      <c r="B60" s="175" t="s">
        <v>217</v>
      </c>
      <c r="C60" s="183" t="s">
        <v>218</v>
      </c>
      <c r="D60" s="176" t="s">
        <v>137</v>
      </c>
      <c r="E60" s="177">
        <v>7</v>
      </c>
      <c r="F60" s="178"/>
      <c r="G60" s="179">
        <f t="shared" si="21"/>
        <v>0</v>
      </c>
      <c r="H60" s="178"/>
      <c r="I60" s="179">
        <f t="shared" si="22"/>
        <v>0</v>
      </c>
      <c r="J60" s="178"/>
      <c r="K60" s="179">
        <f t="shared" si="23"/>
        <v>0</v>
      </c>
      <c r="L60" s="179">
        <v>21</v>
      </c>
      <c r="M60" s="179">
        <f t="shared" si="24"/>
        <v>0</v>
      </c>
      <c r="N60" s="179">
        <v>2.7E-4</v>
      </c>
      <c r="O60" s="179">
        <f t="shared" si="25"/>
        <v>0</v>
      </c>
      <c r="P60" s="179">
        <v>0</v>
      </c>
      <c r="Q60" s="179">
        <f t="shared" si="26"/>
        <v>0</v>
      </c>
      <c r="R60" s="179"/>
      <c r="S60" s="179" t="s">
        <v>122</v>
      </c>
      <c r="T60" s="180" t="s">
        <v>123</v>
      </c>
      <c r="U60" s="157">
        <v>0</v>
      </c>
      <c r="V60" s="157">
        <f t="shared" si="27"/>
        <v>0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192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4">
        <v>49</v>
      </c>
      <c r="B61" s="175" t="s">
        <v>319</v>
      </c>
      <c r="C61" s="183" t="s">
        <v>320</v>
      </c>
      <c r="D61" s="176" t="s">
        <v>137</v>
      </c>
      <c r="E61" s="177">
        <v>2</v>
      </c>
      <c r="F61" s="178"/>
      <c r="G61" s="179">
        <f t="shared" si="21"/>
        <v>0</v>
      </c>
      <c r="H61" s="178"/>
      <c r="I61" s="179">
        <f t="shared" si="22"/>
        <v>0</v>
      </c>
      <c r="J61" s="178"/>
      <c r="K61" s="179">
        <f t="shared" si="23"/>
        <v>0</v>
      </c>
      <c r="L61" s="179">
        <v>21</v>
      </c>
      <c r="M61" s="179">
        <f t="shared" si="24"/>
        <v>0</v>
      </c>
      <c r="N61" s="179">
        <v>0</v>
      </c>
      <c r="O61" s="179">
        <f t="shared" si="25"/>
        <v>0</v>
      </c>
      <c r="P61" s="179">
        <v>0</v>
      </c>
      <c r="Q61" s="179">
        <f t="shared" si="26"/>
        <v>0</v>
      </c>
      <c r="R61" s="179"/>
      <c r="S61" s="179" t="s">
        <v>122</v>
      </c>
      <c r="T61" s="180" t="s">
        <v>123</v>
      </c>
      <c r="U61" s="157">
        <v>0</v>
      </c>
      <c r="V61" s="157">
        <f t="shared" si="27"/>
        <v>0</v>
      </c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321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 x14ac:dyDescent="0.2">
      <c r="A62" s="174">
        <v>50</v>
      </c>
      <c r="B62" s="175" t="s">
        <v>219</v>
      </c>
      <c r="C62" s="183" t="s">
        <v>220</v>
      </c>
      <c r="D62" s="176" t="s">
        <v>132</v>
      </c>
      <c r="E62" s="177">
        <v>139</v>
      </c>
      <c r="F62" s="178"/>
      <c r="G62" s="179">
        <f t="shared" si="21"/>
        <v>0</v>
      </c>
      <c r="H62" s="178"/>
      <c r="I62" s="179">
        <f t="shared" si="22"/>
        <v>0</v>
      </c>
      <c r="J62" s="178"/>
      <c r="K62" s="179">
        <f t="shared" si="23"/>
        <v>0</v>
      </c>
      <c r="L62" s="179">
        <v>21</v>
      </c>
      <c r="M62" s="179">
        <f t="shared" si="24"/>
        <v>0</v>
      </c>
      <c r="N62" s="179">
        <v>2.7200000000000002E-3</v>
      </c>
      <c r="O62" s="179">
        <f t="shared" si="25"/>
        <v>0.38</v>
      </c>
      <c r="P62" s="179">
        <v>0</v>
      </c>
      <c r="Q62" s="179">
        <f t="shared" si="26"/>
        <v>0</v>
      </c>
      <c r="R62" s="179"/>
      <c r="S62" s="179" t="s">
        <v>122</v>
      </c>
      <c r="T62" s="180" t="s">
        <v>123</v>
      </c>
      <c r="U62" s="157">
        <v>0</v>
      </c>
      <c r="V62" s="157">
        <f t="shared" si="27"/>
        <v>0</v>
      </c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192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4">
        <v>51</v>
      </c>
      <c r="B63" s="175" t="s">
        <v>221</v>
      </c>
      <c r="C63" s="183" t="s">
        <v>222</v>
      </c>
      <c r="D63" s="176" t="s">
        <v>137</v>
      </c>
      <c r="E63" s="177">
        <v>3</v>
      </c>
      <c r="F63" s="178"/>
      <c r="G63" s="179">
        <f t="shared" si="21"/>
        <v>0</v>
      </c>
      <c r="H63" s="178"/>
      <c r="I63" s="179">
        <f t="shared" si="22"/>
        <v>0</v>
      </c>
      <c r="J63" s="178"/>
      <c r="K63" s="179">
        <f t="shared" si="23"/>
        <v>0</v>
      </c>
      <c r="L63" s="179">
        <v>21</v>
      </c>
      <c r="M63" s="179">
        <f t="shared" si="24"/>
        <v>0</v>
      </c>
      <c r="N63" s="179">
        <v>3.7300000000000002E-3</v>
      </c>
      <c r="O63" s="179">
        <f t="shared" si="25"/>
        <v>0.01</v>
      </c>
      <c r="P63" s="179">
        <v>0</v>
      </c>
      <c r="Q63" s="179">
        <f t="shared" si="26"/>
        <v>0</v>
      </c>
      <c r="R63" s="179"/>
      <c r="S63" s="179" t="s">
        <v>122</v>
      </c>
      <c r="T63" s="180" t="s">
        <v>123</v>
      </c>
      <c r="U63" s="157">
        <v>0</v>
      </c>
      <c r="V63" s="157">
        <f t="shared" si="27"/>
        <v>0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192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74">
        <v>52</v>
      </c>
      <c r="B64" s="175" t="s">
        <v>223</v>
      </c>
      <c r="C64" s="183" t="s">
        <v>224</v>
      </c>
      <c r="D64" s="176" t="s">
        <v>121</v>
      </c>
      <c r="E64" s="177">
        <v>721.5</v>
      </c>
      <c r="F64" s="178"/>
      <c r="G64" s="179">
        <f t="shared" si="21"/>
        <v>0</v>
      </c>
      <c r="H64" s="178"/>
      <c r="I64" s="179">
        <f t="shared" si="22"/>
        <v>0</v>
      </c>
      <c r="J64" s="178"/>
      <c r="K64" s="179">
        <f t="shared" si="23"/>
        <v>0</v>
      </c>
      <c r="L64" s="179">
        <v>21</v>
      </c>
      <c r="M64" s="179">
        <f t="shared" si="24"/>
        <v>0</v>
      </c>
      <c r="N64" s="179">
        <v>3.3000000000000005E-4</v>
      </c>
      <c r="O64" s="179">
        <f t="shared" si="25"/>
        <v>0.24</v>
      </c>
      <c r="P64" s="179">
        <v>0</v>
      </c>
      <c r="Q64" s="179">
        <f t="shared" si="26"/>
        <v>0</v>
      </c>
      <c r="R64" s="179"/>
      <c r="S64" s="179" t="s">
        <v>225</v>
      </c>
      <c r="T64" s="180" t="s">
        <v>226</v>
      </c>
      <c r="U64" s="157">
        <v>2.75E-2</v>
      </c>
      <c r="V64" s="157">
        <f t="shared" si="27"/>
        <v>19.84</v>
      </c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192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4">
        <v>53</v>
      </c>
      <c r="B65" s="175" t="s">
        <v>227</v>
      </c>
      <c r="C65" s="183" t="s">
        <v>322</v>
      </c>
      <c r="D65" s="176" t="s">
        <v>121</v>
      </c>
      <c r="E65" s="177">
        <v>721.5</v>
      </c>
      <c r="F65" s="178"/>
      <c r="G65" s="179">
        <f t="shared" si="21"/>
        <v>0</v>
      </c>
      <c r="H65" s="178"/>
      <c r="I65" s="179">
        <f t="shared" si="22"/>
        <v>0</v>
      </c>
      <c r="J65" s="178"/>
      <c r="K65" s="179">
        <f t="shared" si="23"/>
        <v>0</v>
      </c>
      <c r="L65" s="179">
        <v>21</v>
      </c>
      <c r="M65" s="179">
        <f t="shared" si="24"/>
        <v>0</v>
      </c>
      <c r="N65" s="179">
        <v>5.3E-3</v>
      </c>
      <c r="O65" s="179">
        <f t="shared" si="25"/>
        <v>3.82</v>
      </c>
      <c r="P65" s="179">
        <v>0</v>
      </c>
      <c r="Q65" s="179">
        <f t="shared" si="26"/>
        <v>0</v>
      </c>
      <c r="R65" s="179"/>
      <c r="S65" s="179" t="s">
        <v>225</v>
      </c>
      <c r="T65" s="180" t="s">
        <v>226</v>
      </c>
      <c r="U65" s="157">
        <v>0.2</v>
      </c>
      <c r="V65" s="157">
        <f t="shared" si="27"/>
        <v>144.30000000000001</v>
      </c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192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4">
        <v>54</v>
      </c>
      <c r="B66" s="175" t="s">
        <v>229</v>
      </c>
      <c r="C66" s="183" t="s">
        <v>230</v>
      </c>
      <c r="D66" s="176" t="s">
        <v>121</v>
      </c>
      <c r="E66" s="177">
        <v>721.5</v>
      </c>
      <c r="F66" s="178"/>
      <c r="G66" s="179">
        <f t="shared" si="21"/>
        <v>0</v>
      </c>
      <c r="H66" s="178"/>
      <c r="I66" s="179">
        <f t="shared" si="22"/>
        <v>0</v>
      </c>
      <c r="J66" s="178"/>
      <c r="K66" s="179">
        <f t="shared" si="23"/>
        <v>0</v>
      </c>
      <c r="L66" s="179">
        <v>21</v>
      </c>
      <c r="M66" s="179">
        <f t="shared" si="24"/>
        <v>0</v>
      </c>
      <c r="N66" s="179">
        <v>0</v>
      </c>
      <c r="O66" s="179">
        <f t="shared" si="25"/>
        <v>0</v>
      </c>
      <c r="P66" s="179">
        <v>0</v>
      </c>
      <c r="Q66" s="179">
        <f t="shared" si="26"/>
        <v>0</v>
      </c>
      <c r="R66" s="179"/>
      <c r="S66" s="179" t="s">
        <v>225</v>
      </c>
      <c r="T66" s="180" t="s">
        <v>226</v>
      </c>
      <c r="U66" s="157">
        <v>0.45</v>
      </c>
      <c r="V66" s="157">
        <f t="shared" si="27"/>
        <v>324.68</v>
      </c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192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67">
        <v>55</v>
      </c>
      <c r="B67" s="168" t="s">
        <v>231</v>
      </c>
      <c r="C67" s="184" t="s">
        <v>232</v>
      </c>
      <c r="D67" s="169" t="s">
        <v>181</v>
      </c>
      <c r="E67" s="170">
        <v>158.73000000000002</v>
      </c>
      <c r="F67" s="171"/>
      <c r="G67" s="172">
        <f t="shared" si="21"/>
        <v>0</v>
      </c>
      <c r="H67" s="171"/>
      <c r="I67" s="172">
        <f t="shared" si="22"/>
        <v>0</v>
      </c>
      <c r="J67" s="171"/>
      <c r="K67" s="172">
        <f t="shared" si="23"/>
        <v>0</v>
      </c>
      <c r="L67" s="172">
        <v>21</v>
      </c>
      <c r="M67" s="172">
        <f t="shared" si="24"/>
        <v>0</v>
      </c>
      <c r="N67" s="172">
        <v>2.5000000000000001E-2</v>
      </c>
      <c r="O67" s="172">
        <f t="shared" si="25"/>
        <v>3.97</v>
      </c>
      <c r="P67" s="172">
        <v>0</v>
      </c>
      <c r="Q67" s="172">
        <f t="shared" si="26"/>
        <v>0</v>
      </c>
      <c r="R67" s="172" t="s">
        <v>233</v>
      </c>
      <c r="S67" s="172" t="s">
        <v>225</v>
      </c>
      <c r="T67" s="173" t="s">
        <v>226</v>
      </c>
      <c r="U67" s="157">
        <v>0</v>
      </c>
      <c r="V67" s="157">
        <f t="shared" si="27"/>
        <v>0</v>
      </c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234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5" t="s">
        <v>323</v>
      </c>
      <c r="D68" s="158"/>
      <c r="E68" s="159">
        <v>158.73000000000002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236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7">
        <v>56</v>
      </c>
      <c r="B69" s="168" t="s">
        <v>237</v>
      </c>
      <c r="C69" s="184" t="s">
        <v>238</v>
      </c>
      <c r="D69" s="169" t="s">
        <v>181</v>
      </c>
      <c r="E69" s="170">
        <v>61.327500000000001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6.4900000000000001E-3</v>
      </c>
      <c r="O69" s="172">
        <f>ROUND(E69*N69,2)</f>
        <v>0.4</v>
      </c>
      <c r="P69" s="172">
        <v>0</v>
      </c>
      <c r="Q69" s="172">
        <f>ROUND(E69*P69,2)</f>
        <v>0</v>
      </c>
      <c r="R69" s="172"/>
      <c r="S69" s="172" t="s">
        <v>122</v>
      </c>
      <c r="T69" s="173" t="s">
        <v>123</v>
      </c>
      <c r="U69" s="157">
        <v>0.21000000000000002</v>
      </c>
      <c r="V69" s="157">
        <f>ROUND(E69*U69,2)</f>
        <v>12.88</v>
      </c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124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324</v>
      </c>
      <c r="D70" s="158"/>
      <c r="E70" s="159">
        <v>61.327500000000001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236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4">
        <v>57</v>
      </c>
      <c r="B71" s="175" t="s">
        <v>240</v>
      </c>
      <c r="C71" s="183" t="s">
        <v>241</v>
      </c>
      <c r="D71" s="176" t="s">
        <v>121</v>
      </c>
      <c r="E71" s="177">
        <v>721.5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3.2000000000000003E-4</v>
      </c>
      <c r="O71" s="179">
        <f>ROUND(E71*N71,2)</f>
        <v>0.23</v>
      </c>
      <c r="P71" s="179">
        <v>0</v>
      </c>
      <c r="Q71" s="179">
        <f>ROUND(E71*P71,2)</f>
        <v>0</v>
      </c>
      <c r="R71" s="179"/>
      <c r="S71" s="179" t="s">
        <v>225</v>
      </c>
      <c r="T71" s="180" t="s">
        <v>226</v>
      </c>
      <c r="U71" s="157">
        <v>0.1</v>
      </c>
      <c r="V71" s="157">
        <f>ROUND(E71*U71,2)</f>
        <v>72.150000000000006</v>
      </c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192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4">
        <v>58</v>
      </c>
      <c r="B72" s="175" t="s">
        <v>242</v>
      </c>
      <c r="C72" s="183" t="s">
        <v>243</v>
      </c>
      <c r="D72" s="176" t="s">
        <v>121</v>
      </c>
      <c r="E72" s="177">
        <v>721.5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9">
        <v>3.0600000000000002E-3</v>
      </c>
      <c r="O72" s="179">
        <f>ROUND(E72*N72,2)</f>
        <v>2.21</v>
      </c>
      <c r="P72" s="179">
        <v>0</v>
      </c>
      <c r="Q72" s="179">
        <f>ROUND(E72*P72,2)</f>
        <v>0</v>
      </c>
      <c r="R72" s="179"/>
      <c r="S72" s="179" t="s">
        <v>225</v>
      </c>
      <c r="T72" s="180" t="s">
        <v>226</v>
      </c>
      <c r="U72" s="157">
        <v>0</v>
      </c>
      <c r="V72" s="157">
        <f>ROUND(E72*U72,2)</f>
        <v>0</v>
      </c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244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4">
        <v>59</v>
      </c>
      <c r="B73" s="175" t="s">
        <v>138</v>
      </c>
      <c r="C73" s="183" t="s">
        <v>245</v>
      </c>
      <c r="D73" s="176" t="s">
        <v>121</v>
      </c>
      <c r="E73" s="177">
        <v>38.6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9">
        <v>0.14844000000000002</v>
      </c>
      <c r="O73" s="179">
        <f>ROUND(E73*N73,2)</f>
        <v>5.73</v>
      </c>
      <c r="P73" s="179">
        <v>0</v>
      </c>
      <c r="Q73" s="179">
        <f>ROUND(E73*P73,2)</f>
        <v>0</v>
      </c>
      <c r="R73" s="179"/>
      <c r="S73" s="179" t="s">
        <v>122</v>
      </c>
      <c r="T73" s="180" t="s">
        <v>123</v>
      </c>
      <c r="U73" s="157">
        <v>0</v>
      </c>
      <c r="V73" s="157">
        <f>ROUND(E73*U73,2)</f>
        <v>0</v>
      </c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192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74">
        <v>60</v>
      </c>
      <c r="B74" s="175" t="s">
        <v>246</v>
      </c>
      <c r="C74" s="183" t="s">
        <v>247</v>
      </c>
      <c r="D74" s="176" t="s">
        <v>181</v>
      </c>
      <c r="E74" s="177">
        <v>0.5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9">
        <v>0.69210000000000005</v>
      </c>
      <c r="O74" s="179">
        <f>ROUND(E74*N74,2)</f>
        <v>0.35</v>
      </c>
      <c r="P74" s="179">
        <v>0</v>
      </c>
      <c r="Q74" s="179">
        <f>ROUND(E74*P74,2)</f>
        <v>0</v>
      </c>
      <c r="R74" s="179"/>
      <c r="S74" s="179" t="s">
        <v>122</v>
      </c>
      <c r="T74" s="180" t="s">
        <v>123</v>
      </c>
      <c r="U74" s="157">
        <v>0</v>
      </c>
      <c r="V74" s="157">
        <f>ROUND(E74*U74,2)</f>
        <v>0</v>
      </c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192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1" t="s">
        <v>117</v>
      </c>
      <c r="B75" s="162" t="s">
        <v>89</v>
      </c>
      <c r="C75" s="182" t="s">
        <v>90</v>
      </c>
      <c r="D75" s="163"/>
      <c r="E75" s="164"/>
      <c r="F75" s="165"/>
      <c r="G75" s="165">
        <f>SUMIF(AG76:AG76,"&lt;&gt;NOR",G76:G76)</f>
        <v>0</v>
      </c>
      <c r="H75" s="165"/>
      <c r="I75" s="165">
        <f>SUM(I76:I76)</f>
        <v>0</v>
      </c>
      <c r="J75" s="165"/>
      <c r="K75" s="165">
        <f>SUM(K76:K76)</f>
        <v>0</v>
      </c>
      <c r="L75" s="165"/>
      <c r="M75" s="165">
        <f>SUM(M76:M76)</f>
        <v>0</v>
      </c>
      <c r="N75" s="165"/>
      <c r="O75" s="165">
        <f>SUM(O76:O76)</f>
        <v>0</v>
      </c>
      <c r="P75" s="165"/>
      <c r="Q75" s="165">
        <f>SUM(Q76:Q76)</f>
        <v>0</v>
      </c>
      <c r="R75" s="165"/>
      <c r="S75" s="165"/>
      <c r="T75" s="166"/>
      <c r="U75" s="160"/>
      <c r="V75" s="160">
        <f>SUM(V76:V76)</f>
        <v>0</v>
      </c>
      <c r="W75" s="160"/>
      <c r="AG75" t="s">
        <v>118</v>
      </c>
    </row>
    <row r="76" spans="1:60" outlineLevel="1" x14ac:dyDescent="0.2">
      <c r="A76" s="174">
        <v>61</v>
      </c>
      <c r="B76" s="175" t="s">
        <v>325</v>
      </c>
      <c r="C76" s="183" t="s">
        <v>326</v>
      </c>
      <c r="D76" s="176" t="s">
        <v>307</v>
      </c>
      <c r="E76" s="177">
        <v>12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9">
        <v>6.0000000000000002E-5</v>
      </c>
      <c r="O76" s="179">
        <f>ROUND(E76*N76,2)</f>
        <v>0</v>
      </c>
      <c r="P76" s="179">
        <v>0</v>
      </c>
      <c r="Q76" s="179">
        <f>ROUND(E76*P76,2)</f>
        <v>0</v>
      </c>
      <c r="R76" s="179"/>
      <c r="S76" s="179" t="s">
        <v>122</v>
      </c>
      <c r="T76" s="180" t="s">
        <v>123</v>
      </c>
      <c r="U76" s="157">
        <v>0</v>
      </c>
      <c r="V76" s="157">
        <f>ROUND(E76*U76,2)</f>
        <v>0</v>
      </c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192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x14ac:dyDescent="0.2">
      <c r="A77" s="161" t="s">
        <v>117</v>
      </c>
      <c r="B77" s="162" t="s">
        <v>43</v>
      </c>
      <c r="C77" s="182" t="s">
        <v>82</v>
      </c>
      <c r="D77" s="163"/>
      <c r="E77" s="164"/>
      <c r="F77" s="165"/>
      <c r="G77" s="165">
        <f>SUMIF(AG78:AG78,"&lt;&gt;NOR",G78:G78)</f>
        <v>0</v>
      </c>
      <c r="H77" s="165"/>
      <c r="I77" s="165">
        <f>SUM(I78:I78)</f>
        <v>0</v>
      </c>
      <c r="J77" s="165"/>
      <c r="K77" s="165">
        <f>SUM(K78:K78)</f>
        <v>0</v>
      </c>
      <c r="L77" s="165"/>
      <c r="M77" s="165">
        <f>SUM(M78:M78)</f>
        <v>0</v>
      </c>
      <c r="N77" s="165"/>
      <c r="O77" s="165">
        <f>SUM(O78:O78)</f>
        <v>0</v>
      </c>
      <c r="P77" s="165"/>
      <c r="Q77" s="165">
        <f>SUM(Q78:Q78)</f>
        <v>0</v>
      </c>
      <c r="R77" s="165"/>
      <c r="S77" s="165"/>
      <c r="T77" s="166"/>
      <c r="U77" s="160"/>
      <c r="V77" s="160">
        <f>SUM(V78:V78)</f>
        <v>0</v>
      </c>
      <c r="W77" s="160"/>
      <c r="AG77" t="s">
        <v>118</v>
      </c>
    </row>
    <row r="78" spans="1:60" outlineLevel="1" x14ac:dyDescent="0.2">
      <c r="A78" s="167">
        <v>62</v>
      </c>
      <c r="B78" s="168" t="s">
        <v>248</v>
      </c>
      <c r="C78" s="184" t="s">
        <v>249</v>
      </c>
      <c r="D78" s="169" t="s">
        <v>250</v>
      </c>
      <c r="E78" s="170">
        <v>77.42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/>
      <c r="S78" s="172" t="s">
        <v>122</v>
      </c>
      <c r="T78" s="173" t="s">
        <v>123</v>
      </c>
      <c r="U78" s="157">
        <v>0</v>
      </c>
      <c r="V78" s="157">
        <f>ROUND(E78*U78,2)</f>
        <v>0</v>
      </c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129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5"/>
      <c r="B79" s="6"/>
      <c r="C79" s="186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AE79">
        <v>15</v>
      </c>
      <c r="AF79">
        <v>21</v>
      </c>
    </row>
    <row r="80" spans="1:60" x14ac:dyDescent="0.2">
      <c r="A80" s="151"/>
      <c r="B80" s="152" t="s">
        <v>31</v>
      </c>
      <c r="C80" s="187"/>
      <c r="D80" s="153"/>
      <c r="E80" s="154"/>
      <c r="F80" s="154"/>
      <c r="G80" s="181">
        <f>G8+G12+G37+G44+G53+G75+G77</f>
        <v>0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E80">
        <f>SUMIF(L7:L78,AE79,G7:G78)</f>
        <v>0</v>
      </c>
      <c r="AF80">
        <f>SUMIF(L7:L78,AF79,G7:G78)</f>
        <v>0</v>
      </c>
      <c r="AG80" t="s">
        <v>251</v>
      </c>
    </row>
    <row r="81" spans="1:33" x14ac:dyDescent="0.2">
      <c r="A81" s="5"/>
      <c r="B81" s="6"/>
      <c r="C81" s="186"/>
      <c r="D81" s="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3" x14ac:dyDescent="0.2">
      <c r="A82" s="5"/>
      <c r="B82" s="6"/>
      <c r="C82" s="186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">
      <c r="A83" s="246" t="s">
        <v>252</v>
      </c>
      <c r="B83" s="246"/>
      <c r="C83" s="247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3" x14ac:dyDescent="0.2">
      <c r="A84" s="248"/>
      <c r="B84" s="249"/>
      <c r="C84" s="250"/>
      <c r="D84" s="249"/>
      <c r="E84" s="249"/>
      <c r="F84" s="249"/>
      <c r="G84" s="25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AG84" t="s">
        <v>253</v>
      </c>
    </row>
    <row r="85" spans="1:33" x14ac:dyDescent="0.2">
      <c r="A85" s="252"/>
      <c r="B85" s="253"/>
      <c r="C85" s="254"/>
      <c r="D85" s="253"/>
      <c r="E85" s="253"/>
      <c r="F85" s="253"/>
      <c r="G85" s="25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33" x14ac:dyDescent="0.2">
      <c r="A86" s="252"/>
      <c r="B86" s="253"/>
      <c r="C86" s="254"/>
      <c r="D86" s="253"/>
      <c r="E86" s="253"/>
      <c r="F86" s="253"/>
      <c r="G86" s="25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33" x14ac:dyDescent="0.2">
      <c r="A87" s="252"/>
      <c r="B87" s="253"/>
      <c r="C87" s="254"/>
      <c r="D87" s="253"/>
      <c r="E87" s="253"/>
      <c r="F87" s="253"/>
      <c r="G87" s="25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33" x14ac:dyDescent="0.2">
      <c r="A88" s="256"/>
      <c r="B88" s="257"/>
      <c r="C88" s="258"/>
      <c r="D88" s="257"/>
      <c r="E88" s="257"/>
      <c r="F88" s="257"/>
      <c r="G88" s="259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33" x14ac:dyDescent="0.2">
      <c r="A89" s="5"/>
      <c r="B89" s="6"/>
      <c r="C89" s="186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33" x14ac:dyDescent="0.2">
      <c r="C90" s="188"/>
      <c r="D90" s="139"/>
      <c r="AG90" t="s">
        <v>254</v>
      </c>
    </row>
    <row r="91" spans="1:33" x14ac:dyDescent="0.2">
      <c r="D91" s="139"/>
    </row>
    <row r="92" spans="1:33" x14ac:dyDescent="0.2">
      <c r="D92" s="139"/>
    </row>
    <row r="93" spans="1:33" x14ac:dyDescent="0.2">
      <c r="D93" s="139"/>
    </row>
    <row r="94" spans="1:33" x14ac:dyDescent="0.2">
      <c r="D94" s="139"/>
    </row>
    <row r="95" spans="1:33" x14ac:dyDescent="0.2">
      <c r="D95" s="139"/>
    </row>
    <row r="96" spans="1:33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84:G88"/>
    <mergeCell ref="A1:G1"/>
    <mergeCell ref="C2:G2"/>
    <mergeCell ref="C3:G3"/>
    <mergeCell ref="C4:G4"/>
    <mergeCell ref="A83:C8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7</v>
      </c>
      <c r="B1" s="239"/>
      <c r="C1" s="239"/>
      <c r="D1" s="239"/>
      <c r="E1" s="239"/>
      <c r="F1" s="239"/>
      <c r="G1" s="239"/>
      <c r="AG1" t="s">
        <v>93</v>
      </c>
    </row>
    <row r="2" spans="1:60" ht="25.15" customHeight="1" x14ac:dyDescent="0.2">
      <c r="A2" s="140" t="s">
        <v>8</v>
      </c>
      <c r="B2" s="75" t="s">
        <v>43</v>
      </c>
      <c r="C2" s="240" t="s">
        <v>44</v>
      </c>
      <c r="D2" s="241"/>
      <c r="E2" s="241"/>
      <c r="F2" s="241"/>
      <c r="G2" s="242"/>
      <c r="AG2" t="s">
        <v>94</v>
      </c>
    </row>
    <row r="3" spans="1:60" ht="25.15" customHeight="1" x14ac:dyDescent="0.2">
      <c r="A3" s="140" t="s">
        <v>9</v>
      </c>
      <c r="B3" s="75" t="s">
        <v>46</v>
      </c>
      <c r="C3" s="240" t="s">
        <v>44</v>
      </c>
      <c r="D3" s="241"/>
      <c r="E3" s="241"/>
      <c r="F3" s="241"/>
      <c r="G3" s="242"/>
      <c r="AC3" s="87" t="s">
        <v>94</v>
      </c>
      <c r="AG3" t="s">
        <v>95</v>
      </c>
    </row>
    <row r="4" spans="1:60" ht="25.15" customHeight="1" x14ac:dyDescent="0.2">
      <c r="A4" s="141" t="s">
        <v>10</v>
      </c>
      <c r="B4" s="142" t="s">
        <v>53</v>
      </c>
      <c r="C4" s="243" t="s">
        <v>54</v>
      </c>
      <c r="D4" s="244"/>
      <c r="E4" s="244"/>
      <c r="F4" s="244"/>
      <c r="G4" s="245"/>
      <c r="AG4" t="s">
        <v>96</v>
      </c>
    </row>
    <row r="5" spans="1:60" x14ac:dyDescent="0.2">
      <c r="D5" s="139"/>
    </row>
    <row r="6" spans="1:60" ht="38.25" x14ac:dyDescent="0.2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117</v>
      </c>
      <c r="B8" s="162" t="s">
        <v>76</v>
      </c>
      <c r="C8" s="182" t="s">
        <v>77</v>
      </c>
      <c r="D8" s="163"/>
      <c r="E8" s="164"/>
      <c r="F8" s="165"/>
      <c r="G8" s="165">
        <f>SUMIF(AG9:AG28,"&lt;&gt;NOR",G9:G28)</f>
        <v>0</v>
      </c>
      <c r="H8" s="165"/>
      <c r="I8" s="165">
        <f>SUM(I9:I28)</f>
        <v>0</v>
      </c>
      <c r="J8" s="165"/>
      <c r="K8" s="165">
        <f>SUM(K9:K28)</f>
        <v>0</v>
      </c>
      <c r="L8" s="165"/>
      <c r="M8" s="165">
        <f>SUM(M9:M28)</f>
        <v>0</v>
      </c>
      <c r="N8" s="165"/>
      <c r="O8" s="165">
        <f>SUM(O9:O28)</f>
        <v>8.3999999999999986</v>
      </c>
      <c r="P8" s="165"/>
      <c r="Q8" s="165">
        <f>SUM(Q9:Q28)</f>
        <v>12.09</v>
      </c>
      <c r="R8" s="165"/>
      <c r="S8" s="165"/>
      <c r="T8" s="166"/>
      <c r="U8" s="160"/>
      <c r="V8" s="160">
        <f>SUM(V9:V28)</f>
        <v>0</v>
      </c>
      <c r="W8" s="160"/>
      <c r="AG8" t="s">
        <v>118</v>
      </c>
    </row>
    <row r="9" spans="1:60" outlineLevel="1" x14ac:dyDescent="0.2">
      <c r="A9" s="174">
        <v>1</v>
      </c>
      <c r="B9" s="175" t="s">
        <v>130</v>
      </c>
      <c r="C9" s="183" t="s">
        <v>131</v>
      </c>
      <c r="D9" s="176" t="s">
        <v>132</v>
      </c>
      <c r="E9" s="177">
        <v>25</v>
      </c>
      <c r="F9" s="178"/>
      <c r="G9" s="179">
        <f t="shared" ref="G9:G28" si="0">ROUND(E9*F9,2)</f>
        <v>0</v>
      </c>
      <c r="H9" s="178"/>
      <c r="I9" s="179">
        <f t="shared" ref="I9:I28" si="1">ROUND(E9*H9,2)</f>
        <v>0</v>
      </c>
      <c r="J9" s="178"/>
      <c r="K9" s="179">
        <f t="shared" ref="K9:K28" si="2">ROUND(E9*J9,2)</f>
        <v>0</v>
      </c>
      <c r="L9" s="179">
        <v>21</v>
      </c>
      <c r="M9" s="179">
        <f t="shared" ref="M9:M28" si="3">G9*(1+L9/100)</f>
        <v>0</v>
      </c>
      <c r="N9" s="179">
        <v>0</v>
      </c>
      <c r="O9" s="179">
        <f t="shared" ref="O9:O28" si="4">ROUND(E9*N9,2)</f>
        <v>0</v>
      </c>
      <c r="P9" s="179">
        <v>0</v>
      </c>
      <c r="Q9" s="179">
        <f t="shared" ref="Q9:Q28" si="5">ROUND(E9*P9,2)</f>
        <v>0</v>
      </c>
      <c r="R9" s="179"/>
      <c r="S9" s="179" t="s">
        <v>122</v>
      </c>
      <c r="T9" s="180" t="s">
        <v>123</v>
      </c>
      <c r="U9" s="157">
        <v>0</v>
      </c>
      <c r="V9" s="157">
        <f t="shared" ref="V9:V28" si="6"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129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4">
        <v>2</v>
      </c>
      <c r="B10" s="175" t="s">
        <v>327</v>
      </c>
      <c r="C10" s="183" t="s">
        <v>328</v>
      </c>
      <c r="D10" s="176" t="s">
        <v>132</v>
      </c>
      <c r="E10" s="177">
        <v>9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122</v>
      </c>
      <c r="T10" s="180" t="s">
        <v>123</v>
      </c>
      <c r="U10" s="157">
        <v>0</v>
      </c>
      <c r="V10" s="157">
        <f t="shared" si="6"/>
        <v>0</v>
      </c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129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4">
        <v>3</v>
      </c>
      <c r="B11" s="175" t="s">
        <v>133</v>
      </c>
      <c r="C11" s="183" t="s">
        <v>134</v>
      </c>
      <c r="D11" s="176" t="s">
        <v>121</v>
      </c>
      <c r="E11" s="177">
        <v>51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0.13800000000000001</v>
      </c>
      <c r="Q11" s="179">
        <f t="shared" si="5"/>
        <v>7.04</v>
      </c>
      <c r="R11" s="179"/>
      <c r="S11" s="179" t="s">
        <v>122</v>
      </c>
      <c r="T11" s="180" t="s">
        <v>123</v>
      </c>
      <c r="U11" s="157">
        <v>0</v>
      </c>
      <c r="V11" s="157">
        <f t="shared" si="6"/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129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4">
        <v>4</v>
      </c>
      <c r="B12" s="175" t="s">
        <v>329</v>
      </c>
      <c r="C12" s="183" t="s">
        <v>330</v>
      </c>
      <c r="D12" s="176" t="s">
        <v>121</v>
      </c>
      <c r="E12" s="177">
        <v>36.6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0.13800000000000001</v>
      </c>
      <c r="Q12" s="179">
        <f t="shared" si="5"/>
        <v>5.05</v>
      </c>
      <c r="R12" s="179"/>
      <c r="S12" s="179" t="s">
        <v>122</v>
      </c>
      <c r="T12" s="180" t="s">
        <v>123</v>
      </c>
      <c r="U12" s="157">
        <v>0</v>
      </c>
      <c r="V12" s="157">
        <f t="shared" si="6"/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129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5</v>
      </c>
      <c r="B13" s="175" t="s">
        <v>146</v>
      </c>
      <c r="C13" s="183" t="s">
        <v>147</v>
      </c>
      <c r="D13" s="176" t="s">
        <v>121</v>
      </c>
      <c r="E13" s="177">
        <v>631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122</v>
      </c>
      <c r="T13" s="180" t="s">
        <v>123</v>
      </c>
      <c r="U13" s="157">
        <v>0</v>
      </c>
      <c r="V13" s="157">
        <f t="shared" si="6"/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6</v>
      </c>
      <c r="B14" s="175" t="s">
        <v>148</v>
      </c>
      <c r="C14" s="183" t="s">
        <v>149</v>
      </c>
      <c r="D14" s="176" t="s">
        <v>121</v>
      </c>
      <c r="E14" s="177">
        <v>631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122</v>
      </c>
      <c r="T14" s="180" t="s">
        <v>123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7</v>
      </c>
      <c r="B15" s="175" t="s">
        <v>150</v>
      </c>
      <c r="C15" s="183" t="s">
        <v>151</v>
      </c>
      <c r="D15" s="176" t="s">
        <v>121</v>
      </c>
      <c r="E15" s="177">
        <v>51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1.076E-2</v>
      </c>
      <c r="O15" s="179">
        <f t="shared" si="4"/>
        <v>0.55000000000000004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8</v>
      </c>
      <c r="B16" s="175" t="s">
        <v>152</v>
      </c>
      <c r="C16" s="183" t="s">
        <v>153</v>
      </c>
      <c r="D16" s="176" t="s">
        <v>121</v>
      </c>
      <c r="E16" s="177">
        <v>492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1.0060000000000001E-2</v>
      </c>
      <c r="O16" s="179">
        <f t="shared" si="4"/>
        <v>4.95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4">
        <v>9</v>
      </c>
      <c r="B17" s="175" t="s">
        <v>154</v>
      </c>
      <c r="C17" s="183" t="s">
        <v>155</v>
      </c>
      <c r="D17" s="176" t="s">
        <v>121</v>
      </c>
      <c r="E17" s="177">
        <v>88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9">
        <v>8.7800000000000013E-3</v>
      </c>
      <c r="O17" s="179">
        <f t="shared" si="4"/>
        <v>0.77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4">
        <v>10</v>
      </c>
      <c r="B18" s="175" t="s">
        <v>156</v>
      </c>
      <c r="C18" s="183" t="s">
        <v>157</v>
      </c>
      <c r="D18" s="176" t="s">
        <v>121</v>
      </c>
      <c r="E18" s="177">
        <v>18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9">
        <v>3.0000000000000001E-3</v>
      </c>
      <c r="O18" s="179">
        <f t="shared" si="4"/>
        <v>0.05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4">
        <v>11</v>
      </c>
      <c r="B19" s="175" t="s">
        <v>160</v>
      </c>
      <c r="C19" s="183" t="s">
        <v>161</v>
      </c>
      <c r="D19" s="176" t="s">
        <v>121</v>
      </c>
      <c r="E19" s="177">
        <v>580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9">
        <v>3.2000000000000002E-3</v>
      </c>
      <c r="O19" s="179">
        <f t="shared" si="4"/>
        <v>1.86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12</v>
      </c>
      <c r="B20" s="175" t="s">
        <v>158</v>
      </c>
      <c r="C20" s="183" t="s">
        <v>159</v>
      </c>
      <c r="D20" s="176" t="s">
        <v>121</v>
      </c>
      <c r="E20" s="177">
        <v>51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9">
        <v>3.6800000000000001E-3</v>
      </c>
      <c r="O20" s="179">
        <f t="shared" si="4"/>
        <v>0.19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13</v>
      </c>
      <c r="B21" s="175" t="s">
        <v>162</v>
      </c>
      <c r="C21" s="183" t="s">
        <v>163</v>
      </c>
      <c r="D21" s="176" t="s">
        <v>132</v>
      </c>
      <c r="E21" s="177">
        <v>110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14</v>
      </c>
      <c r="B22" s="175" t="s">
        <v>164</v>
      </c>
      <c r="C22" s="183" t="s">
        <v>165</v>
      </c>
      <c r="D22" s="176" t="s">
        <v>132</v>
      </c>
      <c r="E22" s="177">
        <v>292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122</v>
      </c>
      <c r="T22" s="180" t="s">
        <v>123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15</v>
      </c>
      <c r="B23" s="175" t="s">
        <v>166</v>
      </c>
      <c r="C23" s="183" t="s">
        <v>167</v>
      </c>
      <c r="D23" s="176" t="s">
        <v>132</v>
      </c>
      <c r="E23" s="177">
        <v>468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4">
        <v>16</v>
      </c>
      <c r="B24" s="175" t="s">
        <v>173</v>
      </c>
      <c r="C24" s="183" t="s">
        <v>174</v>
      </c>
      <c r="D24" s="176" t="s">
        <v>121</v>
      </c>
      <c r="E24" s="177">
        <v>252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9">
        <v>4.0000000000000003E-5</v>
      </c>
      <c r="O24" s="179">
        <f t="shared" si="4"/>
        <v>0.01</v>
      </c>
      <c r="P24" s="179">
        <v>0</v>
      </c>
      <c r="Q24" s="179">
        <f t="shared" si="5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4">
        <v>17</v>
      </c>
      <c r="B25" s="175" t="s">
        <v>171</v>
      </c>
      <c r="C25" s="183" t="s">
        <v>172</v>
      </c>
      <c r="D25" s="176" t="s">
        <v>137</v>
      </c>
      <c r="E25" s="177">
        <v>22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74">
        <v>18</v>
      </c>
      <c r="B26" s="175" t="s">
        <v>175</v>
      </c>
      <c r="C26" s="183" t="s">
        <v>176</v>
      </c>
      <c r="D26" s="176" t="s">
        <v>121</v>
      </c>
      <c r="E26" s="177">
        <v>950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129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4">
        <v>19</v>
      </c>
      <c r="B27" s="175" t="s">
        <v>331</v>
      </c>
      <c r="C27" s="183" t="s">
        <v>332</v>
      </c>
      <c r="D27" s="176" t="s">
        <v>333</v>
      </c>
      <c r="E27" s="177">
        <v>1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9">
        <v>0.01</v>
      </c>
      <c r="O27" s="179">
        <f t="shared" si="4"/>
        <v>0.01</v>
      </c>
      <c r="P27" s="179">
        <v>0</v>
      </c>
      <c r="Q27" s="179">
        <f t="shared" si="5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4">
        <v>20</v>
      </c>
      <c r="B28" s="175" t="s">
        <v>334</v>
      </c>
      <c r="C28" s="183" t="s">
        <v>335</v>
      </c>
      <c r="D28" s="176" t="s">
        <v>333</v>
      </c>
      <c r="E28" s="177">
        <v>1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9">
        <v>0.01</v>
      </c>
      <c r="O28" s="179">
        <f t="shared" si="4"/>
        <v>0.01</v>
      </c>
      <c r="P28" s="179">
        <v>0</v>
      </c>
      <c r="Q28" s="179">
        <f t="shared" si="5"/>
        <v>0</v>
      </c>
      <c r="R28" s="179"/>
      <c r="S28" s="179" t="s">
        <v>122</v>
      </c>
      <c r="T28" s="180" t="s">
        <v>123</v>
      </c>
      <c r="U28" s="157">
        <v>0</v>
      </c>
      <c r="V28" s="157">
        <f t="shared" si="6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129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1" t="s">
        <v>117</v>
      </c>
      <c r="B29" s="162" t="s">
        <v>79</v>
      </c>
      <c r="C29" s="182" t="s">
        <v>80</v>
      </c>
      <c r="D29" s="163"/>
      <c r="E29" s="164"/>
      <c r="F29" s="165"/>
      <c r="G29" s="165">
        <f>SUMIF(AG30:AG35,"&lt;&gt;NOR",G30:G35)</f>
        <v>0</v>
      </c>
      <c r="H29" s="165"/>
      <c r="I29" s="165">
        <f>SUM(I30:I35)</f>
        <v>0</v>
      </c>
      <c r="J29" s="165"/>
      <c r="K29" s="165">
        <f>SUM(K30:K35)</f>
        <v>0</v>
      </c>
      <c r="L29" s="165"/>
      <c r="M29" s="165">
        <f>SUM(M30:M35)</f>
        <v>0</v>
      </c>
      <c r="N29" s="165"/>
      <c r="O29" s="165">
        <f>SUM(O30:O35)</f>
        <v>7.4</v>
      </c>
      <c r="P29" s="165"/>
      <c r="Q29" s="165">
        <f>SUM(Q30:Q35)</f>
        <v>5.52</v>
      </c>
      <c r="R29" s="165"/>
      <c r="S29" s="165"/>
      <c r="T29" s="166"/>
      <c r="U29" s="160"/>
      <c r="V29" s="160">
        <f>SUM(V30:V35)</f>
        <v>0</v>
      </c>
      <c r="W29" s="160"/>
      <c r="AG29" t="s">
        <v>118</v>
      </c>
    </row>
    <row r="30" spans="1:60" ht="22.5" outlineLevel="1" x14ac:dyDescent="0.2">
      <c r="A30" s="174">
        <v>21</v>
      </c>
      <c r="B30" s="175" t="s">
        <v>177</v>
      </c>
      <c r="C30" s="183" t="s">
        <v>178</v>
      </c>
      <c r="D30" s="176" t="s">
        <v>121</v>
      </c>
      <c r="E30" s="177">
        <v>40</v>
      </c>
      <c r="F30" s="178"/>
      <c r="G30" s="179">
        <f t="shared" ref="G30:G35" si="7">ROUND(E30*F30,2)</f>
        <v>0</v>
      </c>
      <c r="H30" s="178"/>
      <c r="I30" s="179">
        <f t="shared" ref="I30:I35" si="8">ROUND(E30*H30,2)</f>
        <v>0</v>
      </c>
      <c r="J30" s="178"/>
      <c r="K30" s="179">
        <f t="shared" ref="K30:K35" si="9">ROUND(E30*J30,2)</f>
        <v>0</v>
      </c>
      <c r="L30" s="179">
        <v>21</v>
      </c>
      <c r="M30" s="179">
        <f t="shared" ref="M30:M35" si="10">G30*(1+L30/100)</f>
        <v>0</v>
      </c>
      <c r="N30" s="179">
        <v>0</v>
      </c>
      <c r="O30" s="179">
        <f t="shared" ref="O30:O35" si="11">ROUND(E30*N30,2)</f>
        <v>0</v>
      </c>
      <c r="P30" s="179">
        <v>0.13800000000000001</v>
      </c>
      <c r="Q30" s="179">
        <f t="shared" ref="Q30:Q35" si="12">ROUND(E30*P30,2)</f>
        <v>5.52</v>
      </c>
      <c r="R30" s="179"/>
      <c r="S30" s="179" t="s">
        <v>122</v>
      </c>
      <c r="T30" s="180" t="s">
        <v>123</v>
      </c>
      <c r="U30" s="157">
        <v>0</v>
      </c>
      <c r="V30" s="157">
        <f t="shared" ref="V30:V35" si="13">ROUND(E30*U30,2)</f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129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22</v>
      </c>
      <c r="B31" s="175" t="s">
        <v>179</v>
      </c>
      <c r="C31" s="183" t="s">
        <v>180</v>
      </c>
      <c r="D31" s="176" t="s">
        <v>181</v>
      </c>
      <c r="E31" s="177">
        <v>20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21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si="13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129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23</v>
      </c>
      <c r="B32" s="175" t="s">
        <v>182</v>
      </c>
      <c r="C32" s="183" t="s">
        <v>183</v>
      </c>
      <c r="D32" s="176" t="s">
        <v>121</v>
      </c>
      <c r="E32" s="177">
        <v>40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0</v>
      </c>
      <c r="N32" s="179">
        <v>3.0000000000000001E-3</v>
      </c>
      <c r="O32" s="179">
        <f t="shared" si="11"/>
        <v>0.12</v>
      </c>
      <c r="P32" s="179">
        <v>0</v>
      </c>
      <c r="Q32" s="179">
        <f t="shared" si="12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13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4">
        <v>24</v>
      </c>
      <c r="B33" s="175" t="s">
        <v>184</v>
      </c>
      <c r="C33" s="183" t="s">
        <v>185</v>
      </c>
      <c r="D33" s="176" t="s">
        <v>121</v>
      </c>
      <c r="E33" s="177">
        <v>51.7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0</v>
      </c>
      <c r="N33" s="179">
        <v>6.8000000000000005E-4</v>
      </c>
      <c r="O33" s="179">
        <f t="shared" si="11"/>
        <v>0.04</v>
      </c>
      <c r="P33" s="179">
        <v>0</v>
      </c>
      <c r="Q33" s="179">
        <f t="shared" si="12"/>
        <v>0</v>
      </c>
      <c r="R33" s="179"/>
      <c r="S33" s="179" t="s">
        <v>122</v>
      </c>
      <c r="T33" s="180" t="s">
        <v>123</v>
      </c>
      <c r="U33" s="157">
        <v>0</v>
      </c>
      <c r="V33" s="157">
        <f t="shared" si="13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4">
        <v>25</v>
      </c>
      <c r="B34" s="175" t="s">
        <v>186</v>
      </c>
      <c r="C34" s="183" t="s">
        <v>187</v>
      </c>
      <c r="D34" s="176" t="s">
        <v>181</v>
      </c>
      <c r="E34" s="177">
        <v>20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21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122</v>
      </c>
      <c r="T34" s="180" t="s">
        <v>123</v>
      </c>
      <c r="U34" s="157">
        <v>0</v>
      </c>
      <c r="V34" s="157">
        <f t="shared" si="13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4">
        <v>26</v>
      </c>
      <c r="B35" s="175" t="s">
        <v>188</v>
      </c>
      <c r="C35" s="183" t="s">
        <v>189</v>
      </c>
      <c r="D35" s="176" t="s">
        <v>121</v>
      </c>
      <c r="E35" s="177">
        <v>40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9">
        <v>0.18108000000000002</v>
      </c>
      <c r="O35" s="179">
        <f t="shared" si="11"/>
        <v>7.24</v>
      </c>
      <c r="P35" s="179">
        <v>0</v>
      </c>
      <c r="Q35" s="179">
        <f t="shared" si="12"/>
        <v>0</v>
      </c>
      <c r="R35" s="179"/>
      <c r="S35" s="179" t="s">
        <v>122</v>
      </c>
      <c r="T35" s="180" t="s">
        <v>123</v>
      </c>
      <c r="U35" s="157">
        <v>0</v>
      </c>
      <c r="V35" s="157">
        <f t="shared" si="13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129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61" t="s">
        <v>117</v>
      </c>
      <c r="B36" s="162" t="s">
        <v>87</v>
      </c>
      <c r="C36" s="182" t="s">
        <v>88</v>
      </c>
      <c r="D36" s="163"/>
      <c r="E36" s="164"/>
      <c r="F36" s="165"/>
      <c r="G36" s="165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0.16</v>
      </c>
      <c r="P36" s="165"/>
      <c r="Q36" s="165">
        <f>SUM(Q37:Q37)</f>
        <v>0</v>
      </c>
      <c r="R36" s="165"/>
      <c r="S36" s="165"/>
      <c r="T36" s="166"/>
      <c r="U36" s="160"/>
      <c r="V36" s="160">
        <f>SUM(V37:V37)</f>
        <v>0</v>
      </c>
      <c r="W36" s="160"/>
      <c r="AG36" t="s">
        <v>118</v>
      </c>
    </row>
    <row r="37" spans="1:60" outlineLevel="1" x14ac:dyDescent="0.2">
      <c r="A37" s="174">
        <v>27</v>
      </c>
      <c r="B37" s="175" t="s">
        <v>203</v>
      </c>
      <c r="C37" s="183" t="s">
        <v>204</v>
      </c>
      <c r="D37" s="176" t="s">
        <v>132</v>
      </c>
      <c r="E37" s="177">
        <v>58.400000000000006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9">
        <v>2.7900000000000004E-3</v>
      </c>
      <c r="O37" s="179">
        <f>ROUND(E37*N37,2)</f>
        <v>0.16</v>
      </c>
      <c r="P37" s="179">
        <v>0</v>
      </c>
      <c r="Q37" s="179">
        <f>ROUND(E37*P37,2)</f>
        <v>0</v>
      </c>
      <c r="R37" s="179"/>
      <c r="S37" s="179" t="s">
        <v>122</v>
      </c>
      <c r="T37" s="180" t="s">
        <v>123</v>
      </c>
      <c r="U37" s="157">
        <v>0</v>
      </c>
      <c r="V37" s="157">
        <f>ROUND(E37*U37,2)</f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192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1" t="s">
        <v>117</v>
      </c>
      <c r="B38" s="162" t="s">
        <v>83</v>
      </c>
      <c r="C38" s="182" t="s">
        <v>84</v>
      </c>
      <c r="D38" s="163"/>
      <c r="E38" s="164"/>
      <c r="F38" s="165"/>
      <c r="G38" s="165">
        <f>SUMIF(AG39:AG57,"&lt;&gt;NOR",G39:G57)</f>
        <v>0</v>
      </c>
      <c r="H38" s="165"/>
      <c r="I38" s="165">
        <f>SUM(I39:I57)</f>
        <v>0</v>
      </c>
      <c r="J38" s="165"/>
      <c r="K38" s="165">
        <f>SUM(K39:K57)</f>
        <v>0</v>
      </c>
      <c r="L38" s="165"/>
      <c r="M38" s="165">
        <f>SUM(M39:M57)</f>
        <v>0</v>
      </c>
      <c r="N38" s="165"/>
      <c r="O38" s="165">
        <f>SUM(O39:O57)</f>
        <v>7.8699999999999992</v>
      </c>
      <c r="P38" s="165"/>
      <c r="Q38" s="165">
        <f>SUM(Q39:Q57)</f>
        <v>0</v>
      </c>
      <c r="R38" s="165"/>
      <c r="S38" s="165"/>
      <c r="T38" s="166"/>
      <c r="U38" s="160"/>
      <c r="V38" s="160">
        <f>SUM(V39:V57)</f>
        <v>309.39</v>
      </c>
      <c r="W38" s="160"/>
      <c r="AG38" t="s">
        <v>118</v>
      </c>
    </row>
    <row r="39" spans="1:60" outlineLevel="1" x14ac:dyDescent="0.2">
      <c r="A39" s="174">
        <v>28</v>
      </c>
      <c r="B39" s="175" t="s">
        <v>130</v>
      </c>
      <c r="C39" s="183" t="s">
        <v>131</v>
      </c>
      <c r="D39" s="176" t="s">
        <v>121</v>
      </c>
      <c r="E39" s="177">
        <v>359</v>
      </c>
      <c r="F39" s="178"/>
      <c r="G39" s="179">
        <f t="shared" ref="G39:G50" si="14">ROUND(E39*F39,2)</f>
        <v>0</v>
      </c>
      <c r="H39" s="178"/>
      <c r="I39" s="179">
        <f t="shared" ref="I39:I50" si="15">ROUND(E39*H39,2)</f>
        <v>0</v>
      </c>
      <c r="J39" s="178"/>
      <c r="K39" s="179">
        <f t="shared" ref="K39:K50" si="16">ROUND(E39*J39,2)</f>
        <v>0</v>
      </c>
      <c r="L39" s="179">
        <v>21</v>
      </c>
      <c r="M39" s="179">
        <f t="shared" ref="M39:M50" si="17">G39*(1+L39/100)</f>
        <v>0</v>
      </c>
      <c r="N39" s="179">
        <v>0</v>
      </c>
      <c r="O39" s="179">
        <f t="shared" ref="O39:O50" si="18">ROUND(E39*N39,2)</f>
        <v>0</v>
      </c>
      <c r="P39" s="179">
        <v>0</v>
      </c>
      <c r="Q39" s="179">
        <f t="shared" ref="Q39:Q50" si="19">ROUND(E39*P39,2)</f>
        <v>0</v>
      </c>
      <c r="R39" s="179"/>
      <c r="S39" s="179" t="s">
        <v>122</v>
      </c>
      <c r="T39" s="180" t="s">
        <v>123</v>
      </c>
      <c r="U39" s="157">
        <v>0</v>
      </c>
      <c r="V39" s="157">
        <f t="shared" ref="V39:V50" si="20">ROUND(E39*U39,2)</f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192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4">
        <v>29</v>
      </c>
      <c r="B40" s="175" t="s">
        <v>207</v>
      </c>
      <c r="C40" s="183" t="s">
        <v>208</v>
      </c>
      <c r="D40" s="176" t="s">
        <v>137</v>
      </c>
      <c r="E40" s="177">
        <v>7</v>
      </c>
      <c r="F40" s="178"/>
      <c r="G40" s="179">
        <f t="shared" si="14"/>
        <v>0</v>
      </c>
      <c r="H40" s="178"/>
      <c r="I40" s="179">
        <f t="shared" si="15"/>
        <v>0</v>
      </c>
      <c r="J40" s="178"/>
      <c r="K40" s="179">
        <f t="shared" si="16"/>
        <v>0</v>
      </c>
      <c r="L40" s="179">
        <v>21</v>
      </c>
      <c r="M40" s="179">
        <f t="shared" si="17"/>
        <v>0</v>
      </c>
      <c r="N40" s="179">
        <v>0</v>
      </c>
      <c r="O40" s="179">
        <f t="shared" si="18"/>
        <v>0</v>
      </c>
      <c r="P40" s="179">
        <v>0</v>
      </c>
      <c r="Q40" s="179">
        <f t="shared" si="19"/>
        <v>0</v>
      </c>
      <c r="R40" s="179"/>
      <c r="S40" s="179" t="s">
        <v>122</v>
      </c>
      <c r="T40" s="180" t="s">
        <v>123</v>
      </c>
      <c r="U40" s="157">
        <v>0</v>
      </c>
      <c r="V40" s="157">
        <f t="shared" si="20"/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192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4">
        <v>30</v>
      </c>
      <c r="B41" s="175" t="s">
        <v>336</v>
      </c>
      <c r="C41" s="183" t="s">
        <v>212</v>
      </c>
      <c r="D41" s="176" t="s">
        <v>121</v>
      </c>
      <c r="E41" s="177">
        <v>359</v>
      </c>
      <c r="F41" s="178"/>
      <c r="G41" s="179">
        <f t="shared" si="14"/>
        <v>0</v>
      </c>
      <c r="H41" s="178"/>
      <c r="I41" s="179">
        <f t="shared" si="15"/>
        <v>0</v>
      </c>
      <c r="J41" s="178"/>
      <c r="K41" s="179">
        <f t="shared" si="16"/>
        <v>0</v>
      </c>
      <c r="L41" s="179">
        <v>21</v>
      </c>
      <c r="M41" s="179">
        <f t="shared" si="17"/>
        <v>0</v>
      </c>
      <c r="N41" s="179">
        <v>0</v>
      </c>
      <c r="O41" s="179">
        <f t="shared" si="18"/>
        <v>0</v>
      </c>
      <c r="P41" s="179">
        <v>0</v>
      </c>
      <c r="Q41" s="179">
        <f t="shared" si="19"/>
        <v>0</v>
      </c>
      <c r="R41" s="179"/>
      <c r="S41" s="179" t="s">
        <v>122</v>
      </c>
      <c r="T41" s="180" t="s">
        <v>123</v>
      </c>
      <c r="U41" s="157">
        <v>0</v>
      </c>
      <c r="V41" s="157">
        <f t="shared" si="20"/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192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74">
        <v>31</v>
      </c>
      <c r="B42" s="175" t="s">
        <v>213</v>
      </c>
      <c r="C42" s="183" t="s">
        <v>214</v>
      </c>
      <c r="D42" s="176" t="s">
        <v>132</v>
      </c>
      <c r="E42" s="177">
        <v>97</v>
      </c>
      <c r="F42" s="178"/>
      <c r="G42" s="179">
        <f t="shared" si="14"/>
        <v>0</v>
      </c>
      <c r="H42" s="178"/>
      <c r="I42" s="179">
        <f t="shared" si="15"/>
        <v>0</v>
      </c>
      <c r="J42" s="178"/>
      <c r="K42" s="179">
        <f t="shared" si="16"/>
        <v>0</v>
      </c>
      <c r="L42" s="179">
        <v>21</v>
      </c>
      <c r="M42" s="179">
        <f t="shared" si="17"/>
        <v>0</v>
      </c>
      <c r="N42" s="179">
        <v>0</v>
      </c>
      <c r="O42" s="179">
        <f t="shared" si="18"/>
        <v>0</v>
      </c>
      <c r="P42" s="179">
        <v>0</v>
      </c>
      <c r="Q42" s="179">
        <f t="shared" si="19"/>
        <v>0</v>
      </c>
      <c r="R42" s="179"/>
      <c r="S42" s="179" t="s">
        <v>122</v>
      </c>
      <c r="T42" s="180" t="s">
        <v>123</v>
      </c>
      <c r="U42" s="157">
        <v>0</v>
      </c>
      <c r="V42" s="157">
        <f t="shared" si="20"/>
        <v>0</v>
      </c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192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4">
        <v>32</v>
      </c>
      <c r="B43" s="175" t="s">
        <v>215</v>
      </c>
      <c r="C43" s="183" t="s">
        <v>216</v>
      </c>
      <c r="D43" s="176" t="s">
        <v>121</v>
      </c>
      <c r="E43" s="177">
        <v>359</v>
      </c>
      <c r="F43" s="178"/>
      <c r="G43" s="179">
        <f t="shared" si="14"/>
        <v>0</v>
      </c>
      <c r="H43" s="178"/>
      <c r="I43" s="179">
        <f t="shared" si="15"/>
        <v>0</v>
      </c>
      <c r="J43" s="178"/>
      <c r="K43" s="179">
        <f t="shared" si="16"/>
        <v>0</v>
      </c>
      <c r="L43" s="179">
        <v>21</v>
      </c>
      <c r="M43" s="179">
        <f t="shared" si="17"/>
        <v>0</v>
      </c>
      <c r="N43" s="179">
        <v>0</v>
      </c>
      <c r="O43" s="179">
        <f t="shared" si="18"/>
        <v>0</v>
      </c>
      <c r="P43" s="179">
        <v>0</v>
      </c>
      <c r="Q43" s="179">
        <f t="shared" si="19"/>
        <v>0</v>
      </c>
      <c r="R43" s="179"/>
      <c r="S43" s="179" t="s">
        <v>122</v>
      </c>
      <c r="T43" s="180" t="s">
        <v>123</v>
      </c>
      <c r="U43" s="157">
        <v>0</v>
      </c>
      <c r="V43" s="157">
        <f t="shared" si="20"/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192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74">
        <v>33</v>
      </c>
      <c r="B44" s="175" t="s">
        <v>219</v>
      </c>
      <c r="C44" s="183" t="s">
        <v>220</v>
      </c>
      <c r="D44" s="176" t="s">
        <v>132</v>
      </c>
      <c r="E44" s="177">
        <v>97</v>
      </c>
      <c r="F44" s="178"/>
      <c r="G44" s="179">
        <f t="shared" si="14"/>
        <v>0</v>
      </c>
      <c r="H44" s="178"/>
      <c r="I44" s="179">
        <f t="shared" si="15"/>
        <v>0</v>
      </c>
      <c r="J44" s="178"/>
      <c r="K44" s="179">
        <f t="shared" si="16"/>
        <v>0</v>
      </c>
      <c r="L44" s="179">
        <v>21</v>
      </c>
      <c r="M44" s="179">
        <f t="shared" si="17"/>
        <v>0</v>
      </c>
      <c r="N44" s="179">
        <v>2.7200000000000002E-3</v>
      </c>
      <c r="O44" s="179">
        <f t="shared" si="18"/>
        <v>0.26</v>
      </c>
      <c r="P44" s="179">
        <v>0</v>
      </c>
      <c r="Q44" s="179">
        <f t="shared" si="19"/>
        <v>0</v>
      </c>
      <c r="R44" s="179"/>
      <c r="S44" s="179" t="s">
        <v>122</v>
      </c>
      <c r="T44" s="180" t="s">
        <v>123</v>
      </c>
      <c r="U44" s="157">
        <v>0</v>
      </c>
      <c r="V44" s="157">
        <f t="shared" si="20"/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192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4">
        <v>34</v>
      </c>
      <c r="B45" s="175" t="s">
        <v>217</v>
      </c>
      <c r="C45" s="183" t="s">
        <v>218</v>
      </c>
      <c r="D45" s="176" t="s">
        <v>137</v>
      </c>
      <c r="E45" s="177">
        <v>7</v>
      </c>
      <c r="F45" s="178"/>
      <c r="G45" s="179">
        <f t="shared" si="14"/>
        <v>0</v>
      </c>
      <c r="H45" s="178"/>
      <c r="I45" s="179">
        <f t="shared" si="15"/>
        <v>0</v>
      </c>
      <c r="J45" s="178"/>
      <c r="K45" s="179">
        <f t="shared" si="16"/>
        <v>0</v>
      </c>
      <c r="L45" s="179">
        <v>21</v>
      </c>
      <c r="M45" s="179">
        <f t="shared" si="17"/>
        <v>0</v>
      </c>
      <c r="N45" s="179">
        <v>2.7E-4</v>
      </c>
      <c r="O45" s="179">
        <f t="shared" si="18"/>
        <v>0</v>
      </c>
      <c r="P45" s="179">
        <v>0</v>
      </c>
      <c r="Q45" s="179">
        <f t="shared" si="19"/>
        <v>0</v>
      </c>
      <c r="R45" s="179"/>
      <c r="S45" s="179" t="s">
        <v>122</v>
      </c>
      <c r="T45" s="180" t="s">
        <v>123</v>
      </c>
      <c r="U45" s="157">
        <v>0</v>
      </c>
      <c r="V45" s="157">
        <f t="shared" si="20"/>
        <v>0</v>
      </c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192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4">
        <v>35</v>
      </c>
      <c r="B46" s="175" t="s">
        <v>221</v>
      </c>
      <c r="C46" s="183" t="s">
        <v>222</v>
      </c>
      <c r="D46" s="176" t="s">
        <v>137</v>
      </c>
      <c r="E46" s="177">
        <v>2</v>
      </c>
      <c r="F46" s="178"/>
      <c r="G46" s="179">
        <f t="shared" si="14"/>
        <v>0</v>
      </c>
      <c r="H46" s="178"/>
      <c r="I46" s="179">
        <f t="shared" si="15"/>
        <v>0</v>
      </c>
      <c r="J46" s="178"/>
      <c r="K46" s="179">
        <f t="shared" si="16"/>
        <v>0</v>
      </c>
      <c r="L46" s="179">
        <v>21</v>
      </c>
      <c r="M46" s="179">
        <f t="shared" si="17"/>
        <v>0</v>
      </c>
      <c r="N46" s="179">
        <v>3.7300000000000002E-3</v>
      </c>
      <c r="O46" s="179">
        <f t="shared" si="18"/>
        <v>0.01</v>
      </c>
      <c r="P46" s="179">
        <v>0</v>
      </c>
      <c r="Q46" s="179">
        <f t="shared" si="19"/>
        <v>0</v>
      </c>
      <c r="R46" s="179"/>
      <c r="S46" s="179" t="s">
        <v>122</v>
      </c>
      <c r="T46" s="180" t="s">
        <v>123</v>
      </c>
      <c r="U46" s="157">
        <v>0</v>
      </c>
      <c r="V46" s="157">
        <f t="shared" si="20"/>
        <v>0</v>
      </c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192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74">
        <v>36</v>
      </c>
      <c r="B47" s="175" t="s">
        <v>223</v>
      </c>
      <c r="C47" s="183" t="s">
        <v>224</v>
      </c>
      <c r="D47" s="176" t="s">
        <v>121</v>
      </c>
      <c r="E47" s="177">
        <v>389</v>
      </c>
      <c r="F47" s="178"/>
      <c r="G47" s="179">
        <f t="shared" si="14"/>
        <v>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0</v>
      </c>
      <c r="N47" s="179">
        <v>3.3000000000000005E-4</v>
      </c>
      <c r="O47" s="179">
        <f t="shared" si="18"/>
        <v>0.13</v>
      </c>
      <c r="P47" s="179">
        <v>0</v>
      </c>
      <c r="Q47" s="179">
        <f t="shared" si="19"/>
        <v>0</v>
      </c>
      <c r="R47" s="179"/>
      <c r="S47" s="179" t="s">
        <v>225</v>
      </c>
      <c r="T47" s="180" t="s">
        <v>226</v>
      </c>
      <c r="U47" s="157">
        <v>2.75E-2</v>
      </c>
      <c r="V47" s="157">
        <f t="shared" si="20"/>
        <v>10.7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192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74">
        <v>37</v>
      </c>
      <c r="B48" s="175" t="s">
        <v>227</v>
      </c>
      <c r="C48" s="183" t="s">
        <v>228</v>
      </c>
      <c r="D48" s="176" t="s">
        <v>121</v>
      </c>
      <c r="E48" s="177">
        <v>389</v>
      </c>
      <c r="F48" s="178"/>
      <c r="G48" s="179">
        <f t="shared" si="14"/>
        <v>0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0</v>
      </c>
      <c r="N48" s="179">
        <v>5.3E-3</v>
      </c>
      <c r="O48" s="179">
        <f t="shared" si="18"/>
        <v>2.06</v>
      </c>
      <c r="P48" s="179">
        <v>0</v>
      </c>
      <c r="Q48" s="179">
        <f t="shared" si="19"/>
        <v>0</v>
      </c>
      <c r="R48" s="179"/>
      <c r="S48" s="179" t="s">
        <v>225</v>
      </c>
      <c r="T48" s="180" t="s">
        <v>226</v>
      </c>
      <c r="U48" s="157">
        <v>0.2</v>
      </c>
      <c r="V48" s="157">
        <f t="shared" si="20"/>
        <v>77.8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192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4">
        <v>38</v>
      </c>
      <c r="B49" s="175" t="s">
        <v>229</v>
      </c>
      <c r="C49" s="183" t="s">
        <v>230</v>
      </c>
      <c r="D49" s="176" t="s">
        <v>121</v>
      </c>
      <c r="E49" s="177">
        <v>389</v>
      </c>
      <c r="F49" s="178"/>
      <c r="G49" s="179">
        <f t="shared" si="14"/>
        <v>0</v>
      </c>
      <c r="H49" s="178"/>
      <c r="I49" s="179">
        <f t="shared" si="15"/>
        <v>0</v>
      </c>
      <c r="J49" s="178"/>
      <c r="K49" s="179">
        <f t="shared" si="16"/>
        <v>0</v>
      </c>
      <c r="L49" s="179">
        <v>21</v>
      </c>
      <c r="M49" s="179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225</v>
      </c>
      <c r="T49" s="180" t="s">
        <v>226</v>
      </c>
      <c r="U49" s="157">
        <v>0.45</v>
      </c>
      <c r="V49" s="157">
        <f t="shared" si="20"/>
        <v>175.05</v>
      </c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192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7">
        <v>39</v>
      </c>
      <c r="B50" s="168" t="s">
        <v>231</v>
      </c>
      <c r="C50" s="184" t="s">
        <v>232</v>
      </c>
      <c r="D50" s="169" t="s">
        <v>181</v>
      </c>
      <c r="E50" s="170">
        <v>85.580000000000013</v>
      </c>
      <c r="F50" s="171"/>
      <c r="G50" s="172">
        <f t="shared" si="14"/>
        <v>0</v>
      </c>
      <c r="H50" s="171"/>
      <c r="I50" s="172">
        <f t="shared" si="15"/>
        <v>0</v>
      </c>
      <c r="J50" s="171"/>
      <c r="K50" s="172">
        <f t="shared" si="16"/>
        <v>0</v>
      </c>
      <c r="L50" s="172">
        <v>21</v>
      </c>
      <c r="M50" s="172">
        <f t="shared" si="17"/>
        <v>0</v>
      </c>
      <c r="N50" s="172">
        <v>2.5000000000000001E-2</v>
      </c>
      <c r="O50" s="172">
        <f t="shared" si="18"/>
        <v>2.14</v>
      </c>
      <c r="P50" s="172">
        <v>0</v>
      </c>
      <c r="Q50" s="172">
        <f t="shared" si="19"/>
        <v>0</v>
      </c>
      <c r="R50" s="172" t="s">
        <v>233</v>
      </c>
      <c r="S50" s="172" t="s">
        <v>225</v>
      </c>
      <c r="T50" s="173" t="s">
        <v>226</v>
      </c>
      <c r="U50" s="157">
        <v>0</v>
      </c>
      <c r="V50" s="157">
        <f t="shared" si="20"/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234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337</v>
      </c>
      <c r="D51" s="158"/>
      <c r="E51" s="159">
        <v>85.580000000000013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236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7">
        <v>40</v>
      </c>
      <c r="B52" s="168" t="s">
        <v>237</v>
      </c>
      <c r="C52" s="184" t="s">
        <v>238</v>
      </c>
      <c r="D52" s="169" t="s">
        <v>181</v>
      </c>
      <c r="E52" s="170">
        <v>33.065000000000005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6.4900000000000001E-3</v>
      </c>
      <c r="O52" s="172">
        <f>ROUND(E52*N52,2)</f>
        <v>0.21</v>
      </c>
      <c r="P52" s="172">
        <v>0</v>
      </c>
      <c r="Q52" s="172">
        <f>ROUND(E52*P52,2)</f>
        <v>0</v>
      </c>
      <c r="R52" s="172"/>
      <c r="S52" s="172" t="s">
        <v>122</v>
      </c>
      <c r="T52" s="173" t="s">
        <v>123</v>
      </c>
      <c r="U52" s="157">
        <v>0.21000000000000002</v>
      </c>
      <c r="V52" s="157">
        <f>ROUND(E52*U52,2)</f>
        <v>6.94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124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338</v>
      </c>
      <c r="D53" s="158"/>
      <c r="E53" s="159">
        <v>33.065000000000005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236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74">
        <v>41</v>
      </c>
      <c r="B54" s="175" t="s">
        <v>240</v>
      </c>
      <c r="C54" s="183" t="s">
        <v>241</v>
      </c>
      <c r="D54" s="176" t="s">
        <v>121</v>
      </c>
      <c r="E54" s="177">
        <v>389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9">
        <v>3.2000000000000003E-4</v>
      </c>
      <c r="O54" s="179">
        <f>ROUND(E54*N54,2)</f>
        <v>0.12</v>
      </c>
      <c r="P54" s="179">
        <v>0</v>
      </c>
      <c r="Q54" s="179">
        <f>ROUND(E54*P54,2)</f>
        <v>0</v>
      </c>
      <c r="R54" s="179"/>
      <c r="S54" s="179" t="s">
        <v>225</v>
      </c>
      <c r="T54" s="180" t="s">
        <v>226</v>
      </c>
      <c r="U54" s="157">
        <v>0.1</v>
      </c>
      <c r="V54" s="157">
        <f>ROUND(E54*U54,2)</f>
        <v>38.9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192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4">
        <v>42</v>
      </c>
      <c r="B55" s="175" t="s">
        <v>242</v>
      </c>
      <c r="C55" s="183" t="s">
        <v>243</v>
      </c>
      <c r="D55" s="176" t="s">
        <v>121</v>
      </c>
      <c r="E55" s="177">
        <v>389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9">
        <v>3.0600000000000002E-3</v>
      </c>
      <c r="O55" s="179">
        <f>ROUND(E55*N55,2)</f>
        <v>1.19</v>
      </c>
      <c r="P55" s="179">
        <v>0</v>
      </c>
      <c r="Q55" s="179">
        <f>ROUND(E55*P55,2)</f>
        <v>0</v>
      </c>
      <c r="R55" s="179"/>
      <c r="S55" s="179" t="s">
        <v>225</v>
      </c>
      <c r="T55" s="180" t="s">
        <v>226</v>
      </c>
      <c r="U55" s="157">
        <v>0</v>
      </c>
      <c r="V55" s="157">
        <f>ROUND(E55*U55,2)</f>
        <v>0</v>
      </c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244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4">
        <v>43</v>
      </c>
      <c r="B56" s="175" t="s">
        <v>138</v>
      </c>
      <c r="C56" s="183" t="s">
        <v>245</v>
      </c>
      <c r="D56" s="176" t="s">
        <v>121</v>
      </c>
      <c r="E56" s="177">
        <v>11.8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9">
        <v>0.14844000000000002</v>
      </c>
      <c r="O56" s="179">
        <f>ROUND(E56*N56,2)</f>
        <v>1.75</v>
      </c>
      <c r="P56" s="179">
        <v>0</v>
      </c>
      <c r="Q56" s="179">
        <f>ROUND(E56*P56,2)</f>
        <v>0</v>
      </c>
      <c r="R56" s="179"/>
      <c r="S56" s="179" t="s">
        <v>122</v>
      </c>
      <c r="T56" s="180" t="s">
        <v>123</v>
      </c>
      <c r="U56" s="157">
        <v>0</v>
      </c>
      <c r="V56" s="157">
        <f>ROUND(E56*U56,2)</f>
        <v>0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192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4">
        <v>44</v>
      </c>
      <c r="B57" s="175" t="s">
        <v>339</v>
      </c>
      <c r="C57" s="183" t="s">
        <v>340</v>
      </c>
      <c r="D57" s="176" t="s">
        <v>121</v>
      </c>
      <c r="E57" s="177">
        <v>32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79"/>
      <c r="S57" s="179" t="s">
        <v>122</v>
      </c>
      <c r="T57" s="180" t="s">
        <v>123</v>
      </c>
      <c r="U57" s="157">
        <v>0</v>
      </c>
      <c r="V57" s="157">
        <f>ROUND(E57*U57,2)</f>
        <v>0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192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1" t="s">
        <v>117</v>
      </c>
      <c r="B58" s="162" t="s">
        <v>43</v>
      </c>
      <c r="C58" s="182" t="s">
        <v>82</v>
      </c>
      <c r="D58" s="163"/>
      <c r="E58" s="164"/>
      <c r="F58" s="165"/>
      <c r="G58" s="165">
        <f>SUMIF(AG59:AG59,"&lt;&gt;NOR",G59:G59)</f>
        <v>0</v>
      </c>
      <c r="H58" s="165"/>
      <c r="I58" s="165">
        <f>SUM(I59:I59)</f>
        <v>0</v>
      </c>
      <c r="J58" s="165"/>
      <c r="K58" s="165">
        <f>SUM(K59:K59)</f>
        <v>0</v>
      </c>
      <c r="L58" s="165"/>
      <c r="M58" s="165">
        <f>SUM(M59:M59)</f>
        <v>0</v>
      </c>
      <c r="N58" s="165"/>
      <c r="O58" s="165">
        <f>SUM(O59:O59)</f>
        <v>0</v>
      </c>
      <c r="P58" s="165"/>
      <c r="Q58" s="165">
        <f>SUM(Q59:Q59)</f>
        <v>0</v>
      </c>
      <c r="R58" s="165"/>
      <c r="S58" s="165"/>
      <c r="T58" s="166"/>
      <c r="U58" s="160"/>
      <c r="V58" s="160">
        <f>SUM(V59:V59)</f>
        <v>0</v>
      </c>
      <c r="W58" s="160"/>
      <c r="AG58" t="s">
        <v>118</v>
      </c>
    </row>
    <row r="59" spans="1:60" outlineLevel="1" x14ac:dyDescent="0.2">
      <c r="A59" s="167">
        <v>45</v>
      </c>
      <c r="B59" s="168" t="s">
        <v>248</v>
      </c>
      <c r="C59" s="184" t="s">
        <v>249</v>
      </c>
      <c r="D59" s="169" t="s">
        <v>250</v>
      </c>
      <c r="E59" s="170">
        <v>40.635000000000005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/>
      <c r="S59" s="172" t="s">
        <v>122</v>
      </c>
      <c r="T59" s="173" t="s">
        <v>123</v>
      </c>
      <c r="U59" s="157">
        <v>0</v>
      </c>
      <c r="V59" s="157">
        <f>ROUND(E59*U59,2)</f>
        <v>0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129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5"/>
      <c r="B60" s="6"/>
      <c r="C60" s="186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AE60">
        <v>15</v>
      </c>
      <c r="AF60">
        <v>21</v>
      </c>
    </row>
    <row r="61" spans="1:60" x14ac:dyDescent="0.2">
      <c r="A61" s="151"/>
      <c r="B61" s="152" t="s">
        <v>31</v>
      </c>
      <c r="C61" s="187"/>
      <c r="D61" s="153"/>
      <c r="E61" s="154"/>
      <c r="F61" s="154"/>
      <c r="G61" s="181">
        <f>G8+G29+G36+G38+G58</f>
        <v>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AE61">
        <f>SUMIF(L7:L59,AE60,G7:G59)</f>
        <v>0</v>
      </c>
      <c r="AF61">
        <f>SUMIF(L7:L59,AF60,G7:G59)</f>
        <v>0</v>
      </c>
      <c r="AG61" t="s">
        <v>251</v>
      </c>
    </row>
    <row r="62" spans="1:60" x14ac:dyDescent="0.2">
      <c r="A62" s="5"/>
      <c r="B62" s="6"/>
      <c r="C62" s="186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5"/>
      <c r="B63" s="6"/>
      <c r="C63" s="186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246" t="s">
        <v>252</v>
      </c>
      <c r="B64" s="246"/>
      <c r="C64" s="247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33" x14ac:dyDescent="0.2">
      <c r="A65" s="248"/>
      <c r="B65" s="249"/>
      <c r="C65" s="250"/>
      <c r="D65" s="249"/>
      <c r="E65" s="249"/>
      <c r="F65" s="249"/>
      <c r="G65" s="251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AG65" t="s">
        <v>253</v>
      </c>
    </row>
    <row r="66" spans="1:33" x14ac:dyDescent="0.2">
      <c r="A66" s="252"/>
      <c r="B66" s="253"/>
      <c r="C66" s="254"/>
      <c r="D66" s="253"/>
      <c r="E66" s="253"/>
      <c r="F66" s="253"/>
      <c r="G66" s="25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252"/>
      <c r="B67" s="253"/>
      <c r="C67" s="254"/>
      <c r="D67" s="253"/>
      <c r="E67" s="253"/>
      <c r="F67" s="253"/>
      <c r="G67" s="25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A68" s="252"/>
      <c r="B68" s="253"/>
      <c r="C68" s="254"/>
      <c r="D68" s="253"/>
      <c r="E68" s="253"/>
      <c r="F68" s="253"/>
      <c r="G68" s="25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3" x14ac:dyDescent="0.2">
      <c r="A69" s="256"/>
      <c r="B69" s="257"/>
      <c r="C69" s="258"/>
      <c r="D69" s="257"/>
      <c r="E69" s="257"/>
      <c r="F69" s="257"/>
      <c r="G69" s="25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33" x14ac:dyDescent="0.2">
      <c r="A70" s="5"/>
      <c r="B70" s="6"/>
      <c r="C70" s="186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33" x14ac:dyDescent="0.2">
      <c r="C71" s="188"/>
      <c r="D71" s="139"/>
      <c r="AG71" t="s">
        <v>254</v>
      </c>
    </row>
    <row r="72" spans="1:33" x14ac:dyDescent="0.2">
      <c r="D72" s="139"/>
    </row>
    <row r="73" spans="1:33" x14ac:dyDescent="0.2">
      <c r="D73" s="139"/>
    </row>
    <row r="74" spans="1:33" x14ac:dyDescent="0.2">
      <c r="D74" s="139"/>
    </row>
    <row r="75" spans="1:33" x14ac:dyDescent="0.2">
      <c r="D75" s="139"/>
    </row>
    <row r="76" spans="1:33" x14ac:dyDescent="0.2">
      <c r="D76" s="139"/>
    </row>
    <row r="77" spans="1:33" x14ac:dyDescent="0.2">
      <c r="D77" s="139"/>
    </row>
    <row r="78" spans="1:33" x14ac:dyDescent="0.2">
      <c r="D78" s="139"/>
    </row>
    <row r="79" spans="1:33" x14ac:dyDescent="0.2">
      <c r="D79" s="139"/>
    </row>
    <row r="80" spans="1:33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65:G69"/>
    <mergeCell ref="A1:G1"/>
    <mergeCell ref="C2:G2"/>
    <mergeCell ref="C3:G3"/>
    <mergeCell ref="C4:G4"/>
    <mergeCell ref="A64:C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7</v>
      </c>
      <c r="B1" s="239"/>
      <c r="C1" s="239"/>
      <c r="D1" s="239"/>
      <c r="E1" s="239"/>
      <c r="F1" s="239"/>
      <c r="G1" s="239"/>
      <c r="AG1" t="s">
        <v>93</v>
      </c>
    </row>
    <row r="2" spans="1:60" ht="25.15" customHeight="1" x14ac:dyDescent="0.2">
      <c r="A2" s="140" t="s">
        <v>8</v>
      </c>
      <c r="B2" s="75" t="s">
        <v>43</v>
      </c>
      <c r="C2" s="240" t="s">
        <v>44</v>
      </c>
      <c r="D2" s="241"/>
      <c r="E2" s="241"/>
      <c r="F2" s="241"/>
      <c r="G2" s="242"/>
      <c r="AG2" t="s">
        <v>94</v>
      </c>
    </row>
    <row r="3" spans="1:60" ht="25.15" customHeight="1" x14ac:dyDescent="0.2">
      <c r="A3" s="140" t="s">
        <v>9</v>
      </c>
      <c r="B3" s="75" t="s">
        <v>46</v>
      </c>
      <c r="C3" s="240" t="s">
        <v>44</v>
      </c>
      <c r="D3" s="241"/>
      <c r="E3" s="241"/>
      <c r="F3" s="241"/>
      <c r="G3" s="242"/>
      <c r="AC3" s="87" t="s">
        <v>94</v>
      </c>
      <c r="AG3" t="s">
        <v>95</v>
      </c>
    </row>
    <row r="4" spans="1:60" ht="25.15" customHeight="1" x14ac:dyDescent="0.2">
      <c r="A4" s="141" t="s">
        <v>10</v>
      </c>
      <c r="B4" s="142" t="s">
        <v>55</v>
      </c>
      <c r="C4" s="243" t="s">
        <v>56</v>
      </c>
      <c r="D4" s="244"/>
      <c r="E4" s="244"/>
      <c r="F4" s="244"/>
      <c r="G4" s="245"/>
      <c r="AG4" t="s">
        <v>96</v>
      </c>
    </row>
    <row r="5" spans="1:60" x14ac:dyDescent="0.2">
      <c r="D5" s="139"/>
    </row>
    <row r="6" spans="1:60" ht="38.25" x14ac:dyDescent="0.2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117</v>
      </c>
      <c r="B8" s="162" t="s">
        <v>69</v>
      </c>
      <c r="C8" s="182" t="s">
        <v>71</v>
      </c>
      <c r="D8" s="163"/>
      <c r="E8" s="164"/>
      <c r="F8" s="165"/>
      <c r="G8" s="165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</v>
      </c>
      <c r="P8" s="165"/>
      <c r="Q8" s="165">
        <f>SUM(Q9:Q21)</f>
        <v>0</v>
      </c>
      <c r="R8" s="165"/>
      <c r="S8" s="165"/>
      <c r="T8" s="166"/>
      <c r="U8" s="160"/>
      <c r="V8" s="160">
        <f>SUM(V9:V21)</f>
        <v>0</v>
      </c>
      <c r="W8" s="160"/>
      <c r="AG8" t="s">
        <v>118</v>
      </c>
    </row>
    <row r="9" spans="1:60" outlineLevel="1" x14ac:dyDescent="0.2">
      <c r="A9" s="167">
        <v>1</v>
      </c>
      <c r="B9" s="168" t="s">
        <v>255</v>
      </c>
      <c r="C9" s="184" t="s">
        <v>341</v>
      </c>
      <c r="D9" s="169" t="s">
        <v>257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122</v>
      </c>
      <c r="T9" s="173" t="s">
        <v>123</v>
      </c>
      <c r="U9" s="157">
        <v>0</v>
      </c>
      <c r="V9" s="157">
        <f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170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45" outlineLevel="1" x14ac:dyDescent="0.2">
      <c r="A10" s="155"/>
      <c r="B10" s="156"/>
      <c r="C10" s="185" t="s">
        <v>342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236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33.75" outlineLevel="1" x14ac:dyDescent="0.2">
      <c r="A11" s="155"/>
      <c r="B11" s="156"/>
      <c r="C11" s="185" t="s">
        <v>343</v>
      </c>
      <c r="D11" s="158"/>
      <c r="E11" s="159">
        <v>1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236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4">
        <v>2</v>
      </c>
      <c r="B12" s="175" t="s">
        <v>261</v>
      </c>
      <c r="C12" s="183" t="s">
        <v>344</v>
      </c>
      <c r="D12" s="176" t="s">
        <v>257</v>
      </c>
      <c r="E12" s="177">
        <v>21</v>
      </c>
      <c r="F12" s="178"/>
      <c r="G12" s="179">
        <f t="shared" ref="G12:G21" si="0">ROUND(E12*F12,2)</f>
        <v>0</v>
      </c>
      <c r="H12" s="178"/>
      <c r="I12" s="179">
        <f t="shared" ref="I12:I21" si="1">ROUND(E12*H12,2)</f>
        <v>0</v>
      </c>
      <c r="J12" s="178"/>
      <c r="K12" s="179">
        <f t="shared" ref="K12:K21" si="2">ROUND(E12*J12,2)</f>
        <v>0</v>
      </c>
      <c r="L12" s="179">
        <v>21</v>
      </c>
      <c r="M12" s="179">
        <f t="shared" ref="M12:M21" si="3">G12*(1+L12/100)</f>
        <v>0</v>
      </c>
      <c r="N12" s="179">
        <v>0</v>
      </c>
      <c r="O12" s="179">
        <f t="shared" ref="O12:O21" si="4">ROUND(E12*N12,2)</f>
        <v>0</v>
      </c>
      <c r="P12" s="179">
        <v>0</v>
      </c>
      <c r="Q12" s="179">
        <f t="shared" ref="Q12:Q21" si="5">ROUND(E12*P12,2)</f>
        <v>0</v>
      </c>
      <c r="R12" s="179"/>
      <c r="S12" s="179" t="s">
        <v>122</v>
      </c>
      <c r="T12" s="180" t="s">
        <v>123</v>
      </c>
      <c r="U12" s="157">
        <v>0</v>
      </c>
      <c r="V12" s="157">
        <f t="shared" ref="V12:V21" si="6">ROUND(E12*U12,2)</f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170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3</v>
      </c>
      <c r="B13" s="175" t="s">
        <v>263</v>
      </c>
      <c r="C13" s="183" t="s">
        <v>345</v>
      </c>
      <c r="D13" s="176" t="s">
        <v>257</v>
      </c>
      <c r="E13" s="177">
        <v>21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122</v>
      </c>
      <c r="T13" s="180" t="s">
        <v>123</v>
      </c>
      <c r="U13" s="157">
        <v>0</v>
      </c>
      <c r="V13" s="157">
        <f t="shared" si="6"/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170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4</v>
      </c>
      <c r="B14" s="175" t="s">
        <v>265</v>
      </c>
      <c r="C14" s="183" t="s">
        <v>266</v>
      </c>
      <c r="D14" s="176" t="s">
        <v>257</v>
      </c>
      <c r="E14" s="177">
        <v>4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122</v>
      </c>
      <c r="T14" s="180" t="s">
        <v>123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170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4">
        <v>5</v>
      </c>
      <c r="B15" s="175" t="s">
        <v>269</v>
      </c>
      <c r="C15" s="183" t="s">
        <v>270</v>
      </c>
      <c r="D15" s="176" t="s">
        <v>257</v>
      </c>
      <c r="E15" s="177">
        <v>10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170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45" outlineLevel="1" x14ac:dyDescent="0.2">
      <c r="A16" s="174">
        <v>6</v>
      </c>
      <c r="B16" s="175" t="s">
        <v>275</v>
      </c>
      <c r="C16" s="183" t="s">
        <v>278</v>
      </c>
      <c r="D16" s="176" t="s">
        <v>121</v>
      </c>
      <c r="E16" s="177">
        <v>100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45" outlineLevel="1" x14ac:dyDescent="0.2">
      <c r="A17" s="174">
        <v>7</v>
      </c>
      <c r="B17" s="175" t="s">
        <v>277</v>
      </c>
      <c r="C17" s="183" t="s">
        <v>280</v>
      </c>
      <c r="D17" s="176" t="s">
        <v>121</v>
      </c>
      <c r="E17" s="177">
        <v>100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33.75" outlineLevel="1" x14ac:dyDescent="0.2">
      <c r="A18" s="174">
        <v>8</v>
      </c>
      <c r="B18" s="175" t="s">
        <v>281</v>
      </c>
      <c r="C18" s="183" t="s">
        <v>282</v>
      </c>
      <c r="D18" s="176" t="s">
        <v>283</v>
      </c>
      <c r="E18" s="177">
        <v>60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3.75" outlineLevel="1" x14ac:dyDescent="0.2">
      <c r="A19" s="174">
        <v>9</v>
      </c>
      <c r="B19" s="175" t="s">
        <v>284</v>
      </c>
      <c r="C19" s="183" t="s">
        <v>285</v>
      </c>
      <c r="D19" s="176" t="s">
        <v>121</v>
      </c>
      <c r="E19" s="177">
        <v>40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10</v>
      </c>
      <c r="B20" s="175" t="s">
        <v>286</v>
      </c>
      <c r="C20" s="183" t="s">
        <v>287</v>
      </c>
      <c r="D20" s="176" t="s">
        <v>288</v>
      </c>
      <c r="E20" s="177">
        <v>500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170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11</v>
      </c>
      <c r="B21" s="175" t="s">
        <v>289</v>
      </c>
      <c r="C21" s="183" t="s">
        <v>290</v>
      </c>
      <c r="D21" s="176" t="s">
        <v>288</v>
      </c>
      <c r="E21" s="177">
        <v>250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170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1" t="s">
        <v>117</v>
      </c>
      <c r="B22" s="162" t="s">
        <v>72</v>
      </c>
      <c r="C22" s="182" t="s">
        <v>73</v>
      </c>
      <c r="D22" s="163"/>
      <c r="E22" s="164"/>
      <c r="F22" s="165"/>
      <c r="G22" s="165">
        <f>SUMIF(AG23:AG29,"&lt;&gt;NOR",G23:G29)</f>
        <v>0</v>
      </c>
      <c r="H22" s="165"/>
      <c r="I22" s="165">
        <f>SUM(I23:I29)</f>
        <v>0</v>
      </c>
      <c r="J22" s="165"/>
      <c r="K22" s="165">
        <f>SUM(K23:K29)</f>
        <v>0</v>
      </c>
      <c r="L22" s="165"/>
      <c r="M22" s="165">
        <f>SUM(M23:M29)</f>
        <v>0</v>
      </c>
      <c r="N22" s="165"/>
      <c r="O22" s="165">
        <f>SUM(O23:O29)</f>
        <v>0</v>
      </c>
      <c r="P22" s="165"/>
      <c r="Q22" s="165">
        <f>SUM(Q23:Q29)</f>
        <v>0</v>
      </c>
      <c r="R22" s="165"/>
      <c r="S22" s="165"/>
      <c r="T22" s="166"/>
      <c r="U22" s="160"/>
      <c r="V22" s="160">
        <f>SUM(V23:V29)</f>
        <v>0</v>
      </c>
      <c r="W22" s="160"/>
      <c r="AG22" t="s">
        <v>118</v>
      </c>
    </row>
    <row r="23" spans="1:60" ht="22.5" outlineLevel="1" x14ac:dyDescent="0.2">
      <c r="A23" s="174">
        <v>12</v>
      </c>
      <c r="B23" s="175" t="s">
        <v>291</v>
      </c>
      <c r="C23" s="183" t="s">
        <v>292</v>
      </c>
      <c r="D23" s="176" t="s">
        <v>257</v>
      </c>
      <c r="E23" s="177">
        <v>3</v>
      </c>
      <c r="F23" s="178"/>
      <c r="G23" s="179">
        <f t="shared" ref="G23:G29" si="7">ROUND(E23*F23,2)</f>
        <v>0</v>
      </c>
      <c r="H23" s="178"/>
      <c r="I23" s="179">
        <f t="shared" ref="I23:I29" si="8">ROUND(E23*H23,2)</f>
        <v>0</v>
      </c>
      <c r="J23" s="178"/>
      <c r="K23" s="179">
        <f t="shared" ref="K23:K29" si="9">ROUND(E23*J23,2)</f>
        <v>0</v>
      </c>
      <c r="L23" s="179">
        <v>21</v>
      </c>
      <c r="M23" s="179">
        <f t="shared" ref="M23:M29" si="10">G23*(1+L23/100)</f>
        <v>0</v>
      </c>
      <c r="N23" s="179">
        <v>0</v>
      </c>
      <c r="O23" s="179">
        <f t="shared" ref="O23:O29" si="11">ROUND(E23*N23,2)</f>
        <v>0</v>
      </c>
      <c r="P23" s="179">
        <v>0</v>
      </c>
      <c r="Q23" s="179">
        <f t="shared" ref="Q23:Q29" si="12">ROUND(E23*P23,2)</f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ref="V23:V29" si="13">ROUND(E23*U23,2)</f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170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4">
        <v>13</v>
      </c>
      <c r="B24" s="175" t="s">
        <v>293</v>
      </c>
      <c r="C24" s="183" t="s">
        <v>294</v>
      </c>
      <c r="D24" s="176" t="s">
        <v>257</v>
      </c>
      <c r="E24" s="177">
        <v>2</v>
      </c>
      <c r="F24" s="178"/>
      <c r="G24" s="179">
        <f t="shared" si="7"/>
        <v>0</v>
      </c>
      <c r="H24" s="178"/>
      <c r="I24" s="179">
        <f t="shared" si="8"/>
        <v>0</v>
      </c>
      <c r="J24" s="178"/>
      <c r="K24" s="179">
        <f t="shared" si="9"/>
        <v>0</v>
      </c>
      <c r="L24" s="179">
        <v>21</v>
      </c>
      <c r="M24" s="179">
        <f t="shared" si="10"/>
        <v>0</v>
      </c>
      <c r="N24" s="179">
        <v>0</v>
      </c>
      <c r="O24" s="179">
        <f t="shared" si="11"/>
        <v>0</v>
      </c>
      <c r="P24" s="179">
        <v>0</v>
      </c>
      <c r="Q24" s="179">
        <f t="shared" si="12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13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170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4">
        <v>14</v>
      </c>
      <c r="B25" s="175" t="s">
        <v>295</v>
      </c>
      <c r="C25" s="183" t="s">
        <v>296</v>
      </c>
      <c r="D25" s="176" t="s">
        <v>257</v>
      </c>
      <c r="E25" s="177">
        <v>1</v>
      </c>
      <c r="F25" s="178"/>
      <c r="G25" s="179">
        <f t="shared" si="7"/>
        <v>0</v>
      </c>
      <c r="H25" s="178"/>
      <c r="I25" s="179">
        <f t="shared" si="8"/>
        <v>0</v>
      </c>
      <c r="J25" s="178"/>
      <c r="K25" s="179">
        <f t="shared" si="9"/>
        <v>0</v>
      </c>
      <c r="L25" s="179">
        <v>21</v>
      </c>
      <c r="M25" s="179">
        <f t="shared" si="10"/>
        <v>0</v>
      </c>
      <c r="N25" s="179">
        <v>0</v>
      </c>
      <c r="O25" s="179">
        <f t="shared" si="11"/>
        <v>0</v>
      </c>
      <c r="P25" s="179">
        <v>0</v>
      </c>
      <c r="Q25" s="179">
        <f t="shared" si="12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13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170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4">
        <v>15</v>
      </c>
      <c r="B26" s="175" t="s">
        <v>297</v>
      </c>
      <c r="C26" s="183" t="s">
        <v>298</v>
      </c>
      <c r="D26" s="176" t="s">
        <v>257</v>
      </c>
      <c r="E26" s="177">
        <v>16</v>
      </c>
      <c r="F26" s="178"/>
      <c r="G26" s="179">
        <f t="shared" si="7"/>
        <v>0</v>
      </c>
      <c r="H26" s="178"/>
      <c r="I26" s="179">
        <f t="shared" si="8"/>
        <v>0</v>
      </c>
      <c r="J26" s="178"/>
      <c r="K26" s="179">
        <f t="shared" si="9"/>
        <v>0</v>
      </c>
      <c r="L26" s="179">
        <v>21</v>
      </c>
      <c r="M26" s="179">
        <f t="shared" si="10"/>
        <v>0</v>
      </c>
      <c r="N26" s="179">
        <v>0</v>
      </c>
      <c r="O26" s="179">
        <f t="shared" si="11"/>
        <v>0</v>
      </c>
      <c r="P26" s="179">
        <v>0</v>
      </c>
      <c r="Q26" s="179">
        <f t="shared" si="12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13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170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33.75" outlineLevel="1" x14ac:dyDescent="0.2">
      <c r="A27" s="174">
        <v>16</v>
      </c>
      <c r="B27" s="175" t="s">
        <v>299</v>
      </c>
      <c r="C27" s="183" t="s">
        <v>300</v>
      </c>
      <c r="D27" s="176" t="s">
        <v>283</v>
      </c>
      <c r="E27" s="177">
        <v>45</v>
      </c>
      <c r="F27" s="178"/>
      <c r="G27" s="179">
        <f t="shared" si="7"/>
        <v>0</v>
      </c>
      <c r="H27" s="178"/>
      <c r="I27" s="179">
        <f t="shared" si="8"/>
        <v>0</v>
      </c>
      <c r="J27" s="178"/>
      <c r="K27" s="179">
        <f t="shared" si="9"/>
        <v>0</v>
      </c>
      <c r="L27" s="179">
        <v>21</v>
      </c>
      <c r="M27" s="179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13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17</v>
      </c>
      <c r="B28" s="175" t="s">
        <v>301</v>
      </c>
      <c r="C28" s="183" t="s">
        <v>287</v>
      </c>
      <c r="D28" s="176" t="s">
        <v>288</v>
      </c>
      <c r="E28" s="177">
        <v>200</v>
      </c>
      <c r="F28" s="178"/>
      <c r="G28" s="179">
        <f t="shared" si="7"/>
        <v>0</v>
      </c>
      <c r="H28" s="178"/>
      <c r="I28" s="179">
        <f t="shared" si="8"/>
        <v>0</v>
      </c>
      <c r="J28" s="178"/>
      <c r="K28" s="179">
        <f t="shared" si="9"/>
        <v>0</v>
      </c>
      <c r="L28" s="179">
        <v>21</v>
      </c>
      <c r="M28" s="179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79"/>
      <c r="S28" s="179" t="s">
        <v>122</v>
      </c>
      <c r="T28" s="180" t="s">
        <v>123</v>
      </c>
      <c r="U28" s="157">
        <v>0</v>
      </c>
      <c r="V28" s="157">
        <f t="shared" si="13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170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4">
        <v>18</v>
      </c>
      <c r="B29" s="175" t="s">
        <v>302</v>
      </c>
      <c r="C29" s="183" t="s">
        <v>290</v>
      </c>
      <c r="D29" s="176" t="s">
        <v>288</v>
      </c>
      <c r="E29" s="177">
        <v>100</v>
      </c>
      <c r="F29" s="178"/>
      <c r="G29" s="179">
        <f t="shared" si="7"/>
        <v>0</v>
      </c>
      <c r="H29" s="178"/>
      <c r="I29" s="179">
        <f t="shared" si="8"/>
        <v>0</v>
      </c>
      <c r="J29" s="178"/>
      <c r="K29" s="179">
        <f t="shared" si="9"/>
        <v>0</v>
      </c>
      <c r="L29" s="179">
        <v>21</v>
      </c>
      <c r="M29" s="179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79"/>
      <c r="S29" s="179" t="s">
        <v>122</v>
      </c>
      <c r="T29" s="180" t="s">
        <v>123</v>
      </c>
      <c r="U29" s="157">
        <v>0</v>
      </c>
      <c r="V29" s="157">
        <f t="shared" si="13"/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170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1" t="s">
        <v>117</v>
      </c>
      <c r="B30" s="162" t="s">
        <v>53</v>
      </c>
      <c r="C30" s="182" t="s">
        <v>73</v>
      </c>
      <c r="D30" s="163"/>
      <c r="E30" s="164"/>
      <c r="F30" s="165"/>
      <c r="G30" s="165">
        <f>SUMIF(AG31:AG36,"&lt;&gt;NOR",G31:G36)</f>
        <v>0</v>
      </c>
      <c r="H30" s="165"/>
      <c r="I30" s="165">
        <f>SUM(I31:I36)</f>
        <v>0</v>
      </c>
      <c r="J30" s="165"/>
      <c r="K30" s="165">
        <f>SUM(K31:K36)</f>
        <v>0</v>
      </c>
      <c r="L30" s="165"/>
      <c r="M30" s="165">
        <f>SUM(M31:M36)</f>
        <v>0</v>
      </c>
      <c r="N30" s="165"/>
      <c r="O30" s="165">
        <f>SUM(O31:O36)</f>
        <v>0</v>
      </c>
      <c r="P30" s="165"/>
      <c r="Q30" s="165">
        <f>SUM(Q31:Q36)</f>
        <v>0</v>
      </c>
      <c r="R30" s="165"/>
      <c r="S30" s="165"/>
      <c r="T30" s="166"/>
      <c r="U30" s="160"/>
      <c r="V30" s="160">
        <f>SUM(V31:V36)</f>
        <v>0</v>
      </c>
      <c r="W30" s="160"/>
      <c r="AG30" t="s">
        <v>118</v>
      </c>
    </row>
    <row r="31" spans="1:60" outlineLevel="1" x14ac:dyDescent="0.2">
      <c r="A31" s="174">
        <v>19</v>
      </c>
      <c r="B31" s="175" t="s">
        <v>69</v>
      </c>
      <c r="C31" s="183" t="s">
        <v>303</v>
      </c>
      <c r="D31" s="176" t="s">
        <v>304</v>
      </c>
      <c r="E31" s="177">
        <v>84</v>
      </c>
      <c r="F31" s="178"/>
      <c r="G31" s="179">
        <f t="shared" ref="G31:G36" si="14">ROUND(E31*F31,2)</f>
        <v>0</v>
      </c>
      <c r="H31" s="178"/>
      <c r="I31" s="179">
        <f t="shared" ref="I31:I36" si="15">ROUND(E31*H31,2)</f>
        <v>0</v>
      </c>
      <c r="J31" s="178"/>
      <c r="K31" s="179">
        <f t="shared" ref="K31:K36" si="16">ROUND(E31*J31,2)</f>
        <v>0</v>
      </c>
      <c r="L31" s="179">
        <v>21</v>
      </c>
      <c r="M31" s="179">
        <f t="shared" ref="M31:M36" si="17">G31*(1+L31/100)</f>
        <v>0</v>
      </c>
      <c r="N31" s="179">
        <v>0</v>
      </c>
      <c r="O31" s="179">
        <f t="shared" ref="O31:O36" si="18">ROUND(E31*N31,2)</f>
        <v>0</v>
      </c>
      <c r="P31" s="179">
        <v>0</v>
      </c>
      <c r="Q31" s="179">
        <f t="shared" ref="Q31:Q36" si="19">ROUND(E31*P31,2)</f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ref="V31:V36" si="20">ROUND(E31*U31,2)</f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129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20</v>
      </c>
      <c r="B32" s="175" t="s">
        <v>51</v>
      </c>
      <c r="C32" s="183" t="s">
        <v>305</v>
      </c>
      <c r="D32" s="176" t="s">
        <v>304</v>
      </c>
      <c r="E32" s="177">
        <v>120</v>
      </c>
      <c r="F32" s="178"/>
      <c r="G32" s="179">
        <f t="shared" si="14"/>
        <v>0</v>
      </c>
      <c r="H32" s="178"/>
      <c r="I32" s="179">
        <f t="shared" si="15"/>
        <v>0</v>
      </c>
      <c r="J32" s="178"/>
      <c r="K32" s="179">
        <f t="shared" si="16"/>
        <v>0</v>
      </c>
      <c r="L32" s="179">
        <v>21</v>
      </c>
      <c r="M32" s="179">
        <f t="shared" si="17"/>
        <v>0</v>
      </c>
      <c r="N32" s="179">
        <v>0</v>
      </c>
      <c r="O32" s="179">
        <f t="shared" si="18"/>
        <v>0</v>
      </c>
      <c r="P32" s="179">
        <v>0</v>
      </c>
      <c r="Q32" s="179">
        <f t="shared" si="19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20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21</v>
      </c>
      <c r="B33" s="175" t="s">
        <v>53</v>
      </c>
      <c r="C33" s="183" t="s">
        <v>306</v>
      </c>
      <c r="D33" s="176" t="s">
        <v>307</v>
      </c>
      <c r="E33" s="177">
        <v>1</v>
      </c>
      <c r="F33" s="178"/>
      <c r="G33" s="179">
        <f t="shared" si="14"/>
        <v>0</v>
      </c>
      <c r="H33" s="178"/>
      <c r="I33" s="179">
        <f t="shared" si="15"/>
        <v>0</v>
      </c>
      <c r="J33" s="178"/>
      <c r="K33" s="179">
        <f t="shared" si="16"/>
        <v>0</v>
      </c>
      <c r="L33" s="179">
        <v>21</v>
      </c>
      <c r="M33" s="179">
        <f t="shared" si="17"/>
        <v>0</v>
      </c>
      <c r="N33" s="179">
        <v>0</v>
      </c>
      <c r="O33" s="179">
        <f t="shared" si="18"/>
        <v>0</v>
      </c>
      <c r="P33" s="179">
        <v>0</v>
      </c>
      <c r="Q33" s="179">
        <f t="shared" si="19"/>
        <v>0</v>
      </c>
      <c r="R33" s="179"/>
      <c r="S33" s="179" t="s">
        <v>122</v>
      </c>
      <c r="T33" s="180" t="s">
        <v>123</v>
      </c>
      <c r="U33" s="157">
        <v>0</v>
      </c>
      <c r="V33" s="157">
        <f t="shared" si="20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74">
        <v>22</v>
      </c>
      <c r="B34" s="175" t="s">
        <v>57</v>
      </c>
      <c r="C34" s="183" t="s">
        <v>308</v>
      </c>
      <c r="D34" s="176" t="s">
        <v>304</v>
      </c>
      <c r="E34" s="177">
        <v>32</v>
      </c>
      <c r="F34" s="178"/>
      <c r="G34" s="179">
        <f t="shared" si="14"/>
        <v>0</v>
      </c>
      <c r="H34" s="178"/>
      <c r="I34" s="179">
        <f t="shared" si="15"/>
        <v>0</v>
      </c>
      <c r="J34" s="178"/>
      <c r="K34" s="179">
        <f t="shared" si="16"/>
        <v>0</v>
      </c>
      <c r="L34" s="179">
        <v>21</v>
      </c>
      <c r="M34" s="179">
        <f t="shared" si="17"/>
        <v>0</v>
      </c>
      <c r="N34" s="179">
        <v>0</v>
      </c>
      <c r="O34" s="179">
        <f t="shared" si="18"/>
        <v>0</v>
      </c>
      <c r="P34" s="179">
        <v>0</v>
      </c>
      <c r="Q34" s="179">
        <f t="shared" si="19"/>
        <v>0</v>
      </c>
      <c r="R34" s="179"/>
      <c r="S34" s="179" t="s">
        <v>122</v>
      </c>
      <c r="T34" s="180" t="s">
        <v>123</v>
      </c>
      <c r="U34" s="157">
        <v>0</v>
      </c>
      <c r="V34" s="157">
        <f t="shared" si="20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4">
        <v>23</v>
      </c>
      <c r="B35" s="175" t="s">
        <v>59</v>
      </c>
      <c r="C35" s="183" t="s">
        <v>309</v>
      </c>
      <c r="D35" s="176" t="s">
        <v>307</v>
      </c>
      <c r="E35" s="177">
        <v>1</v>
      </c>
      <c r="F35" s="178"/>
      <c r="G35" s="179">
        <f t="shared" si="14"/>
        <v>0</v>
      </c>
      <c r="H35" s="178"/>
      <c r="I35" s="179">
        <f t="shared" si="15"/>
        <v>0</v>
      </c>
      <c r="J35" s="178"/>
      <c r="K35" s="179">
        <f t="shared" si="16"/>
        <v>0</v>
      </c>
      <c r="L35" s="179">
        <v>21</v>
      </c>
      <c r="M35" s="179">
        <f t="shared" si="17"/>
        <v>0</v>
      </c>
      <c r="N35" s="179">
        <v>0</v>
      </c>
      <c r="O35" s="179">
        <f t="shared" si="18"/>
        <v>0</v>
      </c>
      <c r="P35" s="179">
        <v>0</v>
      </c>
      <c r="Q35" s="179">
        <f t="shared" si="19"/>
        <v>0</v>
      </c>
      <c r="R35" s="179"/>
      <c r="S35" s="179" t="s">
        <v>122</v>
      </c>
      <c r="T35" s="180" t="s">
        <v>123</v>
      </c>
      <c r="U35" s="157">
        <v>0</v>
      </c>
      <c r="V35" s="157">
        <f t="shared" si="20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170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24</v>
      </c>
      <c r="B36" s="175" t="s">
        <v>61</v>
      </c>
      <c r="C36" s="183" t="s">
        <v>310</v>
      </c>
      <c r="D36" s="176" t="s">
        <v>307</v>
      </c>
      <c r="E36" s="177">
        <v>1</v>
      </c>
      <c r="F36" s="178"/>
      <c r="G36" s="179">
        <f t="shared" si="14"/>
        <v>0</v>
      </c>
      <c r="H36" s="178"/>
      <c r="I36" s="179">
        <f t="shared" si="15"/>
        <v>0</v>
      </c>
      <c r="J36" s="178"/>
      <c r="K36" s="179">
        <f t="shared" si="16"/>
        <v>0</v>
      </c>
      <c r="L36" s="179">
        <v>21</v>
      </c>
      <c r="M36" s="179">
        <f t="shared" si="17"/>
        <v>0</v>
      </c>
      <c r="N36" s="179">
        <v>0</v>
      </c>
      <c r="O36" s="179">
        <f t="shared" si="18"/>
        <v>0</v>
      </c>
      <c r="P36" s="179">
        <v>0</v>
      </c>
      <c r="Q36" s="179">
        <f t="shared" si="19"/>
        <v>0</v>
      </c>
      <c r="R36" s="179"/>
      <c r="S36" s="179" t="s">
        <v>122</v>
      </c>
      <c r="T36" s="180" t="s">
        <v>123</v>
      </c>
      <c r="U36" s="157">
        <v>0</v>
      </c>
      <c r="V36" s="157">
        <f t="shared" si="20"/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170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1" t="s">
        <v>117</v>
      </c>
      <c r="B37" s="162" t="s">
        <v>92</v>
      </c>
      <c r="C37" s="182" t="s">
        <v>30</v>
      </c>
      <c r="D37" s="163"/>
      <c r="E37" s="164"/>
      <c r="F37" s="165"/>
      <c r="G37" s="165">
        <f>SUMIF(AG38:AG38,"&lt;&gt;NOR",G38:G38)</f>
        <v>0</v>
      </c>
      <c r="H37" s="165"/>
      <c r="I37" s="165">
        <f>SUM(I38:I38)</f>
        <v>0</v>
      </c>
      <c r="J37" s="165"/>
      <c r="K37" s="165">
        <f>SUM(K38:K38)</f>
        <v>0</v>
      </c>
      <c r="L37" s="165"/>
      <c r="M37" s="165">
        <f>SUM(M38:M38)</f>
        <v>0</v>
      </c>
      <c r="N37" s="165"/>
      <c r="O37" s="165">
        <f>SUM(O38:O38)</f>
        <v>0</v>
      </c>
      <c r="P37" s="165"/>
      <c r="Q37" s="165">
        <f>SUM(Q38:Q38)</f>
        <v>0</v>
      </c>
      <c r="R37" s="165"/>
      <c r="S37" s="165"/>
      <c r="T37" s="166"/>
      <c r="U37" s="160"/>
      <c r="V37" s="160">
        <f>SUM(V38:V38)</f>
        <v>0</v>
      </c>
      <c r="W37" s="160"/>
      <c r="AG37" t="s">
        <v>118</v>
      </c>
    </row>
    <row r="38" spans="1:60" outlineLevel="1" x14ac:dyDescent="0.2">
      <c r="A38" s="167">
        <v>25</v>
      </c>
      <c r="B38" s="168" t="s">
        <v>311</v>
      </c>
      <c r="C38" s="184" t="s">
        <v>312</v>
      </c>
      <c r="D38" s="169" t="s">
        <v>313</v>
      </c>
      <c r="E38" s="170">
        <v>1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/>
      <c r="S38" s="172" t="s">
        <v>225</v>
      </c>
      <c r="T38" s="173" t="s">
        <v>123</v>
      </c>
      <c r="U38" s="157">
        <v>0</v>
      </c>
      <c r="V38" s="157">
        <f>ROUND(E38*U38,2)</f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314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5"/>
      <c r="B39" s="6"/>
      <c r="C39" s="186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E39">
        <v>15</v>
      </c>
      <c r="AF39">
        <v>21</v>
      </c>
    </row>
    <row r="40" spans="1:60" x14ac:dyDescent="0.2">
      <c r="A40" s="151"/>
      <c r="B40" s="152" t="s">
        <v>31</v>
      </c>
      <c r="C40" s="187"/>
      <c r="D40" s="153"/>
      <c r="E40" s="154"/>
      <c r="F40" s="154"/>
      <c r="G40" s="181">
        <f>G8+G22+G30+G37</f>
        <v>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E40">
        <f>SUMIF(L7:L38,AE39,G7:G38)</f>
        <v>0</v>
      </c>
      <c r="AF40">
        <f>SUMIF(L7:L38,AF39,G7:G38)</f>
        <v>0</v>
      </c>
      <c r="AG40" t="s">
        <v>251</v>
      </c>
    </row>
    <row r="41" spans="1:60" x14ac:dyDescent="0.2">
      <c r="A41" s="5"/>
      <c r="B41" s="6"/>
      <c r="C41" s="186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60" x14ac:dyDescent="0.2">
      <c r="A42" s="5"/>
      <c r="B42" s="6"/>
      <c r="C42" s="186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60" x14ac:dyDescent="0.2">
      <c r="A43" s="246" t="s">
        <v>252</v>
      </c>
      <c r="B43" s="246"/>
      <c r="C43" s="247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60" x14ac:dyDescent="0.2">
      <c r="A44" s="248"/>
      <c r="B44" s="249"/>
      <c r="C44" s="250"/>
      <c r="D44" s="249"/>
      <c r="E44" s="249"/>
      <c r="F44" s="249"/>
      <c r="G44" s="251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AG44" t="s">
        <v>253</v>
      </c>
    </row>
    <row r="45" spans="1:60" x14ac:dyDescent="0.2">
      <c r="A45" s="252"/>
      <c r="B45" s="253"/>
      <c r="C45" s="254"/>
      <c r="D45" s="253"/>
      <c r="E45" s="253"/>
      <c r="F45" s="253"/>
      <c r="G45" s="25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60" x14ac:dyDescent="0.2">
      <c r="A46" s="252"/>
      <c r="B46" s="253"/>
      <c r="C46" s="254"/>
      <c r="D46" s="253"/>
      <c r="E46" s="253"/>
      <c r="F46" s="253"/>
      <c r="G46" s="25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60" x14ac:dyDescent="0.2">
      <c r="A47" s="252"/>
      <c r="B47" s="253"/>
      <c r="C47" s="254"/>
      <c r="D47" s="253"/>
      <c r="E47" s="253"/>
      <c r="F47" s="253"/>
      <c r="G47" s="25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60" x14ac:dyDescent="0.2">
      <c r="A48" s="256"/>
      <c r="B48" s="257"/>
      <c r="C48" s="258"/>
      <c r="D48" s="257"/>
      <c r="E48" s="257"/>
      <c r="F48" s="257"/>
      <c r="G48" s="25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33" x14ac:dyDescent="0.2">
      <c r="A49" s="5"/>
      <c r="B49" s="6"/>
      <c r="C49" s="186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33" x14ac:dyDescent="0.2">
      <c r="C50" s="188"/>
      <c r="D50" s="139"/>
      <c r="AG50" t="s">
        <v>254</v>
      </c>
    </row>
    <row r="51" spans="1:33" x14ac:dyDescent="0.2">
      <c r="D51" s="139"/>
    </row>
    <row r="52" spans="1:33" x14ac:dyDescent="0.2">
      <c r="D52" s="139"/>
    </row>
    <row r="53" spans="1:33" x14ac:dyDescent="0.2">
      <c r="D53" s="139"/>
    </row>
    <row r="54" spans="1:33" x14ac:dyDescent="0.2">
      <c r="D54" s="139"/>
    </row>
    <row r="55" spans="1:33" x14ac:dyDescent="0.2">
      <c r="D55" s="139"/>
    </row>
    <row r="56" spans="1:33" x14ac:dyDescent="0.2">
      <c r="D56" s="139"/>
    </row>
    <row r="57" spans="1:33" x14ac:dyDescent="0.2">
      <c r="D57" s="139"/>
    </row>
    <row r="58" spans="1:33" x14ac:dyDescent="0.2">
      <c r="D58" s="139"/>
    </row>
    <row r="59" spans="1:33" x14ac:dyDescent="0.2">
      <c r="D59" s="139"/>
    </row>
    <row r="60" spans="1:33" x14ac:dyDescent="0.2">
      <c r="D60" s="139"/>
    </row>
    <row r="61" spans="1:33" x14ac:dyDescent="0.2">
      <c r="D61" s="139"/>
    </row>
    <row r="62" spans="1:33" x14ac:dyDescent="0.2">
      <c r="D62" s="139"/>
    </row>
    <row r="63" spans="1:33" x14ac:dyDescent="0.2">
      <c r="D63" s="139"/>
    </row>
    <row r="64" spans="1:33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44:G48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7</v>
      </c>
      <c r="B1" s="239"/>
      <c r="C1" s="239"/>
      <c r="D1" s="239"/>
      <c r="E1" s="239"/>
      <c r="F1" s="239"/>
      <c r="G1" s="239"/>
      <c r="AG1" t="s">
        <v>93</v>
      </c>
    </row>
    <row r="2" spans="1:60" ht="25.15" customHeight="1" x14ac:dyDescent="0.2">
      <c r="A2" s="140" t="s">
        <v>8</v>
      </c>
      <c r="B2" s="75" t="s">
        <v>43</v>
      </c>
      <c r="C2" s="240" t="s">
        <v>44</v>
      </c>
      <c r="D2" s="241"/>
      <c r="E2" s="241"/>
      <c r="F2" s="241"/>
      <c r="G2" s="242"/>
      <c r="AG2" t="s">
        <v>94</v>
      </c>
    </row>
    <row r="3" spans="1:60" ht="25.15" customHeight="1" x14ac:dyDescent="0.2">
      <c r="A3" s="140" t="s">
        <v>9</v>
      </c>
      <c r="B3" s="75" t="s">
        <v>46</v>
      </c>
      <c r="C3" s="240" t="s">
        <v>44</v>
      </c>
      <c r="D3" s="241"/>
      <c r="E3" s="241"/>
      <c r="F3" s="241"/>
      <c r="G3" s="242"/>
      <c r="AC3" s="87" t="s">
        <v>94</v>
      </c>
      <c r="AG3" t="s">
        <v>95</v>
      </c>
    </row>
    <row r="4" spans="1:60" ht="25.15" customHeight="1" x14ac:dyDescent="0.2">
      <c r="A4" s="141" t="s">
        <v>10</v>
      </c>
      <c r="B4" s="142" t="s">
        <v>57</v>
      </c>
      <c r="C4" s="243" t="s">
        <v>58</v>
      </c>
      <c r="D4" s="244"/>
      <c r="E4" s="244"/>
      <c r="F4" s="244"/>
      <c r="G4" s="245"/>
      <c r="AG4" t="s">
        <v>96</v>
      </c>
    </row>
    <row r="5" spans="1:60" x14ac:dyDescent="0.2">
      <c r="D5" s="139"/>
    </row>
    <row r="6" spans="1:60" ht="38.25" x14ac:dyDescent="0.2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117</v>
      </c>
      <c r="B8" s="162" t="s">
        <v>74</v>
      </c>
      <c r="C8" s="182" t="s">
        <v>75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5"/>
      <c r="O8" s="165">
        <f>SUM(O9:O11)</f>
        <v>19.02</v>
      </c>
      <c r="P8" s="165"/>
      <c r="Q8" s="165">
        <f>SUM(Q9:Q11)</f>
        <v>0</v>
      </c>
      <c r="R8" s="165"/>
      <c r="S8" s="165"/>
      <c r="T8" s="166"/>
      <c r="U8" s="160"/>
      <c r="V8" s="160">
        <f>SUM(V9:V11)</f>
        <v>868.67000000000007</v>
      </c>
      <c r="W8" s="160"/>
      <c r="AG8" t="s">
        <v>118</v>
      </c>
    </row>
    <row r="9" spans="1:60" ht="22.5" outlineLevel="1" x14ac:dyDescent="0.2">
      <c r="A9" s="174">
        <v>1</v>
      </c>
      <c r="B9" s="175" t="s">
        <v>119</v>
      </c>
      <c r="C9" s="183" t="s">
        <v>120</v>
      </c>
      <c r="D9" s="176" t="s">
        <v>121</v>
      </c>
      <c r="E9" s="177">
        <v>528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8.7200000000000003E-3</v>
      </c>
      <c r="O9" s="179">
        <f>ROUND(E9*N9,2)</f>
        <v>4.5999999999999996</v>
      </c>
      <c r="P9" s="179">
        <v>0</v>
      </c>
      <c r="Q9" s="179">
        <f>ROUND(E9*P9,2)</f>
        <v>0</v>
      </c>
      <c r="R9" s="179"/>
      <c r="S9" s="179" t="s">
        <v>122</v>
      </c>
      <c r="T9" s="180" t="s">
        <v>123</v>
      </c>
      <c r="U9" s="157">
        <v>0.62820000000000009</v>
      </c>
      <c r="V9" s="157">
        <f>ROUND(E9*U9,2)</f>
        <v>331.69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124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74">
        <v>2</v>
      </c>
      <c r="B10" s="175" t="s">
        <v>125</v>
      </c>
      <c r="C10" s="183" t="s">
        <v>126</v>
      </c>
      <c r="D10" s="176" t="s">
        <v>121</v>
      </c>
      <c r="E10" s="177">
        <v>528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9">
        <v>2.4110000000000003E-2</v>
      </c>
      <c r="O10" s="179">
        <f>ROUND(E10*N10,2)</f>
        <v>12.73</v>
      </c>
      <c r="P10" s="179">
        <v>0</v>
      </c>
      <c r="Q10" s="179">
        <f>ROUND(E10*P10,2)</f>
        <v>0</v>
      </c>
      <c r="R10" s="179"/>
      <c r="S10" s="179" t="s">
        <v>122</v>
      </c>
      <c r="T10" s="180" t="s">
        <v>123</v>
      </c>
      <c r="U10" s="157">
        <v>1.0170000000000001</v>
      </c>
      <c r="V10" s="157">
        <f>ROUND(E10*U10,2)</f>
        <v>536.98</v>
      </c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124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3</v>
      </c>
      <c r="B11" s="175" t="s">
        <v>127</v>
      </c>
      <c r="C11" s="183" t="s">
        <v>128</v>
      </c>
      <c r="D11" s="176" t="s">
        <v>121</v>
      </c>
      <c r="E11" s="177">
        <v>528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3.2000000000000002E-3</v>
      </c>
      <c r="O11" s="179">
        <f>ROUND(E11*N11,2)</f>
        <v>1.69</v>
      </c>
      <c r="P11" s="179">
        <v>0</v>
      </c>
      <c r="Q11" s="179">
        <f>ROUND(E11*P11,2)</f>
        <v>0</v>
      </c>
      <c r="R11" s="179"/>
      <c r="S11" s="179" t="s">
        <v>122</v>
      </c>
      <c r="T11" s="180" t="s">
        <v>123</v>
      </c>
      <c r="U11" s="157">
        <v>0</v>
      </c>
      <c r="V11" s="157">
        <f>ROUND(E11*U11,2)</f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129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1" t="s">
        <v>117</v>
      </c>
      <c r="B12" s="162" t="s">
        <v>76</v>
      </c>
      <c r="C12" s="182" t="s">
        <v>77</v>
      </c>
      <c r="D12" s="163"/>
      <c r="E12" s="164"/>
      <c r="F12" s="165"/>
      <c r="G12" s="165">
        <f>SUMIF(AG13:AG37,"&lt;&gt;NOR",G13:G37)</f>
        <v>0</v>
      </c>
      <c r="H12" s="165"/>
      <c r="I12" s="165">
        <f>SUM(I13:I37)</f>
        <v>0</v>
      </c>
      <c r="J12" s="165"/>
      <c r="K12" s="165">
        <f>SUM(K13:K37)</f>
        <v>0</v>
      </c>
      <c r="L12" s="165"/>
      <c r="M12" s="165">
        <f>SUM(M13:M37)</f>
        <v>0</v>
      </c>
      <c r="N12" s="165"/>
      <c r="O12" s="165">
        <f>SUM(O13:O37)</f>
        <v>47.309999999999995</v>
      </c>
      <c r="P12" s="165"/>
      <c r="Q12" s="165">
        <f>SUM(Q13:Q37)</f>
        <v>4.07</v>
      </c>
      <c r="R12" s="165"/>
      <c r="S12" s="165"/>
      <c r="T12" s="166"/>
      <c r="U12" s="160"/>
      <c r="V12" s="160">
        <f>SUM(V13:V37)</f>
        <v>0</v>
      </c>
      <c r="W12" s="160"/>
      <c r="AG12" t="s">
        <v>118</v>
      </c>
    </row>
    <row r="13" spans="1:60" outlineLevel="1" x14ac:dyDescent="0.2">
      <c r="A13" s="174">
        <v>4</v>
      </c>
      <c r="B13" s="175" t="s">
        <v>130</v>
      </c>
      <c r="C13" s="183" t="s">
        <v>131</v>
      </c>
      <c r="D13" s="176" t="s">
        <v>132</v>
      </c>
      <c r="E13" s="177">
        <v>23</v>
      </c>
      <c r="F13" s="178"/>
      <c r="G13" s="179">
        <f t="shared" ref="G13:G37" si="0">ROUND(E13*F13,2)</f>
        <v>0</v>
      </c>
      <c r="H13" s="178"/>
      <c r="I13" s="179">
        <f t="shared" ref="I13:I37" si="1">ROUND(E13*H13,2)</f>
        <v>0</v>
      </c>
      <c r="J13" s="178"/>
      <c r="K13" s="179">
        <f t="shared" ref="K13:K37" si="2">ROUND(E13*J13,2)</f>
        <v>0</v>
      </c>
      <c r="L13" s="179">
        <v>21</v>
      </c>
      <c r="M13" s="179">
        <f t="shared" ref="M13:M37" si="3">G13*(1+L13/100)</f>
        <v>0</v>
      </c>
      <c r="N13" s="179">
        <v>0</v>
      </c>
      <c r="O13" s="179">
        <f t="shared" ref="O13:O37" si="4">ROUND(E13*N13,2)</f>
        <v>0</v>
      </c>
      <c r="P13" s="179">
        <v>0</v>
      </c>
      <c r="Q13" s="179">
        <f t="shared" ref="Q13:Q37" si="5">ROUND(E13*P13,2)</f>
        <v>0</v>
      </c>
      <c r="R13" s="179"/>
      <c r="S13" s="179" t="s">
        <v>122</v>
      </c>
      <c r="T13" s="180" t="s">
        <v>123</v>
      </c>
      <c r="U13" s="157">
        <v>0</v>
      </c>
      <c r="V13" s="157">
        <f t="shared" ref="V13:V37" si="6">ROUND(E13*U13,2)</f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5</v>
      </c>
      <c r="B14" s="175" t="s">
        <v>327</v>
      </c>
      <c r="C14" s="183" t="s">
        <v>346</v>
      </c>
      <c r="D14" s="176" t="s">
        <v>132</v>
      </c>
      <c r="E14" s="177">
        <v>14.200000000000001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122</v>
      </c>
      <c r="T14" s="180" t="s">
        <v>123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4">
        <v>6</v>
      </c>
      <c r="B15" s="175" t="s">
        <v>133</v>
      </c>
      <c r="C15" s="183" t="s">
        <v>134</v>
      </c>
      <c r="D15" s="176" t="s">
        <v>121</v>
      </c>
      <c r="E15" s="177">
        <v>29.5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0.13800000000000001</v>
      </c>
      <c r="Q15" s="179">
        <f t="shared" si="5"/>
        <v>4.07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74">
        <v>7</v>
      </c>
      <c r="B16" s="175" t="s">
        <v>138</v>
      </c>
      <c r="C16" s="183" t="s">
        <v>139</v>
      </c>
      <c r="D16" s="176" t="s">
        <v>121</v>
      </c>
      <c r="E16" s="177">
        <v>170.8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0.14844000000000002</v>
      </c>
      <c r="O16" s="179">
        <f t="shared" si="4"/>
        <v>25.35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4">
        <v>8</v>
      </c>
      <c r="B17" s="175" t="s">
        <v>140</v>
      </c>
      <c r="C17" s="183" t="s">
        <v>141</v>
      </c>
      <c r="D17" s="176" t="s">
        <v>121</v>
      </c>
      <c r="E17" s="177">
        <v>170.8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9">
        <v>1.4E-2</v>
      </c>
      <c r="O17" s="179">
        <f t="shared" si="4"/>
        <v>2.39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4">
        <v>9</v>
      </c>
      <c r="B18" s="175" t="s">
        <v>144</v>
      </c>
      <c r="C18" s="183" t="s">
        <v>145</v>
      </c>
      <c r="D18" s="176" t="s">
        <v>121</v>
      </c>
      <c r="E18" s="177">
        <v>170.8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9">
        <v>3.3550000000000003E-2</v>
      </c>
      <c r="O18" s="179">
        <f t="shared" si="4"/>
        <v>5.73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74">
        <v>10</v>
      </c>
      <c r="B19" s="175" t="s">
        <v>142</v>
      </c>
      <c r="C19" s="183" t="s">
        <v>143</v>
      </c>
      <c r="D19" s="176" t="s">
        <v>121</v>
      </c>
      <c r="E19" s="177">
        <v>170.8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11</v>
      </c>
      <c r="B20" s="175" t="s">
        <v>146</v>
      </c>
      <c r="C20" s="183" t="s">
        <v>147</v>
      </c>
      <c r="D20" s="176" t="s">
        <v>121</v>
      </c>
      <c r="E20" s="177">
        <v>1035.3000000000002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12</v>
      </c>
      <c r="B21" s="175" t="s">
        <v>148</v>
      </c>
      <c r="C21" s="183" t="s">
        <v>149</v>
      </c>
      <c r="D21" s="176" t="s">
        <v>121</v>
      </c>
      <c r="E21" s="177">
        <v>1035.3000000000002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13</v>
      </c>
      <c r="B22" s="175" t="s">
        <v>150</v>
      </c>
      <c r="C22" s="183" t="s">
        <v>151</v>
      </c>
      <c r="D22" s="176" t="s">
        <v>121</v>
      </c>
      <c r="E22" s="177">
        <v>70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9">
        <v>1.076E-2</v>
      </c>
      <c r="O22" s="179">
        <f t="shared" si="4"/>
        <v>0.75</v>
      </c>
      <c r="P22" s="179">
        <v>0</v>
      </c>
      <c r="Q22" s="179">
        <f t="shared" si="5"/>
        <v>0</v>
      </c>
      <c r="R22" s="179"/>
      <c r="S22" s="179" t="s">
        <v>122</v>
      </c>
      <c r="T22" s="180" t="s">
        <v>123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14</v>
      </c>
      <c r="B23" s="175" t="s">
        <v>152</v>
      </c>
      <c r="C23" s="183" t="s">
        <v>153</v>
      </c>
      <c r="D23" s="176" t="s">
        <v>121</v>
      </c>
      <c r="E23" s="177">
        <v>793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9">
        <v>1.0060000000000001E-2</v>
      </c>
      <c r="O23" s="179">
        <f t="shared" si="4"/>
        <v>7.98</v>
      </c>
      <c r="P23" s="179">
        <v>0</v>
      </c>
      <c r="Q23" s="179">
        <f t="shared" si="5"/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4">
        <v>15</v>
      </c>
      <c r="B24" s="175" t="s">
        <v>347</v>
      </c>
      <c r="C24" s="183" t="s">
        <v>348</v>
      </c>
      <c r="D24" s="176" t="s">
        <v>121</v>
      </c>
      <c r="E24" s="177">
        <v>77.300000000000011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9">
        <v>1.0060000000000001E-2</v>
      </c>
      <c r="O24" s="179">
        <f t="shared" si="4"/>
        <v>0.78</v>
      </c>
      <c r="P24" s="179">
        <v>0</v>
      </c>
      <c r="Q24" s="179">
        <f t="shared" si="5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4">
        <v>16</v>
      </c>
      <c r="B25" s="175" t="s">
        <v>154</v>
      </c>
      <c r="C25" s="183" t="s">
        <v>155</v>
      </c>
      <c r="D25" s="176" t="s">
        <v>121</v>
      </c>
      <c r="E25" s="177">
        <v>95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9">
        <v>8.7800000000000013E-3</v>
      </c>
      <c r="O25" s="179">
        <f t="shared" si="4"/>
        <v>0.83</v>
      </c>
      <c r="P25" s="179">
        <v>0</v>
      </c>
      <c r="Q25" s="179">
        <f t="shared" si="5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4">
        <v>17</v>
      </c>
      <c r="B26" s="175" t="s">
        <v>156</v>
      </c>
      <c r="C26" s="183" t="s">
        <v>157</v>
      </c>
      <c r="D26" s="176" t="s">
        <v>121</v>
      </c>
      <c r="E26" s="177">
        <v>34.200000000000003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9">
        <v>3.0000000000000001E-3</v>
      </c>
      <c r="O26" s="179">
        <f t="shared" si="4"/>
        <v>0.1</v>
      </c>
      <c r="P26" s="179">
        <v>0</v>
      </c>
      <c r="Q26" s="179">
        <f t="shared" si="5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129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18</v>
      </c>
      <c r="B27" s="175" t="s">
        <v>160</v>
      </c>
      <c r="C27" s="183" t="s">
        <v>161</v>
      </c>
      <c r="D27" s="176" t="s">
        <v>121</v>
      </c>
      <c r="E27" s="177">
        <v>965.30000000000007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9">
        <v>3.2000000000000002E-3</v>
      </c>
      <c r="O27" s="179">
        <f t="shared" si="4"/>
        <v>3.09</v>
      </c>
      <c r="P27" s="179">
        <v>0</v>
      </c>
      <c r="Q27" s="179">
        <f t="shared" si="5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19</v>
      </c>
      <c r="B28" s="175" t="s">
        <v>158</v>
      </c>
      <c r="C28" s="183" t="s">
        <v>159</v>
      </c>
      <c r="D28" s="176" t="s">
        <v>121</v>
      </c>
      <c r="E28" s="177">
        <v>75.5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9">
        <v>3.6800000000000001E-3</v>
      </c>
      <c r="O28" s="179">
        <f t="shared" si="4"/>
        <v>0.28000000000000003</v>
      </c>
      <c r="P28" s="179">
        <v>0</v>
      </c>
      <c r="Q28" s="179">
        <f t="shared" si="5"/>
        <v>0</v>
      </c>
      <c r="R28" s="179"/>
      <c r="S28" s="179" t="s">
        <v>122</v>
      </c>
      <c r="T28" s="180" t="s">
        <v>123</v>
      </c>
      <c r="U28" s="157">
        <v>0</v>
      </c>
      <c r="V28" s="157">
        <f t="shared" si="6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129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4">
        <v>20</v>
      </c>
      <c r="B29" s="175" t="s">
        <v>162</v>
      </c>
      <c r="C29" s="183" t="s">
        <v>163</v>
      </c>
      <c r="D29" s="176" t="s">
        <v>132</v>
      </c>
      <c r="E29" s="177">
        <v>120</v>
      </c>
      <c r="F29" s="178"/>
      <c r="G29" s="179">
        <f t="shared" si="0"/>
        <v>0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122</v>
      </c>
      <c r="T29" s="180" t="s">
        <v>123</v>
      </c>
      <c r="U29" s="157">
        <v>0</v>
      </c>
      <c r="V29" s="157">
        <f t="shared" si="6"/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129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4">
        <v>21</v>
      </c>
      <c r="B30" s="175" t="s">
        <v>164</v>
      </c>
      <c r="C30" s="183" t="s">
        <v>165</v>
      </c>
      <c r="D30" s="176" t="s">
        <v>132</v>
      </c>
      <c r="E30" s="177">
        <v>314</v>
      </c>
      <c r="F30" s="178"/>
      <c r="G30" s="179">
        <f t="shared" si="0"/>
        <v>0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122</v>
      </c>
      <c r="T30" s="180" t="s">
        <v>123</v>
      </c>
      <c r="U30" s="157">
        <v>0</v>
      </c>
      <c r="V30" s="157">
        <f t="shared" si="6"/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129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22</v>
      </c>
      <c r="B31" s="175" t="s">
        <v>166</v>
      </c>
      <c r="C31" s="183" t="s">
        <v>167</v>
      </c>
      <c r="D31" s="176" t="s">
        <v>132</v>
      </c>
      <c r="E31" s="177">
        <v>666</v>
      </c>
      <c r="F31" s="178"/>
      <c r="G31" s="179">
        <f t="shared" si="0"/>
        <v>0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si="6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129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23</v>
      </c>
      <c r="B32" s="175" t="s">
        <v>173</v>
      </c>
      <c r="C32" s="183" t="s">
        <v>174</v>
      </c>
      <c r="D32" s="176" t="s">
        <v>121</v>
      </c>
      <c r="E32" s="177">
        <v>252</v>
      </c>
      <c r="F32" s="178"/>
      <c r="G32" s="179">
        <f t="shared" si="0"/>
        <v>0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0</v>
      </c>
      <c r="N32" s="179">
        <v>4.0000000000000003E-5</v>
      </c>
      <c r="O32" s="179">
        <f t="shared" si="4"/>
        <v>0.01</v>
      </c>
      <c r="P32" s="179">
        <v>0</v>
      </c>
      <c r="Q32" s="179">
        <f t="shared" si="5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6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4">
        <v>24</v>
      </c>
      <c r="B33" s="175" t="s">
        <v>171</v>
      </c>
      <c r="C33" s="183" t="s">
        <v>172</v>
      </c>
      <c r="D33" s="176" t="s">
        <v>137</v>
      </c>
      <c r="E33" s="177">
        <v>25</v>
      </c>
      <c r="F33" s="178"/>
      <c r="G33" s="179">
        <f t="shared" si="0"/>
        <v>0</v>
      </c>
      <c r="H33" s="178"/>
      <c r="I33" s="179">
        <f t="shared" si="1"/>
        <v>0</v>
      </c>
      <c r="J33" s="178"/>
      <c r="K33" s="179">
        <f t="shared" si="2"/>
        <v>0</v>
      </c>
      <c r="L33" s="179">
        <v>21</v>
      </c>
      <c r="M33" s="179">
        <f t="shared" si="3"/>
        <v>0</v>
      </c>
      <c r="N33" s="179">
        <v>0</v>
      </c>
      <c r="O33" s="179">
        <f t="shared" si="4"/>
        <v>0</v>
      </c>
      <c r="P33" s="179">
        <v>0</v>
      </c>
      <c r="Q33" s="179">
        <f t="shared" si="5"/>
        <v>0</v>
      </c>
      <c r="R33" s="179"/>
      <c r="S33" s="179" t="s">
        <v>122</v>
      </c>
      <c r="T33" s="180" t="s">
        <v>123</v>
      </c>
      <c r="U33" s="157">
        <v>0</v>
      </c>
      <c r="V33" s="157">
        <f t="shared" si="6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74">
        <v>25</v>
      </c>
      <c r="B34" s="175" t="s">
        <v>175</v>
      </c>
      <c r="C34" s="183" t="s">
        <v>176</v>
      </c>
      <c r="D34" s="176" t="s">
        <v>121</v>
      </c>
      <c r="E34" s="177">
        <v>1269</v>
      </c>
      <c r="F34" s="178"/>
      <c r="G34" s="179">
        <f t="shared" si="0"/>
        <v>0</v>
      </c>
      <c r="H34" s="178"/>
      <c r="I34" s="179">
        <f t="shared" si="1"/>
        <v>0</v>
      </c>
      <c r="J34" s="178"/>
      <c r="K34" s="179">
        <f t="shared" si="2"/>
        <v>0</v>
      </c>
      <c r="L34" s="179">
        <v>21</v>
      </c>
      <c r="M34" s="179">
        <f t="shared" si="3"/>
        <v>0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79"/>
      <c r="S34" s="179" t="s">
        <v>122</v>
      </c>
      <c r="T34" s="180" t="s">
        <v>123</v>
      </c>
      <c r="U34" s="157">
        <v>0</v>
      </c>
      <c r="V34" s="157">
        <f t="shared" si="6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4">
        <v>26</v>
      </c>
      <c r="B35" s="175" t="s">
        <v>331</v>
      </c>
      <c r="C35" s="183" t="s">
        <v>332</v>
      </c>
      <c r="D35" s="176" t="s">
        <v>333</v>
      </c>
      <c r="E35" s="177">
        <v>1</v>
      </c>
      <c r="F35" s="178"/>
      <c r="G35" s="179">
        <f t="shared" si="0"/>
        <v>0</v>
      </c>
      <c r="H35" s="178"/>
      <c r="I35" s="179">
        <f t="shared" si="1"/>
        <v>0</v>
      </c>
      <c r="J35" s="178"/>
      <c r="K35" s="179">
        <f t="shared" si="2"/>
        <v>0</v>
      </c>
      <c r="L35" s="179">
        <v>21</v>
      </c>
      <c r="M35" s="179">
        <f t="shared" si="3"/>
        <v>0</v>
      </c>
      <c r="N35" s="179">
        <v>0.01</v>
      </c>
      <c r="O35" s="179">
        <f t="shared" si="4"/>
        <v>0.01</v>
      </c>
      <c r="P35" s="179">
        <v>0</v>
      </c>
      <c r="Q35" s="179">
        <f t="shared" si="5"/>
        <v>0</v>
      </c>
      <c r="R35" s="179"/>
      <c r="S35" s="179" t="s">
        <v>122</v>
      </c>
      <c r="T35" s="180" t="s">
        <v>123</v>
      </c>
      <c r="U35" s="157">
        <v>0</v>
      </c>
      <c r="V35" s="157">
        <f t="shared" si="6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129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27</v>
      </c>
      <c r="B36" s="175" t="s">
        <v>334</v>
      </c>
      <c r="C36" s="183" t="s">
        <v>349</v>
      </c>
      <c r="D36" s="176" t="s">
        <v>333</v>
      </c>
      <c r="E36" s="177">
        <v>1</v>
      </c>
      <c r="F36" s="178"/>
      <c r="G36" s="179">
        <f t="shared" si="0"/>
        <v>0</v>
      </c>
      <c r="H36" s="178"/>
      <c r="I36" s="179">
        <f t="shared" si="1"/>
        <v>0</v>
      </c>
      <c r="J36" s="178"/>
      <c r="K36" s="179">
        <f t="shared" si="2"/>
        <v>0</v>
      </c>
      <c r="L36" s="179">
        <v>21</v>
      </c>
      <c r="M36" s="179">
        <f t="shared" si="3"/>
        <v>0</v>
      </c>
      <c r="N36" s="179">
        <v>0.01</v>
      </c>
      <c r="O36" s="179">
        <f t="shared" si="4"/>
        <v>0.01</v>
      </c>
      <c r="P36" s="179">
        <v>0</v>
      </c>
      <c r="Q36" s="179">
        <f t="shared" si="5"/>
        <v>0</v>
      </c>
      <c r="R36" s="179"/>
      <c r="S36" s="179" t="s">
        <v>122</v>
      </c>
      <c r="T36" s="180" t="s">
        <v>123</v>
      </c>
      <c r="U36" s="157">
        <v>0</v>
      </c>
      <c r="V36" s="157">
        <f t="shared" si="6"/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129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4">
        <v>28</v>
      </c>
      <c r="B37" s="175" t="s">
        <v>350</v>
      </c>
      <c r="C37" s="183" t="s">
        <v>351</v>
      </c>
      <c r="D37" s="176" t="s">
        <v>132</v>
      </c>
      <c r="E37" s="177">
        <v>45</v>
      </c>
      <c r="F37" s="178"/>
      <c r="G37" s="179">
        <f t="shared" si="0"/>
        <v>0</v>
      </c>
      <c r="H37" s="178"/>
      <c r="I37" s="179">
        <f t="shared" si="1"/>
        <v>0</v>
      </c>
      <c r="J37" s="178"/>
      <c r="K37" s="179">
        <f t="shared" si="2"/>
        <v>0</v>
      </c>
      <c r="L37" s="179">
        <v>21</v>
      </c>
      <c r="M37" s="179">
        <f t="shared" si="3"/>
        <v>0</v>
      </c>
      <c r="N37" s="179">
        <v>6.0000000000000002E-5</v>
      </c>
      <c r="O37" s="179">
        <f t="shared" si="4"/>
        <v>0</v>
      </c>
      <c r="P37" s="179">
        <v>0</v>
      </c>
      <c r="Q37" s="179">
        <f t="shared" si="5"/>
        <v>0</v>
      </c>
      <c r="R37" s="179"/>
      <c r="S37" s="179" t="s">
        <v>122</v>
      </c>
      <c r="T37" s="180" t="s">
        <v>123</v>
      </c>
      <c r="U37" s="157">
        <v>0</v>
      </c>
      <c r="V37" s="157">
        <f t="shared" si="6"/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129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1" t="s">
        <v>117</v>
      </c>
      <c r="B38" s="162" t="s">
        <v>79</v>
      </c>
      <c r="C38" s="182" t="s">
        <v>80</v>
      </c>
      <c r="D38" s="163"/>
      <c r="E38" s="164"/>
      <c r="F38" s="165"/>
      <c r="G38" s="165">
        <f>SUMIF(AG39:AG45,"&lt;&gt;NOR",G39:G45)</f>
        <v>0</v>
      </c>
      <c r="H38" s="165"/>
      <c r="I38" s="165">
        <f>SUM(I39:I45)</f>
        <v>0</v>
      </c>
      <c r="J38" s="165"/>
      <c r="K38" s="165">
        <f>SUM(K39:K45)</f>
        <v>0</v>
      </c>
      <c r="L38" s="165"/>
      <c r="M38" s="165">
        <f>SUM(M39:M45)</f>
        <v>0</v>
      </c>
      <c r="N38" s="165"/>
      <c r="O38" s="165">
        <f>SUM(O39:O45)</f>
        <v>9.1</v>
      </c>
      <c r="P38" s="165"/>
      <c r="Q38" s="165">
        <f>SUM(Q39:Q45)</f>
        <v>6.79</v>
      </c>
      <c r="R38" s="165"/>
      <c r="S38" s="165"/>
      <c r="T38" s="166"/>
      <c r="U38" s="160"/>
      <c r="V38" s="160">
        <f>SUM(V39:V45)</f>
        <v>0</v>
      </c>
      <c r="W38" s="160"/>
      <c r="AG38" t="s">
        <v>118</v>
      </c>
    </row>
    <row r="39" spans="1:60" ht="22.5" outlineLevel="1" x14ac:dyDescent="0.2">
      <c r="A39" s="174">
        <v>29</v>
      </c>
      <c r="B39" s="175" t="s">
        <v>177</v>
      </c>
      <c r="C39" s="183" t="s">
        <v>178</v>
      </c>
      <c r="D39" s="176" t="s">
        <v>121</v>
      </c>
      <c r="E39" s="177">
        <v>27.5</v>
      </c>
      <c r="F39" s="178"/>
      <c r="G39" s="179">
        <f t="shared" ref="G39:G45" si="7">ROUND(E39*F39,2)</f>
        <v>0</v>
      </c>
      <c r="H39" s="178"/>
      <c r="I39" s="179">
        <f t="shared" ref="I39:I45" si="8">ROUND(E39*H39,2)</f>
        <v>0</v>
      </c>
      <c r="J39" s="178"/>
      <c r="K39" s="179">
        <f t="shared" ref="K39:K45" si="9">ROUND(E39*J39,2)</f>
        <v>0</v>
      </c>
      <c r="L39" s="179">
        <v>21</v>
      </c>
      <c r="M39" s="179">
        <f t="shared" ref="M39:M45" si="10">G39*(1+L39/100)</f>
        <v>0</v>
      </c>
      <c r="N39" s="179">
        <v>0</v>
      </c>
      <c r="O39" s="179">
        <f t="shared" ref="O39:O45" si="11">ROUND(E39*N39,2)</f>
        <v>0</v>
      </c>
      <c r="P39" s="179">
        <v>0.13800000000000001</v>
      </c>
      <c r="Q39" s="179">
        <f t="shared" ref="Q39:Q45" si="12">ROUND(E39*P39,2)</f>
        <v>3.8</v>
      </c>
      <c r="R39" s="179"/>
      <c r="S39" s="179" t="s">
        <v>122</v>
      </c>
      <c r="T39" s="180" t="s">
        <v>123</v>
      </c>
      <c r="U39" s="157">
        <v>0</v>
      </c>
      <c r="V39" s="157">
        <f t="shared" ref="V39:V45" si="13">ROUND(E39*U39,2)</f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129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4">
        <v>30</v>
      </c>
      <c r="B40" s="175" t="s">
        <v>352</v>
      </c>
      <c r="C40" s="183" t="s">
        <v>353</v>
      </c>
      <c r="D40" s="176" t="s">
        <v>121</v>
      </c>
      <c r="E40" s="177">
        <v>21.700000000000003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0</v>
      </c>
      <c r="N40" s="179">
        <v>0</v>
      </c>
      <c r="O40" s="179">
        <f t="shared" si="11"/>
        <v>0</v>
      </c>
      <c r="P40" s="179">
        <v>0.13800000000000001</v>
      </c>
      <c r="Q40" s="179">
        <f t="shared" si="12"/>
        <v>2.99</v>
      </c>
      <c r="R40" s="179"/>
      <c r="S40" s="179" t="s">
        <v>122</v>
      </c>
      <c r="T40" s="180" t="s">
        <v>123</v>
      </c>
      <c r="U40" s="157">
        <v>0</v>
      </c>
      <c r="V40" s="157">
        <f t="shared" si="13"/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129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4">
        <v>31</v>
      </c>
      <c r="B41" s="175" t="s">
        <v>179</v>
      </c>
      <c r="C41" s="183" t="s">
        <v>180</v>
      </c>
      <c r="D41" s="176" t="s">
        <v>181</v>
      </c>
      <c r="E41" s="177">
        <v>24.6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122</v>
      </c>
      <c r="T41" s="180" t="s">
        <v>123</v>
      </c>
      <c r="U41" s="157">
        <v>0</v>
      </c>
      <c r="V41" s="157">
        <f t="shared" si="13"/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129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4">
        <v>32</v>
      </c>
      <c r="B42" s="175" t="s">
        <v>182</v>
      </c>
      <c r="C42" s="183" t="s">
        <v>183</v>
      </c>
      <c r="D42" s="176" t="s">
        <v>121</v>
      </c>
      <c r="E42" s="177">
        <v>49.2</v>
      </c>
      <c r="F42" s="178"/>
      <c r="G42" s="179">
        <f t="shared" si="7"/>
        <v>0</v>
      </c>
      <c r="H42" s="178"/>
      <c r="I42" s="179">
        <f t="shared" si="8"/>
        <v>0</v>
      </c>
      <c r="J42" s="178"/>
      <c r="K42" s="179">
        <f t="shared" si="9"/>
        <v>0</v>
      </c>
      <c r="L42" s="179">
        <v>21</v>
      </c>
      <c r="M42" s="179">
        <f t="shared" si="10"/>
        <v>0</v>
      </c>
      <c r="N42" s="179">
        <v>3.0000000000000001E-3</v>
      </c>
      <c r="O42" s="179">
        <f t="shared" si="11"/>
        <v>0.15</v>
      </c>
      <c r="P42" s="179">
        <v>0</v>
      </c>
      <c r="Q42" s="179">
        <f t="shared" si="12"/>
        <v>0</v>
      </c>
      <c r="R42" s="179"/>
      <c r="S42" s="179" t="s">
        <v>122</v>
      </c>
      <c r="T42" s="180" t="s">
        <v>123</v>
      </c>
      <c r="U42" s="157">
        <v>0</v>
      </c>
      <c r="V42" s="157">
        <f t="shared" si="13"/>
        <v>0</v>
      </c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129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4">
        <v>33</v>
      </c>
      <c r="B43" s="175" t="s">
        <v>184</v>
      </c>
      <c r="C43" s="183" t="s">
        <v>185</v>
      </c>
      <c r="D43" s="176" t="s">
        <v>121</v>
      </c>
      <c r="E43" s="177">
        <v>64</v>
      </c>
      <c r="F43" s="178"/>
      <c r="G43" s="179">
        <f t="shared" si="7"/>
        <v>0</v>
      </c>
      <c r="H43" s="178"/>
      <c r="I43" s="179">
        <f t="shared" si="8"/>
        <v>0</v>
      </c>
      <c r="J43" s="178"/>
      <c r="K43" s="179">
        <f t="shared" si="9"/>
        <v>0</v>
      </c>
      <c r="L43" s="179">
        <v>21</v>
      </c>
      <c r="M43" s="179">
        <f t="shared" si="10"/>
        <v>0</v>
      </c>
      <c r="N43" s="179">
        <v>6.8000000000000005E-4</v>
      </c>
      <c r="O43" s="179">
        <f t="shared" si="11"/>
        <v>0.04</v>
      </c>
      <c r="P43" s="179">
        <v>0</v>
      </c>
      <c r="Q43" s="179">
        <f t="shared" si="12"/>
        <v>0</v>
      </c>
      <c r="R43" s="179"/>
      <c r="S43" s="179" t="s">
        <v>122</v>
      </c>
      <c r="T43" s="180" t="s">
        <v>123</v>
      </c>
      <c r="U43" s="157">
        <v>0</v>
      </c>
      <c r="V43" s="157">
        <f t="shared" si="13"/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129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4">
        <v>34</v>
      </c>
      <c r="B44" s="175" t="s">
        <v>186</v>
      </c>
      <c r="C44" s="183" t="s">
        <v>187</v>
      </c>
      <c r="D44" s="176" t="s">
        <v>181</v>
      </c>
      <c r="E44" s="177">
        <v>24.6</v>
      </c>
      <c r="F44" s="178"/>
      <c r="G44" s="179">
        <f t="shared" si="7"/>
        <v>0</v>
      </c>
      <c r="H44" s="178"/>
      <c r="I44" s="179">
        <f t="shared" si="8"/>
        <v>0</v>
      </c>
      <c r="J44" s="178"/>
      <c r="K44" s="179">
        <f t="shared" si="9"/>
        <v>0</v>
      </c>
      <c r="L44" s="179">
        <v>21</v>
      </c>
      <c r="M44" s="179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/>
      <c r="S44" s="179" t="s">
        <v>122</v>
      </c>
      <c r="T44" s="180" t="s">
        <v>123</v>
      </c>
      <c r="U44" s="157">
        <v>0</v>
      </c>
      <c r="V44" s="157">
        <f t="shared" si="13"/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129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4">
        <v>35</v>
      </c>
      <c r="B45" s="175" t="s">
        <v>188</v>
      </c>
      <c r="C45" s="183" t="s">
        <v>189</v>
      </c>
      <c r="D45" s="176" t="s">
        <v>121</v>
      </c>
      <c r="E45" s="177">
        <v>49.2</v>
      </c>
      <c r="F45" s="178"/>
      <c r="G45" s="179">
        <f t="shared" si="7"/>
        <v>0</v>
      </c>
      <c r="H45" s="178"/>
      <c r="I45" s="179">
        <f t="shared" si="8"/>
        <v>0</v>
      </c>
      <c r="J45" s="178"/>
      <c r="K45" s="179">
        <f t="shared" si="9"/>
        <v>0</v>
      </c>
      <c r="L45" s="179">
        <v>21</v>
      </c>
      <c r="M45" s="179">
        <f t="shared" si="10"/>
        <v>0</v>
      </c>
      <c r="N45" s="179">
        <v>0.18108000000000002</v>
      </c>
      <c r="O45" s="179">
        <f t="shared" si="11"/>
        <v>8.91</v>
      </c>
      <c r="P45" s="179">
        <v>0</v>
      </c>
      <c r="Q45" s="179">
        <f t="shared" si="12"/>
        <v>0</v>
      </c>
      <c r="R45" s="179"/>
      <c r="S45" s="179" t="s">
        <v>122</v>
      </c>
      <c r="T45" s="180" t="s">
        <v>123</v>
      </c>
      <c r="U45" s="157">
        <v>0</v>
      </c>
      <c r="V45" s="157">
        <f t="shared" si="13"/>
        <v>0</v>
      </c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129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1" t="s">
        <v>117</v>
      </c>
      <c r="B46" s="162" t="s">
        <v>87</v>
      </c>
      <c r="C46" s="182" t="s">
        <v>88</v>
      </c>
      <c r="D46" s="163"/>
      <c r="E46" s="164"/>
      <c r="F46" s="165"/>
      <c r="G46" s="165">
        <f>SUMIF(AG47:AG54,"&lt;&gt;NOR",G47:G54)</f>
        <v>0</v>
      </c>
      <c r="H46" s="165"/>
      <c r="I46" s="165">
        <f>SUM(I47:I54)</f>
        <v>0</v>
      </c>
      <c r="J46" s="165"/>
      <c r="K46" s="165">
        <f>SUM(K47:K54)</f>
        <v>0</v>
      </c>
      <c r="L46" s="165"/>
      <c r="M46" s="165">
        <f>SUM(M47:M54)</f>
        <v>0</v>
      </c>
      <c r="N46" s="165"/>
      <c r="O46" s="165">
        <f>SUM(O47:O54)</f>
        <v>0.28000000000000003</v>
      </c>
      <c r="P46" s="165"/>
      <c r="Q46" s="165">
        <f>SUM(Q47:Q54)</f>
        <v>0.02</v>
      </c>
      <c r="R46" s="165"/>
      <c r="S46" s="165"/>
      <c r="T46" s="166"/>
      <c r="U46" s="160"/>
      <c r="V46" s="160">
        <f>SUM(V47:V54)</f>
        <v>0</v>
      </c>
      <c r="W46" s="160"/>
      <c r="AG46" t="s">
        <v>118</v>
      </c>
    </row>
    <row r="47" spans="1:60" ht="22.5" outlineLevel="1" x14ac:dyDescent="0.2">
      <c r="A47" s="174">
        <v>36</v>
      </c>
      <c r="B47" s="175" t="s">
        <v>190</v>
      </c>
      <c r="C47" s="183" t="s">
        <v>191</v>
      </c>
      <c r="D47" s="176" t="s">
        <v>121</v>
      </c>
      <c r="E47" s="177">
        <v>69.800000000000011</v>
      </c>
      <c r="F47" s="178"/>
      <c r="G47" s="179">
        <f t="shared" ref="G47:G54" si="14">ROUND(E47*F47,2)</f>
        <v>0</v>
      </c>
      <c r="H47" s="178"/>
      <c r="I47" s="179">
        <f t="shared" ref="I47:I54" si="15">ROUND(E47*H47,2)</f>
        <v>0</v>
      </c>
      <c r="J47" s="178"/>
      <c r="K47" s="179">
        <f t="shared" ref="K47:K54" si="16">ROUND(E47*J47,2)</f>
        <v>0</v>
      </c>
      <c r="L47" s="179">
        <v>21</v>
      </c>
      <c r="M47" s="179">
        <f t="shared" ref="M47:M54" si="17">G47*(1+L47/100)</f>
        <v>0</v>
      </c>
      <c r="N47" s="179">
        <v>0</v>
      </c>
      <c r="O47" s="179">
        <f t="shared" ref="O47:O54" si="18">ROUND(E47*N47,2)</f>
        <v>0</v>
      </c>
      <c r="P47" s="179">
        <v>0</v>
      </c>
      <c r="Q47" s="179">
        <f t="shared" ref="Q47:Q54" si="19">ROUND(E47*P47,2)</f>
        <v>0</v>
      </c>
      <c r="R47" s="179"/>
      <c r="S47" s="179" t="s">
        <v>122</v>
      </c>
      <c r="T47" s="180" t="s">
        <v>123</v>
      </c>
      <c r="U47" s="157">
        <v>0</v>
      </c>
      <c r="V47" s="157">
        <f t="shared" ref="V47:V54" si="20">ROUND(E47*U47,2)</f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192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74">
        <v>37</v>
      </c>
      <c r="B48" s="175" t="s">
        <v>193</v>
      </c>
      <c r="C48" s="183" t="s">
        <v>194</v>
      </c>
      <c r="D48" s="176" t="s">
        <v>121</v>
      </c>
      <c r="E48" s="177">
        <v>186</v>
      </c>
      <c r="F48" s="178"/>
      <c r="G48" s="179">
        <f t="shared" si="14"/>
        <v>0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122</v>
      </c>
      <c r="T48" s="180" t="s">
        <v>123</v>
      </c>
      <c r="U48" s="157">
        <v>0</v>
      </c>
      <c r="V48" s="157">
        <f t="shared" si="20"/>
        <v>0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192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4">
        <v>38</v>
      </c>
      <c r="B49" s="175" t="s">
        <v>354</v>
      </c>
      <c r="C49" s="183" t="s">
        <v>355</v>
      </c>
      <c r="D49" s="176" t="s">
        <v>121</v>
      </c>
      <c r="E49" s="177">
        <v>176</v>
      </c>
      <c r="F49" s="178"/>
      <c r="G49" s="179">
        <f t="shared" si="14"/>
        <v>0</v>
      </c>
      <c r="H49" s="178"/>
      <c r="I49" s="179">
        <f t="shared" si="15"/>
        <v>0</v>
      </c>
      <c r="J49" s="178"/>
      <c r="K49" s="179">
        <f t="shared" si="16"/>
        <v>0</v>
      </c>
      <c r="L49" s="179">
        <v>21</v>
      </c>
      <c r="M49" s="179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122</v>
      </c>
      <c r="T49" s="180" t="s">
        <v>123</v>
      </c>
      <c r="U49" s="157">
        <v>0</v>
      </c>
      <c r="V49" s="157">
        <f t="shared" si="20"/>
        <v>0</v>
      </c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192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74">
        <v>39</v>
      </c>
      <c r="B50" s="175" t="s">
        <v>356</v>
      </c>
      <c r="C50" s="183" t="s">
        <v>357</v>
      </c>
      <c r="D50" s="176" t="s">
        <v>121</v>
      </c>
      <c r="E50" s="177">
        <v>0.12000000000000001</v>
      </c>
      <c r="F50" s="178"/>
      <c r="G50" s="179">
        <f t="shared" si="14"/>
        <v>0</v>
      </c>
      <c r="H50" s="178"/>
      <c r="I50" s="179">
        <f t="shared" si="15"/>
        <v>0</v>
      </c>
      <c r="J50" s="178"/>
      <c r="K50" s="179">
        <f t="shared" si="16"/>
        <v>0</v>
      </c>
      <c r="L50" s="179">
        <v>21</v>
      </c>
      <c r="M50" s="179">
        <f t="shared" si="17"/>
        <v>0</v>
      </c>
      <c r="N50" s="179">
        <v>0</v>
      </c>
      <c r="O50" s="179">
        <f t="shared" si="18"/>
        <v>0</v>
      </c>
      <c r="P50" s="179">
        <v>0.13800000000000001</v>
      </c>
      <c r="Q50" s="179">
        <f t="shared" si="19"/>
        <v>0.02</v>
      </c>
      <c r="R50" s="179"/>
      <c r="S50" s="179" t="s">
        <v>122</v>
      </c>
      <c r="T50" s="180" t="s">
        <v>123</v>
      </c>
      <c r="U50" s="157">
        <v>0</v>
      </c>
      <c r="V50" s="157">
        <f t="shared" si="20"/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192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4">
        <v>40</v>
      </c>
      <c r="B51" s="175" t="s">
        <v>197</v>
      </c>
      <c r="C51" s="183" t="s">
        <v>198</v>
      </c>
      <c r="D51" s="176" t="s">
        <v>132</v>
      </c>
      <c r="E51" s="177">
        <v>104</v>
      </c>
      <c r="F51" s="178"/>
      <c r="G51" s="179">
        <f t="shared" si="14"/>
        <v>0</v>
      </c>
      <c r="H51" s="178"/>
      <c r="I51" s="179">
        <f t="shared" si="15"/>
        <v>0</v>
      </c>
      <c r="J51" s="178"/>
      <c r="K51" s="179">
        <f t="shared" si="16"/>
        <v>0</v>
      </c>
      <c r="L51" s="179">
        <v>21</v>
      </c>
      <c r="M51" s="179">
        <f t="shared" si="17"/>
        <v>0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79"/>
      <c r="S51" s="179" t="s">
        <v>122</v>
      </c>
      <c r="T51" s="180" t="s">
        <v>123</v>
      </c>
      <c r="U51" s="157">
        <v>0</v>
      </c>
      <c r="V51" s="157">
        <f t="shared" si="20"/>
        <v>0</v>
      </c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192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74">
        <v>41</v>
      </c>
      <c r="B52" s="175" t="s">
        <v>199</v>
      </c>
      <c r="C52" s="183" t="s">
        <v>200</v>
      </c>
      <c r="D52" s="176" t="s">
        <v>121</v>
      </c>
      <c r="E52" s="177">
        <v>252</v>
      </c>
      <c r="F52" s="178"/>
      <c r="G52" s="179">
        <f t="shared" si="14"/>
        <v>0</v>
      </c>
      <c r="H52" s="178"/>
      <c r="I52" s="179">
        <f t="shared" si="15"/>
        <v>0</v>
      </c>
      <c r="J52" s="178"/>
      <c r="K52" s="179">
        <f t="shared" si="16"/>
        <v>0</v>
      </c>
      <c r="L52" s="179">
        <v>21</v>
      </c>
      <c r="M52" s="179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79"/>
      <c r="S52" s="179" t="s">
        <v>122</v>
      </c>
      <c r="T52" s="180" t="s">
        <v>123</v>
      </c>
      <c r="U52" s="157">
        <v>0</v>
      </c>
      <c r="V52" s="157">
        <f t="shared" si="20"/>
        <v>0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192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74">
        <v>42</v>
      </c>
      <c r="B53" s="175" t="s">
        <v>201</v>
      </c>
      <c r="C53" s="183" t="s">
        <v>202</v>
      </c>
      <c r="D53" s="176" t="s">
        <v>121</v>
      </c>
      <c r="E53" s="177">
        <v>252</v>
      </c>
      <c r="F53" s="178"/>
      <c r="G53" s="179">
        <f t="shared" si="14"/>
        <v>0</v>
      </c>
      <c r="H53" s="178"/>
      <c r="I53" s="179">
        <f t="shared" si="15"/>
        <v>0</v>
      </c>
      <c r="J53" s="178"/>
      <c r="K53" s="179">
        <f t="shared" si="16"/>
        <v>0</v>
      </c>
      <c r="L53" s="179">
        <v>21</v>
      </c>
      <c r="M53" s="179">
        <f t="shared" si="17"/>
        <v>0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79"/>
      <c r="S53" s="179" t="s">
        <v>122</v>
      </c>
      <c r="T53" s="180" t="s">
        <v>123</v>
      </c>
      <c r="U53" s="157">
        <v>0</v>
      </c>
      <c r="V53" s="157">
        <f t="shared" si="20"/>
        <v>0</v>
      </c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192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4">
        <v>43</v>
      </c>
      <c r="B54" s="175" t="s">
        <v>203</v>
      </c>
      <c r="C54" s="183" t="s">
        <v>204</v>
      </c>
      <c r="D54" s="176" t="s">
        <v>132</v>
      </c>
      <c r="E54" s="177">
        <v>99.600000000000009</v>
      </c>
      <c r="F54" s="178"/>
      <c r="G54" s="179">
        <f t="shared" si="14"/>
        <v>0</v>
      </c>
      <c r="H54" s="178"/>
      <c r="I54" s="179">
        <f t="shared" si="15"/>
        <v>0</v>
      </c>
      <c r="J54" s="178"/>
      <c r="K54" s="179">
        <f t="shared" si="16"/>
        <v>0</v>
      </c>
      <c r="L54" s="179">
        <v>21</v>
      </c>
      <c r="M54" s="179">
        <f t="shared" si="17"/>
        <v>0</v>
      </c>
      <c r="N54" s="179">
        <v>2.7900000000000004E-3</v>
      </c>
      <c r="O54" s="179">
        <f t="shared" si="18"/>
        <v>0.28000000000000003</v>
      </c>
      <c r="P54" s="179">
        <v>0</v>
      </c>
      <c r="Q54" s="179">
        <f t="shared" si="19"/>
        <v>0</v>
      </c>
      <c r="R54" s="179"/>
      <c r="S54" s="179" t="s">
        <v>122</v>
      </c>
      <c r="T54" s="180" t="s">
        <v>123</v>
      </c>
      <c r="U54" s="157">
        <v>0</v>
      </c>
      <c r="V54" s="157">
        <f t="shared" si="20"/>
        <v>0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192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161" t="s">
        <v>117</v>
      </c>
      <c r="B55" s="162" t="s">
        <v>83</v>
      </c>
      <c r="C55" s="182" t="s">
        <v>84</v>
      </c>
      <c r="D55" s="163"/>
      <c r="E55" s="164"/>
      <c r="F55" s="165"/>
      <c r="G55" s="165">
        <f>SUMIF(AG56:AG73,"&lt;&gt;NOR",G56:G73)</f>
        <v>0</v>
      </c>
      <c r="H55" s="165"/>
      <c r="I55" s="165">
        <f>SUM(I56:I73)</f>
        <v>0</v>
      </c>
      <c r="J55" s="165"/>
      <c r="K55" s="165">
        <f>SUM(K56:K73)</f>
        <v>0</v>
      </c>
      <c r="L55" s="165"/>
      <c r="M55" s="165">
        <f>SUM(M56:M73)</f>
        <v>0</v>
      </c>
      <c r="N55" s="165"/>
      <c r="O55" s="165">
        <f>SUM(O56:O73)</f>
        <v>15.149999999999999</v>
      </c>
      <c r="P55" s="165"/>
      <c r="Q55" s="165">
        <f>SUM(Q56:Q73)</f>
        <v>0</v>
      </c>
      <c r="R55" s="165"/>
      <c r="S55" s="165"/>
      <c r="T55" s="166"/>
      <c r="U55" s="160"/>
      <c r="V55" s="160">
        <f>SUM(V56:V73)</f>
        <v>464.26000000000005</v>
      </c>
      <c r="W55" s="160"/>
      <c r="AG55" t="s">
        <v>118</v>
      </c>
    </row>
    <row r="56" spans="1:60" outlineLevel="1" x14ac:dyDescent="0.2">
      <c r="A56" s="174">
        <v>44</v>
      </c>
      <c r="B56" s="175" t="s">
        <v>130</v>
      </c>
      <c r="C56" s="183" t="s">
        <v>131</v>
      </c>
      <c r="D56" s="176" t="s">
        <v>121</v>
      </c>
      <c r="E56" s="177">
        <v>528</v>
      </c>
      <c r="F56" s="178"/>
      <c r="G56" s="179">
        <f t="shared" ref="G56:G67" si="21">ROUND(E56*F56,2)</f>
        <v>0</v>
      </c>
      <c r="H56" s="178"/>
      <c r="I56" s="179">
        <f t="shared" ref="I56:I67" si="22">ROUND(E56*H56,2)</f>
        <v>0</v>
      </c>
      <c r="J56" s="178"/>
      <c r="K56" s="179">
        <f t="shared" ref="K56:K67" si="23">ROUND(E56*J56,2)</f>
        <v>0</v>
      </c>
      <c r="L56" s="179">
        <v>21</v>
      </c>
      <c r="M56" s="179">
        <f t="shared" ref="M56:M67" si="24">G56*(1+L56/100)</f>
        <v>0</v>
      </c>
      <c r="N56" s="179">
        <v>0</v>
      </c>
      <c r="O56" s="179">
        <f t="shared" ref="O56:O67" si="25">ROUND(E56*N56,2)</f>
        <v>0</v>
      </c>
      <c r="P56" s="179">
        <v>0</v>
      </c>
      <c r="Q56" s="179">
        <f t="shared" ref="Q56:Q67" si="26">ROUND(E56*P56,2)</f>
        <v>0</v>
      </c>
      <c r="R56" s="179"/>
      <c r="S56" s="179" t="s">
        <v>122</v>
      </c>
      <c r="T56" s="180" t="s">
        <v>123</v>
      </c>
      <c r="U56" s="157">
        <v>0</v>
      </c>
      <c r="V56" s="157">
        <f t="shared" ref="V56:V67" si="27">ROUND(E56*U56,2)</f>
        <v>0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192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74">
        <v>45</v>
      </c>
      <c r="B57" s="175" t="s">
        <v>207</v>
      </c>
      <c r="C57" s="183" t="s">
        <v>208</v>
      </c>
      <c r="D57" s="176" t="s">
        <v>137</v>
      </c>
      <c r="E57" s="177">
        <v>1</v>
      </c>
      <c r="F57" s="178"/>
      <c r="G57" s="179">
        <f t="shared" si="21"/>
        <v>0</v>
      </c>
      <c r="H57" s="178"/>
      <c r="I57" s="179">
        <f t="shared" si="22"/>
        <v>0</v>
      </c>
      <c r="J57" s="178"/>
      <c r="K57" s="179">
        <f t="shared" si="23"/>
        <v>0</v>
      </c>
      <c r="L57" s="179">
        <v>21</v>
      </c>
      <c r="M57" s="179">
        <f t="shared" si="24"/>
        <v>0</v>
      </c>
      <c r="N57" s="179">
        <v>0</v>
      </c>
      <c r="O57" s="179">
        <f t="shared" si="25"/>
        <v>0</v>
      </c>
      <c r="P57" s="179">
        <v>0</v>
      </c>
      <c r="Q57" s="179">
        <f t="shared" si="26"/>
        <v>0</v>
      </c>
      <c r="R57" s="179"/>
      <c r="S57" s="179" t="s">
        <v>122</v>
      </c>
      <c r="T57" s="180" t="s">
        <v>123</v>
      </c>
      <c r="U57" s="157">
        <v>0</v>
      </c>
      <c r="V57" s="157">
        <f t="shared" si="27"/>
        <v>0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192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74">
        <v>46</v>
      </c>
      <c r="B58" s="175" t="s">
        <v>211</v>
      </c>
      <c r="C58" s="183" t="s">
        <v>212</v>
      </c>
      <c r="D58" s="176" t="s">
        <v>121</v>
      </c>
      <c r="E58" s="177">
        <v>528</v>
      </c>
      <c r="F58" s="178"/>
      <c r="G58" s="179">
        <f t="shared" si="21"/>
        <v>0</v>
      </c>
      <c r="H58" s="178"/>
      <c r="I58" s="179">
        <f t="shared" si="22"/>
        <v>0</v>
      </c>
      <c r="J58" s="178"/>
      <c r="K58" s="179">
        <f t="shared" si="23"/>
        <v>0</v>
      </c>
      <c r="L58" s="179">
        <v>21</v>
      </c>
      <c r="M58" s="179">
        <f t="shared" si="24"/>
        <v>0</v>
      </c>
      <c r="N58" s="179">
        <v>0</v>
      </c>
      <c r="O58" s="179">
        <f t="shared" si="25"/>
        <v>0</v>
      </c>
      <c r="P58" s="179">
        <v>0</v>
      </c>
      <c r="Q58" s="179">
        <f t="shared" si="26"/>
        <v>0</v>
      </c>
      <c r="R58" s="179"/>
      <c r="S58" s="179" t="s">
        <v>122</v>
      </c>
      <c r="T58" s="180" t="s">
        <v>123</v>
      </c>
      <c r="U58" s="157">
        <v>0</v>
      </c>
      <c r="V58" s="157">
        <f t="shared" si="27"/>
        <v>0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192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4">
        <v>47</v>
      </c>
      <c r="B59" s="175" t="s">
        <v>213</v>
      </c>
      <c r="C59" s="183" t="s">
        <v>214</v>
      </c>
      <c r="D59" s="176" t="s">
        <v>132</v>
      </c>
      <c r="E59" s="177">
        <v>206</v>
      </c>
      <c r="F59" s="178"/>
      <c r="G59" s="179">
        <f t="shared" si="21"/>
        <v>0</v>
      </c>
      <c r="H59" s="178"/>
      <c r="I59" s="179">
        <f t="shared" si="22"/>
        <v>0</v>
      </c>
      <c r="J59" s="178"/>
      <c r="K59" s="179">
        <f t="shared" si="23"/>
        <v>0</v>
      </c>
      <c r="L59" s="179">
        <v>21</v>
      </c>
      <c r="M59" s="179">
        <f t="shared" si="24"/>
        <v>0</v>
      </c>
      <c r="N59" s="179">
        <v>0</v>
      </c>
      <c r="O59" s="179">
        <f t="shared" si="25"/>
        <v>0</v>
      </c>
      <c r="P59" s="179">
        <v>0</v>
      </c>
      <c r="Q59" s="179">
        <f t="shared" si="26"/>
        <v>0</v>
      </c>
      <c r="R59" s="179"/>
      <c r="S59" s="179" t="s">
        <v>122</v>
      </c>
      <c r="T59" s="180" t="s">
        <v>123</v>
      </c>
      <c r="U59" s="157">
        <v>0</v>
      </c>
      <c r="V59" s="157">
        <f t="shared" si="27"/>
        <v>0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192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4">
        <v>48</v>
      </c>
      <c r="B60" s="175" t="s">
        <v>215</v>
      </c>
      <c r="C60" s="183" t="s">
        <v>216</v>
      </c>
      <c r="D60" s="176" t="s">
        <v>121</v>
      </c>
      <c r="E60" s="177">
        <v>528</v>
      </c>
      <c r="F60" s="178"/>
      <c r="G60" s="179">
        <f t="shared" si="21"/>
        <v>0</v>
      </c>
      <c r="H60" s="178"/>
      <c r="I60" s="179">
        <f t="shared" si="22"/>
        <v>0</v>
      </c>
      <c r="J60" s="178"/>
      <c r="K60" s="179">
        <f t="shared" si="23"/>
        <v>0</v>
      </c>
      <c r="L60" s="179">
        <v>21</v>
      </c>
      <c r="M60" s="179">
        <f t="shared" si="24"/>
        <v>0</v>
      </c>
      <c r="N60" s="179">
        <v>0</v>
      </c>
      <c r="O60" s="179">
        <f t="shared" si="25"/>
        <v>0</v>
      </c>
      <c r="P60" s="179">
        <v>0</v>
      </c>
      <c r="Q60" s="179">
        <f t="shared" si="26"/>
        <v>0</v>
      </c>
      <c r="R60" s="179"/>
      <c r="S60" s="179" t="s">
        <v>122</v>
      </c>
      <c r="T60" s="180" t="s">
        <v>123</v>
      </c>
      <c r="U60" s="157">
        <v>0</v>
      </c>
      <c r="V60" s="157">
        <f t="shared" si="27"/>
        <v>0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192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4">
        <v>49</v>
      </c>
      <c r="B61" s="175" t="s">
        <v>217</v>
      </c>
      <c r="C61" s="183" t="s">
        <v>218</v>
      </c>
      <c r="D61" s="176" t="s">
        <v>137</v>
      </c>
      <c r="E61" s="177">
        <v>1</v>
      </c>
      <c r="F61" s="178"/>
      <c r="G61" s="179">
        <f t="shared" si="21"/>
        <v>0</v>
      </c>
      <c r="H61" s="178"/>
      <c r="I61" s="179">
        <f t="shared" si="22"/>
        <v>0</v>
      </c>
      <c r="J61" s="178"/>
      <c r="K61" s="179">
        <f t="shared" si="23"/>
        <v>0</v>
      </c>
      <c r="L61" s="179">
        <v>21</v>
      </c>
      <c r="M61" s="179">
        <f t="shared" si="24"/>
        <v>0</v>
      </c>
      <c r="N61" s="179">
        <v>2.7E-4</v>
      </c>
      <c r="O61" s="179">
        <f t="shared" si="25"/>
        <v>0</v>
      </c>
      <c r="P61" s="179">
        <v>0</v>
      </c>
      <c r="Q61" s="179">
        <f t="shared" si="26"/>
        <v>0</v>
      </c>
      <c r="R61" s="179"/>
      <c r="S61" s="179" t="s">
        <v>122</v>
      </c>
      <c r="T61" s="180" t="s">
        <v>123</v>
      </c>
      <c r="U61" s="157">
        <v>0</v>
      </c>
      <c r="V61" s="157">
        <f t="shared" si="27"/>
        <v>0</v>
      </c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192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 x14ac:dyDescent="0.2">
      <c r="A62" s="174">
        <v>50</v>
      </c>
      <c r="B62" s="175" t="s">
        <v>219</v>
      </c>
      <c r="C62" s="183" t="s">
        <v>220</v>
      </c>
      <c r="D62" s="176" t="s">
        <v>132</v>
      </c>
      <c r="E62" s="177">
        <v>206</v>
      </c>
      <c r="F62" s="178"/>
      <c r="G62" s="179">
        <f t="shared" si="21"/>
        <v>0</v>
      </c>
      <c r="H62" s="178"/>
      <c r="I62" s="179">
        <f t="shared" si="22"/>
        <v>0</v>
      </c>
      <c r="J62" s="178"/>
      <c r="K62" s="179">
        <f t="shared" si="23"/>
        <v>0</v>
      </c>
      <c r="L62" s="179">
        <v>21</v>
      </c>
      <c r="M62" s="179">
        <f t="shared" si="24"/>
        <v>0</v>
      </c>
      <c r="N62" s="179">
        <v>2.7200000000000002E-3</v>
      </c>
      <c r="O62" s="179">
        <f t="shared" si="25"/>
        <v>0.56000000000000005</v>
      </c>
      <c r="P62" s="179">
        <v>0</v>
      </c>
      <c r="Q62" s="179">
        <f t="shared" si="26"/>
        <v>0</v>
      </c>
      <c r="R62" s="179"/>
      <c r="S62" s="179" t="s">
        <v>122</v>
      </c>
      <c r="T62" s="180" t="s">
        <v>123</v>
      </c>
      <c r="U62" s="157">
        <v>0</v>
      </c>
      <c r="V62" s="157">
        <f t="shared" si="27"/>
        <v>0</v>
      </c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192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4">
        <v>51</v>
      </c>
      <c r="B63" s="175" t="s">
        <v>221</v>
      </c>
      <c r="C63" s="183" t="s">
        <v>222</v>
      </c>
      <c r="D63" s="176" t="s">
        <v>137</v>
      </c>
      <c r="E63" s="177">
        <v>1</v>
      </c>
      <c r="F63" s="178"/>
      <c r="G63" s="179">
        <f t="shared" si="21"/>
        <v>0</v>
      </c>
      <c r="H63" s="178"/>
      <c r="I63" s="179">
        <f t="shared" si="22"/>
        <v>0</v>
      </c>
      <c r="J63" s="178"/>
      <c r="K63" s="179">
        <f t="shared" si="23"/>
        <v>0</v>
      </c>
      <c r="L63" s="179">
        <v>21</v>
      </c>
      <c r="M63" s="179">
        <f t="shared" si="24"/>
        <v>0</v>
      </c>
      <c r="N63" s="179">
        <v>3.7300000000000002E-3</v>
      </c>
      <c r="O63" s="179">
        <f t="shared" si="25"/>
        <v>0</v>
      </c>
      <c r="P63" s="179">
        <v>0</v>
      </c>
      <c r="Q63" s="179">
        <f t="shared" si="26"/>
        <v>0</v>
      </c>
      <c r="R63" s="179"/>
      <c r="S63" s="179" t="s">
        <v>122</v>
      </c>
      <c r="T63" s="180" t="s">
        <v>123</v>
      </c>
      <c r="U63" s="157">
        <v>0</v>
      </c>
      <c r="V63" s="157">
        <f t="shared" si="27"/>
        <v>0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192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74">
        <v>52</v>
      </c>
      <c r="B64" s="175" t="s">
        <v>223</v>
      </c>
      <c r="C64" s="183" t="s">
        <v>224</v>
      </c>
      <c r="D64" s="176" t="s">
        <v>121</v>
      </c>
      <c r="E64" s="177">
        <v>585</v>
      </c>
      <c r="F64" s="178"/>
      <c r="G64" s="179">
        <f t="shared" si="21"/>
        <v>0</v>
      </c>
      <c r="H64" s="178"/>
      <c r="I64" s="179">
        <f t="shared" si="22"/>
        <v>0</v>
      </c>
      <c r="J64" s="178"/>
      <c r="K64" s="179">
        <f t="shared" si="23"/>
        <v>0</v>
      </c>
      <c r="L64" s="179">
        <v>21</v>
      </c>
      <c r="M64" s="179">
        <f t="shared" si="24"/>
        <v>0</v>
      </c>
      <c r="N64" s="179">
        <v>3.3000000000000005E-4</v>
      </c>
      <c r="O64" s="179">
        <f t="shared" si="25"/>
        <v>0.19</v>
      </c>
      <c r="P64" s="179">
        <v>0</v>
      </c>
      <c r="Q64" s="179">
        <f t="shared" si="26"/>
        <v>0</v>
      </c>
      <c r="R64" s="179"/>
      <c r="S64" s="179" t="s">
        <v>225</v>
      </c>
      <c r="T64" s="180" t="s">
        <v>226</v>
      </c>
      <c r="U64" s="157">
        <v>2.75E-2</v>
      </c>
      <c r="V64" s="157">
        <f t="shared" si="27"/>
        <v>16.09</v>
      </c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192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4">
        <v>53</v>
      </c>
      <c r="B65" s="175" t="s">
        <v>227</v>
      </c>
      <c r="C65" s="183" t="s">
        <v>322</v>
      </c>
      <c r="D65" s="176" t="s">
        <v>121</v>
      </c>
      <c r="E65" s="177">
        <v>585</v>
      </c>
      <c r="F65" s="178"/>
      <c r="G65" s="179">
        <f t="shared" si="21"/>
        <v>0</v>
      </c>
      <c r="H65" s="178"/>
      <c r="I65" s="179">
        <f t="shared" si="22"/>
        <v>0</v>
      </c>
      <c r="J65" s="178"/>
      <c r="K65" s="179">
        <f t="shared" si="23"/>
        <v>0</v>
      </c>
      <c r="L65" s="179">
        <v>21</v>
      </c>
      <c r="M65" s="179">
        <f t="shared" si="24"/>
        <v>0</v>
      </c>
      <c r="N65" s="179">
        <v>5.3E-3</v>
      </c>
      <c r="O65" s="179">
        <f t="shared" si="25"/>
        <v>3.1</v>
      </c>
      <c r="P65" s="179">
        <v>0</v>
      </c>
      <c r="Q65" s="179">
        <f t="shared" si="26"/>
        <v>0</v>
      </c>
      <c r="R65" s="179"/>
      <c r="S65" s="179" t="s">
        <v>225</v>
      </c>
      <c r="T65" s="180" t="s">
        <v>226</v>
      </c>
      <c r="U65" s="157">
        <v>0.2</v>
      </c>
      <c r="V65" s="157">
        <f t="shared" si="27"/>
        <v>117</v>
      </c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192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4">
        <v>54</v>
      </c>
      <c r="B66" s="175" t="s">
        <v>229</v>
      </c>
      <c r="C66" s="183" t="s">
        <v>230</v>
      </c>
      <c r="D66" s="176" t="s">
        <v>121</v>
      </c>
      <c r="E66" s="177">
        <v>585</v>
      </c>
      <c r="F66" s="178"/>
      <c r="G66" s="179">
        <f t="shared" si="21"/>
        <v>0</v>
      </c>
      <c r="H66" s="178"/>
      <c r="I66" s="179">
        <f t="shared" si="22"/>
        <v>0</v>
      </c>
      <c r="J66" s="178"/>
      <c r="K66" s="179">
        <f t="shared" si="23"/>
        <v>0</v>
      </c>
      <c r="L66" s="179">
        <v>21</v>
      </c>
      <c r="M66" s="179">
        <f t="shared" si="24"/>
        <v>0</v>
      </c>
      <c r="N66" s="179">
        <v>0</v>
      </c>
      <c r="O66" s="179">
        <f t="shared" si="25"/>
        <v>0</v>
      </c>
      <c r="P66" s="179">
        <v>0</v>
      </c>
      <c r="Q66" s="179">
        <f t="shared" si="26"/>
        <v>0</v>
      </c>
      <c r="R66" s="179"/>
      <c r="S66" s="179" t="s">
        <v>225</v>
      </c>
      <c r="T66" s="180" t="s">
        <v>226</v>
      </c>
      <c r="U66" s="157">
        <v>0.45</v>
      </c>
      <c r="V66" s="157">
        <f t="shared" si="27"/>
        <v>263.25</v>
      </c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192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67">
        <v>55</v>
      </c>
      <c r="B67" s="168" t="s">
        <v>231</v>
      </c>
      <c r="C67" s="184" t="s">
        <v>232</v>
      </c>
      <c r="D67" s="169" t="s">
        <v>181</v>
      </c>
      <c r="E67" s="170">
        <v>116.16000000000001</v>
      </c>
      <c r="F67" s="171"/>
      <c r="G67" s="172">
        <f t="shared" si="21"/>
        <v>0</v>
      </c>
      <c r="H67" s="171"/>
      <c r="I67" s="172">
        <f t="shared" si="22"/>
        <v>0</v>
      </c>
      <c r="J67" s="171"/>
      <c r="K67" s="172">
        <f t="shared" si="23"/>
        <v>0</v>
      </c>
      <c r="L67" s="172">
        <v>21</v>
      </c>
      <c r="M67" s="172">
        <f t="shared" si="24"/>
        <v>0</v>
      </c>
      <c r="N67" s="172">
        <v>2.5000000000000001E-2</v>
      </c>
      <c r="O67" s="172">
        <f t="shared" si="25"/>
        <v>2.9</v>
      </c>
      <c r="P67" s="172">
        <v>0</v>
      </c>
      <c r="Q67" s="172">
        <f t="shared" si="26"/>
        <v>0</v>
      </c>
      <c r="R67" s="172" t="s">
        <v>233</v>
      </c>
      <c r="S67" s="172" t="s">
        <v>225</v>
      </c>
      <c r="T67" s="173" t="s">
        <v>226</v>
      </c>
      <c r="U67" s="157">
        <v>0</v>
      </c>
      <c r="V67" s="157">
        <f t="shared" si="27"/>
        <v>0</v>
      </c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234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5" t="s">
        <v>358</v>
      </c>
      <c r="D68" s="158"/>
      <c r="E68" s="159">
        <v>116.16000000000001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236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7">
        <v>56</v>
      </c>
      <c r="B69" s="168" t="s">
        <v>237</v>
      </c>
      <c r="C69" s="184" t="s">
        <v>238</v>
      </c>
      <c r="D69" s="169" t="s">
        <v>181</v>
      </c>
      <c r="E69" s="170">
        <v>44.88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6.4900000000000001E-3</v>
      </c>
      <c r="O69" s="172">
        <f>ROUND(E69*N69,2)</f>
        <v>0.28999999999999998</v>
      </c>
      <c r="P69" s="172">
        <v>0</v>
      </c>
      <c r="Q69" s="172">
        <f>ROUND(E69*P69,2)</f>
        <v>0</v>
      </c>
      <c r="R69" s="172"/>
      <c r="S69" s="172" t="s">
        <v>122</v>
      </c>
      <c r="T69" s="173" t="s">
        <v>123</v>
      </c>
      <c r="U69" s="157">
        <v>0.21000000000000002</v>
      </c>
      <c r="V69" s="157">
        <f>ROUND(E69*U69,2)</f>
        <v>9.42</v>
      </c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124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359</v>
      </c>
      <c r="D70" s="158"/>
      <c r="E70" s="159">
        <v>44.88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236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4">
        <v>57</v>
      </c>
      <c r="B71" s="175" t="s">
        <v>240</v>
      </c>
      <c r="C71" s="183" t="s">
        <v>241</v>
      </c>
      <c r="D71" s="176" t="s">
        <v>121</v>
      </c>
      <c r="E71" s="177">
        <v>585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3.2000000000000003E-4</v>
      </c>
      <c r="O71" s="179">
        <f>ROUND(E71*N71,2)</f>
        <v>0.19</v>
      </c>
      <c r="P71" s="179">
        <v>0</v>
      </c>
      <c r="Q71" s="179">
        <f>ROUND(E71*P71,2)</f>
        <v>0</v>
      </c>
      <c r="R71" s="179"/>
      <c r="S71" s="179" t="s">
        <v>225</v>
      </c>
      <c r="T71" s="180" t="s">
        <v>226</v>
      </c>
      <c r="U71" s="157">
        <v>0.1</v>
      </c>
      <c r="V71" s="157">
        <f>ROUND(E71*U71,2)</f>
        <v>58.5</v>
      </c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192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4">
        <v>58</v>
      </c>
      <c r="B72" s="175" t="s">
        <v>242</v>
      </c>
      <c r="C72" s="183" t="s">
        <v>243</v>
      </c>
      <c r="D72" s="176" t="s">
        <v>121</v>
      </c>
      <c r="E72" s="177">
        <v>585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9">
        <v>3.0600000000000002E-3</v>
      </c>
      <c r="O72" s="179">
        <f>ROUND(E72*N72,2)</f>
        <v>1.79</v>
      </c>
      <c r="P72" s="179">
        <v>0</v>
      </c>
      <c r="Q72" s="179">
        <f>ROUND(E72*P72,2)</f>
        <v>0</v>
      </c>
      <c r="R72" s="179"/>
      <c r="S72" s="179" t="s">
        <v>225</v>
      </c>
      <c r="T72" s="180" t="s">
        <v>226</v>
      </c>
      <c r="U72" s="157">
        <v>0</v>
      </c>
      <c r="V72" s="157">
        <f>ROUND(E72*U72,2)</f>
        <v>0</v>
      </c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244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4">
        <v>59</v>
      </c>
      <c r="B73" s="175" t="s">
        <v>138</v>
      </c>
      <c r="C73" s="183" t="s">
        <v>245</v>
      </c>
      <c r="D73" s="176" t="s">
        <v>121</v>
      </c>
      <c r="E73" s="177">
        <v>41.300000000000004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9">
        <v>0.14844000000000002</v>
      </c>
      <c r="O73" s="179">
        <f>ROUND(E73*N73,2)</f>
        <v>6.13</v>
      </c>
      <c r="P73" s="179">
        <v>0</v>
      </c>
      <c r="Q73" s="179">
        <f>ROUND(E73*P73,2)</f>
        <v>0</v>
      </c>
      <c r="R73" s="179"/>
      <c r="S73" s="179" t="s">
        <v>122</v>
      </c>
      <c r="T73" s="180" t="s">
        <v>123</v>
      </c>
      <c r="U73" s="157">
        <v>0</v>
      </c>
      <c r="V73" s="157">
        <f>ROUND(E73*U73,2)</f>
        <v>0</v>
      </c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192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1" t="s">
        <v>117</v>
      </c>
      <c r="B74" s="162" t="s">
        <v>43</v>
      </c>
      <c r="C74" s="182" t="s">
        <v>82</v>
      </c>
      <c r="D74" s="163"/>
      <c r="E74" s="164"/>
      <c r="F74" s="165"/>
      <c r="G74" s="165">
        <f>SUMIF(AG75:AG75,"&lt;&gt;NOR",G75:G75)</f>
        <v>0</v>
      </c>
      <c r="H74" s="165"/>
      <c r="I74" s="165">
        <f>SUM(I75:I75)</f>
        <v>0</v>
      </c>
      <c r="J74" s="165"/>
      <c r="K74" s="165">
        <f>SUM(K75:K75)</f>
        <v>0</v>
      </c>
      <c r="L74" s="165"/>
      <c r="M74" s="165">
        <f>SUM(M75:M75)</f>
        <v>0</v>
      </c>
      <c r="N74" s="165"/>
      <c r="O74" s="165">
        <f>SUM(O75:O75)</f>
        <v>0</v>
      </c>
      <c r="P74" s="165"/>
      <c r="Q74" s="165">
        <f>SUM(Q75:Q75)</f>
        <v>0</v>
      </c>
      <c r="R74" s="165"/>
      <c r="S74" s="165"/>
      <c r="T74" s="166"/>
      <c r="U74" s="160"/>
      <c r="V74" s="160">
        <f>SUM(V75:V75)</f>
        <v>0</v>
      </c>
      <c r="W74" s="160"/>
      <c r="AG74" t="s">
        <v>118</v>
      </c>
    </row>
    <row r="75" spans="1:60" outlineLevel="1" x14ac:dyDescent="0.2">
      <c r="A75" s="167">
        <v>60</v>
      </c>
      <c r="B75" s="168" t="s">
        <v>248</v>
      </c>
      <c r="C75" s="184" t="s">
        <v>249</v>
      </c>
      <c r="D75" s="169" t="s">
        <v>250</v>
      </c>
      <c r="E75" s="170">
        <v>99.440000000000012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2">
        <v>0</v>
      </c>
      <c r="O75" s="172">
        <f>ROUND(E75*N75,2)</f>
        <v>0</v>
      </c>
      <c r="P75" s="172">
        <v>0</v>
      </c>
      <c r="Q75" s="172">
        <f>ROUND(E75*P75,2)</f>
        <v>0</v>
      </c>
      <c r="R75" s="172"/>
      <c r="S75" s="172" t="s">
        <v>122</v>
      </c>
      <c r="T75" s="173" t="s">
        <v>123</v>
      </c>
      <c r="U75" s="157">
        <v>0</v>
      </c>
      <c r="V75" s="157">
        <f>ROUND(E75*U75,2)</f>
        <v>0</v>
      </c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129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5"/>
      <c r="B76" s="6"/>
      <c r="C76" s="186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AE76">
        <v>15</v>
      </c>
      <c r="AF76">
        <v>21</v>
      </c>
    </row>
    <row r="77" spans="1:60" x14ac:dyDescent="0.2">
      <c r="A77" s="151"/>
      <c r="B77" s="152" t="s">
        <v>31</v>
      </c>
      <c r="C77" s="187"/>
      <c r="D77" s="153"/>
      <c r="E77" s="154"/>
      <c r="F77" s="154"/>
      <c r="G77" s="181">
        <f>G8+G12+G38+G46+G55+G74</f>
        <v>0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AE77">
        <f>SUMIF(L7:L75,AE76,G7:G75)</f>
        <v>0</v>
      </c>
      <c r="AF77">
        <f>SUMIF(L7:L75,AF76,G7:G75)</f>
        <v>0</v>
      </c>
      <c r="AG77" t="s">
        <v>251</v>
      </c>
    </row>
    <row r="78" spans="1:60" x14ac:dyDescent="0.2">
      <c r="A78" s="5"/>
      <c r="B78" s="6"/>
      <c r="C78" s="186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60" x14ac:dyDescent="0.2">
      <c r="A79" s="5"/>
      <c r="B79" s="6"/>
      <c r="C79" s="186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60" x14ac:dyDescent="0.2">
      <c r="A80" s="246" t="s">
        <v>252</v>
      </c>
      <c r="B80" s="246"/>
      <c r="C80" s="247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33" x14ac:dyDescent="0.2">
      <c r="A81" s="248"/>
      <c r="B81" s="249"/>
      <c r="C81" s="250"/>
      <c r="D81" s="249"/>
      <c r="E81" s="249"/>
      <c r="F81" s="249"/>
      <c r="G81" s="25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G81" t="s">
        <v>253</v>
      </c>
    </row>
    <row r="82" spans="1:33" x14ac:dyDescent="0.2">
      <c r="A82" s="252"/>
      <c r="B82" s="253"/>
      <c r="C82" s="254"/>
      <c r="D82" s="253"/>
      <c r="E82" s="253"/>
      <c r="F82" s="253"/>
      <c r="G82" s="25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">
      <c r="A83" s="252"/>
      <c r="B83" s="253"/>
      <c r="C83" s="254"/>
      <c r="D83" s="253"/>
      <c r="E83" s="253"/>
      <c r="F83" s="253"/>
      <c r="G83" s="25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3" x14ac:dyDescent="0.2">
      <c r="A84" s="252"/>
      <c r="B84" s="253"/>
      <c r="C84" s="254"/>
      <c r="D84" s="253"/>
      <c r="E84" s="253"/>
      <c r="F84" s="253"/>
      <c r="G84" s="25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3" x14ac:dyDescent="0.2">
      <c r="A85" s="256"/>
      <c r="B85" s="257"/>
      <c r="C85" s="258"/>
      <c r="D85" s="257"/>
      <c r="E85" s="257"/>
      <c r="F85" s="257"/>
      <c r="G85" s="25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33" x14ac:dyDescent="0.2">
      <c r="A86" s="5"/>
      <c r="B86" s="6"/>
      <c r="C86" s="186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33" x14ac:dyDescent="0.2">
      <c r="C87" s="188"/>
      <c r="D87" s="139"/>
      <c r="AG87" t="s">
        <v>254</v>
      </c>
    </row>
    <row r="88" spans="1:33" x14ac:dyDescent="0.2">
      <c r="D88" s="139"/>
    </row>
    <row r="89" spans="1:33" x14ac:dyDescent="0.2">
      <c r="D89" s="139"/>
    </row>
    <row r="90" spans="1:33" x14ac:dyDescent="0.2">
      <c r="D90" s="139"/>
    </row>
    <row r="91" spans="1:33" x14ac:dyDescent="0.2">
      <c r="D91" s="139"/>
    </row>
    <row r="92" spans="1:33" x14ac:dyDescent="0.2">
      <c r="D92" s="139"/>
    </row>
    <row r="93" spans="1:33" x14ac:dyDescent="0.2">
      <c r="D93" s="139"/>
    </row>
    <row r="94" spans="1:33" x14ac:dyDescent="0.2">
      <c r="D94" s="139"/>
    </row>
    <row r="95" spans="1:33" x14ac:dyDescent="0.2">
      <c r="D95" s="139"/>
    </row>
    <row r="96" spans="1:33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81:G85"/>
    <mergeCell ref="A1:G1"/>
    <mergeCell ref="C2:G2"/>
    <mergeCell ref="C3:G3"/>
    <mergeCell ref="C4:G4"/>
    <mergeCell ref="A80:C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7</v>
      </c>
      <c r="B1" s="239"/>
      <c r="C1" s="239"/>
      <c r="D1" s="239"/>
      <c r="E1" s="239"/>
      <c r="F1" s="239"/>
      <c r="G1" s="239"/>
      <c r="AG1" t="s">
        <v>93</v>
      </c>
    </row>
    <row r="2" spans="1:60" ht="25.15" customHeight="1" x14ac:dyDescent="0.2">
      <c r="A2" s="140" t="s">
        <v>8</v>
      </c>
      <c r="B2" s="75" t="s">
        <v>43</v>
      </c>
      <c r="C2" s="240" t="s">
        <v>44</v>
      </c>
      <c r="D2" s="241"/>
      <c r="E2" s="241"/>
      <c r="F2" s="241"/>
      <c r="G2" s="242"/>
      <c r="AG2" t="s">
        <v>94</v>
      </c>
    </row>
    <row r="3" spans="1:60" ht="25.15" customHeight="1" x14ac:dyDescent="0.2">
      <c r="A3" s="140" t="s">
        <v>9</v>
      </c>
      <c r="B3" s="75" t="s">
        <v>46</v>
      </c>
      <c r="C3" s="240" t="s">
        <v>44</v>
      </c>
      <c r="D3" s="241"/>
      <c r="E3" s="241"/>
      <c r="F3" s="241"/>
      <c r="G3" s="242"/>
      <c r="AC3" s="87" t="s">
        <v>94</v>
      </c>
      <c r="AG3" t="s">
        <v>95</v>
      </c>
    </row>
    <row r="4" spans="1:60" ht="25.15" customHeight="1" x14ac:dyDescent="0.2">
      <c r="A4" s="141" t="s">
        <v>10</v>
      </c>
      <c r="B4" s="142" t="s">
        <v>59</v>
      </c>
      <c r="C4" s="243" t="s">
        <v>60</v>
      </c>
      <c r="D4" s="244"/>
      <c r="E4" s="244"/>
      <c r="F4" s="244"/>
      <c r="G4" s="245"/>
      <c r="AG4" t="s">
        <v>96</v>
      </c>
    </row>
    <row r="5" spans="1:60" x14ac:dyDescent="0.2">
      <c r="D5" s="139"/>
    </row>
    <row r="6" spans="1:60" ht="38.25" x14ac:dyDescent="0.2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117</v>
      </c>
      <c r="B8" s="162" t="s">
        <v>74</v>
      </c>
      <c r="C8" s="182" t="s">
        <v>75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5"/>
      <c r="O8" s="165">
        <f>SUM(O9:O11)</f>
        <v>36.790000000000006</v>
      </c>
      <c r="P8" s="165"/>
      <c r="Q8" s="165">
        <f>SUM(Q9:Q11)</f>
        <v>0</v>
      </c>
      <c r="R8" s="165"/>
      <c r="S8" s="165"/>
      <c r="T8" s="166"/>
      <c r="U8" s="160"/>
      <c r="V8" s="160">
        <f>SUM(V9:V11)</f>
        <v>1679.75</v>
      </c>
      <c r="W8" s="160"/>
      <c r="AG8" t="s">
        <v>118</v>
      </c>
    </row>
    <row r="9" spans="1:60" ht="22.5" outlineLevel="1" x14ac:dyDescent="0.2">
      <c r="A9" s="174">
        <v>1</v>
      </c>
      <c r="B9" s="175" t="s">
        <v>119</v>
      </c>
      <c r="C9" s="183" t="s">
        <v>120</v>
      </c>
      <c r="D9" s="176" t="s">
        <v>121</v>
      </c>
      <c r="E9" s="177">
        <v>1021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8.7200000000000003E-3</v>
      </c>
      <c r="O9" s="179">
        <f>ROUND(E9*N9,2)</f>
        <v>8.9</v>
      </c>
      <c r="P9" s="179">
        <v>0</v>
      </c>
      <c r="Q9" s="179">
        <f>ROUND(E9*P9,2)</f>
        <v>0</v>
      </c>
      <c r="R9" s="179"/>
      <c r="S9" s="179" t="s">
        <v>122</v>
      </c>
      <c r="T9" s="180" t="s">
        <v>123</v>
      </c>
      <c r="U9" s="157">
        <v>0.62820000000000009</v>
      </c>
      <c r="V9" s="157">
        <f>ROUND(E9*U9,2)</f>
        <v>641.39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124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74">
        <v>2</v>
      </c>
      <c r="B10" s="175" t="s">
        <v>125</v>
      </c>
      <c r="C10" s="183" t="s">
        <v>126</v>
      </c>
      <c r="D10" s="176" t="s">
        <v>121</v>
      </c>
      <c r="E10" s="177">
        <v>1021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9">
        <v>2.4110000000000003E-2</v>
      </c>
      <c r="O10" s="179">
        <f>ROUND(E10*N10,2)</f>
        <v>24.62</v>
      </c>
      <c r="P10" s="179">
        <v>0</v>
      </c>
      <c r="Q10" s="179">
        <f>ROUND(E10*P10,2)</f>
        <v>0</v>
      </c>
      <c r="R10" s="179"/>
      <c r="S10" s="179" t="s">
        <v>122</v>
      </c>
      <c r="T10" s="180" t="s">
        <v>123</v>
      </c>
      <c r="U10" s="157">
        <v>1.0170000000000001</v>
      </c>
      <c r="V10" s="157">
        <f>ROUND(E10*U10,2)</f>
        <v>1038.3599999999999</v>
      </c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124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3</v>
      </c>
      <c r="B11" s="175" t="s">
        <v>127</v>
      </c>
      <c r="C11" s="183" t="s">
        <v>128</v>
      </c>
      <c r="D11" s="176" t="s">
        <v>121</v>
      </c>
      <c r="E11" s="177">
        <v>1021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3.2000000000000002E-3</v>
      </c>
      <c r="O11" s="179">
        <f>ROUND(E11*N11,2)</f>
        <v>3.27</v>
      </c>
      <c r="P11" s="179">
        <v>0</v>
      </c>
      <c r="Q11" s="179">
        <f>ROUND(E11*P11,2)</f>
        <v>0</v>
      </c>
      <c r="R11" s="179"/>
      <c r="S11" s="179" t="s">
        <v>122</v>
      </c>
      <c r="T11" s="180" t="s">
        <v>123</v>
      </c>
      <c r="U11" s="157">
        <v>0</v>
      </c>
      <c r="V11" s="157">
        <f>ROUND(E11*U11,2)</f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129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1" t="s">
        <v>117</v>
      </c>
      <c r="B12" s="162" t="s">
        <v>76</v>
      </c>
      <c r="C12" s="182" t="s">
        <v>77</v>
      </c>
      <c r="D12" s="163"/>
      <c r="E12" s="164"/>
      <c r="F12" s="165"/>
      <c r="G12" s="165">
        <f>SUMIF(AG13:AG41,"&lt;&gt;NOR",G13:G41)</f>
        <v>0</v>
      </c>
      <c r="H12" s="165"/>
      <c r="I12" s="165">
        <f>SUM(I13:I41)</f>
        <v>0</v>
      </c>
      <c r="J12" s="165"/>
      <c r="K12" s="165">
        <f>SUM(K13:K41)</f>
        <v>0</v>
      </c>
      <c r="L12" s="165"/>
      <c r="M12" s="165">
        <f>SUM(M13:M41)</f>
        <v>0</v>
      </c>
      <c r="N12" s="165"/>
      <c r="O12" s="165">
        <f>SUM(O13:O41)</f>
        <v>9.14</v>
      </c>
      <c r="P12" s="165"/>
      <c r="Q12" s="165">
        <f>SUM(Q13:Q41)</f>
        <v>9.19</v>
      </c>
      <c r="R12" s="165"/>
      <c r="S12" s="165"/>
      <c r="T12" s="166"/>
      <c r="U12" s="160"/>
      <c r="V12" s="160">
        <f>SUM(V13:V41)</f>
        <v>0</v>
      </c>
      <c r="W12" s="160"/>
      <c r="AG12" t="s">
        <v>118</v>
      </c>
    </row>
    <row r="13" spans="1:60" outlineLevel="1" x14ac:dyDescent="0.2">
      <c r="A13" s="174">
        <v>4</v>
      </c>
      <c r="B13" s="175" t="s">
        <v>130</v>
      </c>
      <c r="C13" s="183" t="s">
        <v>131</v>
      </c>
      <c r="D13" s="176" t="s">
        <v>132</v>
      </c>
      <c r="E13" s="177">
        <v>19.200000000000003</v>
      </c>
      <c r="F13" s="178"/>
      <c r="G13" s="179">
        <f t="shared" ref="G13:G41" si="0">ROUND(E13*F13,2)</f>
        <v>0</v>
      </c>
      <c r="H13" s="178"/>
      <c r="I13" s="179">
        <f t="shared" ref="I13:I41" si="1">ROUND(E13*H13,2)</f>
        <v>0</v>
      </c>
      <c r="J13" s="178"/>
      <c r="K13" s="179">
        <f t="shared" ref="K13:K41" si="2">ROUND(E13*J13,2)</f>
        <v>0</v>
      </c>
      <c r="L13" s="179">
        <v>21</v>
      </c>
      <c r="M13" s="179">
        <f t="shared" ref="M13:M41" si="3">G13*(1+L13/100)</f>
        <v>0</v>
      </c>
      <c r="N13" s="179">
        <v>0</v>
      </c>
      <c r="O13" s="179">
        <f t="shared" ref="O13:O41" si="4">ROUND(E13*N13,2)</f>
        <v>0</v>
      </c>
      <c r="P13" s="179">
        <v>0</v>
      </c>
      <c r="Q13" s="179">
        <f t="shared" ref="Q13:Q41" si="5">ROUND(E13*P13,2)</f>
        <v>0</v>
      </c>
      <c r="R13" s="179"/>
      <c r="S13" s="179" t="s">
        <v>122</v>
      </c>
      <c r="T13" s="180" t="s">
        <v>123</v>
      </c>
      <c r="U13" s="157">
        <v>0</v>
      </c>
      <c r="V13" s="157">
        <f t="shared" ref="V13:V41" si="6">ROUND(E13*U13,2)</f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5</v>
      </c>
      <c r="B14" s="175" t="s">
        <v>315</v>
      </c>
      <c r="C14" s="183" t="s">
        <v>360</v>
      </c>
      <c r="D14" s="176" t="s">
        <v>307</v>
      </c>
      <c r="E14" s="177">
        <v>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122</v>
      </c>
      <c r="T14" s="180" t="s">
        <v>123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6</v>
      </c>
      <c r="B15" s="175" t="s">
        <v>317</v>
      </c>
      <c r="C15" s="183" t="s">
        <v>361</v>
      </c>
      <c r="D15" s="176" t="s">
        <v>362</v>
      </c>
      <c r="E15" s="177">
        <v>1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7</v>
      </c>
      <c r="B16" s="175" t="s">
        <v>363</v>
      </c>
      <c r="C16" s="183" t="s">
        <v>364</v>
      </c>
      <c r="D16" s="176" t="s">
        <v>307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4">
        <v>8</v>
      </c>
      <c r="B17" s="175" t="s">
        <v>365</v>
      </c>
      <c r="C17" s="183" t="s">
        <v>366</v>
      </c>
      <c r="D17" s="176" t="s">
        <v>307</v>
      </c>
      <c r="E17" s="177">
        <v>1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4">
        <v>9</v>
      </c>
      <c r="B18" s="175" t="s">
        <v>327</v>
      </c>
      <c r="C18" s="183" t="s">
        <v>346</v>
      </c>
      <c r="D18" s="176" t="s">
        <v>132</v>
      </c>
      <c r="E18" s="177">
        <v>6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4">
        <v>10</v>
      </c>
      <c r="B19" s="175" t="s">
        <v>331</v>
      </c>
      <c r="C19" s="183" t="s">
        <v>367</v>
      </c>
      <c r="D19" s="176" t="s">
        <v>132</v>
      </c>
      <c r="E19" s="177">
        <v>6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4">
        <v>11</v>
      </c>
      <c r="B20" s="175" t="s">
        <v>133</v>
      </c>
      <c r="C20" s="183" t="s">
        <v>134</v>
      </c>
      <c r="D20" s="176" t="s">
        <v>121</v>
      </c>
      <c r="E20" s="177">
        <v>66.600000000000009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0.13800000000000001</v>
      </c>
      <c r="Q20" s="179">
        <f t="shared" si="5"/>
        <v>9.19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12</v>
      </c>
      <c r="B21" s="175" t="s">
        <v>135</v>
      </c>
      <c r="C21" s="183" t="s">
        <v>136</v>
      </c>
      <c r="D21" s="176" t="s">
        <v>137</v>
      </c>
      <c r="E21" s="177">
        <v>4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4">
        <v>13</v>
      </c>
      <c r="B22" s="175" t="s">
        <v>138</v>
      </c>
      <c r="C22" s="183" t="s">
        <v>139</v>
      </c>
      <c r="D22" s="176" t="s">
        <v>121</v>
      </c>
      <c r="E22" s="177">
        <v>3.5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9">
        <v>0.14844000000000002</v>
      </c>
      <c r="O22" s="179">
        <f t="shared" si="4"/>
        <v>0.52</v>
      </c>
      <c r="P22" s="179">
        <v>0</v>
      </c>
      <c r="Q22" s="179">
        <f t="shared" si="5"/>
        <v>0</v>
      </c>
      <c r="R22" s="179"/>
      <c r="S22" s="179" t="s">
        <v>122</v>
      </c>
      <c r="T22" s="180" t="s">
        <v>123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4">
        <v>14</v>
      </c>
      <c r="B23" s="175" t="s">
        <v>140</v>
      </c>
      <c r="C23" s="183" t="s">
        <v>141</v>
      </c>
      <c r="D23" s="176" t="s">
        <v>121</v>
      </c>
      <c r="E23" s="177">
        <v>3.5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9">
        <v>1.4E-2</v>
      </c>
      <c r="O23" s="179">
        <f t="shared" si="4"/>
        <v>0.05</v>
      </c>
      <c r="P23" s="179">
        <v>0</v>
      </c>
      <c r="Q23" s="179">
        <f t="shared" si="5"/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4">
        <v>15</v>
      </c>
      <c r="B24" s="175" t="s">
        <v>142</v>
      </c>
      <c r="C24" s="183" t="s">
        <v>143</v>
      </c>
      <c r="D24" s="176" t="s">
        <v>121</v>
      </c>
      <c r="E24" s="177">
        <v>3.5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4">
        <v>16</v>
      </c>
      <c r="B25" s="175" t="s">
        <v>144</v>
      </c>
      <c r="C25" s="183" t="s">
        <v>145</v>
      </c>
      <c r="D25" s="176" t="s">
        <v>121</v>
      </c>
      <c r="E25" s="177">
        <v>3.5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9">
        <v>3.3550000000000003E-2</v>
      </c>
      <c r="O25" s="179">
        <f t="shared" si="4"/>
        <v>0.12</v>
      </c>
      <c r="P25" s="179">
        <v>0</v>
      </c>
      <c r="Q25" s="179">
        <f t="shared" si="5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4">
        <v>17</v>
      </c>
      <c r="B26" s="175" t="s">
        <v>146</v>
      </c>
      <c r="C26" s="183" t="s">
        <v>147</v>
      </c>
      <c r="D26" s="176" t="s">
        <v>121</v>
      </c>
      <c r="E26" s="177">
        <v>626.6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129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18</v>
      </c>
      <c r="B27" s="175" t="s">
        <v>148</v>
      </c>
      <c r="C27" s="183" t="s">
        <v>149</v>
      </c>
      <c r="D27" s="176" t="s">
        <v>121</v>
      </c>
      <c r="E27" s="177">
        <v>626.6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19</v>
      </c>
      <c r="B28" s="175" t="s">
        <v>150</v>
      </c>
      <c r="C28" s="183" t="s">
        <v>151</v>
      </c>
      <c r="D28" s="176" t="s">
        <v>121</v>
      </c>
      <c r="E28" s="177">
        <v>66.600000000000009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9">
        <v>1.076E-2</v>
      </c>
      <c r="O28" s="179">
        <f t="shared" si="4"/>
        <v>0.72</v>
      </c>
      <c r="P28" s="179">
        <v>0</v>
      </c>
      <c r="Q28" s="179">
        <f t="shared" si="5"/>
        <v>0</v>
      </c>
      <c r="R28" s="179"/>
      <c r="S28" s="179" t="s">
        <v>122</v>
      </c>
      <c r="T28" s="180" t="s">
        <v>123</v>
      </c>
      <c r="U28" s="157">
        <v>0</v>
      </c>
      <c r="V28" s="157">
        <f t="shared" si="6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129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4">
        <v>20</v>
      </c>
      <c r="B29" s="175" t="s">
        <v>152</v>
      </c>
      <c r="C29" s="183" t="s">
        <v>153</v>
      </c>
      <c r="D29" s="176" t="s">
        <v>121</v>
      </c>
      <c r="E29" s="177">
        <v>516.40000000000009</v>
      </c>
      <c r="F29" s="178"/>
      <c r="G29" s="179">
        <f t="shared" si="0"/>
        <v>0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0</v>
      </c>
      <c r="N29" s="179">
        <v>1.0060000000000001E-2</v>
      </c>
      <c r="O29" s="179">
        <f t="shared" si="4"/>
        <v>5.19</v>
      </c>
      <c r="P29" s="179">
        <v>0</v>
      </c>
      <c r="Q29" s="179">
        <f t="shared" si="5"/>
        <v>0</v>
      </c>
      <c r="R29" s="179"/>
      <c r="S29" s="179" t="s">
        <v>122</v>
      </c>
      <c r="T29" s="180" t="s">
        <v>123</v>
      </c>
      <c r="U29" s="157">
        <v>0</v>
      </c>
      <c r="V29" s="157">
        <f t="shared" si="6"/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129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4">
        <v>21</v>
      </c>
      <c r="B30" s="175" t="s">
        <v>154</v>
      </c>
      <c r="C30" s="183" t="s">
        <v>155</v>
      </c>
      <c r="D30" s="176" t="s">
        <v>121</v>
      </c>
      <c r="E30" s="177">
        <v>43.6</v>
      </c>
      <c r="F30" s="178"/>
      <c r="G30" s="179">
        <f t="shared" si="0"/>
        <v>0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0</v>
      </c>
      <c r="N30" s="179">
        <v>8.7800000000000013E-3</v>
      </c>
      <c r="O30" s="179">
        <f t="shared" si="4"/>
        <v>0.38</v>
      </c>
      <c r="P30" s="179">
        <v>0</v>
      </c>
      <c r="Q30" s="179">
        <f t="shared" si="5"/>
        <v>0</v>
      </c>
      <c r="R30" s="179"/>
      <c r="S30" s="179" t="s">
        <v>122</v>
      </c>
      <c r="T30" s="180" t="s">
        <v>123</v>
      </c>
      <c r="U30" s="157">
        <v>0</v>
      </c>
      <c r="V30" s="157">
        <f t="shared" si="6"/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129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22</v>
      </c>
      <c r="B31" s="175" t="s">
        <v>156</v>
      </c>
      <c r="C31" s="183" t="s">
        <v>157</v>
      </c>
      <c r="D31" s="176" t="s">
        <v>121</v>
      </c>
      <c r="E31" s="177">
        <v>35.610000000000007</v>
      </c>
      <c r="F31" s="178"/>
      <c r="G31" s="179">
        <f t="shared" si="0"/>
        <v>0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0</v>
      </c>
      <c r="N31" s="179">
        <v>3.0000000000000001E-3</v>
      </c>
      <c r="O31" s="179">
        <f t="shared" si="4"/>
        <v>0.11</v>
      </c>
      <c r="P31" s="179">
        <v>0</v>
      </c>
      <c r="Q31" s="179">
        <f t="shared" si="5"/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si="6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129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23</v>
      </c>
      <c r="B32" s="175" t="s">
        <v>368</v>
      </c>
      <c r="C32" s="183" t="s">
        <v>369</v>
      </c>
      <c r="D32" s="176" t="s">
        <v>121</v>
      </c>
      <c r="E32" s="177">
        <v>13.5</v>
      </c>
      <c r="F32" s="178"/>
      <c r="G32" s="179">
        <f t="shared" si="0"/>
        <v>0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6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24</v>
      </c>
      <c r="B33" s="175" t="s">
        <v>158</v>
      </c>
      <c r="C33" s="183" t="s">
        <v>159</v>
      </c>
      <c r="D33" s="176" t="s">
        <v>121</v>
      </c>
      <c r="E33" s="177">
        <v>66.600000000000009</v>
      </c>
      <c r="F33" s="178"/>
      <c r="G33" s="179">
        <f t="shared" si="0"/>
        <v>0</v>
      </c>
      <c r="H33" s="178"/>
      <c r="I33" s="179">
        <f t="shared" si="1"/>
        <v>0</v>
      </c>
      <c r="J33" s="178"/>
      <c r="K33" s="179">
        <f t="shared" si="2"/>
        <v>0</v>
      </c>
      <c r="L33" s="179">
        <v>21</v>
      </c>
      <c r="M33" s="179">
        <f t="shared" si="3"/>
        <v>0</v>
      </c>
      <c r="N33" s="179">
        <v>3.6800000000000001E-3</v>
      </c>
      <c r="O33" s="179">
        <f t="shared" si="4"/>
        <v>0.25</v>
      </c>
      <c r="P33" s="179">
        <v>0</v>
      </c>
      <c r="Q33" s="179">
        <f t="shared" si="5"/>
        <v>0</v>
      </c>
      <c r="R33" s="179"/>
      <c r="S33" s="179" t="s">
        <v>122</v>
      </c>
      <c r="T33" s="180" t="s">
        <v>123</v>
      </c>
      <c r="U33" s="157">
        <v>0</v>
      </c>
      <c r="V33" s="157">
        <f t="shared" si="6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4">
        <v>25</v>
      </c>
      <c r="B34" s="175" t="s">
        <v>160</v>
      </c>
      <c r="C34" s="183" t="s">
        <v>161</v>
      </c>
      <c r="D34" s="176" t="s">
        <v>121</v>
      </c>
      <c r="E34" s="177">
        <v>560</v>
      </c>
      <c r="F34" s="178"/>
      <c r="G34" s="179">
        <f t="shared" si="0"/>
        <v>0</v>
      </c>
      <c r="H34" s="178"/>
      <c r="I34" s="179">
        <f t="shared" si="1"/>
        <v>0</v>
      </c>
      <c r="J34" s="178"/>
      <c r="K34" s="179">
        <f t="shared" si="2"/>
        <v>0</v>
      </c>
      <c r="L34" s="179">
        <v>21</v>
      </c>
      <c r="M34" s="179">
        <f t="shared" si="3"/>
        <v>0</v>
      </c>
      <c r="N34" s="179">
        <v>3.2000000000000002E-3</v>
      </c>
      <c r="O34" s="179">
        <f t="shared" si="4"/>
        <v>1.79</v>
      </c>
      <c r="P34" s="179">
        <v>0</v>
      </c>
      <c r="Q34" s="179">
        <f t="shared" si="5"/>
        <v>0</v>
      </c>
      <c r="R34" s="179"/>
      <c r="S34" s="179" t="s">
        <v>122</v>
      </c>
      <c r="T34" s="180" t="s">
        <v>123</v>
      </c>
      <c r="U34" s="157">
        <v>0</v>
      </c>
      <c r="V34" s="157">
        <f t="shared" si="6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4">
        <v>26</v>
      </c>
      <c r="B35" s="175" t="s">
        <v>162</v>
      </c>
      <c r="C35" s="183" t="s">
        <v>163</v>
      </c>
      <c r="D35" s="176" t="s">
        <v>132</v>
      </c>
      <c r="E35" s="177">
        <v>142</v>
      </c>
      <c r="F35" s="178"/>
      <c r="G35" s="179">
        <f t="shared" si="0"/>
        <v>0</v>
      </c>
      <c r="H35" s="178"/>
      <c r="I35" s="179">
        <f t="shared" si="1"/>
        <v>0</v>
      </c>
      <c r="J35" s="178"/>
      <c r="K35" s="179">
        <f t="shared" si="2"/>
        <v>0</v>
      </c>
      <c r="L35" s="179">
        <v>21</v>
      </c>
      <c r="M35" s="179">
        <f t="shared" si="3"/>
        <v>0</v>
      </c>
      <c r="N35" s="179">
        <v>0</v>
      </c>
      <c r="O35" s="179">
        <f t="shared" si="4"/>
        <v>0</v>
      </c>
      <c r="P35" s="179">
        <v>0</v>
      </c>
      <c r="Q35" s="179">
        <f t="shared" si="5"/>
        <v>0</v>
      </c>
      <c r="R35" s="179"/>
      <c r="S35" s="179" t="s">
        <v>122</v>
      </c>
      <c r="T35" s="180" t="s">
        <v>123</v>
      </c>
      <c r="U35" s="157">
        <v>0</v>
      </c>
      <c r="V35" s="157">
        <f t="shared" si="6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129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27</v>
      </c>
      <c r="B36" s="175" t="s">
        <v>164</v>
      </c>
      <c r="C36" s="183" t="s">
        <v>165</v>
      </c>
      <c r="D36" s="176" t="s">
        <v>132</v>
      </c>
      <c r="E36" s="177">
        <v>154.4</v>
      </c>
      <c r="F36" s="178"/>
      <c r="G36" s="179">
        <f t="shared" si="0"/>
        <v>0</v>
      </c>
      <c r="H36" s="178"/>
      <c r="I36" s="179">
        <f t="shared" si="1"/>
        <v>0</v>
      </c>
      <c r="J36" s="178"/>
      <c r="K36" s="179">
        <f t="shared" si="2"/>
        <v>0</v>
      </c>
      <c r="L36" s="179">
        <v>21</v>
      </c>
      <c r="M36" s="179">
        <f t="shared" si="3"/>
        <v>0</v>
      </c>
      <c r="N36" s="179">
        <v>0</v>
      </c>
      <c r="O36" s="179">
        <f t="shared" si="4"/>
        <v>0</v>
      </c>
      <c r="P36" s="179">
        <v>0</v>
      </c>
      <c r="Q36" s="179">
        <f t="shared" si="5"/>
        <v>0</v>
      </c>
      <c r="R36" s="179"/>
      <c r="S36" s="179" t="s">
        <v>122</v>
      </c>
      <c r="T36" s="180" t="s">
        <v>123</v>
      </c>
      <c r="U36" s="157">
        <v>0</v>
      </c>
      <c r="V36" s="157">
        <f t="shared" si="6"/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129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4">
        <v>28</v>
      </c>
      <c r="B37" s="175" t="s">
        <v>166</v>
      </c>
      <c r="C37" s="183" t="s">
        <v>167</v>
      </c>
      <c r="D37" s="176" t="s">
        <v>132</v>
      </c>
      <c r="E37" s="177">
        <v>154.4</v>
      </c>
      <c r="F37" s="178"/>
      <c r="G37" s="179">
        <f t="shared" si="0"/>
        <v>0</v>
      </c>
      <c r="H37" s="178"/>
      <c r="I37" s="179">
        <f t="shared" si="1"/>
        <v>0</v>
      </c>
      <c r="J37" s="178"/>
      <c r="K37" s="179">
        <f t="shared" si="2"/>
        <v>0</v>
      </c>
      <c r="L37" s="179">
        <v>21</v>
      </c>
      <c r="M37" s="179">
        <f t="shared" si="3"/>
        <v>0</v>
      </c>
      <c r="N37" s="179">
        <v>0</v>
      </c>
      <c r="O37" s="179">
        <f t="shared" si="4"/>
        <v>0</v>
      </c>
      <c r="P37" s="179">
        <v>0</v>
      </c>
      <c r="Q37" s="179">
        <f t="shared" si="5"/>
        <v>0</v>
      </c>
      <c r="R37" s="179"/>
      <c r="S37" s="179" t="s">
        <v>122</v>
      </c>
      <c r="T37" s="180" t="s">
        <v>123</v>
      </c>
      <c r="U37" s="157">
        <v>0</v>
      </c>
      <c r="V37" s="157">
        <f t="shared" si="6"/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129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29</v>
      </c>
      <c r="B38" s="175" t="s">
        <v>168</v>
      </c>
      <c r="C38" s="183" t="s">
        <v>169</v>
      </c>
      <c r="D38" s="176" t="s">
        <v>137</v>
      </c>
      <c r="E38" s="177">
        <v>4</v>
      </c>
      <c r="F38" s="178"/>
      <c r="G38" s="179">
        <f t="shared" si="0"/>
        <v>0</v>
      </c>
      <c r="H38" s="178"/>
      <c r="I38" s="179">
        <f t="shared" si="1"/>
        <v>0</v>
      </c>
      <c r="J38" s="178"/>
      <c r="K38" s="179">
        <f t="shared" si="2"/>
        <v>0</v>
      </c>
      <c r="L38" s="179">
        <v>21</v>
      </c>
      <c r="M38" s="179">
        <f t="shared" si="3"/>
        <v>0</v>
      </c>
      <c r="N38" s="179">
        <v>8.0000000000000004E-4</v>
      </c>
      <c r="O38" s="179">
        <f t="shared" si="4"/>
        <v>0</v>
      </c>
      <c r="P38" s="179">
        <v>0</v>
      </c>
      <c r="Q38" s="179">
        <f t="shared" si="5"/>
        <v>0</v>
      </c>
      <c r="R38" s="179"/>
      <c r="S38" s="179" t="s">
        <v>122</v>
      </c>
      <c r="T38" s="180" t="s">
        <v>123</v>
      </c>
      <c r="U38" s="157">
        <v>0</v>
      </c>
      <c r="V38" s="157">
        <f t="shared" si="6"/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170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74">
        <v>30</v>
      </c>
      <c r="B39" s="175" t="s">
        <v>171</v>
      </c>
      <c r="C39" s="183" t="s">
        <v>172</v>
      </c>
      <c r="D39" s="176" t="s">
        <v>137</v>
      </c>
      <c r="E39" s="177">
        <v>29</v>
      </c>
      <c r="F39" s="178"/>
      <c r="G39" s="179">
        <f t="shared" si="0"/>
        <v>0</v>
      </c>
      <c r="H39" s="178"/>
      <c r="I39" s="179">
        <f t="shared" si="1"/>
        <v>0</v>
      </c>
      <c r="J39" s="178"/>
      <c r="K39" s="179">
        <f t="shared" si="2"/>
        <v>0</v>
      </c>
      <c r="L39" s="179">
        <v>21</v>
      </c>
      <c r="M39" s="179">
        <f t="shared" si="3"/>
        <v>0</v>
      </c>
      <c r="N39" s="179">
        <v>0</v>
      </c>
      <c r="O39" s="179">
        <f t="shared" si="4"/>
        <v>0</v>
      </c>
      <c r="P39" s="179">
        <v>0</v>
      </c>
      <c r="Q39" s="179">
        <f t="shared" si="5"/>
        <v>0</v>
      </c>
      <c r="R39" s="179"/>
      <c r="S39" s="179" t="s">
        <v>122</v>
      </c>
      <c r="T39" s="180" t="s">
        <v>123</v>
      </c>
      <c r="U39" s="157">
        <v>0</v>
      </c>
      <c r="V39" s="157">
        <f t="shared" si="6"/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129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4">
        <v>31</v>
      </c>
      <c r="B40" s="175" t="s">
        <v>173</v>
      </c>
      <c r="C40" s="183" t="s">
        <v>174</v>
      </c>
      <c r="D40" s="176" t="s">
        <v>121</v>
      </c>
      <c r="E40" s="177">
        <v>297.8</v>
      </c>
      <c r="F40" s="178"/>
      <c r="G40" s="179">
        <f t="shared" si="0"/>
        <v>0</v>
      </c>
      <c r="H40" s="178"/>
      <c r="I40" s="179">
        <f t="shared" si="1"/>
        <v>0</v>
      </c>
      <c r="J40" s="178"/>
      <c r="K40" s="179">
        <f t="shared" si="2"/>
        <v>0</v>
      </c>
      <c r="L40" s="179">
        <v>21</v>
      </c>
      <c r="M40" s="179">
        <f t="shared" si="3"/>
        <v>0</v>
      </c>
      <c r="N40" s="179">
        <v>4.0000000000000003E-5</v>
      </c>
      <c r="O40" s="179">
        <f t="shared" si="4"/>
        <v>0.01</v>
      </c>
      <c r="P40" s="179">
        <v>0</v>
      </c>
      <c r="Q40" s="179">
        <f t="shared" si="5"/>
        <v>0</v>
      </c>
      <c r="R40" s="179"/>
      <c r="S40" s="179" t="s">
        <v>122</v>
      </c>
      <c r="T40" s="180" t="s">
        <v>123</v>
      </c>
      <c r="U40" s="157">
        <v>0</v>
      </c>
      <c r="V40" s="157">
        <f t="shared" si="6"/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129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4">
        <v>32</v>
      </c>
      <c r="B41" s="175" t="s">
        <v>175</v>
      </c>
      <c r="C41" s="183" t="s">
        <v>176</v>
      </c>
      <c r="D41" s="176" t="s">
        <v>121</v>
      </c>
      <c r="E41" s="177">
        <v>870.30000000000007</v>
      </c>
      <c r="F41" s="178"/>
      <c r="G41" s="179">
        <f t="shared" si="0"/>
        <v>0</v>
      </c>
      <c r="H41" s="178"/>
      <c r="I41" s="179">
        <f t="shared" si="1"/>
        <v>0</v>
      </c>
      <c r="J41" s="178"/>
      <c r="K41" s="179">
        <f t="shared" si="2"/>
        <v>0</v>
      </c>
      <c r="L41" s="179">
        <v>21</v>
      </c>
      <c r="M41" s="179">
        <f t="shared" si="3"/>
        <v>0</v>
      </c>
      <c r="N41" s="179">
        <v>0</v>
      </c>
      <c r="O41" s="179">
        <f t="shared" si="4"/>
        <v>0</v>
      </c>
      <c r="P41" s="179">
        <v>0</v>
      </c>
      <c r="Q41" s="179">
        <f t="shared" si="5"/>
        <v>0</v>
      </c>
      <c r="R41" s="179"/>
      <c r="S41" s="179" t="s">
        <v>122</v>
      </c>
      <c r="T41" s="180" t="s">
        <v>123</v>
      </c>
      <c r="U41" s="157">
        <v>0</v>
      </c>
      <c r="V41" s="157">
        <f t="shared" si="6"/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129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1" t="s">
        <v>117</v>
      </c>
      <c r="B42" s="162" t="s">
        <v>79</v>
      </c>
      <c r="C42" s="182" t="s">
        <v>81</v>
      </c>
      <c r="D42" s="163"/>
      <c r="E42" s="164"/>
      <c r="F42" s="165"/>
      <c r="G42" s="165">
        <f>SUMIF(AG43:AG48,"&lt;&gt;NOR",G43:G48)</f>
        <v>0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0</v>
      </c>
      <c r="N42" s="165"/>
      <c r="O42" s="165">
        <f>SUM(O43:O48)</f>
        <v>12.07</v>
      </c>
      <c r="P42" s="165"/>
      <c r="Q42" s="165">
        <f>SUM(Q43:Q48)</f>
        <v>9.02</v>
      </c>
      <c r="R42" s="165"/>
      <c r="S42" s="165"/>
      <c r="T42" s="166"/>
      <c r="U42" s="160"/>
      <c r="V42" s="160">
        <f>SUM(V43:V48)</f>
        <v>0</v>
      </c>
      <c r="W42" s="160"/>
      <c r="AG42" t="s">
        <v>118</v>
      </c>
    </row>
    <row r="43" spans="1:60" ht="22.5" outlineLevel="1" x14ac:dyDescent="0.2">
      <c r="A43" s="174">
        <v>33</v>
      </c>
      <c r="B43" s="175" t="s">
        <v>177</v>
      </c>
      <c r="C43" s="183" t="s">
        <v>178</v>
      </c>
      <c r="D43" s="176" t="s">
        <v>121</v>
      </c>
      <c r="E43" s="177">
        <v>65.350000000000009</v>
      </c>
      <c r="F43" s="178"/>
      <c r="G43" s="179">
        <f t="shared" ref="G43:G48" si="7">ROUND(E43*F43,2)</f>
        <v>0</v>
      </c>
      <c r="H43" s="178"/>
      <c r="I43" s="179">
        <f t="shared" ref="I43:I48" si="8">ROUND(E43*H43,2)</f>
        <v>0</v>
      </c>
      <c r="J43" s="178"/>
      <c r="K43" s="179">
        <f t="shared" ref="K43:K48" si="9">ROUND(E43*J43,2)</f>
        <v>0</v>
      </c>
      <c r="L43" s="179">
        <v>21</v>
      </c>
      <c r="M43" s="179">
        <f t="shared" ref="M43:M48" si="10">G43*(1+L43/100)</f>
        <v>0</v>
      </c>
      <c r="N43" s="179">
        <v>0</v>
      </c>
      <c r="O43" s="179">
        <f t="shared" ref="O43:O48" si="11">ROUND(E43*N43,2)</f>
        <v>0</v>
      </c>
      <c r="P43" s="179">
        <v>0.13800000000000001</v>
      </c>
      <c r="Q43" s="179">
        <f t="shared" ref="Q43:Q48" si="12">ROUND(E43*P43,2)</f>
        <v>9.02</v>
      </c>
      <c r="R43" s="179"/>
      <c r="S43" s="179" t="s">
        <v>122</v>
      </c>
      <c r="T43" s="180" t="s">
        <v>123</v>
      </c>
      <c r="U43" s="157">
        <v>0</v>
      </c>
      <c r="V43" s="157">
        <f t="shared" ref="V43:V48" si="13">ROUND(E43*U43,2)</f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129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4">
        <v>34</v>
      </c>
      <c r="B44" s="175" t="s">
        <v>179</v>
      </c>
      <c r="C44" s="183" t="s">
        <v>180</v>
      </c>
      <c r="D44" s="176" t="s">
        <v>181</v>
      </c>
      <c r="E44" s="177">
        <v>32.675000000000004</v>
      </c>
      <c r="F44" s="178"/>
      <c r="G44" s="179">
        <f t="shared" si="7"/>
        <v>0</v>
      </c>
      <c r="H44" s="178"/>
      <c r="I44" s="179">
        <f t="shared" si="8"/>
        <v>0</v>
      </c>
      <c r="J44" s="178"/>
      <c r="K44" s="179">
        <f t="shared" si="9"/>
        <v>0</v>
      </c>
      <c r="L44" s="179">
        <v>21</v>
      </c>
      <c r="M44" s="179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/>
      <c r="S44" s="179" t="s">
        <v>122</v>
      </c>
      <c r="T44" s="180" t="s">
        <v>123</v>
      </c>
      <c r="U44" s="157">
        <v>0</v>
      </c>
      <c r="V44" s="157">
        <f t="shared" si="13"/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129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4">
        <v>35</v>
      </c>
      <c r="B45" s="175" t="s">
        <v>182</v>
      </c>
      <c r="C45" s="183" t="s">
        <v>183</v>
      </c>
      <c r="D45" s="176" t="s">
        <v>121</v>
      </c>
      <c r="E45" s="177">
        <v>65.350000000000009</v>
      </c>
      <c r="F45" s="178"/>
      <c r="G45" s="179">
        <f t="shared" si="7"/>
        <v>0</v>
      </c>
      <c r="H45" s="178"/>
      <c r="I45" s="179">
        <f t="shared" si="8"/>
        <v>0</v>
      </c>
      <c r="J45" s="178"/>
      <c r="K45" s="179">
        <f t="shared" si="9"/>
        <v>0</v>
      </c>
      <c r="L45" s="179">
        <v>21</v>
      </c>
      <c r="M45" s="179">
        <f t="shared" si="10"/>
        <v>0</v>
      </c>
      <c r="N45" s="179">
        <v>3.0000000000000001E-3</v>
      </c>
      <c r="O45" s="179">
        <f t="shared" si="11"/>
        <v>0.2</v>
      </c>
      <c r="P45" s="179">
        <v>0</v>
      </c>
      <c r="Q45" s="179">
        <f t="shared" si="12"/>
        <v>0</v>
      </c>
      <c r="R45" s="179"/>
      <c r="S45" s="179" t="s">
        <v>122</v>
      </c>
      <c r="T45" s="180" t="s">
        <v>123</v>
      </c>
      <c r="U45" s="157">
        <v>0</v>
      </c>
      <c r="V45" s="157">
        <f t="shared" si="13"/>
        <v>0</v>
      </c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129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4">
        <v>36</v>
      </c>
      <c r="B46" s="175" t="s">
        <v>184</v>
      </c>
      <c r="C46" s="183" t="s">
        <v>185</v>
      </c>
      <c r="D46" s="176" t="s">
        <v>121</v>
      </c>
      <c r="E46" s="177">
        <v>65.350000000000009</v>
      </c>
      <c r="F46" s="178"/>
      <c r="G46" s="179">
        <f t="shared" si="7"/>
        <v>0</v>
      </c>
      <c r="H46" s="178"/>
      <c r="I46" s="179">
        <f t="shared" si="8"/>
        <v>0</v>
      </c>
      <c r="J46" s="178"/>
      <c r="K46" s="179">
        <f t="shared" si="9"/>
        <v>0</v>
      </c>
      <c r="L46" s="179">
        <v>21</v>
      </c>
      <c r="M46" s="179">
        <f t="shared" si="10"/>
        <v>0</v>
      </c>
      <c r="N46" s="179">
        <v>6.8000000000000005E-4</v>
      </c>
      <c r="O46" s="179">
        <f t="shared" si="11"/>
        <v>0.04</v>
      </c>
      <c r="P46" s="179">
        <v>0</v>
      </c>
      <c r="Q46" s="179">
        <f t="shared" si="12"/>
        <v>0</v>
      </c>
      <c r="R46" s="179"/>
      <c r="S46" s="179" t="s">
        <v>122</v>
      </c>
      <c r="T46" s="180" t="s">
        <v>123</v>
      </c>
      <c r="U46" s="157">
        <v>0</v>
      </c>
      <c r="V46" s="157">
        <f t="shared" si="13"/>
        <v>0</v>
      </c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129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4">
        <v>37</v>
      </c>
      <c r="B47" s="175" t="s">
        <v>186</v>
      </c>
      <c r="C47" s="183" t="s">
        <v>187</v>
      </c>
      <c r="D47" s="176" t="s">
        <v>181</v>
      </c>
      <c r="E47" s="177">
        <v>32.675000000000004</v>
      </c>
      <c r="F47" s="178"/>
      <c r="G47" s="179">
        <f t="shared" si="7"/>
        <v>0</v>
      </c>
      <c r="H47" s="178"/>
      <c r="I47" s="179">
        <f t="shared" si="8"/>
        <v>0</v>
      </c>
      <c r="J47" s="178"/>
      <c r="K47" s="179">
        <f t="shared" si="9"/>
        <v>0</v>
      </c>
      <c r="L47" s="179">
        <v>21</v>
      </c>
      <c r="M47" s="179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79"/>
      <c r="S47" s="179" t="s">
        <v>122</v>
      </c>
      <c r="T47" s="180" t="s">
        <v>123</v>
      </c>
      <c r="U47" s="157">
        <v>0</v>
      </c>
      <c r="V47" s="157">
        <f t="shared" si="13"/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129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74">
        <v>38</v>
      </c>
      <c r="B48" s="175" t="s">
        <v>188</v>
      </c>
      <c r="C48" s="183" t="s">
        <v>189</v>
      </c>
      <c r="D48" s="176" t="s">
        <v>121</v>
      </c>
      <c r="E48" s="177">
        <v>65.350000000000009</v>
      </c>
      <c r="F48" s="178"/>
      <c r="G48" s="179">
        <f t="shared" si="7"/>
        <v>0</v>
      </c>
      <c r="H48" s="178"/>
      <c r="I48" s="179">
        <f t="shared" si="8"/>
        <v>0</v>
      </c>
      <c r="J48" s="178"/>
      <c r="K48" s="179">
        <f t="shared" si="9"/>
        <v>0</v>
      </c>
      <c r="L48" s="179">
        <v>21</v>
      </c>
      <c r="M48" s="179">
        <f t="shared" si="10"/>
        <v>0</v>
      </c>
      <c r="N48" s="179">
        <v>0.18108000000000002</v>
      </c>
      <c r="O48" s="179">
        <f t="shared" si="11"/>
        <v>11.83</v>
      </c>
      <c r="P48" s="179">
        <v>0</v>
      </c>
      <c r="Q48" s="179">
        <f t="shared" si="12"/>
        <v>0</v>
      </c>
      <c r="R48" s="179"/>
      <c r="S48" s="179" t="s">
        <v>122</v>
      </c>
      <c r="T48" s="180" t="s">
        <v>123</v>
      </c>
      <c r="U48" s="157">
        <v>0</v>
      </c>
      <c r="V48" s="157">
        <f t="shared" si="13"/>
        <v>0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129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1" t="s">
        <v>117</v>
      </c>
      <c r="B49" s="162" t="s">
        <v>87</v>
      </c>
      <c r="C49" s="182" t="s">
        <v>88</v>
      </c>
      <c r="D49" s="163"/>
      <c r="E49" s="164"/>
      <c r="F49" s="165"/>
      <c r="G49" s="165">
        <f>SUMIF(AG50:AG55,"&lt;&gt;NOR",G50:G55)</f>
        <v>0</v>
      </c>
      <c r="H49" s="165"/>
      <c r="I49" s="165">
        <f>SUM(I50:I55)</f>
        <v>0</v>
      </c>
      <c r="J49" s="165"/>
      <c r="K49" s="165">
        <f>SUM(K50:K55)</f>
        <v>0</v>
      </c>
      <c r="L49" s="165"/>
      <c r="M49" s="165">
        <f>SUM(M50:M55)</f>
        <v>0</v>
      </c>
      <c r="N49" s="165"/>
      <c r="O49" s="165">
        <f>SUM(O50:O55)</f>
        <v>0.33</v>
      </c>
      <c r="P49" s="165"/>
      <c r="Q49" s="165">
        <f>SUM(Q50:Q55)</f>
        <v>0</v>
      </c>
      <c r="R49" s="165"/>
      <c r="S49" s="165"/>
      <c r="T49" s="166"/>
      <c r="U49" s="160"/>
      <c r="V49" s="160">
        <f>SUM(V50:V55)</f>
        <v>0</v>
      </c>
      <c r="W49" s="160"/>
      <c r="AG49" t="s">
        <v>118</v>
      </c>
    </row>
    <row r="50" spans="1:60" ht="22.5" outlineLevel="1" x14ac:dyDescent="0.2">
      <c r="A50" s="174">
        <v>39</v>
      </c>
      <c r="B50" s="175" t="s">
        <v>190</v>
      </c>
      <c r="C50" s="183" t="s">
        <v>191</v>
      </c>
      <c r="D50" s="176" t="s">
        <v>121</v>
      </c>
      <c r="E50" s="177">
        <v>3.18</v>
      </c>
      <c r="F50" s="178"/>
      <c r="G50" s="179">
        <f t="shared" ref="G50:G55" si="14">ROUND(E50*F50,2)</f>
        <v>0</v>
      </c>
      <c r="H50" s="178"/>
      <c r="I50" s="179">
        <f t="shared" ref="I50:I55" si="15">ROUND(E50*H50,2)</f>
        <v>0</v>
      </c>
      <c r="J50" s="178"/>
      <c r="K50" s="179">
        <f t="shared" ref="K50:K55" si="16">ROUND(E50*J50,2)</f>
        <v>0</v>
      </c>
      <c r="L50" s="179">
        <v>21</v>
      </c>
      <c r="M50" s="179">
        <f t="shared" ref="M50:M55" si="17">G50*(1+L50/100)</f>
        <v>0</v>
      </c>
      <c r="N50" s="179">
        <v>0</v>
      </c>
      <c r="O50" s="179">
        <f t="shared" ref="O50:O55" si="18">ROUND(E50*N50,2)</f>
        <v>0</v>
      </c>
      <c r="P50" s="179">
        <v>0</v>
      </c>
      <c r="Q50" s="179">
        <f t="shared" ref="Q50:Q55" si="19">ROUND(E50*P50,2)</f>
        <v>0</v>
      </c>
      <c r="R50" s="179"/>
      <c r="S50" s="179" t="s">
        <v>122</v>
      </c>
      <c r="T50" s="180" t="s">
        <v>123</v>
      </c>
      <c r="U50" s="157">
        <v>0</v>
      </c>
      <c r="V50" s="157">
        <f t="shared" ref="V50:V55" si="20">ROUND(E50*U50,2)</f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192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4">
        <v>40</v>
      </c>
      <c r="B51" s="175" t="s">
        <v>354</v>
      </c>
      <c r="C51" s="183" t="s">
        <v>355</v>
      </c>
      <c r="D51" s="176" t="s">
        <v>121</v>
      </c>
      <c r="E51" s="177">
        <v>3.5</v>
      </c>
      <c r="F51" s="178"/>
      <c r="G51" s="179">
        <f t="shared" si="14"/>
        <v>0</v>
      </c>
      <c r="H51" s="178"/>
      <c r="I51" s="179">
        <f t="shared" si="15"/>
        <v>0</v>
      </c>
      <c r="J51" s="178"/>
      <c r="K51" s="179">
        <f t="shared" si="16"/>
        <v>0</v>
      </c>
      <c r="L51" s="179">
        <v>21</v>
      </c>
      <c r="M51" s="179">
        <f t="shared" si="17"/>
        <v>0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79"/>
      <c r="S51" s="179" t="s">
        <v>122</v>
      </c>
      <c r="T51" s="180" t="s">
        <v>123</v>
      </c>
      <c r="U51" s="157">
        <v>0</v>
      </c>
      <c r="V51" s="157">
        <f t="shared" si="20"/>
        <v>0</v>
      </c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192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74">
        <v>41</v>
      </c>
      <c r="B52" s="175" t="s">
        <v>197</v>
      </c>
      <c r="C52" s="183" t="s">
        <v>198</v>
      </c>
      <c r="D52" s="176" t="s">
        <v>132</v>
      </c>
      <c r="E52" s="177">
        <v>118.7</v>
      </c>
      <c r="F52" s="178"/>
      <c r="G52" s="179">
        <f t="shared" si="14"/>
        <v>0</v>
      </c>
      <c r="H52" s="178"/>
      <c r="I52" s="179">
        <f t="shared" si="15"/>
        <v>0</v>
      </c>
      <c r="J52" s="178"/>
      <c r="K52" s="179">
        <f t="shared" si="16"/>
        <v>0</v>
      </c>
      <c r="L52" s="179">
        <v>21</v>
      </c>
      <c r="M52" s="179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79"/>
      <c r="S52" s="179" t="s">
        <v>122</v>
      </c>
      <c r="T52" s="180" t="s">
        <v>123</v>
      </c>
      <c r="U52" s="157">
        <v>0</v>
      </c>
      <c r="V52" s="157">
        <f t="shared" si="20"/>
        <v>0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192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74">
        <v>42</v>
      </c>
      <c r="B53" s="175" t="s">
        <v>199</v>
      </c>
      <c r="C53" s="183" t="s">
        <v>200</v>
      </c>
      <c r="D53" s="176" t="s">
        <v>121</v>
      </c>
      <c r="E53" s="177">
        <v>3.18</v>
      </c>
      <c r="F53" s="178"/>
      <c r="G53" s="179">
        <f t="shared" si="14"/>
        <v>0</v>
      </c>
      <c r="H53" s="178"/>
      <c r="I53" s="179">
        <f t="shared" si="15"/>
        <v>0</v>
      </c>
      <c r="J53" s="178"/>
      <c r="K53" s="179">
        <f t="shared" si="16"/>
        <v>0</v>
      </c>
      <c r="L53" s="179">
        <v>21</v>
      </c>
      <c r="M53" s="179">
        <f t="shared" si="17"/>
        <v>0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79"/>
      <c r="S53" s="179" t="s">
        <v>122</v>
      </c>
      <c r="T53" s="180" t="s">
        <v>123</v>
      </c>
      <c r="U53" s="157">
        <v>0</v>
      </c>
      <c r="V53" s="157">
        <f t="shared" si="20"/>
        <v>0</v>
      </c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192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74">
        <v>43</v>
      </c>
      <c r="B54" s="175" t="s">
        <v>201</v>
      </c>
      <c r="C54" s="183" t="s">
        <v>202</v>
      </c>
      <c r="D54" s="176" t="s">
        <v>121</v>
      </c>
      <c r="E54" s="177">
        <v>3.18</v>
      </c>
      <c r="F54" s="178"/>
      <c r="G54" s="179">
        <f t="shared" si="14"/>
        <v>0</v>
      </c>
      <c r="H54" s="178"/>
      <c r="I54" s="179">
        <f t="shared" si="15"/>
        <v>0</v>
      </c>
      <c r="J54" s="178"/>
      <c r="K54" s="179">
        <f t="shared" si="16"/>
        <v>0</v>
      </c>
      <c r="L54" s="179">
        <v>21</v>
      </c>
      <c r="M54" s="179">
        <f t="shared" si="17"/>
        <v>0</v>
      </c>
      <c r="N54" s="179">
        <v>0</v>
      </c>
      <c r="O54" s="179">
        <f t="shared" si="18"/>
        <v>0</v>
      </c>
      <c r="P54" s="179">
        <v>0</v>
      </c>
      <c r="Q54" s="179">
        <f t="shared" si="19"/>
        <v>0</v>
      </c>
      <c r="R54" s="179"/>
      <c r="S54" s="179" t="s">
        <v>122</v>
      </c>
      <c r="T54" s="180" t="s">
        <v>123</v>
      </c>
      <c r="U54" s="157">
        <v>0</v>
      </c>
      <c r="V54" s="157">
        <f t="shared" si="20"/>
        <v>0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192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4">
        <v>44</v>
      </c>
      <c r="B55" s="175" t="s">
        <v>203</v>
      </c>
      <c r="C55" s="183" t="s">
        <v>204</v>
      </c>
      <c r="D55" s="176" t="s">
        <v>132</v>
      </c>
      <c r="E55" s="177">
        <v>118.7</v>
      </c>
      <c r="F55" s="178"/>
      <c r="G55" s="179">
        <f t="shared" si="14"/>
        <v>0</v>
      </c>
      <c r="H55" s="178"/>
      <c r="I55" s="179">
        <f t="shared" si="15"/>
        <v>0</v>
      </c>
      <c r="J55" s="178"/>
      <c r="K55" s="179">
        <f t="shared" si="16"/>
        <v>0</v>
      </c>
      <c r="L55" s="179">
        <v>21</v>
      </c>
      <c r="M55" s="179">
        <f t="shared" si="17"/>
        <v>0</v>
      </c>
      <c r="N55" s="179">
        <v>2.7900000000000004E-3</v>
      </c>
      <c r="O55" s="179">
        <f t="shared" si="18"/>
        <v>0.33</v>
      </c>
      <c r="P55" s="179">
        <v>0</v>
      </c>
      <c r="Q55" s="179">
        <f t="shared" si="19"/>
        <v>0</v>
      </c>
      <c r="R55" s="179"/>
      <c r="S55" s="179" t="s">
        <v>122</v>
      </c>
      <c r="T55" s="180" t="s">
        <v>123</v>
      </c>
      <c r="U55" s="157">
        <v>0</v>
      </c>
      <c r="V55" s="157">
        <f t="shared" si="20"/>
        <v>0</v>
      </c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192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1" t="s">
        <v>117</v>
      </c>
      <c r="B56" s="162" t="s">
        <v>83</v>
      </c>
      <c r="C56" s="182" t="s">
        <v>84</v>
      </c>
      <c r="D56" s="163"/>
      <c r="E56" s="164"/>
      <c r="F56" s="165"/>
      <c r="G56" s="165">
        <f>SUMIF(AG57:AG73,"&lt;&gt;NOR",G57:G73)</f>
        <v>0</v>
      </c>
      <c r="H56" s="165"/>
      <c r="I56" s="165">
        <f>SUM(I57:I73)</f>
        <v>0</v>
      </c>
      <c r="J56" s="165"/>
      <c r="K56" s="165">
        <f>SUM(K57:K73)</f>
        <v>0</v>
      </c>
      <c r="L56" s="165"/>
      <c r="M56" s="165">
        <f>SUM(M57:M73)</f>
        <v>0</v>
      </c>
      <c r="N56" s="165"/>
      <c r="O56" s="165">
        <f>SUM(O57:O73)</f>
        <v>16.169999999999998</v>
      </c>
      <c r="P56" s="165"/>
      <c r="Q56" s="165">
        <f>SUM(Q57:Q73)</f>
        <v>0</v>
      </c>
      <c r="R56" s="165"/>
      <c r="S56" s="165"/>
      <c r="T56" s="166"/>
      <c r="U56" s="160"/>
      <c r="V56" s="160">
        <f>SUM(V57:V73)</f>
        <v>851.03000000000009</v>
      </c>
      <c r="W56" s="160"/>
      <c r="AG56" t="s">
        <v>118</v>
      </c>
    </row>
    <row r="57" spans="1:60" outlineLevel="1" x14ac:dyDescent="0.2">
      <c r="A57" s="174">
        <v>45</v>
      </c>
      <c r="B57" s="175" t="s">
        <v>130</v>
      </c>
      <c r="C57" s="183" t="s">
        <v>131</v>
      </c>
      <c r="D57" s="176" t="s">
        <v>121</v>
      </c>
      <c r="E57" s="177">
        <v>330</v>
      </c>
      <c r="F57" s="178"/>
      <c r="G57" s="179">
        <f t="shared" ref="G57:G68" si="21">ROUND(E57*F57,2)</f>
        <v>0</v>
      </c>
      <c r="H57" s="178"/>
      <c r="I57" s="179">
        <f t="shared" ref="I57:I68" si="22">ROUND(E57*H57,2)</f>
        <v>0</v>
      </c>
      <c r="J57" s="178"/>
      <c r="K57" s="179">
        <f t="shared" ref="K57:K68" si="23">ROUND(E57*J57,2)</f>
        <v>0</v>
      </c>
      <c r="L57" s="179">
        <v>21</v>
      </c>
      <c r="M57" s="179">
        <f t="shared" ref="M57:M68" si="24">G57*(1+L57/100)</f>
        <v>0</v>
      </c>
      <c r="N57" s="179">
        <v>0</v>
      </c>
      <c r="O57" s="179">
        <f t="shared" ref="O57:O68" si="25">ROUND(E57*N57,2)</f>
        <v>0</v>
      </c>
      <c r="P57" s="179">
        <v>0</v>
      </c>
      <c r="Q57" s="179">
        <f t="shared" ref="Q57:Q68" si="26">ROUND(E57*P57,2)</f>
        <v>0</v>
      </c>
      <c r="R57" s="179"/>
      <c r="S57" s="179" t="s">
        <v>122</v>
      </c>
      <c r="T57" s="180" t="s">
        <v>123</v>
      </c>
      <c r="U57" s="157">
        <v>0</v>
      </c>
      <c r="V57" s="157">
        <f t="shared" ref="V57:V68" si="27">ROUND(E57*U57,2)</f>
        <v>0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192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74">
        <v>46</v>
      </c>
      <c r="B58" s="175" t="s">
        <v>213</v>
      </c>
      <c r="C58" s="183" t="s">
        <v>370</v>
      </c>
      <c r="D58" s="176" t="s">
        <v>132</v>
      </c>
      <c r="E58" s="177">
        <v>6.5</v>
      </c>
      <c r="F58" s="178"/>
      <c r="G58" s="179">
        <f t="shared" si="21"/>
        <v>0</v>
      </c>
      <c r="H58" s="178"/>
      <c r="I58" s="179">
        <f t="shared" si="22"/>
        <v>0</v>
      </c>
      <c r="J58" s="178"/>
      <c r="K58" s="179">
        <f t="shared" si="23"/>
        <v>0</v>
      </c>
      <c r="L58" s="179">
        <v>21</v>
      </c>
      <c r="M58" s="179">
        <f t="shared" si="24"/>
        <v>0</v>
      </c>
      <c r="N58" s="179">
        <v>0</v>
      </c>
      <c r="O58" s="179">
        <f t="shared" si="25"/>
        <v>0</v>
      </c>
      <c r="P58" s="179">
        <v>0</v>
      </c>
      <c r="Q58" s="179">
        <f t="shared" si="26"/>
        <v>0</v>
      </c>
      <c r="R58" s="179"/>
      <c r="S58" s="179" t="s">
        <v>122</v>
      </c>
      <c r="T58" s="180" t="s">
        <v>123</v>
      </c>
      <c r="U58" s="157">
        <v>0</v>
      </c>
      <c r="V58" s="157">
        <f t="shared" si="27"/>
        <v>0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192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4">
        <v>47</v>
      </c>
      <c r="B59" s="175" t="s">
        <v>211</v>
      </c>
      <c r="C59" s="183" t="s">
        <v>212</v>
      </c>
      <c r="D59" s="176" t="s">
        <v>121</v>
      </c>
      <c r="E59" s="177">
        <v>1021</v>
      </c>
      <c r="F59" s="178"/>
      <c r="G59" s="179">
        <f t="shared" si="21"/>
        <v>0</v>
      </c>
      <c r="H59" s="178"/>
      <c r="I59" s="179">
        <f t="shared" si="22"/>
        <v>0</v>
      </c>
      <c r="J59" s="178"/>
      <c r="K59" s="179">
        <f t="shared" si="23"/>
        <v>0</v>
      </c>
      <c r="L59" s="179">
        <v>21</v>
      </c>
      <c r="M59" s="179">
        <f t="shared" si="24"/>
        <v>0</v>
      </c>
      <c r="N59" s="179">
        <v>0</v>
      </c>
      <c r="O59" s="179">
        <f t="shared" si="25"/>
        <v>0</v>
      </c>
      <c r="P59" s="179">
        <v>0</v>
      </c>
      <c r="Q59" s="179">
        <f t="shared" si="26"/>
        <v>0</v>
      </c>
      <c r="R59" s="179"/>
      <c r="S59" s="179" t="s">
        <v>122</v>
      </c>
      <c r="T59" s="180" t="s">
        <v>123</v>
      </c>
      <c r="U59" s="157">
        <v>0</v>
      </c>
      <c r="V59" s="157">
        <f t="shared" si="27"/>
        <v>0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192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4">
        <v>48</v>
      </c>
      <c r="B60" s="175" t="s">
        <v>371</v>
      </c>
      <c r="C60" s="183" t="s">
        <v>372</v>
      </c>
      <c r="D60" s="176" t="s">
        <v>132</v>
      </c>
      <c r="E60" s="177">
        <v>6.5</v>
      </c>
      <c r="F60" s="178"/>
      <c r="G60" s="179">
        <f t="shared" si="21"/>
        <v>0</v>
      </c>
      <c r="H60" s="178"/>
      <c r="I60" s="179">
        <f t="shared" si="22"/>
        <v>0</v>
      </c>
      <c r="J60" s="178"/>
      <c r="K60" s="179">
        <f t="shared" si="23"/>
        <v>0</v>
      </c>
      <c r="L60" s="179">
        <v>21</v>
      </c>
      <c r="M60" s="179">
        <f t="shared" si="24"/>
        <v>0</v>
      </c>
      <c r="N60" s="179">
        <v>6.1500000000000001E-3</v>
      </c>
      <c r="O60" s="179">
        <f t="shared" si="25"/>
        <v>0.04</v>
      </c>
      <c r="P60" s="179">
        <v>0</v>
      </c>
      <c r="Q60" s="179">
        <f t="shared" si="26"/>
        <v>0</v>
      </c>
      <c r="R60" s="179"/>
      <c r="S60" s="179" t="s">
        <v>122</v>
      </c>
      <c r="T60" s="180" t="s">
        <v>123</v>
      </c>
      <c r="U60" s="157">
        <v>0</v>
      </c>
      <c r="V60" s="157">
        <f t="shared" si="27"/>
        <v>0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192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4">
        <v>49</v>
      </c>
      <c r="B61" s="175" t="s">
        <v>207</v>
      </c>
      <c r="C61" s="183" t="s">
        <v>208</v>
      </c>
      <c r="D61" s="176" t="s">
        <v>137</v>
      </c>
      <c r="E61" s="177">
        <v>6</v>
      </c>
      <c r="F61" s="178"/>
      <c r="G61" s="179">
        <f t="shared" si="21"/>
        <v>0</v>
      </c>
      <c r="H61" s="178"/>
      <c r="I61" s="179">
        <f t="shared" si="22"/>
        <v>0</v>
      </c>
      <c r="J61" s="178"/>
      <c r="K61" s="179">
        <f t="shared" si="23"/>
        <v>0</v>
      </c>
      <c r="L61" s="179">
        <v>21</v>
      </c>
      <c r="M61" s="179">
        <f t="shared" si="24"/>
        <v>0</v>
      </c>
      <c r="N61" s="179">
        <v>0</v>
      </c>
      <c r="O61" s="179">
        <f t="shared" si="25"/>
        <v>0</v>
      </c>
      <c r="P61" s="179">
        <v>0</v>
      </c>
      <c r="Q61" s="179">
        <f t="shared" si="26"/>
        <v>0</v>
      </c>
      <c r="R61" s="179"/>
      <c r="S61" s="179" t="s">
        <v>122</v>
      </c>
      <c r="T61" s="180" t="s">
        <v>123</v>
      </c>
      <c r="U61" s="157">
        <v>0</v>
      </c>
      <c r="V61" s="157">
        <f t="shared" si="27"/>
        <v>0</v>
      </c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192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4">
        <v>50</v>
      </c>
      <c r="B62" s="175" t="s">
        <v>215</v>
      </c>
      <c r="C62" s="183" t="s">
        <v>216</v>
      </c>
      <c r="D62" s="176" t="s">
        <v>121</v>
      </c>
      <c r="E62" s="177">
        <v>1021</v>
      </c>
      <c r="F62" s="178"/>
      <c r="G62" s="179">
        <f t="shared" si="21"/>
        <v>0</v>
      </c>
      <c r="H62" s="178"/>
      <c r="I62" s="179">
        <f t="shared" si="22"/>
        <v>0</v>
      </c>
      <c r="J62" s="178"/>
      <c r="K62" s="179">
        <f t="shared" si="23"/>
        <v>0</v>
      </c>
      <c r="L62" s="179">
        <v>21</v>
      </c>
      <c r="M62" s="179">
        <f t="shared" si="24"/>
        <v>0</v>
      </c>
      <c r="N62" s="179">
        <v>0</v>
      </c>
      <c r="O62" s="179">
        <f t="shared" si="25"/>
        <v>0</v>
      </c>
      <c r="P62" s="179">
        <v>0</v>
      </c>
      <c r="Q62" s="179">
        <f t="shared" si="26"/>
        <v>0</v>
      </c>
      <c r="R62" s="179"/>
      <c r="S62" s="179" t="s">
        <v>122</v>
      </c>
      <c r="T62" s="180" t="s">
        <v>123</v>
      </c>
      <c r="U62" s="157">
        <v>0</v>
      </c>
      <c r="V62" s="157">
        <f t="shared" si="27"/>
        <v>0</v>
      </c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192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4">
        <v>51</v>
      </c>
      <c r="B63" s="175" t="s">
        <v>217</v>
      </c>
      <c r="C63" s="183" t="s">
        <v>218</v>
      </c>
      <c r="D63" s="176" t="s">
        <v>137</v>
      </c>
      <c r="E63" s="177">
        <v>6</v>
      </c>
      <c r="F63" s="178"/>
      <c r="G63" s="179">
        <f t="shared" si="21"/>
        <v>0</v>
      </c>
      <c r="H63" s="178"/>
      <c r="I63" s="179">
        <f t="shared" si="22"/>
        <v>0</v>
      </c>
      <c r="J63" s="178"/>
      <c r="K63" s="179">
        <f t="shared" si="23"/>
        <v>0</v>
      </c>
      <c r="L63" s="179">
        <v>21</v>
      </c>
      <c r="M63" s="179">
        <f t="shared" si="24"/>
        <v>0</v>
      </c>
      <c r="N63" s="179">
        <v>2.7E-4</v>
      </c>
      <c r="O63" s="179">
        <f t="shared" si="25"/>
        <v>0</v>
      </c>
      <c r="P63" s="179">
        <v>0</v>
      </c>
      <c r="Q63" s="179">
        <f t="shared" si="26"/>
        <v>0</v>
      </c>
      <c r="R63" s="179"/>
      <c r="S63" s="179" t="s">
        <v>122</v>
      </c>
      <c r="T63" s="180" t="s">
        <v>123</v>
      </c>
      <c r="U63" s="157">
        <v>0</v>
      </c>
      <c r="V63" s="157">
        <f t="shared" si="27"/>
        <v>0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192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74">
        <v>52</v>
      </c>
      <c r="B64" s="175" t="s">
        <v>221</v>
      </c>
      <c r="C64" s="183" t="s">
        <v>222</v>
      </c>
      <c r="D64" s="176" t="s">
        <v>137</v>
      </c>
      <c r="E64" s="177">
        <v>5</v>
      </c>
      <c r="F64" s="178"/>
      <c r="G64" s="179">
        <f t="shared" si="21"/>
        <v>0</v>
      </c>
      <c r="H64" s="178"/>
      <c r="I64" s="179">
        <f t="shared" si="22"/>
        <v>0</v>
      </c>
      <c r="J64" s="178"/>
      <c r="K64" s="179">
        <f t="shared" si="23"/>
        <v>0</v>
      </c>
      <c r="L64" s="179">
        <v>21</v>
      </c>
      <c r="M64" s="179">
        <f t="shared" si="24"/>
        <v>0</v>
      </c>
      <c r="N64" s="179">
        <v>3.7300000000000002E-3</v>
      </c>
      <c r="O64" s="179">
        <f t="shared" si="25"/>
        <v>0.02</v>
      </c>
      <c r="P64" s="179">
        <v>0</v>
      </c>
      <c r="Q64" s="179">
        <f t="shared" si="26"/>
        <v>0</v>
      </c>
      <c r="R64" s="179"/>
      <c r="S64" s="179" t="s">
        <v>122</v>
      </c>
      <c r="T64" s="180" t="s">
        <v>123</v>
      </c>
      <c r="U64" s="157">
        <v>0</v>
      </c>
      <c r="V64" s="157">
        <f t="shared" si="27"/>
        <v>0</v>
      </c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192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4">
        <v>53</v>
      </c>
      <c r="B65" s="175" t="s">
        <v>223</v>
      </c>
      <c r="C65" s="183" t="s">
        <v>224</v>
      </c>
      <c r="D65" s="176" t="s">
        <v>121</v>
      </c>
      <c r="E65" s="177">
        <v>1070</v>
      </c>
      <c r="F65" s="178"/>
      <c r="G65" s="179">
        <f t="shared" si="21"/>
        <v>0</v>
      </c>
      <c r="H65" s="178"/>
      <c r="I65" s="179">
        <f t="shared" si="22"/>
        <v>0</v>
      </c>
      <c r="J65" s="178"/>
      <c r="K65" s="179">
        <f t="shared" si="23"/>
        <v>0</v>
      </c>
      <c r="L65" s="179">
        <v>21</v>
      </c>
      <c r="M65" s="179">
        <f t="shared" si="24"/>
        <v>0</v>
      </c>
      <c r="N65" s="179">
        <v>3.3000000000000005E-4</v>
      </c>
      <c r="O65" s="179">
        <f t="shared" si="25"/>
        <v>0.35</v>
      </c>
      <c r="P65" s="179">
        <v>0</v>
      </c>
      <c r="Q65" s="179">
        <f t="shared" si="26"/>
        <v>0</v>
      </c>
      <c r="R65" s="179"/>
      <c r="S65" s="179" t="s">
        <v>225</v>
      </c>
      <c r="T65" s="180" t="s">
        <v>226</v>
      </c>
      <c r="U65" s="157">
        <v>2.75E-2</v>
      </c>
      <c r="V65" s="157">
        <f t="shared" si="27"/>
        <v>29.43</v>
      </c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192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74">
        <v>54</v>
      </c>
      <c r="B66" s="175" t="s">
        <v>227</v>
      </c>
      <c r="C66" s="183" t="s">
        <v>228</v>
      </c>
      <c r="D66" s="176" t="s">
        <v>121</v>
      </c>
      <c r="E66" s="177">
        <v>1070</v>
      </c>
      <c r="F66" s="178"/>
      <c r="G66" s="179">
        <f t="shared" si="21"/>
        <v>0</v>
      </c>
      <c r="H66" s="178"/>
      <c r="I66" s="179">
        <f t="shared" si="22"/>
        <v>0</v>
      </c>
      <c r="J66" s="178"/>
      <c r="K66" s="179">
        <f t="shared" si="23"/>
        <v>0</v>
      </c>
      <c r="L66" s="179">
        <v>21</v>
      </c>
      <c r="M66" s="179">
        <f t="shared" si="24"/>
        <v>0</v>
      </c>
      <c r="N66" s="179">
        <v>5.3E-3</v>
      </c>
      <c r="O66" s="179">
        <f t="shared" si="25"/>
        <v>5.67</v>
      </c>
      <c r="P66" s="179">
        <v>0</v>
      </c>
      <c r="Q66" s="179">
        <f t="shared" si="26"/>
        <v>0</v>
      </c>
      <c r="R66" s="179"/>
      <c r="S66" s="179" t="s">
        <v>225</v>
      </c>
      <c r="T66" s="180" t="s">
        <v>226</v>
      </c>
      <c r="U66" s="157">
        <v>0.2</v>
      </c>
      <c r="V66" s="157">
        <f t="shared" si="27"/>
        <v>214</v>
      </c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192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4">
        <v>55</v>
      </c>
      <c r="B67" s="175" t="s">
        <v>229</v>
      </c>
      <c r="C67" s="183" t="s">
        <v>230</v>
      </c>
      <c r="D67" s="176" t="s">
        <v>121</v>
      </c>
      <c r="E67" s="177">
        <v>1070</v>
      </c>
      <c r="F67" s="178"/>
      <c r="G67" s="179">
        <f t="shared" si="21"/>
        <v>0</v>
      </c>
      <c r="H67" s="178"/>
      <c r="I67" s="179">
        <f t="shared" si="22"/>
        <v>0</v>
      </c>
      <c r="J67" s="178"/>
      <c r="K67" s="179">
        <f t="shared" si="23"/>
        <v>0</v>
      </c>
      <c r="L67" s="179">
        <v>21</v>
      </c>
      <c r="M67" s="179">
        <f t="shared" si="24"/>
        <v>0</v>
      </c>
      <c r="N67" s="179">
        <v>0</v>
      </c>
      <c r="O67" s="179">
        <f t="shared" si="25"/>
        <v>0</v>
      </c>
      <c r="P67" s="179">
        <v>0</v>
      </c>
      <c r="Q67" s="179">
        <f t="shared" si="26"/>
        <v>0</v>
      </c>
      <c r="R67" s="179"/>
      <c r="S67" s="179" t="s">
        <v>225</v>
      </c>
      <c r="T67" s="180" t="s">
        <v>226</v>
      </c>
      <c r="U67" s="157">
        <v>0.45</v>
      </c>
      <c r="V67" s="157">
        <f t="shared" si="27"/>
        <v>481.5</v>
      </c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192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7">
        <v>56</v>
      </c>
      <c r="B68" s="168" t="s">
        <v>231</v>
      </c>
      <c r="C68" s="184" t="s">
        <v>232</v>
      </c>
      <c r="D68" s="169" t="s">
        <v>181</v>
      </c>
      <c r="E68" s="170">
        <v>235.4</v>
      </c>
      <c r="F68" s="171"/>
      <c r="G68" s="172">
        <f t="shared" si="21"/>
        <v>0</v>
      </c>
      <c r="H68" s="171"/>
      <c r="I68" s="172">
        <f t="shared" si="22"/>
        <v>0</v>
      </c>
      <c r="J68" s="171"/>
      <c r="K68" s="172">
        <f t="shared" si="23"/>
        <v>0</v>
      </c>
      <c r="L68" s="172">
        <v>21</v>
      </c>
      <c r="M68" s="172">
        <f t="shared" si="24"/>
        <v>0</v>
      </c>
      <c r="N68" s="172">
        <v>2.5000000000000001E-2</v>
      </c>
      <c r="O68" s="172">
        <f t="shared" si="25"/>
        <v>5.89</v>
      </c>
      <c r="P68" s="172">
        <v>0</v>
      </c>
      <c r="Q68" s="172">
        <f t="shared" si="26"/>
        <v>0</v>
      </c>
      <c r="R68" s="172" t="s">
        <v>233</v>
      </c>
      <c r="S68" s="172" t="s">
        <v>225</v>
      </c>
      <c r="T68" s="173" t="s">
        <v>226</v>
      </c>
      <c r="U68" s="157">
        <v>0</v>
      </c>
      <c r="V68" s="157">
        <f t="shared" si="27"/>
        <v>0</v>
      </c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234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373</v>
      </c>
      <c r="D69" s="158"/>
      <c r="E69" s="159">
        <v>235.4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236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57</v>
      </c>
      <c r="B70" s="168" t="s">
        <v>237</v>
      </c>
      <c r="C70" s="184" t="s">
        <v>238</v>
      </c>
      <c r="D70" s="169" t="s">
        <v>181</v>
      </c>
      <c r="E70" s="170">
        <v>90.95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6.4900000000000001E-3</v>
      </c>
      <c r="O70" s="172">
        <f>ROUND(E70*N70,2)</f>
        <v>0.59</v>
      </c>
      <c r="P70" s="172">
        <v>0</v>
      </c>
      <c r="Q70" s="172">
        <f>ROUND(E70*P70,2)</f>
        <v>0</v>
      </c>
      <c r="R70" s="172"/>
      <c r="S70" s="172" t="s">
        <v>122</v>
      </c>
      <c r="T70" s="173" t="s">
        <v>123</v>
      </c>
      <c r="U70" s="157">
        <v>0.21000000000000002</v>
      </c>
      <c r="V70" s="157">
        <f>ROUND(E70*U70,2)</f>
        <v>19.100000000000001</v>
      </c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124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5" t="s">
        <v>374</v>
      </c>
      <c r="D71" s="158"/>
      <c r="E71" s="159">
        <v>90.95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236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4">
        <v>58</v>
      </c>
      <c r="B72" s="175" t="s">
        <v>240</v>
      </c>
      <c r="C72" s="183" t="s">
        <v>241</v>
      </c>
      <c r="D72" s="176" t="s">
        <v>121</v>
      </c>
      <c r="E72" s="177">
        <v>1070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9">
        <v>3.2000000000000003E-4</v>
      </c>
      <c r="O72" s="179">
        <f>ROUND(E72*N72,2)</f>
        <v>0.34</v>
      </c>
      <c r="P72" s="179">
        <v>0</v>
      </c>
      <c r="Q72" s="179">
        <f>ROUND(E72*P72,2)</f>
        <v>0</v>
      </c>
      <c r="R72" s="179"/>
      <c r="S72" s="179" t="s">
        <v>225</v>
      </c>
      <c r="T72" s="180" t="s">
        <v>226</v>
      </c>
      <c r="U72" s="157">
        <v>0.1</v>
      </c>
      <c r="V72" s="157">
        <f>ROUND(E72*U72,2)</f>
        <v>107</v>
      </c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192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4">
        <v>59</v>
      </c>
      <c r="B73" s="175" t="s">
        <v>242</v>
      </c>
      <c r="C73" s="183" t="s">
        <v>243</v>
      </c>
      <c r="D73" s="176" t="s">
        <v>121</v>
      </c>
      <c r="E73" s="177">
        <v>1070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9">
        <v>3.0600000000000002E-3</v>
      </c>
      <c r="O73" s="179">
        <f>ROUND(E73*N73,2)</f>
        <v>3.27</v>
      </c>
      <c r="P73" s="179">
        <v>0</v>
      </c>
      <c r="Q73" s="179">
        <f>ROUND(E73*P73,2)</f>
        <v>0</v>
      </c>
      <c r="R73" s="179"/>
      <c r="S73" s="179" t="s">
        <v>225</v>
      </c>
      <c r="T73" s="180" t="s">
        <v>226</v>
      </c>
      <c r="U73" s="157">
        <v>0</v>
      </c>
      <c r="V73" s="157">
        <f>ROUND(E73*U73,2)</f>
        <v>0</v>
      </c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244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1" t="s">
        <v>117</v>
      </c>
      <c r="B74" s="162" t="s">
        <v>43</v>
      </c>
      <c r="C74" s="182" t="s">
        <v>82</v>
      </c>
      <c r="D74" s="163"/>
      <c r="E74" s="164"/>
      <c r="F74" s="165"/>
      <c r="G74" s="165">
        <f>SUMIF(AG75:AG75,"&lt;&gt;NOR",G75:G75)</f>
        <v>0</v>
      </c>
      <c r="H74" s="165"/>
      <c r="I74" s="165">
        <f>SUM(I75:I75)</f>
        <v>0</v>
      </c>
      <c r="J74" s="165"/>
      <c r="K74" s="165">
        <f>SUM(K75:K75)</f>
        <v>0</v>
      </c>
      <c r="L74" s="165"/>
      <c r="M74" s="165">
        <f>SUM(M75:M75)</f>
        <v>0</v>
      </c>
      <c r="N74" s="165"/>
      <c r="O74" s="165">
        <f>SUM(O75:O75)</f>
        <v>0</v>
      </c>
      <c r="P74" s="165"/>
      <c r="Q74" s="165">
        <f>SUM(Q75:Q75)</f>
        <v>0</v>
      </c>
      <c r="R74" s="165"/>
      <c r="S74" s="165"/>
      <c r="T74" s="166"/>
      <c r="U74" s="160"/>
      <c r="V74" s="160">
        <f>SUM(V75:V75)</f>
        <v>0</v>
      </c>
      <c r="W74" s="160"/>
      <c r="AG74" t="s">
        <v>118</v>
      </c>
    </row>
    <row r="75" spans="1:60" outlineLevel="1" x14ac:dyDescent="0.2">
      <c r="A75" s="167">
        <v>60</v>
      </c>
      <c r="B75" s="168" t="s">
        <v>248</v>
      </c>
      <c r="C75" s="184" t="s">
        <v>249</v>
      </c>
      <c r="D75" s="169" t="s">
        <v>250</v>
      </c>
      <c r="E75" s="170">
        <v>72.927650000000014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2">
        <v>0</v>
      </c>
      <c r="O75" s="172">
        <f>ROUND(E75*N75,2)</f>
        <v>0</v>
      </c>
      <c r="P75" s="172">
        <v>0</v>
      </c>
      <c r="Q75" s="172">
        <f>ROUND(E75*P75,2)</f>
        <v>0</v>
      </c>
      <c r="R75" s="172"/>
      <c r="S75" s="172" t="s">
        <v>122</v>
      </c>
      <c r="T75" s="173" t="s">
        <v>123</v>
      </c>
      <c r="U75" s="157">
        <v>0</v>
      </c>
      <c r="V75" s="157">
        <f>ROUND(E75*U75,2)</f>
        <v>0</v>
      </c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129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5"/>
      <c r="B76" s="6"/>
      <c r="C76" s="186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AE76">
        <v>15</v>
      </c>
      <c r="AF76">
        <v>21</v>
      </c>
    </row>
    <row r="77" spans="1:60" x14ac:dyDescent="0.2">
      <c r="A77" s="151"/>
      <c r="B77" s="152" t="s">
        <v>31</v>
      </c>
      <c r="C77" s="187"/>
      <c r="D77" s="153"/>
      <c r="E77" s="154"/>
      <c r="F77" s="154"/>
      <c r="G77" s="181">
        <f>G8+G12+G42+G49+G56+G74</f>
        <v>0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AE77">
        <f>SUMIF(L7:L75,AE76,G7:G75)</f>
        <v>0</v>
      </c>
      <c r="AF77">
        <f>SUMIF(L7:L75,AF76,G7:G75)</f>
        <v>0</v>
      </c>
      <c r="AG77" t="s">
        <v>251</v>
      </c>
    </row>
    <row r="78" spans="1:60" x14ac:dyDescent="0.2">
      <c r="A78" s="5"/>
      <c r="B78" s="6"/>
      <c r="C78" s="186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60" x14ac:dyDescent="0.2">
      <c r="A79" s="5"/>
      <c r="B79" s="6"/>
      <c r="C79" s="186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60" x14ac:dyDescent="0.2">
      <c r="A80" s="246" t="s">
        <v>252</v>
      </c>
      <c r="B80" s="246"/>
      <c r="C80" s="247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33" x14ac:dyDescent="0.2">
      <c r="A81" s="248"/>
      <c r="B81" s="249"/>
      <c r="C81" s="250"/>
      <c r="D81" s="249"/>
      <c r="E81" s="249"/>
      <c r="F81" s="249"/>
      <c r="G81" s="25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G81" t="s">
        <v>253</v>
      </c>
    </row>
    <row r="82" spans="1:33" x14ac:dyDescent="0.2">
      <c r="A82" s="252"/>
      <c r="B82" s="253"/>
      <c r="C82" s="254"/>
      <c r="D82" s="253"/>
      <c r="E82" s="253"/>
      <c r="F82" s="253"/>
      <c r="G82" s="25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">
      <c r="A83" s="252"/>
      <c r="B83" s="253"/>
      <c r="C83" s="254"/>
      <c r="D83" s="253"/>
      <c r="E83" s="253"/>
      <c r="F83" s="253"/>
      <c r="G83" s="25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3" x14ac:dyDescent="0.2">
      <c r="A84" s="252"/>
      <c r="B84" s="253"/>
      <c r="C84" s="254"/>
      <c r="D84" s="253"/>
      <c r="E84" s="253"/>
      <c r="F84" s="253"/>
      <c r="G84" s="25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3" x14ac:dyDescent="0.2">
      <c r="A85" s="256"/>
      <c r="B85" s="257"/>
      <c r="C85" s="258"/>
      <c r="D85" s="257"/>
      <c r="E85" s="257"/>
      <c r="F85" s="257"/>
      <c r="G85" s="25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33" x14ac:dyDescent="0.2">
      <c r="A86" s="5"/>
      <c r="B86" s="6"/>
      <c r="C86" s="186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33" x14ac:dyDescent="0.2">
      <c r="C87" s="188"/>
      <c r="D87" s="139"/>
      <c r="AG87" t="s">
        <v>254</v>
      </c>
    </row>
    <row r="88" spans="1:33" x14ac:dyDescent="0.2">
      <c r="D88" s="139"/>
    </row>
    <row r="89" spans="1:33" x14ac:dyDescent="0.2">
      <c r="D89" s="139"/>
    </row>
    <row r="90" spans="1:33" x14ac:dyDescent="0.2">
      <c r="D90" s="139"/>
    </row>
    <row r="91" spans="1:33" x14ac:dyDescent="0.2">
      <c r="D91" s="139"/>
    </row>
    <row r="92" spans="1:33" x14ac:dyDescent="0.2">
      <c r="D92" s="139"/>
    </row>
    <row r="93" spans="1:33" x14ac:dyDescent="0.2">
      <c r="D93" s="139"/>
    </row>
    <row r="94" spans="1:33" x14ac:dyDescent="0.2">
      <c r="D94" s="139"/>
    </row>
    <row r="95" spans="1:33" x14ac:dyDescent="0.2">
      <c r="D95" s="139"/>
    </row>
    <row r="96" spans="1:33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81:G85"/>
    <mergeCell ref="A1:G1"/>
    <mergeCell ref="C2:G2"/>
    <mergeCell ref="C3:G3"/>
    <mergeCell ref="C4:G4"/>
    <mergeCell ref="A80:C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7</v>
      </c>
      <c r="B1" s="239"/>
      <c r="C1" s="239"/>
      <c r="D1" s="239"/>
      <c r="E1" s="239"/>
      <c r="F1" s="239"/>
      <c r="G1" s="239"/>
      <c r="AG1" t="s">
        <v>93</v>
      </c>
    </row>
    <row r="2" spans="1:60" ht="25.15" customHeight="1" x14ac:dyDescent="0.2">
      <c r="A2" s="140" t="s">
        <v>8</v>
      </c>
      <c r="B2" s="75" t="s">
        <v>43</v>
      </c>
      <c r="C2" s="240" t="s">
        <v>44</v>
      </c>
      <c r="D2" s="241"/>
      <c r="E2" s="241"/>
      <c r="F2" s="241"/>
      <c r="G2" s="242"/>
      <c r="AG2" t="s">
        <v>94</v>
      </c>
    </row>
    <row r="3" spans="1:60" ht="25.15" customHeight="1" x14ac:dyDescent="0.2">
      <c r="A3" s="140" t="s">
        <v>9</v>
      </c>
      <c r="B3" s="75" t="s">
        <v>46</v>
      </c>
      <c r="C3" s="240" t="s">
        <v>44</v>
      </c>
      <c r="D3" s="241"/>
      <c r="E3" s="241"/>
      <c r="F3" s="241"/>
      <c r="G3" s="242"/>
      <c r="AC3" s="87" t="s">
        <v>94</v>
      </c>
      <c r="AG3" t="s">
        <v>95</v>
      </c>
    </row>
    <row r="4" spans="1:60" ht="25.15" customHeight="1" x14ac:dyDescent="0.2">
      <c r="A4" s="141" t="s">
        <v>10</v>
      </c>
      <c r="B4" s="142" t="s">
        <v>61</v>
      </c>
      <c r="C4" s="243" t="s">
        <v>62</v>
      </c>
      <c r="D4" s="244"/>
      <c r="E4" s="244"/>
      <c r="F4" s="244"/>
      <c r="G4" s="245"/>
      <c r="AG4" t="s">
        <v>96</v>
      </c>
    </row>
    <row r="5" spans="1:60" x14ac:dyDescent="0.2">
      <c r="D5" s="139"/>
    </row>
    <row r="6" spans="1:60" ht="38.25" x14ac:dyDescent="0.2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117</v>
      </c>
      <c r="B8" s="162" t="s">
        <v>76</v>
      </c>
      <c r="C8" s="182" t="s">
        <v>78</v>
      </c>
      <c r="D8" s="163"/>
      <c r="E8" s="164"/>
      <c r="F8" s="165"/>
      <c r="G8" s="165">
        <f>SUMIF(AG9:AG32,"&lt;&gt;NOR",G9:G32)</f>
        <v>0</v>
      </c>
      <c r="H8" s="165"/>
      <c r="I8" s="165">
        <f>SUM(I9:I32)</f>
        <v>0</v>
      </c>
      <c r="J8" s="165"/>
      <c r="K8" s="165">
        <f>SUM(K9:K32)</f>
        <v>0</v>
      </c>
      <c r="L8" s="165"/>
      <c r="M8" s="165">
        <f>SUM(M9:M32)</f>
        <v>0</v>
      </c>
      <c r="N8" s="165"/>
      <c r="O8" s="165">
        <f>SUM(O9:O32)</f>
        <v>0.95000000000000007</v>
      </c>
      <c r="P8" s="165"/>
      <c r="Q8" s="165">
        <f>SUM(Q9:Q32)</f>
        <v>2.48</v>
      </c>
      <c r="R8" s="165"/>
      <c r="S8" s="165"/>
      <c r="T8" s="166"/>
      <c r="U8" s="160"/>
      <c r="V8" s="160">
        <f>SUM(V9:V32)</f>
        <v>0</v>
      </c>
      <c r="W8" s="160"/>
      <c r="AG8" t="s">
        <v>118</v>
      </c>
    </row>
    <row r="9" spans="1:60" outlineLevel="1" x14ac:dyDescent="0.2">
      <c r="A9" s="174">
        <v>1</v>
      </c>
      <c r="B9" s="175" t="s">
        <v>130</v>
      </c>
      <c r="C9" s="183" t="s">
        <v>131</v>
      </c>
      <c r="D9" s="176" t="s">
        <v>132</v>
      </c>
      <c r="E9" s="177">
        <v>6</v>
      </c>
      <c r="F9" s="178"/>
      <c r="G9" s="179">
        <f t="shared" ref="G9:G32" si="0">ROUND(E9*F9,2)</f>
        <v>0</v>
      </c>
      <c r="H9" s="178"/>
      <c r="I9" s="179">
        <f t="shared" ref="I9:I32" si="1">ROUND(E9*H9,2)</f>
        <v>0</v>
      </c>
      <c r="J9" s="178"/>
      <c r="K9" s="179">
        <f t="shared" ref="K9:K32" si="2">ROUND(E9*J9,2)</f>
        <v>0</v>
      </c>
      <c r="L9" s="179">
        <v>21</v>
      </c>
      <c r="M9" s="179">
        <f t="shared" ref="M9:M32" si="3">G9*(1+L9/100)</f>
        <v>0</v>
      </c>
      <c r="N9" s="179">
        <v>0</v>
      </c>
      <c r="O9" s="179">
        <f t="shared" ref="O9:O32" si="4">ROUND(E9*N9,2)</f>
        <v>0</v>
      </c>
      <c r="P9" s="179">
        <v>0</v>
      </c>
      <c r="Q9" s="179">
        <f t="shared" ref="Q9:Q32" si="5">ROUND(E9*P9,2)</f>
        <v>0</v>
      </c>
      <c r="R9" s="179"/>
      <c r="S9" s="179" t="s">
        <v>122</v>
      </c>
      <c r="T9" s="180" t="s">
        <v>123</v>
      </c>
      <c r="U9" s="157">
        <v>0</v>
      </c>
      <c r="V9" s="157">
        <f t="shared" ref="V9:V32" si="6"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129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74">
        <v>2</v>
      </c>
      <c r="B10" s="175" t="s">
        <v>133</v>
      </c>
      <c r="C10" s="183" t="s">
        <v>134</v>
      </c>
      <c r="D10" s="176" t="s">
        <v>121</v>
      </c>
      <c r="E10" s="177">
        <v>18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0.13800000000000001</v>
      </c>
      <c r="Q10" s="179">
        <f t="shared" si="5"/>
        <v>2.48</v>
      </c>
      <c r="R10" s="179"/>
      <c r="S10" s="179" t="s">
        <v>122</v>
      </c>
      <c r="T10" s="180" t="s">
        <v>123</v>
      </c>
      <c r="U10" s="157">
        <v>0</v>
      </c>
      <c r="V10" s="157">
        <f t="shared" si="6"/>
        <v>0</v>
      </c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129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3</v>
      </c>
      <c r="B11" s="175" t="s">
        <v>135</v>
      </c>
      <c r="C11" s="183" t="s">
        <v>136</v>
      </c>
      <c r="D11" s="176" t="s">
        <v>137</v>
      </c>
      <c r="E11" s="177">
        <v>2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122</v>
      </c>
      <c r="T11" s="180" t="s">
        <v>123</v>
      </c>
      <c r="U11" s="157">
        <v>0</v>
      </c>
      <c r="V11" s="157">
        <f t="shared" si="6"/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129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4">
        <v>4</v>
      </c>
      <c r="B12" s="175" t="s">
        <v>327</v>
      </c>
      <c r="C12" s="183" t="s">
        <v>375</v>
      </c>
      <c r="D12" s="176" t="s">
        <v>307</v>
      </c>
      <c r="E12" s="177">
        <v>1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122</v>
      </c>
      <c r="T12" s="180" t="s">
        <v>123</v>
      </c>
      <c r="U12" s="157">
        <v>0</v>
      </c>
      <c r="V12" s="157">
        <f t="shared" si="6"/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129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5</v>
      </c>
      <c r="B13" s="175" t="s">
        <v>365</v>
      </c>
      <c r="C13" s="183" t="s">
        <v>376</v>
      </c>
      <c r="D13" s="176" t="s">
        <v>307</v>
      </c>
      <c r="E13" s="177">
        <v>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122</v>
      </c>
      <c r="T13" s="180" t="s">
        <v>123</v>
      </c>
      <c r="U13" s="157">
        <v>0</v>
      </c>
      <c r="V13" s="157">
        <f t="shared" si="6"/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6</v>
      </c>
      <c r="B14" s="175" t="s">
        <v>334</v>
      </c>
      <c r="C14" s="183" t="s">
        <v>377</v>
      </c>
      <c r="D14" s="176" t="s">
        <v>307</v>
      </c>
      <c r="E14" s="177">
        <v>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122</v>
      </c>
      <c r="T14" s="180" t="s">
        <v>123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7</v>
      </c>
      <c r="B15" s="175" t="s">
        <v>378</v>
      </c>
      <c r="C15" s="183" t="s">
        <v>379</v>
      </c>
      <c r="D15" s="176" t="s">
        <v>307</v>
      </c>
      <c r="E15" s="177">
        <v>2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8</v>
      </c>
      <c r="B16" s="175" t="s">
        <v>363</v>
      </c>
      <c r="C16" s="183" t="s">
        <v>380</v>
      </c>
      <c r="D16" s="176" t="s">
        <v>307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4">
        <v>9</v>
      </c>
      <c r="B17" s="175" t="s">
        <v>146</v>
      </c>
      <c r="C17" s="183" t="s">
        <v>147</v>
      </c>
      <c r="D17" s="176" t="s">
        <v>121</v>
      </c>
      <c r="E17" s="177">
        <v>85.9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4">
        <v>10</v>
      </c>
      <c r="B18" s="175" t="s">
        <v>148</v>
      </c>
      <c r="C18" s="183" t="s">
        <v>149</v>
      </c>
      <c r="D18" s="176" t="s">
        <v>121</v>
      </c>
      <c r="E18" s="177">
        <v>35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4">
        <v>11</v>
      </c>
      <c r="B19" s="175" t="s">
        <v>150</v>
      </c>
      <c r="C19" s="183" t="s">
        <v>151</v>
      </c>
      <c r="D19" s="176" t="s">
        <v>121</v>
      </c>
      <c r="E19" s="177">
        <v>18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9">
        <v>1.076E-2</v>
      </c>
      <c r="O19" s="179">
        <f t="shared" si="4"/>
        <v>0.19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12</v>
      </c>
      <c r="B20" s="175" t="s">
        <v>152</v>
      </c>
      <c r="C20" s="183" t="s">
        <v>153</v>
      </c>
      <c r="D20" s="176" t="s">
        <v>121</v>
      </c>
      <c r="E20" s="177">
        <v>35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9">
        <v>1.0060000000000001E-2</v>
      </c>
      <c r="O20" s="179">
        <f t="shared" si="4"/>
        <v>0.35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13</v>
      </c>
      <c r="B21" s="175" t="s">
        <v>154</v>
      </c>
      <c r="C21" s="183" t="s">
        <v>155</v>
      </c>
      <c r="D21" s="176" t="s">
        <v>121</v>
      </c>
      <c r="E21" s="177">
        <v>18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9">
        <v>8.7800000000000013E-3</v>
      </c>
      <c r="O21" s="179">
        <f t="shared" si="4"/>
        <v>0.16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14</v>
      </c>
      <c r="B22" s="175" t="s">
        <v>156</v>
      </c>
      <c r="C22" s="183" t="s">
        <v>157</v>
      </c>
      <c r="D22" s="176" t="s">
        <v>121</v>
      </c>
      <c r="E22" s="177">
        <v>4.3000000000000007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9">
        <v>3.0000000000000001E-3</v>
      </c>
      <c r="O22" s="179">
        <f t="shared" si="4"/>
        <v>0.01</v>
      </c>
      <c r="P22" s="179">
        <v>0</v>
      </c>
      <c r="Q22" s="179">
        <f t="shared" si="5"/>
        <v>0</v>
      </c>
      <c r="R22" s="179"/>
      <c r="S22" s="179" t="s">
        <v>122</v>
      </c>
      <c r="T22" s="180" t="s">
        <v>123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15</v>
      </c>
      <c r="B23" s="175" t="s">
        <v>158</v>
      </c>
      <c r="C23" s="183" t="s">
        <v>159</v>
      </c>
      <c r="D23" s="176" t="s">
        <v>121</v>
      </c>
      <c r="E23" s="177">
        <v>18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9">
        <v>3.6800000000000001E-3</v>
      </c>
      <c r="O23" s="179">
        <f t="shared" si="4"/>
        <v>7.0000000000000007E-2</v>
      </c>
      <c r="P23" s="179">
        <v>0</v>
      </c>
      <c r="Q23" s="179">
        <f t="shared" si="5"/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4">
        <v>16</v>
      </c>
      <c r="B24" s="175" t="s">
        <v>160</v>
      </c>
      <c r="C24" s="183" t="s">
        <v>161</v>
      </c>
      <c r="D24" s="176" t="s">
        <v>121</v>
      </c>
      <c r="E24" s="177">
        <v>53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9">
        <v>3.2000000000000002E-3</v>
      </c>
      <c r="O24" s="179">
        <f t="shared" si="4"/>
        <v>0.17</v>
      </c>
      <c r="P24" s="179">
        <v>0</v>
      </c>
      <c r="Q24" s="179">
        <f t="shared" si="5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4">
        <v>17</v>
      </c>
      <c r="B25" s="175" t="s">
        <v>162</v>
      </c>
      <c r="C25" s="183" t="s">
        <v>163</v>
      </c>
      <c r="D25" s="176" t="s">
        <v>132</v>
      </c>
      <c r="E25" s="177">
        <v>5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4">
        <v>18</v>
      </c>
      <c r="B26" s="175" t="s">
        <v>164</v>
      </c>
      <c r="C26" s="183" t="s">
        <v>165</v>
      </c>
      <c r="D26" s="176" t="s">
        <v>132</v>
      </c>
      <c r="E26" s="177">
        <v>47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129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19</v>
      </c>
      <c r="B27" s="175" t="s">
        <v>166</v>
      </c>
      <c r="C27" s="183" t="s">
        <v>167</v>
      </c>
      <c r="D27" s="176" t="s">
        <v>132</v>
      </c>
      <c r="E27" s="177">
        <v>47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20</v>
      </c>
      <c r="B28" s="175" t="s">
        <v>168</v>
      </c>
      <c r="C28" s="183" t="s">
        <v>169</v>
      </c>
      <c r="D28" s="176" t="s">
        <v>137</v>
      </c>
      <c r="E28" s="177">
        <v>2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9">
        <v>8.0000000000000004E-4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122</v>
      </c>
      <c r="T28" s="180" t="s">
        <v>123</v>
      </c>
      <c r="U28" s="157">
        <v>0</v>
      </c>
      <c r="V28" s="157">
        <f t="shared" si="6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170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4">
        <v>21</v>
      </c>
      <c r="B29" s="175" t="s">
        <v>171</v>
      </c>
      <c r="C29" s="183" t="s">
        <v>172</v>
      </c>
      <c r="D29" s="176" t="s">
        <v>137</v>
      </c>
      <c r="E29" s="177">
        <v>5</v>
      </c>
      <c r="F29" s="178"/>
      <c r="G29" s="179">
        <f t="shared" si="0"/>
        <v>0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122</v>
      </c>
      <c r="T29" s="180" t="s">
        <v>123</v>
      </c>
      <c r="U29" s="157">
        <v>0</v>
      </c>
      <c r="V29" s="157">
        <f t="shared" si="6"/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129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4">
        <v>22</v>
      </c>
      <c r="B30" s="175" t="s">
        <v>381</v>
      </c>
      <c r="C30" s="183" t="s">
        <v>382</v>
      </c>
      <c r="D30" s="176" t="s">
        <v>137</v>
      </c>
      <c r="E30" s="177">
        <v>2</v>
      </c>
      <c r="F30" s="178"/>
      <c r="G30" s="179">
        <f t="shared" si="0"/>
        <v>0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122</v>
      </c>
      <c r="T30" s="180" t="s">
        <v>123</v>
      </c>
      <c r="U30" s="157">
        <v>0</v>
      </c>
      <c r="V30" s="157">
        <f t="shared" si="6"/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170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23</v>
      </c>
      <c r="B31" s="175" t="s">
        <v>173</v>
      </c>
      <c r="C31" s="183" t="s">
        <v>174</v>
      </c>
      <c r="D31" s="176" t="s">
        <v>121</v>
      </c>
      <c r="E31" s="177">
        <v>94.5</v>
      </c>
      <c r="F31" s="178"/>
      <c r="G31" s="179">
        <f t="shared" si="0"/>
        <v>0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0</v>
      </c>
      <c r="N31" s="179">
        <v>4.0000000000000003E-5</v>
      </c>
      <c r="O31" s="179">
        <f t="shared" si="4"/>
        <v>0</v>
      </c>
      <c r="P31" s="179">
        <v>0</v>
      </c>
      <c r="Q31" s="179">
        <f t="shared" si="5"/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si="6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129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74">
        <v>24</v>
      </c>
      <c r="B32" s="175" t="s">
        <v>175</v>
      </c>
      <c r="C32" s="183" t="s">
        <v>176</v>
      </c>
      <c r="D32" s="176" t="s">
        <v>121</v>
      </c>
      <c r="E32" s="177">
        <v>201</v>
      </c>
      <c r="F32" s="178"/>
      <c r="G32" s="179">
        <f t="shared" si="0"/>
        <v>0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6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1" t="s">
        <v>117</v>
      </c>
      <c r="B33" s="162" t="s">
        <v>79</v>
      </c>
      <c r="C33" s="182" t="s">
        <v>81</v>
      </c>
      <c r="D33" s="163"/>
      <c r="E33" s="164"/>
      <c r="F33" s="165"/>
      <c r="G33" s="165">
        <f>SUMIF(AG34:AG39,"&lt;&gt;NOR",G34:G39)</f>
        <v>0</v>
      </c>
      <c r="H33" s="165"/>
      <c r="I33" s="165">
        <f>SUM(I34:I39)</f>
        <v>0</v>
      </c>
      <c r="J33" s="165"/>
      <c r="K33" s="165">
        <f>SUM(K34:K39)</f>
        <v>0</v>
      </c>
      <c r="L33" s="165"/>
      <c r="M33" s="165">
        <f>SUM(M34:M39)</f>
        <v>0</v>
      </c>
      <c r="N33" s="165"/>
      <c r="O33" s="165">
        <f>SUM(O34:O39)</f>
        <v>3.42</v>
      </c>
      <c r="P33" s="165"/>
      <c r="Q33" s="165">
        <f>SUM(Q34:Q39)</f>
        <v>2.5499999999999998</v>
      </c>
      <c r="R33" s="165"/>
      <c r="S33" s="165"/>
      <c r="T33" s="166"/>
      <c r="U33" s="160"/>
      <c r="V33" s="160">
        <f>SUM(V34:V39)</f>
        <v>0</v>
      </c>
      <c r="W33" s="160"/>
      <c r="AG33" t="s">
        <v>118</v>
      </c>
    </row>
    <row r="34" spans="1:60" ht="22.5" outlineLevel="1" x14ac:dyDescent="0.2">
      <c r="A34" s="174">
        <v>25</v>
      </c>
      <c r="B34" s="175" t="s">
        <v>177</v>
      </c>
      <c r="C34" s="183" t="s">
        <v>178</v>
      </c>
      <c r="D34" s="176" t="s">
        <v>121</v>
      </c>
      <c r="E34" s="177">
        <v>18.5</v>
      </c>
      <c r="F34" s="178"/>
      <c r="G34" s="179">
        <f t="shared" ref="G34:G39" si="7">ROUND(E34*F34,2)</f>
        <v>0</v>
      </c>
      <c r="H34" s="178"/>
      <c r="I34" s="179">
        <f t="shared" ref="I34:I39" si="8">ROUND(E34*H34,2)</f>
        <v>0</v>
      </c>
      <c r="J34" s="178"/>
      <c r="K34" s="179">
        <f t="shared" ref="K34:K39" si="9">ROUND(E34*J34,2)</f>
        <v>0</v>
      </c>
      <c r="L34" s="179">
        <v>21</v>
      </c>
      <c r="M34" s="179">
        <f t="shared" ref="M34:M39" si="10">G34*(1+L34/100)</f>
        <v>0</v>
      </c>
      <c r="N34" s="179">
        <v>0</v>
      </c>
      <c r="O34" s="179">
        <f t="shared" ref="O34:O39" si="11">ROUND(E34*N34,2)</f>
        <v>0</v>
      </c>
      <c r="P34" s="179">
        <v>0.13800000000000001</v>
      </c>
      <c r="Q34" s="179">
        <f t="shared" ref="Q34:Q39" si="12">ROUND(E34*P34,2)</f>
        <v>2.5499999999999998</v>
      </c>
      <c r="R34" s="179"/>
      <c r="S34" s="179" t="s">
        <v>122</v>
      </c>
      <c r="T34" s="180" t="s">
        <v>123</v>
      </c>
      <c r="U34" s="157">
        <v>0</v>
      </c>
      <c r="V34" s="157">
        <f t="shared" ref="V34:V39" si="13">ROUND(E34*U34,2)</f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4">
        <v>26</v>
      </c>
      <c r="B35" s="175" t="s">
        <v>179</v>
      </c>
      <c r="C35" s="183" t="s">
        <v>180</v>
      </c>
      <c r="D35" s="176" t="s">
        <v>181</v>
      </c>
      <c r="E35" s="177">
        <v>9.3000000000000007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122</v>
      </c>
      <c r="T35" s="180" t="s">
        <v>123</v>
      </c>
      <c r="U35" s="157">
        <v>0</v>
      </c>
      <c r="V35" s="157">
        <f t="shared" si="13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129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27</v>
      </c>
      <c r="B36" s="175" t="s">
        <v>182</v>
      </c>
      <c r="C36" s="183" t="s">
        <v>183</v>
      </c>
      <c r="D36" s="176" t="s">
        <v>121</v>
      </c>
      <c r="E36" s="177">
        <v>18.5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21</v>
      </c>
      <c r="M36" s="179">
        <f t="shared" si="10"/>
        <v>0</v>
      </c>
      <c r="N36" s="179">
        <v>3.0000000000000001E-3</v>
      </c>
      <c r="O36" s="179">
        <f t="shared" si="11"/>
        <v>0.06</v>
      </c>
      <c r="P36" s="179">
        <v>0</v>
      </c>
      <c r="Q36" s="179">
        <f t="shared" si="12"/>
        <v>0</v>
      </c>
      <c r="R36" s="179"/>
      <c r="S36" s="179" t="s">
        <v>122</v>
      </c>
      <c r="T36" s="180" t="s">
        <v>123</v>
      </c>
      <c r="U36" s="157">
        <v>0</v>
      </c>
      <c r="V36" s="157">
        <f t="shared" si="13"/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129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4">
        <v>28</v>
      </c>
      <c r="B37" s="175" t="s">
        <v>184</v>
      </c>
      <c r="C37" s="183" t="s">
        <v>185</v>
      </c>
      <c r="D37" s="176" t="s">
        <v>121</v>
      </c>
      <c r="E37" s="177">
        <v>18.5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21</v>
      </c>
      <c r="M37" s="179">
        <f t="shared" si="10"/>
        <v>0</v>
      </c>
      <c r="N37" s="179">
        <v>6.8000000000000005E-4</v>
      </c>
      <c r="O37" s="179">
        <f t="shared" si="11"/>
        <v>0.01</v>
      </c>
      <c r="P37" s="179">
        <v>0</v>
      </c>
      <c r="Q37" s="179">
        <f t="shared" si="12"/>
        <v>0</v>
      </c>
      <c r="R37" s="179"/>
      <c r="S37" s="179" t="s">
        <v>122</v>
      </c>
      <c r="T37" s="180" t="s">
        <v>123</v>
      </c>
      <c r="U37" s="157">
        <v>0</v>
      </c>
      <c r="V37" s="157">
        <f t="shared" si="13"/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129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29</v>
      </c>
      <c r="B38" s="175" t="s">
        <v>186</v>
      </c>
      <c r="C38" s="183" t="s">
        <v>187</v>
      </c>
      <c r="D38" s="176" t="s">
        <v>181</v>
      </c>
      <c r="E38" s="177">
        <v>9.3000000000000007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21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122</v>
      </c>
      <c r="T38" s="180" t="s">
        <v>123</v>
      </c>
      <c r="U38" s="157">
        <v>0</v>
      </c>
      <c r="V38" s="157">
        <f t="shared" si="13"/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129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74">
        <v>30</v>
      </c>
      <c r="B39" s="175" t="s">
        <v>188</v>
      </c>
      <c r="C39" s="183" t="s">
        <v>189</v>
      </c>
      <c r="D39" s="176" t="s">
        <v>121</v>
      </c>
      <c r="E39" s="177">
        <v>18.5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0</v>
      </c>
      <c r="N39" s="179">
        <v>0.18108000000000002</v>
      </c>
      <c r="O39" s="179">
        <f t="shared" si="11"/>
        <v>3.35</v>
      </c>
      <c r="P39" s="179">
        <v>0</v>
      </c>
      <c r="Q39" s="179">
        <f t="shared" si="12"/>
        <v>0</v>
      </c>
      <c r="R39" s="179"/>
      <c r="S39" s="179" t="s">
        <v>122</v>
      </c>
      <c r="T39" s="180" t="s">
        <v>123</v>
      </c>
      <c r="U39" s="157">
        <v>0</v>
      </c>
      <c r="V39" s="157">
        <f t="shared" si="13"/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129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1" t="s">
        <v>117</v>
      </c>
      <c r="B40" s="162" t="s">
        <v>87</v>
      </c>
      <c r="C40" s="182" t="s">
        <v>88</v>
      </c>
      <c r="D40" s="163"/>
      <c r="E40" s="164"/>
      <c r="F40" s="165"/>
      <c r="G40" s="165">
        <f>SUMIF(AG41:AG44,"&lt;&gt;NOR",G41:G44)</f>
        <v>0</v>
      </c>
      <c r="H40" s="165"/>
      <c r="I40" s="165">
        <f>SUM(I41:I44)</f>
        <v>0</v>
      </c>
      <c r="J40" s="165"/>
      <c r="K40" s="165">
        <f>SUM(K41:K44)</f>
        <v>0</v>
      </c>
      <c r="L40" s="165"/>
      <c r="M40" s="165">
        <f>SUM(M41:M44)</f>
        <v>0</v>
      </c>
      <c r="N40" s="165"/>
      <c r="O40" s="165">
        <f>SUM(O41:O44)</f>
        <v>0.09</v>
      </c>
      <c r="P40" s="165"/>
      <c r="Q40" s="165">
        <f>SUM(Q41:Q44)</f>
        <v>0</v>
      </c>
      <c r="R40" s="165"/>
      <c r="S40" s="165"/>
      <c r="T40" s="166"/>
      <c r="U40" s="160"/>
      <c r="V40" s="160">
        <f>SUM(V41:V44)</f>
        <v>0</v>
      </c>
      <c r="W40" s="160"/>
      <c r="AG40" t="s">
        <v>118</v>
      </c>
    </row>
    <row r="41" spans="1:60" ht="22.5" outlineLevel="1" x14ac:dyDescent="0.2">
      <c r="A41" s="174">
        <v>31</v>
      </c>
      <c r="B41" s="175" t="s">
        <v>190</v>
      </c>
      <c r="C41" s="183" t="s">
        <v>191</v>
      </c>
      <c r="D41" s="176" t="s">
        <v>121</v>
      </c>
      <c r="E41" s="177">
        <v>94.5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79"/>
      <c r="S41" s="179" t="s">
        <v>122</v>
      </c>
      <c r="T41" s="180" t="s">
        <v>123</v>
      </c>
      <c r="U41" s="157">
        <v>0</v>
      </c>
      <c r="V41" s="157">
        <f>ROUND(E41*U41,2)</f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192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74">
        <v>32</v>
      </c>
      <c r="B42" s="175" t="s">
        <v>199</v>
      </c>
      <c r="C42" s="183" t="s">
        <v>200</v>
      </c>
      <c r="D42" s="176" t="s">
        <v>121</v>
      </c>
      <c r="E42" s="177">
        <v>94.5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9">
        <v>0</v>
      </c>
      <c r="O42" s="179">
        <f>ROUND(E42*N42,2)</f>
        <v>0</v>
      </c>
      <c r="P42" s="179">
        <v>0</v>
      </c>
      <c r="Q42" s="179">
        <f>ROUND(E42*P42,2)</f>
        <v>0</v>
      </c>
      <c r="R42" s="179"/>
      <c r="S42" s="179" t="s">
        <v>122</v>
      </c>
      <c r="T42" s="180" t="s">
        <v>123</v>
      </c>
      <c r="U42" s="157">
        <v>0</v>
      </c>
      <c r="V42" s="157">
        <f>ROUND(E42*U42,2)</f>
        <v>0</v>
      </c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192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4">
        <v>33</v>
      </c>
      <c r="B43" s="175" t="s">
        <v>201</v>
      </c>
      <c r="C43" s="183" t="s">
        <v>202</v>
      </c>
      <c r="D43" s="176" t="s">
        <v>121</v>
      </c>
      <c r="E43" s="177">
        <v>94.5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/>
      <c r="S43" s="179" t="s">
        <v>122</v>
      </c>
      <c r="T43" s="180" t="s">
        <v>123</v>
      </c>
      <c r="U43" s="157">
        <v>0</v>
      </c>
      <c r="V43" s="157">
        <f>ROUND(E43*U43,2)</f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192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4">
        <v>34</v>
      </c>
      <c r="B44" s="175" t="s">
        <v>203</v>
      </c>
      <c r="C44" s="183" t="s">
        <v>204</v>
      </c>
      <c r="D44" s="176" t="s">
        <v>132</v>
      </c>
      <c r="E44" s="177">
        <v>33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9">
        <v>2.7900000000000004E-3</v>
      </c>
      <c r="O44" s="179">
        <f>ROUND(E44*N44,2)</f>
        <v>0.09</v>
      </c>
      <c r="P44" s="179">
        <v>0</v>
      </c>
      <c r="Q44" s="179">
        <f>ROUND(E44*P44,2)</f>
        <v>0</v>
      </c>
      <c r="R44" s="179"/>
      <c r="S44" s="179" t="s">
        <v>122</v>
      </c>
      <c r="T44" s="180" t="s">
        <v>123</v>
      </c>
      <c r="U44" s="157">
        <v>0</v>
      </c>
      <c r="V44" s="157">
        <f>ROUND(E44*U44,2)</f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192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161" t="s">
        <v>117</v>
      </c>
      <c r="B45" s="162" t="s">
        <v>83</v>
      </c>
      <c r="C45" s="182" t="s">
        <v>84</v>
      </c>
      <c r="D45" s="163"/>
      <c r="E45" s="164"/>
      <c r="F45" s="165"/>
      <c r="G45" s="165">
        <f>SUMIF(AG46:AG61,"&lt;&gt;NOR",G46:G61)</f>
        <v>0</v>
      </c>
      <c r="H45" s="165"/>
      <c r="I45" s="165">
        <f>SUM(I46:I61)</f>
        <v>0</v>
      </c>
      <c r="J45" s="165"/>
      <c r="K45" s="165">
        <f>SUM(K46:K61)</f>
        <v>0</v>
      </c>
      <c r="L45" s="165"/>
      <c r="M45" s="165">
        <f>SUM(M46:M61)</f>
        <v>0</v>
      </c>
      <c r="N45" s="165"/>
      <c r="O45" s="165">
        <f>SUM(O46:O61)</f>
        <v>2.0900000000000003</v>
      </c>
      <c r="P45" s="165"/>
      <c r="Q45" s="165">
        <f>SUM(Q46:Q61)</f>
        <v>0</v>
      </c>
      <c r="R45" s="165"/>
      <c r="S45" s="165"/>
      <c r="T45" s="166"/>
      <c r="U45" s="160"/>
      <c r="V45" s="160">
        <f>SUM(V46:V61)</f>
        <v>103.72</v>
      </c>
      <c r="W45" s="160"/>
      <c r="AG45" t="s">
        <v>118</v>
      </c>
    </row>
    <row r="46" spans="1:60" outlineLevel="1" x14ac:dyDescent="0.2">
      <c r="A46" s="174">
        <v>35</v>
      </c>
      <c r="B46" s="175" t="s">
        <v>130</v>
      </c>
      <c r="C46" s="183" t="s">
        <v>131</v>
      </c>
      <c r="D46" s="176" t="s">
        <v>121</v>
      </c>
      <c r="E46" s="177">
        <v>23.6</v>
      </c>
      <c r="F46" s="178"/>
      <c r="G46" s="179">
        <f t="shared" ref="G46:G56" si="14">ROUND(E46*F46,2)</f>
        <v>0</v>
      </c>
      <c r="H46" s="178"/>
      <c r="I46" s="179">
        <f t="shared" ref="I46:I56" si="15">ROUND(E46*H46,2)</f>
        <v>0</v>
      </c>
      <c r="J46" s="178"/>
      <c r="K46" s="179">
        <f t="shared" ref="K46:K56" si="16">ROUND(E46*J46,2)</f>
        <v>0</v>
      </c>
      <c r="L46" s="179">
        <v>21</v>
      </c>
      <c r="M46" s="179">
        <f t="shared" ref="M46:M56" si="17">G46*(1+L46/100)</f>
        <v>0</v>
      </c>
      <c r="N46" s="179">
        <v>0</v>
      </c>
      <c r="O46" s="179">
        <f t="shared" ref="O46:O56" si="18">ROUND(E46*N46,2)</f>
        <v>0</v>
      </c>
      <c r="P46" s="179">
        <v>0</v>
      </c>
      <c r="Q46" s="179">
        <f t="shared" ref="Q46:Q56" si="19">ROUND(E46*P46,2)</f>
        <v>0</v>
      </c>
      <c r="R46" s="179"/>
      <c r="S46" s="179" t="s">
        <v>122</v>
      </c>
      <c r="T46" s="180" t="s">
        <v>123</v>
      </c>
      <c r="U46" s="157">
        <v>0</v>
      </c>
      <c r="V46" s="157">
        <f t="shared" ref="V46:V56" si="20">ROUND(E46*U46,2)</f>
        <v>0</v>
      </c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192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74">
        <v>36</v>
      </c>
      <c r="B47" s="175" t="s">
        <v>336</v>
      </c>
      <c r="C47" s="183" t="s">
        <v>212</v>
      </c>
      <c r="D47" s="176" t="s">
        <v>121</v>
      </c>
      <c r="E47" s="177">
        <v>122.5</v>
      </c>
      <c r="F47" s="178"/>
      <c r="G47" s="179">
        <f t="shared" si="14"/>
        <v>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0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79"/>
      <c r="S47" s="179" t="s">
        <v>122</v>
      </c>
      <c r="T47" s="180" t="s">
        <v>123</v>
      </c>
      <c r="U47" s="157">
        <v>0</v>
      </c>
      <c r="V47" s="157">
        <f t="shared" si="20"/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192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4">
        <v>37</v>
      </c>
      <c r="B48" s="175" t="s">
        <v>215</v>
      </c>
      <c r="C48" s="183" t="s">
        <v>216</v>
      </c>
      <c r="D48" s="176" t="s">
        <v>121</v>
      </c>
      <c r="E48" s="177">
        <v>122.5</v>
      </c>
      <c r="F48" s="178"/>
      <c r="G48" s="179">
        <f t="shared" si="14"/>
        <v>0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122</v>
      </c>
      <c r="T48" s="180" t="s">
        <v>123</v>
      </c>
      <c r="U48" s="157">
        <v>0</v>
      </c>
      <c r="V48" s="157">
        <f t="shared" si="20"/>
        <v>0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192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4">
        <v>38</v>
      </c>
      <c r="B49" s="175" t="s">
        <v>213</v>
      </c>
      <c r="C49" s="183" t="s">
        <v>214</v>
      </c>
      <c r="D49" s="176" t="s">
        <v>132</v>
      </c>
      <c r="E49" s="177">
        <v>44.400000000000006</v>
      </c>
      <c r="F49" s="178"/>
      <c r="G49" s="179">
        <f t="shared" si="14"/>
        <v>0</v>
      </c>
      <c r="H49" s="178"/>
      <c r="I49" s="179">
        <f t="shared" si="15"/>
        <v>0</v>
      </c>
      <c r="J49" s="178"/>
      <c r="K49" s="179">
        <f t="shared" si="16"/>
        <v>0</v>
      </c>
      <c r="L49" s="179">
        <v>21</v>
      </c>
      <c r="M49" s="179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122</v>
      </c>
      <c r="T49" s="180" t="s">
        <v>123</v>
      </c>
      <c r="U49" s="157">
        <v>0</v>
      </c>
      <c r="V49" s="157">
        <f t="shared" si="20"/>
        <v>0</v>
      </c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192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4">
        <v>39</v>
      </c>
      <c r="B50" s="175" t="s">
        <v>383</v>
      </c>
      <c r="C50" s="183" t="s">
        <v>384</v>
      </c>
      <c r="D50" s="176" t="s">
        <v>121</v>
      </c>
      <c r="E50" s="177">
        <v>13</v>
      </c>
      <c r="F50" s="178"/>
      <c r="G50" s="179">
        <f t="shared" si="14"/>
        <v>0</v>
      </c>
      <c r="H50" s="178"/>
      <c r="I50" s="179">
        <f t="shared" si="15"/>
        <v>0</v>
      </c>
      <c r="J50" s="178"/>
      <c r="K50" s="179">
        <f t="shared" si="16"/>
        <v>0</v>
      </c>
      <c r="L50" s="179">
        <v>21</v>
      </c>
      <c r="M50" s="179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79"/>
      <c r="S50" s="179" t="s">
        <v>122</v>
      </c>
      <c r="T50" s="180" t="s">
        <v>123</v>
      </c>
      <c r="U50" s="157">
        <v>0</v>
      </c>
      <c r="V50" s="157">
        <f t="shared" si="20"/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192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4">
        <v>40</v>
      </c>
      <c r="B51" s="175" t="s">
        <v>219</v>
      </c>
      <c r="C51" s="183" t="s">
        <v>220</v>
      </c>
      <c r="D51" s="176" t="s">
        <v>132</v>
      </c>
      <c r="E51" s="177">
        <v>44.400000000000006</v>
      </c>
      <c r="F51" s="178"/>
      <c r="G51" s="179">
        <f t="shared" si="14"/>
        <v>0</v>
      </c>
      <c r="H51" s="178"/>
      <c r="I51" s="179">
        <f t="shared" si="15"/>
        <v>0</v>
      </c>
      <c r="J51" s="178"/>
      <c r="K51" s="179">
        <f t="shared" si="16"/>
        <v>0</v>
      </c>
      <c r="L51" s="179">
        <v>21</v>
      </c>
      <c r="M51" s="179">
        <f t="shared" si="17"/>
        <v>0</v>
      </c>
      <c r="N51" s="179">
        <v>2.7200000000000002E-3</v>
      </c>
      <c r="O51" s="179">
        <f t="shared" si="18"/>
        <v>0.12</v>
      </c>
      <c r="P51" s="179">
        <v>0</v>
      </c>
      <c r="Q51" s="179">
        <f t="shared" si="19"/>
        <v>0</v>
      </c>
      <c r="R51" s="179"/>
      <c r="S51" s="179" t="s">
        <v>122</v>
      </c>
      <c r="T51" s="180" t="s">
        <v>123</v>
      </c>
      <c r="U51" s="157">
        <v>0</v>
      </c>
      <c r="V51" s="157">
        <f t="shared" si="20"/>
        <v>0</v>
      </c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192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74">
        <v>41</v>
      </c>
      <c r="B52" s="175" t="s">
        <v>221</v>
      </c>
      <c r="C52" s="183" t="s">
        <v>222</v>
      </c>
      <c r="D52" s="176" t="s">
        <v>137</v>
      </c>
      <c r="E52" s="177">
        <v>2</v>
      </c>
      <c r="F52" s="178"/>
      <c r="G52" s="179">
        <f t="shared" si="14"/>
        <v>0</v>
      </c>
      <c r="H52" s="178"/>
      <c r="I52" s="179">
        <f t="shared" si="15"/>
        <v>0</v>
      </c>
      <c r="J52" s="178"/>
      <c r="K52" s="179">
        <f t="shared" si="16"/>
        <v>0</v>
      </c>
      <c r="L52" s="179">
        <v>21</v>
      </c>
      <c r="M52" s="179">
        <f t="shared" si="17"/>
        <v>0</v>
      </c>
      <c r="N52" s="179">
        <v>3.7300000000000002E-3</v>
      </c>
      <c r="O52" s="179">
        <f t="shared" si="18"/>
        <v>0.01</v>
      </c>
      <c r="P52" s="179">
        <v>0</v>
      </c>
      <c r="Q52" s="179">
        <f t="shared" si="19"/>
        <v>0</v>
      </c>
      <c r="R52" s="179"/>
      <c r="S52" s="179" t="s">
        <v>122</v>
      </c>
      <c r="T52" s="180" t="s">
        <v>123</v>
      </c>
      <c r="U52" s="157">
        <v>0</v>
      </c>
      <c r="V52" s="157">
        <f t="shared" si="20"/>
        <v>0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192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74">
        <v>42</v>
      </c>
      <c r="B53" s="175" t="s">
        <v>223</v>
      </c>
      <c r="C53" s="183" t="s">
        <v>224</v>
      </c>
      <c r="D53" s="176" t="s">
        <v>121</v>
      </c>
      <c r="E53" s="177">
        <v>130.4</v>
      </c>
      <c r="F53" s="178"/>
      <c r="G53" s="179">
        <f t="shared" si="14"/>
        <v>0</v>
      </c>
      <c r="H53" s="178"/>
      <c r="I53" s="179">
        <f t="shared" si="15"/>
        <v>0</v>
      </c>
      <c r="J53" s="178"/>
      <c r="K53" s="179">
        <f t="shared" si="16"/>
        <v>0</v>
      </c>
      <c r="L53" s="179">
        <v>21</v>
      </c>
      <c r="M53" s="179">
        <f t="shared" si="17"/>
        <v>0</v>
      </c>
      <c r="N53" s="179">
        <v>3.3000000000000005E-4</v>
      </c>
      <c r="O53" s="179">
        <f t="shared" si="18"/>
        <v>0.04</v>
      </c>
      <c r="P53" s="179">
        <v>0</v>
      </c>
      <c r="Q53" s="179">
        <f t="shared" si="19"/>
        <v>0</v>
      </c>
      <c r="R53" s="179"/>
      <c r="S53" s="179" t="s">
        <v>225</v>
      </c>
      <c r="T53" s="180" t="s">
        <v>226</v>
      </c>
      <c r="U53" s="157">
        <v>2.75E-2</v>
      </c>
      <c r="V53" s="157">
        <f t="shared" si="20"/>
        <v>3.59</v>
      </c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192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74">
        <v>43</v>
      </c>
      <c r="B54" s="175" t="s">
        <v>227</v>
      </c>
      <c r="C54" s="183" t="s">
        <v>322</v>
      </c>
      <c r="D54" s="176" t="s">
        <v>121</v>
      </c>
      <c r="E54" s="177">
        <v>130.4</v>
      </c>
      <c r="F54" s="178"/>
      <c r="G54" s="179">
        <f t="shared" si="14"/>
        <v>0</v>
      </c>
      <c r="H54" s="178"/>
      <c r="I54" s="179">
        <f t="shared" si="15"/>
        <v>0</v>
      </c>
      <c r="J54" s="178"/>
      <c r="K54" s="179">
        <f t="shared" si="16"/>
        <v>0</v>
      </c>
      <c r="L54" s="179">
        <v>21</v>
      </c>
      <c r="M54" s="179">
        <f t="shared" si="17"/>
        <v>0</v>
      </c>
      <c r="N54" s="179">
        <v>5.3E-3</v>
      </c>
      <c r="O54" s="179">
        <f t="shared" si="18"/>
        <v>0.69</v>
      </c>
      <c r="P54" s="179">
        <v>0</v>
      </c>
      <c r="Q54" s="179">
        <f t="shared" si="19"/>
        <v>0</v>
      </c>
      <c r="R54" s="179"/>
      <c r="S54" s="179" t="s">
        <v>225</v>
      </c>
      <c r="T54" s="180" t="s">
        <v>226</v>
      </c>
      <c r="U54" s="157">
        <v>0.2</v>
      </c>
      <c r="V54" s="157">
        <f t="shared" si="20"/>
        <v>26.08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192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4">
        <v>44</v>
      </c>
      <c r="B55" s="175" t="s">
        <v>229</v>
      </c>
      <c r="C55" s="183" t="s">
        <v>230</v>
      </c>
      <c r="D55" s="176" t="s">
        <v>121</v>
      </c>
      <c r="E55" s="177">
        <v>130.4</v>
      </c>
      <c r="F55" s="178"/>
      <c r="G55" s="179">
        <f t="shared" si="14"/>
        <v>0</v>
      </c>
      <c r="H55" s="178"/>
      <c r="I55" s="179">
        <f t="shared" si="15"/>
        <v>0</v>
      </c>
      <c r="J55" s="178"/>
      <c r="K55" s="179">
        <f t="shared" si="16"/>
        <v>0</v>
      </c>
      <c r="L55" s="179">
        <v>21</v>
      </c>
      <c r="M55" s="179">
        <f t="shared" si="17"/>
        <v>0</v>
      </c>
      <c r="N55" s="179">
        <v>0</v>
      </c>
      <c r="O55" s="179">
        <f t="shared" si="18"/>
        <v>0</v>
      </c>
      <c r="P55" s="179">
        <v>0</v>
      </c>
      <c r="Q55" s="179">
        <f t="shared" si="19"/>
        <v>0</v>
      </c>
      <c r="R55" s="179"/>
      <c r="S55" s="179" t="s">
        <v>225</v>
      </c>
      <c r="T55" s="180" t="s">
        <v>226</v>
      </c>
      <c r="U55" s="157">
        <v>0.45</v>
      </c>
      <c r="V55" s="157">
        <f t="shared" si="20"/>
        <v>58.68</v>
      </c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192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7">
        <v>45</v>
      </c>
      <c r="B56" s="168" t="s">
        <v>231</v>
      </c>
      <c r="C56" s="184" t="s">
        <v>232</v>
      </c>
      <c r="D56" s="169" t="s">
        <v>181</v>
      </c>
      <c r="E56" s="170">
        <v>28.688000000000002</v>
      </c>
      <c r="F56" s="171"/>
      <c r="G56" s="172">
        <f t="shared" si="14"/>
        <v>0</v>
      </c>
      <c r="H56" s="171"/>
      <c r="I56" s="172">
        <f t="shared" si="15"/>
        <v>0</v>
      </c>
      <c r="J56" s="171"/>
      <c r="K56" s="172">
        <f t="shared" si="16"/>
        <v>0</v>
      </c>
      <c r="L56" s="172">
        <v>21</v>
      </c>
      <c r="M56" s="172">
        <f t="shared" si="17"/>
        <v>0</v>
      </c>
      <c r="N56" s="172">
        <v>2.5000000000000001E-2</v>
      </c>
      <c r="O56" s="172">
        <f t="shared" si="18"/>
        <v>0.72</v>
      </c>
      <c r="P56" s="172">
        <v>0</v>
      </c>
      <c r="Q56" s="172">
        <f t="shared" si="19"/>
        <v>0</v>
      </c>
      <c r="R56" s="172" t="s">
        <v>233</v>
      </c>
      <c r="S56" s="172" t="s">
        <v>225</v>
      </c>
      <c r="T56" s="173" t="s">
        <v>226</v>
      </c>
      <c r="U56" s="157">
        <v>0</v>
      </c>
      <c r="V56" s="157">
        <f t="shared" si="20"/>
        <v>0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234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5" t="s">
        <v>385</v>
      </c>
      <c r="D57" s="158"/>
      <c r="E57" s="159">
        <v>28.688000000000002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236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67">
        <v>46</v>
      </c>
      <c r="B58" s="168" t="s">
        <v>237</v>
      </c>
      <c r="C58" s="184" t="s">
        <v>238</v>
      </c>
      <c r="D58" s="169" t="s">
        <v>181</v>
      </c>
      <c r="E58" s="170">
        <v>11.084000000000001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2">
        <v>6.4900000000000001E-3</v>
      </c>
      <c r="O58" s="172">
        <f>ROUND(E58*N58,2)</f>
        <v>7.0000000000000007E-2</v>
      </c>
      <c r="P58" s="172">
        <v>0</v>
      </c>
      <c r="Q58" s="172">
        <f>ROUND(E58*P58,2)</f>
        <v>0</v>
      </c>
      <c r="R58" s="172"/>
      <c r="S58" s="172" t="s">
        <v>122</v>
      </c>
      <c r="T58" s="173" t="s">
        <v>123</v>
      </c>
      <c r="U58" s="157">
        <v>0.21000000000000002</v>
      </c>
      <c r="V58" s="157">
        <f>ROUND(E58*U58,2)</f>
        <v>2.33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124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5" t="s">
        <v>386</v>
      </c>
      <c r="D59" s="158"/>
      <c r="E59" s="159">
        <v>11.084000000000001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236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74">
        <v>47</v>
      </c>
      <c r="B60" s="175" t="s">
        <v>240</v>
      </c>
      <c r="C60" s="183" t="s">
        <v>241</v>
      </c>
      <c r="D60" s="176" t="s">
        <v>121</v>
      </c>
      <c r="E60" s="177">
        <v>130.4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9">
        <v>3.2000000000000003E-4</v>
      </c>
      <c r="O60" s="179">
        <f>ROUND(E60*N60,2)</f>
        <v>0.04</v>
      </c>
      <c r="P60" s="179">
        <v>0</v>
      </c>
      <c r="Q60" s="179">
        <f>ROUND(E60*P60,2)</f>
        <v>0</v>
      </c>
      <c r="R60" s="179"/>
      <c r="S60" s="179" t="s">
        <v>225</v>
      </c>
      <c r="T60" s="180" t="s">
        <v>226</v>
      </c>
      <c r="U60" s="157">
        <v>0.1</v>
      </c>
      <c r="V60" s="157">
        <f>ROUND(E60*U60,2)</f>
        <v>13.04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192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4">
        <v>48</v>
      </c>
      <c r="B61" s="175" t="s">
        <v>242</v>
      </c>
      <c r="C61" s="183" t="s">
        <v>243</v>
      </c>
      <c r="D61" s="176" t="s">
        <v>121</v>
      </c>
      <c r="E61" s="177">
        <v>130.4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9">
        <v>3.0600000000000002E-3</v>
      </c>
      <c r="O61" s="179">
        <f>ROUND(E61*N61,2)</f>
        <v>0.4</v>
      </c>
      <c r="P61" s="179">
        <v>0</v>
      </c>
      <c r="Q61" s="179">
        <f>ROUND(E61*P61,2)</f>
        <v>0</v>
      </c>
      <c r="R61" s="179"/>
      <c r="S61" s="179" t="s">
        <v>225</v>
      </c>
      <c r="T61" s="180" t="s">
        <v>226</v>
      </c>
      <c r="U61" s="157">
        <v>0</v>
      </c>
      <c r="V61" s="157">
        <f>ROUND(E61*U61,2)</f>
        <v>0</v>
      </c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244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1" t="s">
        <v>117</v>
      </c>
      <c r="B62" s="162" t="s">
        <v>85</v>
      </c>
      <c r="C62" s="182" t="s">
        <v>86</v>
      </c>
      <c r="D62" s="163"/>
      <c r="E62" s="164"/>
      <c r="F62" s="165"/>
      <c r="G62" s="165">
        <f>SUMIF(AG63:AG63,"&lt;&gt;NOR",G63:G63)</f>
        <v>0</v>
      </c>
      <c r="H62" s="165"/>
      <c r="I62" s="165">
        <f>SUM(I63:I63)</f>
        <v>0</v>
      </c>
      <c r="J62" s="165"/>
      <c r="K62" s="165">
        <f>SUM(K63:K63)</f>
        <v>0</v>
      </c>
      <c r="L62" s="165"/>
      <c r="M62" s="165">
        <f>SUM(M63:M63)</f>
        <v>0</v>
      </c>
      <c r="N62" s="165"/>
      <c r="O62" s="165">
        <f>SUM(O63:O63)</f>
        <v>0.24</v>
      </c>
      <c r="P62" s="165"/>
      <c r="Q62" s="165">
        <f>SUM(Q63:Q63)</f>
        <v>0</v>
      </c>
      <c r="R62" s="165"/>
      <c r="S62" s="165"/>
      <c r="T62" s="166"/>
      <c r="U62" s="160"/>
      <c r="V62" s="160">
        <f>SUM(V63:V63)</f>
        <v>0</v>
      </c>
      <c r="W62" s="160"/>
      <c r="AG62" t="s">
        <v>118</v>
      </c>
    </row>
    <row r="63" spans="1:60" outlineLevel="1" x14ac:dyDescent="0.2">
      <c r="A63" s="174">
        <v>49</v>
      </c>
      <c r="B63" s="175" t="s">
        <v>387</v>
      </c>
      <c r="C63" s="183" t="s">
        <v>388</v>
      </c>
      <c r="D63" s="176" t="s">
        <v>121</v>
      </c>
      <c r="E63" s="177">
        <v>13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9">
        <v>1.8330000000000003E-2</v>
      </c>
      <c r="O63" s="179">
        <f>ROUND(E63*N63,2)</f>
        <v>0.24</v>
      </c>
      <c r="P63" s="179">
        <v>0</v>
      </c>
      <c r="Q63" s="179">
        <f>ROUND(E63*P63,2)</f>
        <v>0</v>
      </c>
      <c r="R63" s="179"/>
      <c r="S63" s="179" t="s">
        <v>122</v>
      </c>
      <c r="T63" s="180" t="s">
        <v>123</v>
      </c>
      <c r="U63" s="157">
        <v>0</v>
      </c>
      <c r="V63" s="157">
        <f>ROUND(E63*U63,2)</f>
        <v>0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192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161" t="s">
        <v>117</v>
      </c>
      <c r="B64" s="162" t="s">
        <v>43</v>
      </c>
      <c r="C64" s="182" t="s">
        <v>82</v>
      </c>
      <c r="D64" s="163"/>
      <c r="E64" s="164"/>
      <c r="F64" s="165"/>
      <c r="G64" s="165">
        <f>SUMIF(AG65:AG65,"&lt;&gt;NOR",G65:G65)</f>
        <v>0</v>
      </c>
      <c r="H64" s="165"/>
      <c r="I64" s="165">
        <f>SUM(I65:I65)</f>
        <v>0</v>
      </c>
      <c r="J64" s="165"/>
      <c r="K64" s="165">
        <f>SUM(K65:K65)</f>
        <v>0</v>
      </c>
      <c r="L64" s="165"/>
      <c r="M64" s="165">
        <f>SUM(M65:M65)</f>
        <v>0</v>
      </c>
      <c r="N64" s="165"/>
      <c r="O64" s="165">
        <f>SUM(O65:O65)</f>
        <v>0</v>
      </c>
      <c r="P64" s="165"/>
      <c r="Q64" s="165">
        <f>SUM(Q65:Q65)</f>
        <v>0</v>
      </c>
      <c r="R64" s="165"/>
      <c r="S64" s="165"/>
      <c r="T64" s="166"/>
      <c r="U64" s="160"/>
      <c r="V64" s="160">
        <f>SUM(V65:V65)</f>
        <v>0</v>
      </c>
      <c r="W64" s="160"/>
      <c r="AG64" t="s">
        <v>118</v>
      </c>
    </row>
    <row r="65" spans="1:60" outlineLevel="1" x14ac:dyDescent="0.2">
      <c r="A65" s="167">
        <v>50</v>
      </c>
      <c r="B65" s="168" t="s">
        <v>248</v>
      </c>
      <c r="C65" s="184" t="s">
        <v>249</v>
      </c>
      <c r="D65" s="169" t="s">
        <v>250</v>
      </c>
      <c r="E65" s="170">
        <v>5.0081000000000007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/>
      <c r="S65" s="172" t="s">
        <v>122</v>
      </c>
      <c r="T65" s="173" t="s">
        <v>123</v>
      </c>
      <c r="U65" s="157">
        <v>0</v>
      </c>
      <c r="V65" s="157">
        <f>ROUND(E65*U65,2)</f>
        <v>0</v>
      </c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129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5"/>
      <c r="B66" s="6"/>
      <c r="C66" s="186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AE66">
        <v>15</v>
      </c>
      <c r="AF66">
        <v>21</v>
      </c>
    </row>
    <row r="67" spans="1:60" x14ac:dyDescent="0.2">
      <c r="A67" s="151"/>
      <c r="B67" s="152" t="s">
        <v>31</v>
      </c>
      <c r="C67" s="187"/>
      <c r="D67" s="153"/>
      <c r="E67" s="154"/>
      <c r="F67" s="154"/>
      <c r="G67" s="181">
        <f>G8+G33+G40+G45+G62+G64</f>
        <v>0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AE67">
        <f>SUMIF(L7:L65,AE66,G7:G65)</f>
        <v>0</v>
      </c>
      <c r="AF67">
        <f>SUMIF(L7:L65,AF66,G7:G65)</f>
        <v>0</v>
      </c>
      <c r="AG67" t="s">
        <v>251</v>
      </c>
    </row>
    <row r="68" spans="1:60" x14ac:dyDescent="0.2">
      <c r="A68" s="5"/>
      <c r="B68" s="6"/>
      <c r="C68" s="186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60" x14ac:dyDescent="0.2">
      <c r="A69" s="5"/>
      <c r="B69" s="6"/>
      <c r="C69" s="186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60" x14ac:dyDescent="0.2">
      <c r="A70" s="246" t="s">
        <v>252</v>
      </c>
      <c r="B70" s="246"/>
      <c r="C70" s="247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60" x14ac:dyDescent="0.2">
      <c r="A71" s="248"/>
      <c r="B71" s="249"/>
      <c r="C71" s="250"/>
      <c r="D71" s="249"/>
      <c r="E71" s="249"/>
      <c r="F71" s="249"/>
      <c r="G71" s="25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G71" t="s">
        <v>253</v>
      </c>
    </row>
    <row r="72" spans="1:60" x14ac:dyDescent="0.2">
      <c r="A72" s="252"/>
      <c r="B72" s="253"/>
      <c r="C72" s="254"/>
      <c r="D72" s="253"/>
      <c r="E72" s="253"/>
      <c r="F72" s="253"/>
      <c r="G72" s="25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60" x14ac:dyDescent="0.2">
      <c r="A73" s="252"/>
      <c r="B73" s="253"/>
      <c r="C73" s="254"/>
      <c r="D73" s="253"/>
      <c r="E73" s="253"/>
      <c r="F73" s="253"/>
      <c r="G73" s="25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60" x14ac:dyDescent="0.2">
      <c r="A74" s="252"/>
      <c r="B74" s="253"/>
      <c r="C74" s="254"/>
      <c r="D74" s="253"/>
      <c r="E74" s="253"/>
      <c r="F74" s="253"/>
      <c r="G74" s="25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60" x14ac:dyDescent="0.2">
      <c r="A75" s="256"/>
      <c r="B75" s="257"/>
      <c r="C75" s="258"/>
      <c r="D75" s="257"/>
      <c r="E75" s="257"/>
      <c r="F75" s="257"/>
      <c r="G75" s="25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60" x14ac:dyDescent="0.2">
      <c r="A76" s="5"/>
      <c r="B76" s="6"/>
      <c r="C76" s="186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60" x14ac:dyDescent="0.2">
      <c r="C77" s="188"/>
      <c r="D77" s="139"/>
      <c r="AG77" t="s">
        <v>254</v>
      </c>
    </row>
    <row r="78" spans="1:60" x14ac:dyDescent="0.2">
      <c r="D78" s="139"/>
    </row>
    <row r="79" spans="1:60" x14ac:dyDescent="0.2">
      <c r="D79" s="139"/>
    </row>
    <row r="80" spans="1:60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71:G75"/>
    <mergeCell ref="A1:G1"/>
    <mergeCell ref="C2:G2"/>
    <mergeCell ref="C3:G3"/>
    <mergeCell ref="C4:G4"/>
    <mergeCell ref="A70:C7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7</v>
      </c>
      <c r="B1" s="239"/>
      <c r="C1" s="239"/>
      <c r="D1" s="239"/>
      <c r="E1" s="239"/>
      <c r="F1" s="239"/>
      <c r="G1" s="239"/>
      <c r="AG1" t="s">
        <v>93</v>
      </c>
    </row>
    <row r="2" spans="1:60" ht="25.15" customHeight="1" x14ac:dyDescent="0.2">
      <c r="A2" s="140" t="s">
        <v>8</v>
      </c>
      <c r="B2" s="75" t="s">
        <v>43</v>
      </c>
      <c r="C2" s="240" t="s">
        <v>44</v>
      </c>
      <c r="D2" s="241"/>
      <c r="E2" s="241"/>
      <c r="F2" s="241"/>
      <c r="G2" s="242"/>
      <c r="AG2" t="s">
        <v>94</v>
      </c>
    </row>
    <row r="3" spans="1:60" ht="25.15" customHeight="1" x14ac:dyDescent="0.2">
      <c r="A3" s="140" t="s">
        <v>9</v>
      </c>
      <c r="B3" s="75" t="s">
        <v>46</v>
      </c>
      <c r="C3" s="240" t="s">
        <v>44</v>
      </c>
      <c r="D3" s="241"/>
      <c r="E3" s="241"/>
      <c r="F3" s="241"/>
      <c r="G3" s="242"/>
      <c r="AC3" s="87" t="s">
        <v>94</v>
      </c>
      <c r="AG3" t="s">
        <v>95</v>
      </c>
    </row>
    <row r="4" spans="1:60" ht="25.15" customHeight="1" x14ac:dyDescent="0.2">
      <c r="A4" s="141" t="s">
        <v>10</v>
      </c>
      <c r="B4" s="142" t="s">
        <v>63</v>
      </c>
      <c r="C4" s="243" t="s">
        <v>64</v>
      </c>
      <c r="D4" s="244"/>
      <c r="E4" s="244"/>
      <c r="F4" s="244"/>
      <c r="G4" s="245"/>
      <c r="AG4" t="s">
        <v>96</v>
      </c>
    </row>
    <row r="5" spans="1:60" x14ac:dyDescent="0.2">
      <c r="D5" s="139"/>
    </row>
    <row r="6" spans="1:60" ht="38.25" x14ac:dyDescent="0.2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117</v>
      </c>
      <c r="B8" s="162" t="s">
        <v>91</v>
      </c>
      <c r="C8" s="182" t="s">
        <v>29</v>
      </c>
      <c r="D8" s="163"/>
      <c r="E8" s="164"/>
      <c r="F8" s="165"/>
      <c r="G8" s="165">
        <f>SUMIF(AG9:AG12,"&lt;&gt;NOR",G9:G12)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5"/>
      <c r="O8" s="165">
        <f>SUM(O9:O12)</f>
        <v>0</v>
      </c>
      <c r="P8" s="165"/>
      <c r="Q8" s="165">
        <f>SUM(Q9:Q12)</f>
        <v>0</v>
      </c>
      <c r="R8" s="165"/>
      <c r="S8" s="165"/>
      <c r="T8" s="166"/>
      <c r="U8" s="160"/>
      <c r="V8" s="160">
        <f>SUM(V9:V12)</f>
        <v>0</v>
      </c>
      <c r="W8" s="160"/>
      <c r="AG8" t="s">
        <v>118</v>
      </c>
    </row>
    <row r="9" spans="1:60" outlineLevel="1" x14ac:dyDescent="0.2">
      <c r="A9" s="167">
        <v>1</v>
      </c>
      <c r="B9" s="168" t="s">
        <v>389</v>
      </c>
      <c r="C9" s="184" t="s">
        <v>390</v>
      </c>
      <c r="D9" s="169" t="s">
        <v>313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225</v>
      </c>
      <c r="T9" s="173" t="s">
        <v>123</v>
      </c>
      <c r="U9" s="157">
        <v>0</v>
      </c>
      <c r="V9" s="157">
        <f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314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391</v>
      </c>
      <c r="D10" s="158"/>
      <c r="E10" s="159">
        <v>1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236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2</v>
      </c>
      <c r="B11" s="175" t="s">
        <v>392</v>
      </c>
      <c r="C11" s="183" t="s">
        <v>393</v>
      </c>
      <c r="D11" s="176" t="s">
        <v>313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225</v>
      </c>
      <c r="T11" s="180" t="s">
        <v>123</v>
      </c>
      <c r="U11" s="157">
        <v>0</v>
      </c>
      <c r="V11" s="157">
        <f>ROUND(E11*U11,2)</f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314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7">
        <v>3</v>
      </c>
      <c r="B12" s="168" t="s">
        <v>394</v>
      </c>
      <c r="C12" s="184" t="s">
        <v>395</v>
      </c>
      <c r="D12" s="169" t="s">
        <v>313</v>
      </c>
      <c r="E12" s="170">
        <v>1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/>
      <c r="S12" s="172" t="s">
        <v>225</v>
      </c>
      <c r="T12" s="173" t="s">
        <v>123</v>
      </c>
      <c r="U12" s="157">
        <v>0</v>
      </c>
      <c r="V12" s="157">
        <f>ROUND(E12*U12,2)</f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314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5"/>
      <c r="B13" s="6"/>
      <c r="C13" s="186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E13">
        <v>15</v>
      </c>
      <c r="AF13">
        <v>21</v>
      </c>
    </row>
    <row r="14" spans="1:60" x14ac:dyDescent="0.2">
      <c r="A14" s="151"/>
      <c r="B14" s="152" t="s">
        <v>31</v>
      </c>
      <c r="C14" s="187"/>
      <c r="D14" s="153"/>
      <c r="E14" s="154"/>
      <c r="F14" s="154"/>
      <c r="G14" s="181">
        <f>G8</f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E14">
        <f>SUMIF(L7:L12,AE13,G7:G12)</f>
        <v>0</v>
      </c>
      <c r="AF14">
        <f>SUMIF(L7:L12,AF13,G7:G12)</f>
        <v>0</v>
      </c>
      <c r="AG14" t="s">
        <v>251</v>
      </c>
    </row>
    <row r="15" spans="1:60" x14ac:dyDescent="0.2">
      <c r="A15" s="5"/>
      <c r="B15" s="6"/>
      <c r="C15" s="186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60" x14ac:dyDescent="0.2">
      <c r="A16" s="5"/>
      <c r="B16" s="6"/>
      <c r="C16" s="186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33" x14ac:dyDescent="0.2">
      <c r="A17" s="246" t="s">
        <v>252</v>
      </c>
      <c r="B17" s="246"/>
      <c r="C17" s="247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248"/>
      <c r="B18" s="249"/>
      <c r="C18" s="250"/>
      <c r="D18" s="249"/>
      <c r="E18" s="249"/>
      <c r="F18" s="249"/>
      <c r="G18" s="251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G18" t="s">
        <v>253</v>
      </c>
    </row>
    <row r="19" spans="1:33" x14ac:dyDescent="0.2">
      <c r="A19" s="252"/>
      <c r="B19" s="253"/>
      <c r="C19" s="254"/>
      <c r="D19" s="253"/>
      <c r="E19" s="253"/>
      <c r="F19" s="253"/>
      <c r="G19" s="25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52"/>
      <c r="B20" s="253"/>
      <c r="C20" s="254"/>
      <c r="D20" s="253"/>
      <c r="E20" s="253"/>
      <c r="F20" s="253"/>
      <c r="G20" s="25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52"/>
      <c r="B21" s="253"/>
      <c r="C21" s="254"/>
      <c r="D21" s="253"/>
      <c r="E21" s="253"/>
      <c r="F21" s="253"/>
      <c r="G21" s="25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56"/>
      <c r="B22" s="257"/>
      <c r="C22" s="258"/>
      <c r="D22" s="257"/>
      <c r="E22" s="257"/>
      <c r="F22" s="257"/>
      <c r="G22" s="25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">
      <c r="A23" s="5"/>
      <c r="B23" s="6"/>
      <c r="C23" s="186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C24" s="188"/>
      <c r="D24" s="139"/>
      <c r="AG24" t="s">
        <v>254</v>
      </c>
    </row>
    <row r="25" spans="1:33" x14ac:dyDescent="0.2">
      <c r="D25" s="139"/>
    </row>
    <row r="26" spans="1:33" x14ac:dyDescent="0.2">
      <c r="D26" s="139"/>
    </row>
    <row r="27" spans="1:33" x14ac:dyDescent="0.2">
      <c r="D27" s="139"/>
    </row>
    <row r="28" spans="1:33" x14ac:dyDescent="0.2">
      <c r="D28" s="139"/>
    </row>
    <row r="29" spans="1:33" x14ac:dyDescent="0.2">
      <c r="D29" s="139"/>
    </row>
    <row r="30" spans="1:33" x14ac:dyDescent="0.2">
      <c r="D30" s="139"/>
    </row>
    <row r="31" spans="1:33" x14ac:dyDescent="0.2">
      <c r="D31" s="139"/>
    </row>
    <row r="32" spans="1:33" x14ac:dyDescent="0.2">
      <c r="D32" s="139"/>
    </row>
    <row r="33" spans="4:4" x14ac:dyDescent="0.2">
      <c r="D33" s="139"/>
    </row>
    <row r="34" spans="4:4" x14ac:dyDescent="0.2">
      <c r="D34" s="139"/>
    </row>
    <row r="35" spans="4:4" x14ac:dyDescent="0.2">
      <c r="D35" s="139"/>
    </row>
    <row r="36" spans="4:4" x14ac:dyDescent="0.2">
      <c r="D36" s="139"/>
    </row>
    <row r="37" spans="4:4" x14ac:dyDescent="0.2">
      <c r="D37" s="139"/>
    </row>
    <row r="38" spans="4:4" x14ac:dyDescent="0.2">
      <c r="D38" s="139"/>
    </row>
    <row r="39" spans="4:4" x14ac:dyDescent="0.2">
      <c r="D39" s="139"/>
    </row>
    <row r="40" spans="4:4" x14ac:dyDescent="0.2">
      <c r="D40" s="139"/>
    </row>
    <row r="41" spans="4:4" x14ac:dyDescent="0.2">
      <c r="D41" s="139"/>
    </row>
    <row r="42" spans="4:4" x14ac:dyDescent="0.2">
      <c r="D42" s="139"/>
    </row>
    <row r="43" spans="4:4" x14ac:dyDescent="0.2">
      <c r="D43" s="139"/>
    </row>
    <row r="44" spans="4:4" x14ac:dyDescent="0.2">
      <c r="D44" s="139"/>
    </row>
    <row r="45" spans="4:4" x14ac:dyDescent="0.2">
      <c r="D45" s="139"/>
    </row>
    <row r="46" spans="4:4" x14ac:dyDescent="0.2">
      <c r="D46" s="139"/>
    </row>
    <row r="47" spans="4:4" x14ac:dyDescent="0.2">
      <c r="D47" s="139"/>
    </row>
    <row r="48" spans="4:4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18:G22"/>
    <mergeCell ref="A1:G1"/>
    <mergeCell ref="C2:G2"/>
    <mergeCell ref="C3:G3"/>
    <mergeCell ref="C4:G4"/>
    <mergeCell ref="A17:C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01 1a Pol</vt:lpstr>
      <vt:lpstr>01 1b Pol</vt:lpstr>
      <vt:lpstr>01 2 Pol</vt:lpstr>
      <vt:lpstr>01 3 Pol</vt:lpstr>
      <vt:lpstr>01 3b Pol</vt:lpstr>
      <vt:lpstr>01 4 Pol</vt:lpstr>
      <vt:lpstr>01 5 Pol</vt:lpstr>
      <vt:lpstr>01 6 Pol</vt:lpstr>
      <vt:lpstr>01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1a Pol'!Názvy_tisku</vt:lpstr>
      <vt:lpstr>'01 1b Pol'!Názvy_tisku</vt:lpstr>
      <vt:lpstr>'01 2 Pol'!Názvy_tisku</vt:lpstr>
      <vt:lpstr>'01 3 Pol'!Názvy_tisku</vt:lpstr>
      <vt:lpstr>'01 3b Pol'!Názvy_tisku</vt:lpstr>
      <vt:lpstr>'01 4 Pol'!Názvy_tisku</vt:lpstr>
      <vt:lpstr>'01 5 Pol'!Názvy_tisku</vt:lpstr>
      <vt:lpstr>'01 6 Pol'!Názvy_tisku</vt:lpstr>
      <vt:lpstr>'01 VON Pol'!Názvy_tisku</vt:lpstr>
      <vt:lpstr>oadresa</vt:lpstr>
      <vt:lpstr>Stavba!Objednatel</vt:lpstr>
      <vt:lpstr>Stavba!Objekt</vt:lpstr>
      <vt:lpstr>'01 1a Pol'!Oblast_tisku</vt:lpstr>
      <vt:lpstr>'01 1b Pol'!Oblast_tisku</vt:lpstr>
      <vt:lpstr>'01 2 Pol'!Oblast_tisku</vt:lpstr>
      <vt:lpstr>'01 3 Pol'!Oblast_tisku</vt:lpstr>
      <vt:lpstr>'01 3b Pol'!Oblast_tisku</vt:lpstr>
      <vt:lpstr>'01 4 Pol'!Oblast_tisku</vt:lpstr>
      <vt:lpstr>'01 5 Pol'!Oblast_tisku</vt:lpstr>
      <vt:lpstr>'01 6 Pol'!Oblast_tisku</vt:lpstr>
      <vt:lpstr>'01 VON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Aigel Petr (9768)</dc:creator>
  <cp:lastModifiedBy>Václav Štrunc</cp:lastModifiedBy>
  <cp:lastPrinted>2014-02-28T09:52:57Z</cp:lastPrinted>
  <dcterms:created xsi:type="dcterms:W3CDTF">2009-04-08T07:15:50Z</dcterms:created>
  <dcterms:modified xsi:type="dcterms:W3CDTF">2019-03-20T07:24:12Z</dcterms:modified>
</cp:coreProperties>
</file>