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7" rupBuild="4507"/>
  <workbookPr/>
  <bookViews>
    <workbookView xWindow="65416" yWindow="65416" windowWidth="29040" windowHeight="15840" activeTab="0"/>
  </bookViews>
  <sheets>
    <sheet name="Rekapitulace stavby" sheetId="1" r:id="rId1"/>
    <sheet name="18-008 - Povrchová oprava..." sheetId="2" r:id="rId2"/>
    <sheet name="Pokyny pro vyplnění" sheetId="3" r:id="rId3"/>
  </sheets>
  <definedNames>
    <definedName name="_xlnm._FilterDatabase" localSheetId="1" hidden="1">'18-008 - Povrchová oprava...'!$C$77:$K$134</definedName>
    <definedName name="_xlnm.Print_Area" localSheetId="1">'18-008 - Povrchová oprava...'!$C$4:$J$34,'18-008 - Povrchová oprava...'!$C$40:$J$61,'18-008 - Povrchová oprava...'!$C$67:$K$134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'18-008 - Povrchová oprava...'!$77:$77</definedName>
  </definedNames>
  <calcPr calcId="125725"/>
  <extLst/>
</workbook>
</file>

<file path=xl/sharedStrings.xml><?xml version="1.0" encoding="utf-8"?>
<sst xmlns="http://schemas.openxmlformats.org/spreadsheetml/2006/main" count="1478" uniqueCount="507">
  <si>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</si>
  <si>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</si>
  <si>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</si>
  <si>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</si>
  <si>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</si>
  <si>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</si>
  <si>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</si>
  <si>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{a6f00c03-dd53-40c7-a17f-39199cf35eac}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</si>
  <si>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</si>
  <si>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</si>
  <si>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</si>
  <si>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</si>
  <si>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</si>
  <si>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</si>
  <si>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</si>
  <si>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</si>
  <si>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18-008</t>
  </si>
  <si>
    <t>Stavba:</t>
  </si>
  <si>
    <t>Povrchová oprava komunikace II/193 Pernarec - hr.okr.TC</t>
  </si>
  <si>
    <t>KSO:</t>
  </si>
  <si>
    <t>CC-CZ:</t>
  </si>
  <si>
    <t>Místo:</t>
  </si>
  <si>
    <t xml:space="preserve"> </t>
  </si>
  <si>
    <t>Datum:</t>
  </si>
  <si>
    <t>20. 11. 2018</t>
  </si>
  <si>
    <t>Zadavatel:</t>
  </si>
  <si>
    <t>IČ:</t>
  </si>
  <si>
    <t>72053119</t>
  </si>
  <si>
    <t>SUS Plzeňského kraje, příspěvková organizace</t>
  </si>
  <si>
    <t>DIČ:</t>
  </si>
  <si>
    <t>CZ72053119</t>
  </si>
  <si>
    <t>Uchazeč:</t>
  </si>
  <si>
    <t>Projektant:</t>
  </si>
  <si>
    <t>26395606</t>
  </si>
  <si>
    <t>projectstudio8 s.r.o.</t>
  </si>
  <si>
    <t>CZ26395606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</si>
  <si>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</si>
  <si>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</si>
  <si>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</si>
  <si>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</si>
  <si>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</si>
  <si>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</si>
  <si>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</si>
  <si>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</si>
  <si>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</si>
  <si>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</si>
  <si>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</si>
  <si>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</si>
  <si>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</si>
  <si>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</si>
  <si>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</si>
  <si>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</si>
  <si>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</si>
  <si>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</si>
  <si>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</si>
  <si>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</si>
  <si>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</si>
  <si>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</si>
  <si>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</si>
  <si>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</si>
  <si>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</si>
  <si>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</si>
  <si>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</si>
  <si>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</si>
  <si>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</si>
  <si>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</si>
  <si>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</si>
  <si>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</si>
  <si>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</si>
  <si>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</si>
  <si>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</si>
  <si>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</si>
  <si>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</si>
  <si>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</si>
  <si>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</si>
  <si>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</si>
  <si>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</si>
  <si>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</si>
  <si>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</si>
  <si>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</si>
  <si>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</si>
  <si>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</si>
  <si>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</si>
  <si>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</si>
  <si>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</si>
  <si>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</si>
  <si>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</si>
  <si>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</si>
  <si>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</si>
  <si>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</si>
  <si>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</si>
  <si>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</si>
  <si>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</si>
  <si>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</si>
  <si>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</si>
  <si>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9 - Ostatní konstrukce a práce, bourání</t>
  </si>
  <si>
    <t xml:space="preserve">    93 - Různé dokončovací konstrukce a práce inženýrských staveb</t>
  </si>
  <si>
    <t xml:space="preserve">    96 - Bourání konstrukcí</t>
  </si>
  <si>
    <t xml:space="preserve">    99 - Přesuny hmot a suti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</si>
  <si>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</si>
  <si>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</si>
  <si>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</si>
  <si>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</si>
  <si>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</si>
  <si>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</si>
  <si>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</si>
  <si>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</si>
  <si>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</si>
  <si>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</si>
  <si>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</si>
  <si>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</si>
  <si>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</si>
  <si>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</si>
  <si>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</si>
  <si>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</si>
  <si>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</si>
  <si>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</si>
  <si>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</si>
  <si>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113154121</t>
  </si>
  <si>
    <t>m2</t>
  </si>
  <si>
    <t>4</t>
  </si>
  <si>
    <t>981119767</t>
  </si>
  <si>
    <t>113154334</t>
  </si>
  <si>
    <t>-1710049776</t>
  </si>
  <si>
    <t>3</t>
  </si>
  <si>
    <t>114203202</t>
  </si>
  <si>
    <t>m3</t>
  </si>
  <si>
    <t>1487092143</t>
  </si>
  <si>
    <t>162701105</t>
  </si>
  <si>
    <t>-1962105181</t>
  </si>
  <si>
    <t>5</t>
  </si>
  <si>
    <t>171201211</t>
  </si>
  <si>
    <t>t</t>
  </si>
  <si>
    <t>1734206185</t>
  </si>
  <si>
    <t>Svislé a kompletní konstrukce</t>
  </si>
  <si>
    <t>6</t>
  </si>
  <si>
    <t>359901111</t>
  </si>
  <si>
    <t>m</t>
  </si>
  <si>
    <t>1529490342</t>
  </si>
  <si>
    <t>Komunikace pozemní</t>
  </si>
  <si>
    <t>7</t>
  </si>
  <si>
    <t>577144111</t>
  </si>
  <si>
    <t>-134477327</t>
  </si>
  <si>
    <t>8</t>
  </si>
  <si>
    <t>2031700381</t>
  </si>
  <si>
    <t>9</t>
  </si>
  <si>
    <t>2118102945</t>
  </si>
  <si>
    <t>10</t>
  </si>
  <si>
    <t>64051152</t>
  </si>
  <si>
    <t>11</t>
  </si>
  <si>
    <t>573191111</t>
  </si>
  <si>
    <t>Nátěr infiltrační kationaktivní v množství emulzí 1 kg/m2 (v místech oprav výtluků a podélných a příčných nerovností)</t>
  </si>
  <si>
    <t>231602867</t>
  </si>
  <si>
    <t>12</t>
  </si>
  <si>
    <t>-1994462124</t>
  </si>
  <si>
    <t>13</t>
  </si>
  <si>
    <t>919721291</t>
  </si>
  <si>
    <t>-827033915</t>
  </si>
  <si>
    <t>14</t>
  </si>
  <si>
    <t>565175111</t>
  </si>
  <si>
    <t>Asfaltový beton vrstva podkladní ACP 16 (obalované kamenivo OKS) tl do 100 mm š do 3 m (sanace krajnic)</t>
  </si>
  <si>
    <t>1349455796</t>
  </si>
  <si>
    <t>572531132</t>
  </si>
  <si>
    <t>Oprava trhlin asfaltovou sanační hmotou š do 50 mm (sanace krajnic)</t>
  </si>
  <si>
    <t>1355612053</t>
  </si>
  <si>
    <t>16</t>
  </si>
  <si>
    <t>572531122</t>
  </si>
  <si>
    <t>Ošetření trhlin asfaltovou sanační hmotou š do 30 mm (sanace krajnic)</t>
  </si>
  <si>
    <t>-1175235117</t>
  </si>
  <si>
    <t>17</t>
  </si>
  <si>
    <t>569951131</t>
  </si>
  <si>
    <t>Zpevnění krajnic a hospodářských sjezdů asfaltovým recyklátem tl 130 mm v šíři od 0,2 do 0,7 m</t>
  </si>
  <si>
    <t>-265066719</t>
  </si>
  <si>
    <t>Ostatní konstrukce a práce, bourání</t>
  </si>
  <si>
    <t>18</t>
  </si>
  <si>
    <t>911331111x1</t>
  </si>
  <si>
    <t>Svodidlo ocelové jednostranné zádržnosti N2 typ JSFR/N2 se zaberaněním sloupků v rozmezí do 2 m (doplnění svodidel)</t>
  </si>
  <si>
    <t>233792108</t>
  </si>
  <si>
    <t>19</t>
  </si>
  <si>
    <t>912211121x1</t>
  </si>
  <si>
    <t>Montáž směrového sloupku z plastických hmot na svodidlo (doplnění svodidel)</t>
  </si>
  <si>
    <t>kus</t>
  </si>
  <si>
    <t>1128470594</t>
  </si>
  <si>
    <t>20</t>
  </si>
  <si>
    <t>966005311x2</t>
  </si>
  <si>
    <t>-140171837</t>
  </si>
  <si>
    <t>911331111x2</t>
  </si>
  <si>
    <t>Svodidlo ocelové jednostranné zádržnosti N2 typ JSFR/N2 se zaberaněním sloupků v rozmezí do 2 m (výměna svodidel)</t>
  </si>
  <si>
    <t>-527792900</t>
  </si>
  <si>
    <t>22</t>
  </si>
  <si>
    <t>912211121x2</t>
  </si>
  <si>
    <t>Montáž směrového sloupku z plastických hmot na svodidlo (výměna svodidel)</t>
  </si>
  <si>
    <t>176031940</t>
  </si>
  <si>
    <t>23</t>
  </si>
  <si>
    <t>966005311x3</t>
  </si>
  <si>
    <t>1443670675</t>
  </si>
  <si>
    <t>24</t>
  </si>
  <si>
    <t>911331111x3</t>
  </si>
  <si>
    <t>Montáž svodidla ocelového jednostranného zádržnosti N2 typ JSFR/N2 se zaberaněním sloupků v rozmezí do 2 m (přizvednutí svodidel)</t>
  </si>
  <si>
    <t>1216041423</t>
  </si>
  <si>
    <t>25</t>
  </si>
  <si>
    <t>912211121x3</t>
  </si>
  <si>
    <t>Montáž směrového sloupku z plastických hmot na svodidlo (přizvednutí svodidel)</t>
  </si>
  <si>
    <t>-1961680643</t>
  </si>
  <si>
    <t>26</t>
  </si>
  <si>
    <t>912221111</t>
  </si>
  <si>
    <t>Montáž směrového sloupku silničního plastového pružného ručním beraněním</t>
  </si>
  <si>
    <t>815804902</t>
  </si>
  <si>
    <t>27</t>
  </si>
  <si>
    <t>M</t>
  </si>
  <si>
    <t>404451500</t>
  </si>
  <si>
    <t>sloupek silniční plochý plastový s retroreflexní fólií směrový 1200 mm</t>
  </si>
  <si>
    <t>-2136600183</t>
  </si>
  <si>
    <t>28</t>
  </si>
  <si>
    <t>915111112</t>
  </si>
  <si>
    <t>993816696</t>
  </si>
  <si>
    <t>29</t>
  </si>
  <si>
    <t>915611111</t>
  </si>
  <si>
    <t>-453652001</t>
  </si>
  <si>
    <t>30</t>
  </si>
  <si>
    <t>919112111</t>
  </si>
  <si>
    <t>-636943970</t>
  </si>
  <si>
    <t>31</t>
  </si>
  <si>
    <t>919112222</t>
  </si>
  <si>
    <t>-1319271417</t>
  </si>
  <si>
    <t>32</t>
  </si>
  <si>
    <t>919122121</t>
  </si>
  <si>
    <t>2004330061</t>
  </si>
  <si>
    <t>33</t>
  </si>
  <si>
    <t>-1197989460</t>
  </si>
  <si>
    <t>34</t>
  </si>
  <si>
    <t>919441211</t>
  </si>
  <si>
    <t>560746822</t>
  </si>
  <si>
    <t>35</t>
  </si>
  <si>
    <t>804812457</t>
  </si>
  <si>
    <t>36</t>
  </si>
  <si>
    <t>919731121</t>
  </si>
  <si>
    <t>-1912727217</t>
  </si>
  <si>
    <t>37</t>
  </si>
  <si>
    <t>919735111</t>
  </si>
  <si>
    <t>Řezání stávajícího živičného krytu hl do 50 mm</t>
  </si>
  <si>
    <t>1468413903</t>
  </si>
  <si>
    <t>93</t>
  </si>
  <si>
    <t>Různé dokončovací konstrukce a práce inženýrských staveb</t>
  </si>
  <si>
    <t>38</t>
  </si>
  <si>
    <t>938902111</t>
  </si>
  <si>
    <t>188219102</t>
  </si>
  <si>
    <t>39</t>
  </si>
  <si>
    <t>938902112</t>
  </si>
  <si>
    <t>-2081164656</t>
  </si>
  <si>
    <t>40</t>
  </si>
  <si>
    <t>938908411</t>
  </si>
  <si>
    <t>-1461578821</t>
  </si>
  <si>
    <t>41</t>
  </si>
  <si>
    <t>938909611</t>
  </si>
  <si>
    <t>-1348442276</t>
  </si>
  <si>
    <t>96</t>
  </si>
  <si>
    <t>Bourání konstrukcí</t>
  </si>
  <si>
    <t>42</t>
  </si>
  <si>
    <t>962022490</t>
  </si>
  <si>
    <t>1991765043</t>
  </si>
  <si>
    <t>43</t>
  </si>
  <si>
    <t>966008112</t>
  </si>
  <si>
    <t>-1519521479</t>
  </si>
  <si>
    <t>99</t>
  </si>
  <si>
    <t>Přesuny hmot a suti</t>
  </si>
  <si>
    <t>44</t>
  </si>
  <si>
    <t>997221551</t>
  </si>
  <si>
    <t>-216715243</t>
  </si>
  <si>
    <t>45</t>
  </si>
  <si>
    <t>997221561</t>
  </si>
  <si>
    <t>2004387204</t>
  </si>
  <si>
    <t>46</t>
  </si>
  <si>
    <t>997221569</t>
  </si>
  <si>
    <t>-1535510314</t>
  </si>
  <si>
    <t>47</t>
  </si>
  <si>
    <t>997221815</t>
  </si>
  <si>
    <t>Poplatek za uložení betonového odpadu na skládce (skládkovné)</t>
  </si>
  <si>
    <t>-1632613268</t>
  </si>
  <si>
    <t>48</t>
  </si>
  <si>
    <t>998225111</t>
  </si>
  <si>
    <t>Přesun hmot pro pozemní komunikace s krytem z kamene, monolitickým betonovým nebo živičným</t>
  </si>
  <si>
    <t>-118171278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</si>
  <si>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</si>
  <si>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</si>
  <si>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</si>
  <si>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</si>
  <si>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</si>
  <si>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</si>
  <si>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</si>
  <si>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</si>
  <si>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</si>
  <si>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</si>
  <si>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</si>
  <si>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</si>
  <si>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</si>
  <si>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</si>
  <si>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</si>
  <si>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</si>
  <si>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</si>
  <si>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</si>
  <si>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</si>
  <si>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</si>
  <si>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</si>
  <si>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</si>
  <si>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</si>
  <si>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</si>
  <si>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</si>
  <si>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</si>
  <si>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</si>
  <si>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</si>
  <si>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</si>
  <si>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</si>
  <si>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</si>
  <si>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</si>
  <si>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</si>
  <si>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</si>
  <si>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</si>
  <si>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</si>
  <si>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</si>
  <si>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</si>
  <si>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</si>
  <si>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</si>
  <si>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</si>
  <si>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</si>
  <si>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</si>
  <si>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</si>
  <si>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</si>
  <si>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</si>
  <si>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</si>
  <si>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</si>
  <si>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</si>
  <si>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</si>
  <si>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</si>
  <si>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</si>
  <si>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</si>
  <si>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</si>
  <si>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</si>
  <si>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</si>
  <si>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</si>
  <si>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</si>
  <si>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</si>
  <si>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</si>
  <si>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</si>
  <si>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</si>
  <si>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</si>
  <si>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</si>
  <si>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</si>
  <si>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</si>
  <si>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</si>
  <si>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</si>
  <si>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</si>
  <si>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</si>
  <si>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</si>
  <si>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</si>
  <si>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</si>
  <si>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</si>
  <si>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</si>
  <si>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</si>
  <si>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</si>
  <si>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</si>
  <si>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</si>
  <si>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</si>
  <si>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</si>
  <si>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</si>
  <si>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</si>
  <si>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</si>
  <si>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</si>
  <si>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</si>
  <si>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</si>
  <si>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</si>
  <si>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</si>
  <si>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</si>
  <si>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</si>
  <si>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</si>
  <si>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</si>
  <si>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</si>
  <si>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</si>
  <si>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</si>
  <si>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</si>
  <si>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</si>
  <si>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</si>
  <si>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</si>
  <si>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</si>
  <si>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</si>
  <si>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</si>
  <si>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</si>
  <si>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</si>
  <si>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</si>
  <si>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</si>
  <si>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</si>
  <si>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</si>
  <si>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</si>
  <si>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</si>
  <si>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</si>
  <si>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</si>
  <si>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</si>
  <si>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</si>
  <si>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</si>
  <si>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</si>
  <si>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</si>
  <si>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</si>
  <si>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</si>
  <si>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</si>
  <si>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</si>
  <si>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</si>
  <si>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</si>
  <si>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</si>
  <si>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</si>
  <si>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</si>
  <si>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</si>
  <si>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</si>
  <si>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</si>
  <si>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</si>
  <si>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</si>
  <si>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</si>
  <si>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</si>
  <si>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</si>
  <si>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</si>
  <si>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</si>
  <si>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</si>
  <si>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</si>
  <si>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</si>
  <si>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</si>
  <si>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</si>
  <si>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</si>
  <si>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</si>
  <si>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</si>
  <si>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</si>
  <si>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</si>
  <si>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</si>
  <si>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</si>
  <si>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</si>
  <si>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</si>
  <si>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</si>
  <si>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</si>
  <si>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</si>
  <si>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</si>
  <si>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</si>
  <si>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</si>
  <si>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</si>
  <si>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</si>
  <si>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</si>
  <si>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</si>
  <si>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</si>
  <si>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</si>
  <si>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</si>
  <si>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</si>
  <si>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</si>
  <si>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</si>
  <si>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</si>
  <si>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</si>
  <si>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</si>
  <si>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</si>
  <si>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</si>
  <si>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</si>
  <si>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</si>
  <si>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</si>
  <si>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</si>
  <si>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</si>
  <si>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</si>
  <si>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</si>
  <si>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</si>
  <si>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</si>
  <si>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</si>
  <si>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</si>
  <si>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CS ÚRS 2019 01</t>
  </si>
  <si>
    <t>573231112</t>
  </si>
  <si>
    <t>573231108</t>
  </si>
  <si>
    <t>Frézování živičného podkladu nebo krytu s naložením na dopravní prostředek plochy jednotlivě do 500 m2 bez překážek v trase pruhu šířky přes 0,5 m do 1 m, tloušťky vrstvy 0-50 mm (napojení úseků)
vyfrézovaný materiál bude použit na zpevnění krajnic
viz. výkresy B.1.1, B.1.2 napojení úseků 
plocha odměřena v dwg</t>
  </si>
  <si>
    <t>Frézování živičného podkladu nebo krytu s naložením na dopravní prostředek plochy přes 1 000 do 10 000 m2 bez překážek v trase pruhu šířky 1,5 m, tloušťky vrstvy do 100 mm
sanace deformovaných a promačkaných míst vozovky, místa určí zadavatel na stavbě
vyfrézovaný materiál bude použit na zpevnění krajnic (sanace vozovky)</t>
  </si>
  <si>
    <t>Očištění lomového kamene nebo betonových tvárnic získaných při rozebrání dlažeb, záhozů, rovnanin a soustřeďovacích staveb od malty
vybourání čel trubních propustků u zatrubněných sjezdů viz TZ
5*2*0,25</t>
  </si>
  <si>
    <t>Vodorovné přemístění výkopku nebo sypaniny po suchu na obvyklém dopravním prostředku, bez naložení výkopku, avšak se složením bez rozhrnutí z horniny tř. 1 až 4 na vzdálenost přes 9 000 do 10 000 m
nánosy z čištění příkopů a krajnic 
dl. příkopů po odečtení hospodářských přejezdů
rozsah cca 35 %
(5703-189)*0,35*0,15
dl. příkopů po odečtení hospodářských přejezdů
rozsah cca 65 %
(5703-189)*0,65*0,30
nánosy na krajnicích 
3326*0,1</t>
  </si>
  <si>
    <t>Uložení sypaniny poplatek za uložení sypaniny na skládce (skládkovné)
nánosy (1,26 t/m3)
1159,7*1,26</t>
  </si>
  <si>
    <t>Vyčištění stok jakékoliv výšky
Pročištění propustků a jednoho hosp. sjezdu včetně odvozu na skladku (9+1ks)
(11,0+10,0+10,0+10,0+22,0+12,0+13,0+9,0+10,0)+(15,5)</t>
  </si>
  <si>
    <t>Asfaltový beton vrstva obrusná ACO 11 (ABS) s rozprostřením a se zhutněním z nemodifikovaného asfaltu v pruhu šířky do 3 m tř. I, po zhutnění tl. 50 mm</t>
  </si>
  <si>
    <t>Postřik živičný spojovací bez posypu kamenivem ze silniční emulze, v množství 0,50 kg/m2
viz výkres B.1.1, B.1.2
plocha měřena v dwg</t>
  </si>
  <si>
    <t>Asfaltový beton vrstva ložní ACL 22 (ABVH) s rozprostřením a zhutněním z nemodifikovaného asfaltu v pruhu šířky do 3 m, po zhutnění tl. 60 mm
viz výkres B.1.1, B.1.2
plocha měřena v dwg</t>
  </si>
  <si>
    <t>Postřik živičný spojovací bez posypu kamenivem ze silniční emulze, v množství od 0,8 kg/m2
viz výkres B.1.1, B.1.2
plocha měřena v dwg</t>
  </si>
  <si>
    <t>Asfaltový beton z vrstvy podkladní ACP 16S (50/70) pro vyspravení výtluků, vyrovnání podélných a příčných nerovností, podélných propadů okrajů vozovky 
v tl. do 100 mm s rozprostřením a zhutněním
plocha měřena v dwg
předpoklad 75% povrchu opravy
18430 * 0,75 = 13823 * 0,07 = 967,575 * 2,646 = 2560,203</t>
  </si>
  <si>
    <t>Vyztužení stávajícího asfaltového povrchu geomříží ze skelných vláken s pevností v tahu min. 100/100 kN/m s tažností materiálu do 3% - v rozsahu 45 %
Přesný rozsah bude objednavatelem určen na stavbě</t>
  </si>
  <si>
    <t>919412011x</t>
  </si>
  <si>
    <t>919492913x</t>
  </si>
  <si>
    <t>565155111x</t>
  </si>
  <si>
    <t>577156111</t>
  </si>
  <si>
    <t>Rozebrání a odstranění silničních ocelových svodidel s jednou pásnicí,
s naložením na dopravní prostředek a odvozem do šrotu, se zásypem jam po odstraněných sloupcích a s jeho zhutněním svodidla včetně sloupků</t>
  </si>
  <si>
    <t>Rozebrání silničního ocelového svodidla s přemístěním hmot na skládku na vzdálenost do 10 m nebo s naložením na dopravní prostředek, se zásypem jam po odstraněných sloupcích a s jeho zhutněním svodidla včetně sloupků, s jednou pásnicí silničního (přizvednutí svodidel)</t>
  </si>
  <si>
    <t>Vodorovné dopravní značení stříkané barvou vodící čára šířky 125 mm souvislá bílá retroreflexní
viz. bod 7 . TZ 
měřeno v dwg</t>
  </si>
  <si>
    <t>Předznačení pro vodorovné značení stříkané barvou nebo prováděné z nátěrových hmot liniové dělicí čáry, vodicí proužky</t>
  </si>
  <si>
    <t>Řezání dilatačních spár v živičném krytu příčných nebo podélných, šířky 4 mm, hloubky do 60 mm
měřeno v dwg</t>
  </si>
  <si>
    <t>Řezání spár pro Řezání dilatačních spár v živičném krytu vytvoření komůrky pro těsnící zálivku šířky 15 mm, hloubky 25 mm
měřeno v dwgvytvoření komůrky š 15 mm hl 25 mm pro těsnící zálivku v živičném krytu</t>
  </si>
  <si>
    <t>Těsnění spár zUtěsnění dilatačních spár zálivkou za tepla v cementobetonovém nebo živičném krytu včetně adhezního nátěru s těsnicím profilem pod zálivkou, pro komůrky šířky 15 mm, hloubky 25 mm
měřeno v dwgálivkou za tepla pro komůrky š 15 mm hl 25 mm s těsnicím profilem</t>
  </si>
  <si>
    <t>Hospodářský přejezd délky 5 m z trub plastových PP ULTRA RIB 2 SN12 se spojkami nebo s hrdlem DN 400 mm, s čely z betonu prostého tř. C 12/15, s převýšením do 600 mm
Trubka bude podsypána + obsypána KSC min 150mm a zasypána vrstvou KSC min 300mm
Přejezdy budou opatřeny živičným povrchem ACO 11S na podkladní vrstvu ACP 16S dle technologie
viz. bod 6. TZ související úpravy</t>
  </si>
  <si>
    <t>Čelo propustku ze zdiva z lomového kamene, pro propustek z trub DN 300 až 500 mm
čela stávajících propustků budou v případě potřeby opravena - viz TZ</t>
  </si>
  <si>
    <t>Hospodářský přejezd délky 5 m z plastových trub PP ULTRA RIB 2 SN12 se spojkami nebo s hrdlem. Příplatek k cenám za každý další i započatý 1 m délky přejezdu přes 5 m</t>
  </si>
  <si>
    <t>Zarovnání styčné plochy podkladu nebo krytu podél vybourané části komunikace nebo zpevněné plochy živičné tl. do 50 mm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</si>
  <si>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do 0,15 m3/m
dl. příkopů po odečtení hospodářských přejezdů
rozsah cca 35 %
5703*0,35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</si>
  <si>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přes 0,15 do 0,30 m3/m
dl. příkopů po odečtení hospodářských přejezdů
rozsah cca 65 %
5703*0,65</t>
  </si>
  <si>
    <t>Čištění vozovek splachováním vodou povrchu podkladu nebo krytu živičného, betonového nebo dlážděného
plocha měřena v dwg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</si>
  <si>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do 100 mm
měřeno v dwg</t>
  </si>
  <si>
    <t xml:space="preserve">Bourání zdiva nadzákladového kamenného nebo smíšeného kamenného, na maltu cementovou, objemu do 1 m3
vybourání čel trubních propustků u hospodářských sjezdů viz TZ
rozsah bude upřesněn při realizaci dle aktuálního stavu 
5*2*0,25
</t>
  </si>
  <si>
    <t>Bourání trubního propustku s odklizením a uložením vybouraného materiálu na skládku na vzdálenost do 3 m nebo s naložením na dopravní prostředek z trub DN přes 300 do 500 mm
vybourání zatrubněných hospodářských sjezdů</t>
  </si>
  <si>
    <t>Vodorovná doprava suti bez naložení, ale se složením a s hrubým urovnáním ze sypkých materiálů, na vzdálenost do 1 km
(frézovaná živice)</t>
  </si>
  <si>
    <t>Vodorovná doprava suti bez naložení, ale se složením a s hrubým urovnáním z kusových materiálů, na vzdálenost do 1 km
(vybourané sjezdy)</t>
  </si>
  <si>
    <t>Vodorovná doprava suti bez naložení, ale se složením a s hrubým urovnáním Příplatek k ceně za každý další i započatý 1 km přes 1 km
76,32*9</t>
  </si>
  <si>
    <t>Vyplň údaj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</si>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</sst>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33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31" fillId="2" borderId="0" xfId="20" applyFill="1"/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4" fillId="0" borderId="0" xfId="0" applyFont="1" applyBorder="1" applyAlignment="1">
      <alignment horizontal="left" vertical="center"/>
    </xf>
    <xf numFmtId="0" fontId="0" fillId="0" borderId="5" xfId="0" applyBorder="1"/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6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3" fillId="4" borderId="16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21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21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166" fontId="25" fillId="0" borderId="23" xfId="0" applyNumberFormat="1" applyFont="1" applyBorder="1" applyAlignment="1">
      <alignment vertical="center"/>
    </xf>
    <xf numFmtId="4" fontId="25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2" borderId="0" xfId="0" applyFill="1" applyProtection="1">
      <protection/>
    </xf>
    <xf numFmtId="0" fontId="26" fillId="2" borderId="0" xfId="20" applyFont="1" applyFill="1" applyAlignment="1" applyProtection="1">
      <alignment vertical="center"/>
      <protection/>
    </xf>
    <xf numFmtId="0" fontId="31" fillId="2" borderId="0" xfId="20" applyFill="1" applyProtection="1">
      <protection/>
    </xf>
    <xf numFmtId="0" fontId="0" fillId="0" borderId="4" xfId="0" applyFont="1" applyBorder="1" applyAlignment="1">
      <alignment horizontal="center" vertical="center" wrapText="1"/>
    </xf>
    <xf numFmtId="166" fontId="28" fillId="0" borderId="13" xfId="0" applyNumberFormat="1" applyFont="1" applyBorder="1" applyAlignment="1">
      <alignment/>
    </xf>
    <xf numFmtId="166" fontId="28" fillId="0" borderId="14" xfId="0" applyNumberFormat="1" applyFont="1" applyBorder="1" applyAlignment="1">
      <alignment/>
    </xf>
    <xf numFmtId="4" fontId="29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" fillId="0" borderId="2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0" fillId="0" borderId="4" xfId="0" applyFont="1" applyBorder="1" applyAlignment="1">
      <alignment vertical="center"/>
    </xf>
    <xf numFmtId="0" fontId="30" fillId="0" borderId="25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6" xfId="0" applyFont="1" applyBorder="1" applyAlignment="1" applyProtection="1">
      <alignment vertical="center" wrapText="1"/>
      <protection locked="0"/>
    </xf>
    <xf numFmtId="0" fontId="0" fillId="0" borderId="27" xfId="0" applyFont="1" applyBorder="1" applyAlignment="1" applyProtection="1">
      <alignment vertical="center" wrapText="1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horizontal="center" vertical="center" wrapText="1"/>
      <protection locked="0"/>
    </xf>
    <xf numFmtId="0" fontId="0" fillId="0" borderId="30" xfId="0" applyFont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29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10" fillId="0" borderId="32" xfId="0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6" xfId="0" applyFont="1" applyBorder="1" applyAlignment="1" applyProtection="1">
      <alignment horizontal="left" vertical="center"/>
      <protection locked="0"/>
    </xf>
    <xf numFmtId="0" fontId="0" fillId="0" borderId="27" xfId="0" applyFont="1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4" fillId="0" borderId="32" xfId="0" applyFont="1" applyBorder="1" applyAlignment="1" applyProtection="1">
      <alignment horizontal="left" vertical="center"/>
      <protection locked="0"/>
    </xf>
    <xf numFmtId="0" fontId="24" fillId="0" borderId="32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0" fillId="0" borderId="32" xfId="0" applyFont="1" applyBorder="1" applyAlignment="1" applyProtection="1">
      <alignment horizontal="left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6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5" fillId="0" borderId="29" xfId="0" applyFont="1" applyBorder="1" applyAlignment="1" applyProtection="1">
      <alignment horizontal="left" vertical="center" wrapText="1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3" fillId="0" borderId="29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5" fillId="0" borderId="32" xfId="0" applyFont="1" applyBorder="1" applyAlignment="1" applyProtection="1">
      <alignment vertical="center"/>
      <protection locked="0"/>
    </xf>
    <xf numFmtId="0" fontId="24" fillId="0" borderId="32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vertical="top"/>
      <protection locked="0"/>
    </xf>
    <xf numFmtId="0" fontId="24" fillId="0" borderId="32" xfId="0" applyFont="1" applyBorder="1" applyAlignment="1" applyProtection="1">
      <alignment horizontal="left"/>
      <protection locked="0"/>
    </xf>
    <xf numFmtId="0" fontId="5" fillId="0" borderId="32" xfId="0" applyFont="1" applyBorder="1" applyAlignment="1" applyProtection="1">
      <alignment/>
      <protection locked="0"/>
    </xf>
    <xf numFmtId="0" fontId="0" fillId="0" borderId="29" xfId="0" applyFont="1" applyBorder="1" applyAlignment="1" applyProtection="1">
      <alignment vertical="top"/>
      <protection locked="0"/>
    </xf>
    <xf numFmtId="0" fontId="0" fillId="0" borderId="30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49" fontId="3" fillId="5" borderId="0" xfId="0" applyNumberFormat="1" applyFont="1" applyFill="1" applyBorder="1" applyAlignment="1" applyProtection="1">
      <alignment horizontal="left" vertical="center"/>
      <protection locked="0"/>
    </xf>
    <xf numFmtId="4" fontId="0" fillId="5" borderId="25" xfId="0" applyNumberFormat="1" applyFont="1" applyFill="1" applyBorder="1" applyAlignment="1" applyProtection="1">
      <alignment vertical="center"/>
      <protection locked="0"/>
    </xf>
    <xf numFmtId="4" fontId="30" fillId="5" borderId="25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 locked="0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34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right"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3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0" xfId="0" applyProtection="1"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right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4" borderId="17" xfId="0" applyFont="1" applyFill="1" applyBorder="1" applyAlignment="1" applyProtection="1">
      <alignment horizontal="center" vertical="center" wrapText="1"/>
      <protection/>
    </xf>
    <xf numFmtId="0" fontId="3" fillId="4" borderId="18" xfId="0" applyFont="1" applyFill="1" applyBorder="1" applyAlignment="1" applyProtection="1">
      <alignment horizontal="center" vertical="center" wrapText="1"/>
      <protection/>
    </xf>
    <xf numFmtId="0" fontId="3" fillId="4" borderId="19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/>
      <protection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4" fontId="6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5" xfId="0" applyFont="1" applyBorder="1" applyAlignment="1" applyProtection="1">
      <alignment horizontal="center" vertical="center"/>
      <protection/>
    </xf>
    <xf numFmtId="49" fontId="0" fillId="0" borderId="25" xfId="0" applyNumberFormat="1" applyFont="1" applyBorder="1" applyAlignment="1" applyProtection="1">
      <alignment horizontal="left" vertical="center" wrapText="1"/>
      <protection/>
    </xf>
    <xf numFmtId="0" fontId="0" fillId="0" borderId="25" xfId="0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167" fontId="0" fillId="0" borderId="25" xfId="0" applyNumberFormat="1" applyFont="1" applyBorder="1" applyAlignment="1" applyProtection="1">
      <alignment vertical="center"/>
      <protection/>
    </xf>
    <xf numFmtId="4" fontId="0" fillId="0" borderId="25" xfId="0" applyNumberFormat="1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horizontal="left" vertical="center" wrapText="1"/>
      <protection/>
    </xf>
    <xf numFmtId="49" fontId="0" fillId="0" borderId="25" xfId="0" applyNumberFormat="1" applyFont="1" applyFill="1" applyBorder="1" applyAlignment="1" applyProtection="1">
      <alignment horizontal="left" vertical="center" wrapText="1"/>
      <protection/>
    </xf>
    <xf numFmtId="49" fontId="0" fillId="0" borderId="25" xfId="0" applyNumberFormat="1" applyFill="1" applyBorder="1" applyAlignment="1" applyProtection="1">
      <alignment horizontal="left" vertical="center" wrapText="1"/>
      <protection/>
    </xf>
    <xf numFmtId="49" fontId="0" fillId="0" borderId="25" xfId="0" applyNumberFormat="1" applyBorder="1" applyAlignment="1" applyProtection="1">
      <alignment horizontal="left" vertical="center" wrapText="1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left" vertical="center" wrapText="1"/>
      <protection/>
    </xf>
    <xf numFmtId="0" fontId="30" fillId="0" borderId="25" xfId="0" applyFont="1" applyBorder="1" applyAlignment="1" applyProtection="1">
      <alignment horizontal="center" vertical="center"/>
      <protection/>
    </xf>
    <xf numFmtId="49" fontId="30" fillId="0" borderId="25" xfId="0" applyNumberFormat="1" applyFont="1" applyBorder="1" applyAlignment="1" applyProtection="1">
      <alignment horizontal="left" vertical="center" wrapText="1"/>
      <protection/>
    </xf>
    <xf numFmtId="0" fontId="30" fillId="0" borderId="25" xfId="0" applyFont="1" applyBorder="1" applyAlignment="1" applyProtection="1">
      <alignment horizontal="left" vertical="center" wrapText="1"/>
      <protection/>
    </xf>
    <xf numFmtId="0" fontId="30" fillId="0" borderId="25" xfId="0" applyFont="1" applyBorder="1" applyAlignment="1" applyProtection="1">
      <alignment horizontal="center" vertical="center" wrapText="1"/>
      <protection/>
    </xf>
    <xf numFmtId="167" fontId="30" fillId="0" borderId="25" xfId="0" applyNumberFormat="1" applyFont="1" applyBorder="1" applyAlignment="1" applyProtection="1">
      <alignment vertical="center"/>
      <protection/>
    </xf>
    <xf numFmtId="4" fontId="30" fillId="0" borderId="25" xfId="0" applyNumberFormat="1" applyFont="1" applyBorder="1" applyAlignment="1" applyProtection="1">
      <alignment vertical="center"/>
      <protection/>
    </xf>
    <xf numFmtId="0" fontId="30" fillId="0" borderId="25" xfId="0" applyFont="1" applyFill="1" applyBorder="1" applyAlignment="1" applyProtection="1">
      <alignment horizontal="left" vertical="center" wrapText="1"/>
      <protection/>
    </xf>
    <xf numFmtId="49" fontId="3" fillId="5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4" fontId="17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19" fillId="0" borderId="20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0" fontId="13" fillId="6" borderId="0" xfId="0" applyFont="1" applyFill="1" applyAlignment="1">
      <alignment horizontal="center" vertical="center"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0" fontId="3" fillId="0" borderId="0" xfId="0" applyFont="1" applyBorder="1" applyAlignment="1" applyProtection="1">
      <alignment horizontal="left" vertical="center" wrapText="1"/>
      <protection/>
    </xf>
    <xf numFmtId="4" fontId="16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26" fillId="2" borderId="0" xfId="20" applyFont="1" applyFill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4" fillId="0" borderId="32" xfId="0" applyFont="1" applyBorder="1" applyAlignment="1" applyProtection="1">
      <alignment horizontal="left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9525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tabSelected="1" workbookViewId="0" topLeftCell="A1">
      <pane ySplit="1" topLeftCell="A2" activePane="bottomLeft" state="frozen"/>
      <selection pane="bottomLeft" activeCell="A2" sqref="A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6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  <c r="BV1" s="19" t="s">
        <v>7</v>
      </c>
    </row>
    <row r="2" spans="3:72" ht="36.95" customHeight="1">
      <c r="AR2" s="309" t="s">
        <v>8</v>
      </c>
      <c r="AS2" s="310"/>
      <c r="AT2" s="310"/>
      <c r="AU2" s="310"/>
      <c r="AV2" s="310"/>
      <c r="AW2" s="310"/>
      <c r="AX2" s="310"/>
      <c r="AY2" s="310"/>
      <c r="AZ2" s="310"/>
      <c r="BA2" s="310"/>
      <c r="BB2" s="310"/>
      <c r="BC2" s="310"/>
      <c r="BD2" s="310"/>
      <c r="BE2" s="310"/>
      <c r="BS2" s="20" t="s">
        <v>9</v>
      </c>
      <c r="BT2" s="20" t="s">
        <v>10</v>
      </c>
    </row>
    <row r="3" spans="2:72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9</v>
      </c>
      <c r="BT3" s="20" t="s">
        <v>11</v>
      </c>
    </row>
    <row r="4" spans="2:71" ht="36.95" customHeight="1">
      <c r="B4" s="24"/>
      <c r="C4" s="25"/>
      <c r="D4" s="26" t="s">
        <v>12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7"/>
      <c r="AS4" s="28" t="s">
        <v>13</v>
      </c>
      <c r="BS4" s="20" t="s">
        <v>14</v>
      </c>
    </row>
    <row r="5" spans="2:71" ht="14.45" customHeight="1">
      <c r="B5" s="24"/>
      <c r="C5" s="25"/>
      <c r="D5" s="29" t="s">
        <v>15</v>
      </c>
      <c r="E5" s="25"/>
      <c r="F5" s="25"/>
      <c r="G5" s="25"/>
      <c r="H5" s="25"/>
      <c r="I5" s="25"/>
      <c r="J5" s="25"/>
      <c r="K5" s="306" t="s">
        <v>16</v>
      </c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25"/>
      <c r="AQ5" s="27"/>
      <c r="BS5" s="20" t="s">
        <v>9</v>
      </c>
    </row>
    <row r="6" spans="2:71" ht="36.95" customHeight="1">
      <c r="B6" s="24"/>
      <c r="C6" s="25"/>
      <c r="D6" s="31" t="s">
        <v>17</v>
      </c>
      <c r="E6" s="25"/>
      <c r="F6" s="25"/>
      <c r="G6" s="25"/>
      <c r="H6" s="25"/>
      <c r="I6" s="25"/>
      <c r="J6" s="25"/>
      <c r="K6" s="308" t="s">
        <v>18</v>
      </c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25"/>
      <c r="AQ6" s="27"/>
      <c r="BS6" s="20" t="s">
        <v>9</v>
      </c>
    </row>
    <row r="7" spans="2:71" ht="14.45" customHeight="1">
      <c r="B7" s="24"/>
      <c r="C7" s="25"/>
      <c r="D7" s="32" t="s">
        <v>19</v>
      </c>
      <c r="E7" s="25"/>
      <c r="F7" s="25"/>
      <c r="G7" s="25"/>
      <c r="H7" s="25"/>
      <c r="I7" s="25"/>
      <c r="J7" s="25"/>
      <c r="K7" s="30" t="s">
        <v>5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2" t="s">
        <v>20</v>
      </c>
      <c r="AL7" s="25"/>
      <c r="AM7" s="25"/>
      <c r="AN7" s="30" t="s">
        <v>5</v>
      </c>
      <c r="AO7" s="25"/>
      <c r="AP7" s="25"/>
      <c r="AQ7" s="27"/>
      <c r="BS7" s="20" t="s">
        <v>9</v>
      </c>
    </row>
    <row r="8" spans="2:71" ht="14.45" customHeight="1">
      <c r="B8" s="24"/>
      <c r="C8" s="25"/>
      <c r="D8" s="32" t="s">
        <v>21</v>
      </c>
      <c r="E8" s="25"/>
      <c r="F8" s="25"/>
      <c r="G8" s="25"/>
      <c r="H8" s="25"/>
      <c r="I8" s="25"/>
      <c r="J8" s="25"/>
      <c r="K8" s="30" t="s">
        <v>22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2" t="s">
        <v>23</v>
      </c>
      <c r="AL8" s="25"/>
      <c r="AM8" s="25"/>
      <c r="AN8" s="30" t="s">
        <v>24</v>
      </c>
      <c r="AO8" s="25"/>
      <c r="AP8" s="25"/>
      <c r="AQ8" s="27"/>
      <c r="BS8" s="20" t="s">
        <v>9</v>
      </c>
    </row>
    <row r="9" spans="2:71" ht="14.45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7"/>
      <c r="BS9" s="20" t="s">
        <v>9</v>
      </c>
    </row>
    <row r="10" spans="2:71" ht="14.45" customHeight="1">
      <c r="B10" s="24"/>
      <c r="C10" s="25"/>
      <c r="D10" s="32" t="s">
        <v>25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2" t="s">
        <v>26</v>
      </c>
      <c r="AL10" s="25"/>
      <c r="AM10" s="25"/>
      <c r="AN10" s="30" t="s">
        <v>27</v>
      </c>
      <c r="AO10" s="25"/>
      <c r="AP10" s="25"/>
      <c r="AQ10" s="27"/>
      <c r="BS10" s="20" t="s">
        <v>9</v>
      </c>
    </row>
    <row r="11" spans="2:71" ht="18.4" customHeight="1">
      <c r="B11" s="24"/>
      <c r="C11" s="25"/>
      <c r="D11" s="25"/>
      <c r="E11" s="30" t="s">
        <v>28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2" t="s">
        <v>29</v>
      </c>
      <c r="AL11" s="25"/>
      <c r="AM11" s="25"/>
      <c r="AN11" s="30" t="s">
        <v>30</v>
      </c>
      <c r="AO11" s="25"/>
      <c r="AP11" s="25"/>
      <c r="AQ11" s="27"/>
      <c r="BS11" s="20" t="s">
        <v>9</v>
      </c>
    </row>
    <row r="12" spans="2:71" ht="6.9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7"/>
      <c r="BS12" s="20" t="s">
        <v>9</v>
      </c>
    </row>
    <row r="13" spans="2:71" ht="14.45" customHeight="1">
      <c r="B13" s="24"/>
      <c r="C13" s="25"/>
      <c r="D13" s="32" t="s">
        <v>31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2" t="s">
        <v>26</v>
      </c>
      <c r="AL13" s="25"/>
      <c r="AM13" s="25"/>
      <c r="AN13" s="189" t="s">
        <v>505</v>
      </c>
      <c r="AO13" s="25"/>
      <c r="AP13" s="25"/>
      <c r="AQ13" s="27"/>
      <c r="BS13" s="20" t="s">
        <v>9</v>
      </c>
    </row>
    <row r="14" spans="2:71" ht="15">
      <c r="B14" s="24"/>
      <c r="C14" s="25"/>
      <c r="D14" s="25"/>
      <c r="E14" s="284" t="s">
        <v>505</v>
      </c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32" t="s">
        <v>29</v>
      </c>
      <c r="AL14" s="25"/>
      <c r="AM14" s="25"/>
      <c r="AN14" s="189" t="s">
        <v>505</v>
      </c>
      <c r="AO14" s="25"/>
      <c r="AP14" s="25"/>
      <c r="AQ14" s="27"/>
      <c r="BS14" s="20" t="s">
        <v>9</v>
      </c>
    </row>
    <row r="15" spans="2:71" ht="6.9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7"/>
      <c r="BS15" s="20" t="s">
        <v>6</v>
      </c>
    </row>
    <row r="16" spans="2:71" ht="14.45" customHeight="1">
      <c r="B16" s="24"/>
      <c r="C16" s="25"/>
      <c r="D16" s="32" t="s">
        <v>32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2" t="s">
        <v>26</v>
      </c>
      <c r="AL16" s="25"/>
      <c r="AM16" s="25"/>
      <c r="AN16" s="30" t="s">
        <v>33</v>
      </c>
      <c r="AO16" s="25"/>
      <c r="AP16" s="25"/>
      <c r="AQ16" s="27"/>
      <c r="BS16" s="20" t="s">
        <v>6</v>
      </c>
    </row>
    <row r="17" spans="2:71" ht="18.4" customHeight="1">
      <c r="B17" s="24"/>
      <c r="C17" s="25"/>
      <c r="D17" s="25"/>
      <c r="E17" s="30" t="s">
        <v>34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2" t="s">
        <v>29</v>
      </c>
      <c r="AL17" s="25"/>
      <c r="AM17" s="25"/>
      <c r="AN17" s="30" t="s">
        <v>35</v>
      </c>
      <c r="AO17" s="25"/>
      <c r="AP17" s="25"/>
      <c r="AQ17" s="27"/>
      <c r="BS17" s="20" t="s">
        <v>36</v>
      </c>
    </row>
    <row r="18" spans="2:71" ht="6.9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7"/>
      <c r="BS18" s="20" t="s">
        <v>9</v>
      </c>
    </row>
    <row r="19" spans="2:71" ht="14.45" customHeight="1">
      <c r="B19" s="24"/>
      <c r="C19" s="25"/>
      <c r="D19" s="32" t="s">
        <v>37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7"/>
      <c r="BS19" s="20" t="s">
        <v>9</v>
      </c>
    </row>
    <row r="20" spans="2:71" ht="57.6" customHeight="1">
      <c r="B20" s="24"/>
      <c r="C20" s="25"/>
      <c r="D20" s="25"/>
      <c r="E20" s="315" t="s">
        <v>506</v>
      </c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  <c r="AF20" s="315"/>
      <c r="AG20" s="315"/>
      <c r="AH20" s="315"/>
      <c r="AI20" s="315"/>
      <c r="AJ20" s="315"/>
      <c r="AK20" s="315"/>
      <c r="AL20" s="315"/>
      <c r="AM20" s="315"/>
      <c r="AN20" s="315"/>
      <c r="AO20" s="25"/>
      <c r="AP20" s="25"/>
      <c r="AQ20" s="27"/>
      <c r="BS20" s="20" t="s">
        <v>6</v>
      </c>
    </row>
    <row r="21" spans="2:43" ht="6.9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7"/>
    </row>
    <row r="22" spans="2:43" ht="6.95" customHeight="1">
      <c r="B22" s="24"/>
      <c r="C22" s="25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25"/>
      <c r="AQ22" s="27"/>
    </row>
    <row r="23" spans="2:43" s="1" customFormat="1" ht="25.9" customHeight="1">
      <c r="B23" s="34"/>
      <c r="C23" s="35"/>
      <c r="D23" s="36" t="s">
        <v>38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16">
        <f>ROUND(AG51,2)</f>
        <v>0</v>
      </c>
      <c r="AL23" s="317"/>
      <c r="AM23" s="317"/>
      <c r="AN23" s="317"/>
      <c r="AO23" s="317"/>
      <c r="AP23" s="35"/>
      <c r="AQ23" s="38"/>
    </row>
    <row r="24" spans="2:43" s="1" customFormat="1" ht="6.95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8"/>
    </row>
    <row r="25" spans="2:43" s="1" customFormat="1" ht="13.5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18" t="s">
        <v>39</v>
      </c>
      <c r="M25" s="318"/>
      <c r="N25" s="318"/>
      <c r="O25" s="318"/>
      <c r="P25" s="35"/>
      <c r="Q25" s="35"/>
      <c r="R25" s="35"/>
      <c r="S25" s="35"/>
      <c r="T25" s="35"/>
      <c r="U25" s="35"/>
      <c r="V25" s="35"/>
      <c r="W25" s="318" t="s">
        <v>40</v>
      </c>
      <c r="X25" s="318"/>
      <c r="Y25" s="318"/>
      <c r="Z25" s="318"/>
      <c r="AA25" s="318"/>
      <c r="AB25" s="318"/>
      <c r="AC25" s="318"/>
      <c r="AD25" s="318"/>
      <c r="AE25" s="318"/>
      <c r="AF25" s="35"/>
      <c r="AG25" s="35"/>
      <c r="AH25" s="35"/>
      <c r="AI25" s="35"/>
      <c r="AJ25" s="35"/>
      <c r="AK25" s="318" t="s">
        <v>41</v>
      </c>
      <c r="AL25" s="318"/>
      <c r="AM25" s="318"/>
      <c r="AN25" s="318"/>
      <c r="AO25" s="318"/>
      <c r="AP25" s="35"/>
      <c r="AQ25" s="38"/>
    </row>
    <row r="26" spans="2:43" s="2" customFormat="1" ht="14.45" customHeight="1">
      <c r="B26" s="39"/>
      <c r="C26" s="40"/>
      <c r="D26" s="41" t="s">
        <v>42</v>
      </c>
      <c r="E26" s="40"/>
      <c r="F26" s="41" t="s">
        <v>43</v>
      </c>
      <c r="G26" s="40"/>
      <c r="H26" s="40"/>
      <c r="I26" s="40"/>
      <c r="J26" s="40"/>
      <c r="K26" s="40"/>
      <c r="L26" s="305">
        <v>0.21</v>
      </c>
      <c r="M26" s="287"/>
      <c r="N26" s="287"/>
      <c r="O26" s="287"/>
      <c r="P26" s="40"/>
      <c r="Q26" s="40"/>
      <c r="R26" s="40"/>
      <c r="S26" s="40"/>
      <c r="T26" s="40"/>
      <c r="U26" s="40"/>
      <c r="V26" s="40"/>
      <c r="W26" s="286">
        <f>ROUND(AZ51,2)</f>
        <v>0</v>
      </c>
      <c r="X26" s="287"/>
      <c r="Y26" s="287"/>
      <c r="Z26" s="287"/>
      <c r="AA26" s="287"/>
      <c r="AB26" s="287"/>
      <c r="AC26" s="287"/>
      <c r="AD26" s="287"/>
      <c r="AE26" s="287"/>
      <c r="AF26" s="40"/>
      <c r="AG26" s="40"/>
      <c r="AH26" s="40"/>
      <c r="AI26" s="40"/>
      <c r="AJ26" s="40"/>
      <c r="AK26" s="286">
        <f>ROUND(AV51,2)</f>
        <v>0</v>
      </c>
      <c r="AL26" s="287"/>
      <c r="AM26" s="287"/>
      <c r="AN26" s="287"/>
      <c r="AO26" s="287"/>
      <c r="AP26" s="40"/>
      <c r="AQ26" s="42"/>
    </row>
    <row r="27" spans="2:43" s="2" customFormat="1" ht="14.45" customHeight="1">
      <c r="B27" s="39"/>
      <c r="C27" s="40"/>
      <c r="D27" s="40"/>
      <c r="E27" s="40"/>
      <c r="F27" s="41" t="s">
        <v>44</v>
      </c>
      <c r="G27" s="40"/>
      <c r="H27" s="40"/>
      <c r="I27" s="40"/>
      <c r="J27" s="40"/>
      <c r="K27" s="40"/>
      <c r="L27" s="305">
        <v>0.15</v>
      </c>
      <c r="M27" s="287"/>
      <c r="N27" s="287"/>
      <c r="O27" s="287"/>
      <c r="P27" s="40"/>
      <c r="Q27" s="40"/>
      <c r="R27" s="40"/>
      <c r="S27" s="40"/>
      <c r="T27" s="40"/>
      <c r="U27" s="40"/>
      <c r="V27" s="40"/>
      <c r="W27" s="286">
        <f>ROUND(BA51,2)</f>
        <v>0</v>
      </c>
      <c r="X27" s="287"/>
      <c r="Y27" s="287"/>
      <c r="Z27" s="287"/>
      <c r="AA27" s="287"/>
      <c r="AB27" s="287"/>
      <c r="AC27" s="287"/>
      <c r="AD27" s="287"/>
      <c r="AE27" s="287"/>
      <c r="AF27" s="40"/>
      <c r="AG27" s="40"/>
      <c r="AH27" s="40"/>
      <c r="AI27" s="40"/>
      <c r="AJ27" s="40"/>
      <c r="AK27" s="286">
        <f>ROUND(AW51,2)</f>
        <v>0</v>
      </c>
      <c r="AL27" s="287"/>
      <c r="AM27" s="287"/>
      <c r="AN27" s="287"/>
      <c r="AO27" s="287"/>
      <c r="AP27" s="40"/>
      <c r="AQ27" s="42"/>
    </row>
    <row r="28" spans="2:43" s="2" customFormat="1" ht="14.45" customHeight="1" hidden="1">
      <c r="B28" s="39"/>
      <c r="C28" s="40"/>
      <c r="D28" s="40"/>
      <c r="E28" s="40"/>
      <c r="F28" s="41" t="s">
        <v>45</v>
      </c>
      <c r="G28" s="40"/>
      <c r="H28" s="40"/>
      <c r="I28" s="40"/>
      <c r="J28" s="40"/>
      <c r="K28" s="40"/>
      <c r="L28" s="305">
        <v>0.21</v>
      </c>
      <c r="M28" s="287"/>
      <c r="N28" s="287"/>
      <c r="O28" s="287"/>
      <c r="P28" s="40"/>
      <c r="Q28" s="40"/>
      <c r="R28" s="40"/>
      <c r="S28" s="40"/>
      <c r="T28" s="40"/>
      <c r="U28" s="40"/>
      <c r="V28" s="40"/>
      <c r="W28" s="286">
        <f>ROUND(BB51,2)</f>
        <v>0</v>
      </c>
      <c r="X28" s="287"/>
      <c r="Y28" s="287"/>
      <c r="Z28" s="287"/>
      <c r="AA28" s="287"/>
      <c r="AB28" s="287"/>
      <c r="AC28" s="287"/>
      <c r="AD28" s="287"/>
      <c r="AE28" s="287"/>
      <c r="AF28" s="40"/>
      <c r="AG28" s="40"/>
      <c r="AH28" s="40"/>
      <c r="AI28" s="40"/>
      <c r="AJ28" s="40"/>
      <c r="AK28" s="286">
        <v>0</v>
      </c>
      <c r="AL28" s="287"/>
      <c r="AM28" s="287"/>
      <c r="AN28" s="287"/>
      <c r="AO28" s="287"/>
      <c r="AP28" s="40"/>
      <c r="AQ28" s="42"/>
    </row>
    <row r="29" spans="2:43" s="2" customFormat="1" ht="14.45" customHeight="1" hidden="1">
      <c r="B29" s="39"/>
      <c r="C29" s="40"/>
      <c r="D29" s="40"/>
      <c r="E29" s="40"/>
      <c r="F29" s="41" t="s">
        <v>46</v>
      </c>
      <c r="G29" s="40"/>
      <c r="H29" s="40"/>
      <c r="I29" s="40"/>
      <c r="J29" s="40"/>
      <c r="K29" s="40"/>
      <c r="L29" s="305">
        <v>0.15</v>
      </c>
      <c r="M29" s="287"/>
      <c r="N29" s="287"/>
      <c r="O29" s="287"/>
      <c r="P29" s="40"/>
      <c r="Q29" s="40"/>
      <c r="R29" s="40"/>
      <c r="S29" s="40"/>
      <c r="T29" s="40"/>
      <c r="U29" s="40"/>
      <c r="V29" s="40"/>
      <c r="W29" s="286">
        <f>ROUND(BC51,2)</f>
        <v>0</v>
      </c>
      <c r="X29" s="287"/>
      <c r="Y29" s="287"/>
      <c r="Z29" s="287"/>
      <c r="AA29" s="287"/>
      <c r="AB29" s="287"/>
      <c r="AC29" s="287"/>
      <c r="AD29" s="287"/>
      <c r="AE29" s="287"/>
      <c r="AF29" s="40"/>
      <c r="AG29" s="40"/>
      <c r="AH29" s="40"/>
      <c r="AI29" s="40"/>
      <c r="AJ29" s="40"/>
      <c r="AK29" s="286">
        <v>0</v>
      </c>
      <c r="AL29" s="287"/>
      <c r="AM29" s="287"/>
      <c r="AN29" s="287"/>
      <c r="AO29" s="287"/>
      <c r="AP29" s="40"/>
      <c r="AQ29" s="42"/>
    </row>
    <row r="30" spans="2:43" s="2" customFormat="1" ht="14.45" customHeight="1" hidden="1">
      <c r="B30" s="39"/>
      <c r="C30" s="40"/>
      <c r="D30" s="40"/>
      <c r="E30" s="40"/>
      <c r="F30" s="41" t="s">
        <v>47</v>
      </c>
      <c r="G30" s="40"/>
      <c r="H30" s="40"/>
      <c r="I30" s="40"/>
      <c r="J30" s="40"/>
      <c r="K30" s="40"/>
      <c r="L30" s="305">
        <v>0</v>
      </c>
      <c r="M30" s="287"/>
      <c r="N30" s="287"/>
      <c r="O30" s="287"/>
      <c r="P30" s="40"/>
      <c r="Q30" s="40"/>
      <c r="R30" s="40"/>
      <c r="S30" s="40"/>
      <c r="T30" s="40"/>
      <c r="U30" s="40"/>
      <c r="V30" s="40"/>
      <c r="W30" s="286">
        <f>ROUND(BD51,2)</f>
        <v>0</v>
      </c>
      <c r="X30" s="287"/>
      <c r="Y30" s="287"/>
      <c r="Z30" s="287"/>
      <c r="AA30" s="287"/>
      <c r="AB30" s="287"/>
      <c r="AC30" s="287"/>
      <c r="AD30" s="287"/>
      <c r="AE30" s="287"/>
      <c r="AF30" s="40"/>
      <c r="AG30" s="40"/>
      <c r="AH30" s="40"/>
      <c r="AI30" s="40"/>
      <c r="AJ30" s="40"/>
      <c r="AK30" s="286">
        <v>0</v>
      </c>
      <c r="AL30" s="287"/>
      <c r="AM30" s="287"/>
      <c r="AN30" s="287"/>
      <c r="AO30" s="287"/>
      <c r="AP30" s="40"/>
      <c r="AQ30" s="42"/>
    </row>
    <row r="31" spans="2:43" s="1" customFormat="1" ht="6.95" customHeight="1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8"/>
    </row>
    <row r="32" spans="2:43" s="1" customFormat="1" ht="25.9" customHeight="1">
      <c r="B32" s="34"/>
      <c r="C32" s="43"/>
      <c r="D32" s="44" t="s">
        <v>48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 t="s">
        <v>49</v>
      </c>
      <c r="U32" s="45"/>
      <c r="V32" s="45"/>
      <c r="W32" s="45"/>
      <c r="X32" s="288" t="s">
        <v>50</v>
      </c>
      <c r="Y32" s="289"/>
      <c r="Z32" s="289"/>
      <c r="AA32" s="289"/>
      <c r="AB32" s="289"/>
      <c r="AC32" s="45"/>
      <c r="AD32" s="45"/>
      <c r="AE32" s="45"/>
      <c r="AF32" s="45"/>
      <c r="AG32" s="45"/>
      <c r="AH32" s="45"/>
      <c r="AI32" s="45"/>
      <c r="AJ32" s="45"/>
      <c r="AK32" s="313">
        <f>SUM(AK23:AK30)</f>
        <v>0</v>
      </c>
      <c r="AL32" s="289"/>
      <c r="AM32" s="289"/>
      <c r="AN32" s="289"/>
      <c r="AO32" s="314"/>
      <c r="AP32" s="43"/>
      <c r="AQ32" s="47"/>
    </row>
    <row r="33" spans="2:43" s="1" customFormat="1" ht="6.9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8"/>
    </row>
    <row r="34" spans="2:43" s="1" customFormat="1" ht="6.95" customHeight="1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50"/>
    </row>
    <row r="38" spans="2:44" s="1" customFormat="1" ht="6.95" customHeight="1"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34"/>
    </row>
    <row r="39" spans="2:44" s="1" customFormat="1" ht="36.95" customHeight="1">
      <c r="B39" s="34"/>
      <c r="C39" s="53" t="s">
        <v>51</v>
      </c>
      <c r="AR39" s="34"/>
    </row>
    <row r="40" spans="2:44" s="1" customFormat="1" ht="6.95" customHeight="1">
      <c r="B40" s="34"/>
      <c r="AR40" s="34"/>
    </row>
    <row r="41" spans="2:44" s="3" customFormat="1" ht="14.45" customHeight="1">
      <c r="B41" s="54"/>
      <c r="C41" s="55" t="s">
        <v>15</v>
      </c>
      <c r="L41" s="3" t="str">
        <f>K5</f>
        <v>18-008</v>
      </c>
      <c r="AR41" s="54"/>
    </row>
    <row r="42" spans="2:44" s="4" customFormat="1" ht="36.95" customHeight="1">
      <c r="B42" s="56"/>
      <c r="C42" s="57" t="s">
        <v>17</v>
      </c>
      <c r="L42" s="311" t="str">
        <f>K6</f>
        <v>Povrchová oprava komunikace II/193 Pernarec - hr.okr.TC</v>
      </c>
      <c r="M42" s="312"/>
      <c r="N42" s="312"/>
      <c r="O42" s="312"/>
      <c r="P42" s="312"/>
      <c r="Q42" s="312"/>
      <c r="R42" s="312"/>
      <c r="S42" s="312"/>
      <c r="T42" s="312"/>
      <c r="U42" s="312"/>
      <c r="V42" s="312"/>
      <c r="W42" s="312"/>
      <c r="X42" s="312"/>
      <c r="Y42" s="312"/>
      <c r="Z42" s="312"/>
      <c r="AA42" s="312"/>
      <c r="AB42" s="312"/>
      <c r="AC42" s="312"/>
      <c r="AD42" s="312"/>
      <c r="AE42" s="312"/>
      <c r="AF42" s="312"/>
      <c r="AG42" s="312"/>
      <c r="AH42" s="312"/>
      <c r="AI42" s="312"/>
      <c r="AJ42" s="312"/>
      <c r="AK42" s="312"/>
      <c r="AL42" s="312"/>
      <c r="AM42" s="312"/>
      <c r="AN42" s="312"/>
      <c r="AO42" s="312"/>
      <c r="AR42" s="56"/>
    </row>
    <row r="43" spans="2:44" s="1" customFormat="1" ht="6.95" customHeight="1">
      <c r="B43" s="34"/>
      <c r="AR43" s="34"/>
    </row>
    <row r="44" spans="2:44" s="1" customFormat="1" ht="15">
      <c r="B44" s="34"/>
      <c r="C44" s="55" t="s">
        <v>21</v>
      </c>
      <c r="L44" s="58" t="str">
        <f>IF(K8="","",K8)</f>
        <v xml:space="preserve"> </v>
      </c>
      <c r="AI44" s="55" t="s">
        <v>23</v>
      </c>
      <c r="AM44" s="295" t="str">
        <f>IF(AN8="","",AN8)</f>
        <v>20. 11. 2018</v>
      </c>
      <c r="AN44" s="295"/>
      <c r="AR44" s="34"/>
    </row>
    <row r="45" spans="2:44" s="1" customFormat="1" ht="6.95" customHeight="1">
      <c r="B45" s="34"/>
      <c r="AR45" s="34"/>
    </row>
    <row r="46" spans="2:56" s="1" customFormat="1" ht="15">
      <c r="B46" s="34"/>
      <c r="C46" s="55" t="s">
        <v>25</v>
      </c>
      <c r="L46" s="3" t="str">
        <f>IF(E11="","",E11)</f>
        <v>SUS Plzeňského kraje, příspěvková organizace</v>
      </c>
      <c r="AI46" s="55" t="s">
        <v>32</v>
      </c>
      <c r="AM46" s="296" t="str">
        <f>IF(E17="","",E17)</f>
        <v>projectstudio8 s.r.o.</v>
      </c>
      <c r="AN46" s="296"/>
      <c r="AO46" s="296"/>
      <c r="AP46" s="296"/>
      <c r="AR46" s="34"/>
      <c r="AS46" s="297" t="s">
        <v>52</v>
      </c>
      <c r="AT46" s="298"/>
      <c r="AU46" s="59"/>
      <c r="AV46" s="59"/>
      <c r="AW46" s="59"/>
      <c r="AX46" s="59"/>
      <c r="AY46" s="59"/>
      <c r="AZ46" s="59"/>
      <c r="BA46" s="59"/>
      <c r="BB46" s="59"/>
      <c r="BC46" s="59"/>
      <c r="BD46" s="60"/>
    </row>
    <row r="47" spans="2:56" s="1" customFormat="1" ht="15">
      <c r="B47" s="34"/>
      <c r="C47" s="55" t="s">
        <v>31</v>
      </c>
      <c r="L47" s="3" t="str">
        <f>IF(E14="","",E14)</f>
        <v>Vyplň údaj</v>
      </c>
      <c r="AR47" s="34"/>
      <c r="AS47" s="299"/>
      <c r="AT47" s="300"/>
      <c r="AU47" s="35"/>
      <c r="AV47" s="35"/>
      <c r="AW47" s="35"/>
      <c r="AX47" s="35"/>
      <c r="AY47" s="35"/>
      <c r="AZ47" s="35"/>
      <c r="BA47" s="35"/>
      <c r="BB47" s="35"/>
      <c r="BC47" s="35"/>
      <c r="BD47" s="61"/>
    </row>
    <row r="48" spans="2:56" s="1" customFormat="1" ht="10.9" customHeight="1">
      <c r="B48" s="34"/>
      <c r="AR48" s="34"/>
      <c r="AS48" s="299"/>
      <c r="AT48" s="300"/>
      <c r="AU48" s="35"/>
      <c r="AV48" s="35"/>
      <c r="AW48" s="35"/>
      <c r="AX48" s="35"/>
      <c r="AY48" s="35"/>
      <c r="AZ48" s="35"/>
      <c r="BA48" s="35"/>
      <c r="BB48" s="35"/>
      <c r="BC48" s="35"/>
      <c r="BD48" s="61"/>
    </row>
    <row r="49" spans="2:56" s="1" customFormat="1" ht="29.25" customHeight="1">
      <c r="B49" s="34"/>
      <c r="C49" s="301" t="s">
        <v>53</v>
      </c>
      <c r="D49" s="302"/>
      <c r="E49" s="302"/>
      <c r="F49" s="302"/>
      <c r="G49" s="302"/>
      <c r="H49" s="62"/>
      <c r="I49" s="303" t="s">
        <v>54</v>
      </c>
      <c r="J49" s="302"/>
      <c r="K49" s="302"/>
      <c r="L49" s="302"/>
      <c r="M49" s="302"/>
      <c r="N49" s="302"/>
      <c r="O49" s="302"/>
      <c r="P49" s="302"/>
      <c r="Q49" s="302"/>
      <c r="R49" s="302"/>
      <c r="S49" s="302"/>
      <c r="T49" s="302"/>
      <c r="U49" s="302"/>
      <c r="V49" s="302"/>
      <c r="W49" s="302"/>
      <c r="X49" s="302"/>
      <c r="Y49" s="302"/>
      <c r="Z49" s="302"/>
      <c r="AA49" s="302"/>
      <c r="AB49" s="302"/>
      <c r="AC49" s="302"/>
      <c r="AD49" s="302"/>
      <c r="AE49" s="302"/>
      <c r="AF49" s="302"/>
      <c r="AG49" s="304" t="s">
        <v>55</v>
      </c>
      <c r="AH49" s="302"/>
      <c r="AI49" s="302"/>
      <c r="AJ49" s="302"/>
      <c r="AK49" s="302"/>
      <c r="AL49" s="302"/>
      <c r="AM49" s="302"/>
      <c r="AN49" s="303" t="s">
        <v>56</v>
      </c>
      <c r="AO49" s="302"/>
      <c r="AP49" s="302"/>
      <c r="AQ49" s="63" t="s">
        <v>57</v>
      </c>
      <c r="AR49" s="34"/>
      <c r="AS49" s="64" t="s">
        <v>58</v>
      </c>
      <c r="AT49" s="65" t="s">
        <v>59</v>
      </c>
      <c r="AU49" s="65" t="s">
        <v>60</v>
      </c>
      <c r="AV49" s="65" t="s">
        <v>61</v>
      </c>
      <c r="AW49" s="65" t="s">
        <v>62</v>
      </c>
      <c r="AX49" s="65" t="s">
        <v>63</v>
      </c>
      <c r="AY49" s="65" t="s">
        <v>64</v>
      </c>
      <c r="AZ49" s="65" t="s">
        <v>65</v>
      </c>
      <c r="BA49" s="65" t="s">
        <v>66</v>
      </c>
      <c r="BB49" s="65" t="s">
        <v>67</v>
      </c>
      <c r="BC49" s="65" t="s">
        <v>68</v>
      </c>
      <c r="BD49" s="66" t="s">
        <v>69</v>
      </c>
    </row>
    <row r="50" spans="2:56" s="1" customFormat="1" ht="10.9" customHeight="1">
      <c r="B50" s="34"/>
      <c r="AR50" s="34"/>
      <c r="AS50" s="67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60"/>
    </row>
    <row r="51" spans="2:90" s="4" customFormat="1" ht="32.45" customHeight="1">
      <c r="B51" s="56"/>
      <c r="C51" s="68" t="s">
        <v>70</v>
      </c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293">
        <f>ROUND(AG52,2)</f>
        <v>0</v>
      </c>
      <c r="AH51" s="293"/>
      <c r="AI51" s="293"/>
      <c r="AJ51" s="293"/>
      <c r="AK51" s="293"/>
      <c r="AL51" s="293"/>
      <c r="AM51" s="293"/>
      <c r="AN51" s="294">
        <f>SUM(AG51,AT51)</f>
        <v>0</v>
      </c>
      <c r="AO51" s="294"/>
      <c r="AP51" s="294"/>
      <c r="AQ51" s="70" t="s">
        <v>5</v>
      </c>
      <c r="AR51" s="56"/>
      <c r="AS51" s="71">
        <f>ROUND(AS52,2)</f>
        <v>0</v>
      </c>
      <c r="AT51" s="72">
        <f>ROUND(SUM(AV51:AW51),2)</f>
        <v>0</v>
      </c>
      <c r="AU51" s="73">
        <f>ROUND(AU52,5)</f>
        <v>15935.63893</v>
      </c>
      <c r="AV51" s="72">
        <f>ROUND(AZ51*L26,2)</f>
        <v>0</v>
      </c>
      <c r="AW51" s="72">
        <f>ROUND(BA51*L27,2)</f>
        <v>0</v>
      </c>
      <c r="AX51" s="72">
        <f>ROUND(BB51*L26,2)</f>
        <v>0</v>
      </c>
      <c r="AY51" s="72">
        <f>ROUND(BC51*L27,2)</f>
        <v>0</v>
      </c>
      <c r="AZ51" s="72">
        <f>ROUND(AZ52,2)</f>
        <v>0</v>
      </c>
      <c r="BA51" s="72">
        <f>ROUND(BA52,2)</f>
        <v>0</v>
      </c>
      <c r="BB51" s="72">
        <f>ROUND(BB52,2)</f>
        <v>0</v>
      </c>
      <c r="BC51" s="72">
        <f>ROUND(BC52,2)</f>
        <v>0</v>
      </c>
      <c r="BD51" s="74">
        <f>ROUND(BD52,2)</f>
        <v>0</v>
      </c>
      <c r="BS51" s="57" t="s">
        <v>71</v>
      </c>
      <c r="BT51" s="57" t="s">
        <v>72</v>
      </c>
      <c r="BV51" s="57" t="s">
        <v>73</v>
      </c>
      <c r="BW51" s="57" t="s">
        <v>7</v>
      </c>
      <c r="BX51" s="57" t="s">
        <v>74</v>
      </c>
      <c r="CL51" s="57" t="s">
        <v>5</v>
      </c>
    </row>
    <row r="52" spans="1:90" s="5" customFormat="1" ht="31.5" customHeight="1">
      <c r="A52" s="75" t="s">
        <v>75</v>
      </c>
      <c r="B52" s="76"/>
      <c r="C52" s="77"/>
      <c r="D52" s="292" t="s">
        <v>16</v>
      </c>
      <c r="E52" s="292"/>
      <c r="F52" s="292"/>
      <c r="G52" s="292"/>
      <c r="H52" s="292"/>
      <c r="I52" s="78"/>
      <c r="J52" s="292" t="s">
        <v>18</v>
      </c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0">
        <f>'18-008 - Povrchová oprava...'!J25</f>
        <v>0</v>
      </c>
      <c r="AH52" s="291"/>
      <c r="AI52" s="291"/>
      <c r="AJ52" s="291"/>
      <c r="AK52" s="291"/>
      <c r="AL52" s="291"/>
      <c r="AM52" s="291"/>
      <c r="AN52" s="290">
        <f>SUM(AG52,AT52)</f>
        <v>0</v>
      </c>
      <c r="AO52" s="291"/>
      <c r="AP52" s="291"/>
      <c r="AQ52" s="79" t="s">
        <v>76</v>
      </c>
      <c r="AR52" s="76"/>
      <c r="AS52" s="80">
        <v>0</v>
      </c>
      <c r="AT52" s="81">
        <f>ROUND(SUM(AV52:AW52),2)</f>
        <v>0</v>
      </c>
      <c r="AU52" s="82">
        <f>'18-008 - Povrchová oprava...'!P78</f>
        <v>15935.638928</v>
      </c>
      <c r="AV52" s="81">
        <f>'18-008 - Povrchová oprava...'!J28</f>
        <v>0</v>
      </c>
      <c r="AW52" s="81">
        <f>'18-008 - Povrchová oprava...'!J29</f>
        <v>0</v>
      </c>
      <c r="AX52" s="81">
        <f>'18-008 - Povrchová oprava...'!J30</f>
        <v>0</v>
      </c>
      <c r="AY52" s="81">
        <f>'18-008 - Povrchová oprava...'!J31</f>
        <v>0</v>
      </c>
      <c r="AZ52" s="81">
        <f>'18-008 - Povrchová oprava...'!F28</f>
        <v>0</v>
      </c>
      <c r="BA52" s="81">
        <f>'18-008 - Povrchová oprava...'!F29</f>
        <v>0</v>
      </c>
      <c r="BB52" s="81">
        <f>'18-008 - Povrchová oprava...'!F30</f>
        <v>0</v>
      </c>
      <c r="BC52" s="81">
        <f>'18-008 - Povrchová oprava...'!F31</f>
        <v>0</v>
      </c>
      <c r="BD52" s="83">
        <f>'18-008 - Povrchová oprava...'!F32</f>
        <v>0</v>
      </c>
      <c r="BT52" s="84" t="s">
        <v>77</v>
      </c>
      <c r="BU52" s="84" t="s">
        <v>78</v>
      </c>
      <c r="BV52" s="84" t="s">
        <v>73</v>
      </c>
      <c r="BW52" s="84" t="s">
        <v>7</v>
      </c>
      <c r="BX52" s="84" t="s">
        <v>74</v>
      </c>
      <c r="CL52" s="84" t="s">
        <v>5</v>
      </c>
    </row>
    <row r="53" spans="2:44" s="1" customFormat="1" ht="30" customHeight="1">
      <c r="B53" s="34"/>
      <c r="AR53" s="34"/>
    </row>
    <row r="54" spans="2:44" s="1" customFormat="1" ht="6.95" customHeight="1">
      <c r="B54" s="48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34"/>
    </row>
  </sheetData>
  <sheetProtection algorithmName="SHA-512" hashValue="3XB7ej/Cd8+AL9fWtUrj/c4/I8l1ZlEuhTA/tZkDDzBcdFTNWrq/Uk67qKNIVzwfWbwIsWlRDWPJDek8QRSnEA==" saltValue="+9SIFJNUpT5UIssgFstvOw==" spinCount="100000" sheet="1" objects="1" scenarios="1"/>
  <mergeCells count="40">
    <mergeCell ref="K5:AO5"/>
    <mergeCell ref="K6:AO6"/>
    <mergeCell ref="AR2:BE2"/>
    <mergeCell ref="L42:AO42"/>
    <mergeCell ref="AK32:AO32"/>
    <mergeCell ref="E20:AN20"/>
    <mergeCell ref="AK23:AO23"/>
    <mergeCell ref="W25:AE25"/>
    <mergeCell ref="AK25:AO25"/>
    <mergeCell ref="W26:AE26"/>
    <mergeCell ref="AK26:AO26"/>
    <mergeCell ref="W27:AE27"/>
    <mergeCell ref="AK27:AO27"/>
    <mergeCell ref="W28:AE28"/>
    <mergeCell ref="AK28:AO28"/>
    <mergeCell ref="L29:O29"/>
    <mergeCell ref="AS46:AT48"/>
    <mergeCell ref="C49:G49"/>
    <mergeCell ref="I49:AF49"/>
    <mergeCell ref="AG49:AM49"/>
    <mergeCell ref="AN49:AP49"/>
    <mergeCell ref="X32:AB32"/>
    <mergeCell ref="AN52:AP52"/>
    <mergeCell ref="AG52:AM52"/>
    <mergeCell ref="D52:H52"/>
    <mergeCell ref="J52:AF52"/>
    <mergeCell ref="AG51:AM51"/>
    <mergeCell ref="AN51:AP51"/>
    <mergeCell ref="AM44:AN44"/>
    <mergeCell ref="AM46:AP46"/>
    <mergeCell ref="E14:AJ14"/>
    <mergeCell ref="W29:AE29"/>
    <mergeCell ref="AK29:AO29"/>
    <mergeCell ref="W30:AE30"/>
    <mergeCell ref="AK30:AO30"/>
    <mergeCell ref="L30:O30"/>
    <mergeCell ref="L25:O25"/>
    <mergeCell ref="L26:O26"/>
    <mergeCell ref="L27: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18-008 - Povrchová oprava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5"/>
  <sheetViews>
    <sheetView showGridLines="0" workbookViewId="0" topLeftCell="A1">
      <pane ySplit="1" topLeftCell="A2" activePane="bottomLeft" state="frozen"/>
      <selection pane="bottomLeft" activeCell="A2" sqref="A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5" width="9.33203125" style="0" hidden="1" customWidth="1"/>
    <col min="16" max="16" width="16.16015625" style="0" hidden="1" customWidth="1"/>
    <col min="17" max="17" width="9.33203125" style="0" hidden="1" customWidth="1"/>
    <col min="18" max="18" width="15" style="0" hidden="1" customWidth="1"/>
    <col min="19" max="19" width="8.16015625" style="0" hidden="1" customWidth="1"/>
    <col min="20" max="20" width="29.66015625" style="0" hidden="1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" customHeight="1">
      <c r="A1" s="85"/>
      <c r="B1" s="13"/>
      <c r="C1" s="13"/>
      <c r="D1" s="14" t="s">
        <v>1</v>
      </c>
      <c r="E1" s="13"/>
      <c r="F1" s="86" t="s">
        <v>79</v>
      </c>
      <c r="G1" s="323" t="s">
        <v>80</v>
      </c>
      <c r="H1" s="323"/>
      <c r="I1" s="13"/>
      <c r="J1" s="86" t="s">
        <v>81</v>
      </c>
      <c r="K1" s="14" t="s">
        <v>82</v>
      </c>
      <c r="L1" s="86" t="s">
        <v>83</v>
      </c>
      <c r="M1" s="86"/>
      <c r="N1" s="86"/>
      <c r="O1" s="86"/>
      <c r="P1" s="86"/>
      <c r="Q1" s="86"/>
      <c r="R1" s="86"/>
      <c r="S1" s="86"/>
      <c r="T1" s="86"/>
      <c r="U1" s="87"/>
      <c r="V1" s="8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13.5">
      <c r="L2" s="309" t="s">
        <v>8</v>
      </c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20" t="s">
        <v>7</v>
      </c>
    </row>
    <row r="3" spans="2:46" ht="13.5">
      <c r="B3" s="193"/>
      <c r="C3" s="194"/>
      <c r="D3" s="194"/>
      <c r="E3" s="194"/>
      <c r="F3" s="194"/>
      <c r="G3" s="194"/>
      <c r="H3" s="194"/>
      <c r="I3" s="194"/>
      <c r="J3" s="194"/>
      <c r="K3" s="195"/>
      <c r="AT3" s="20" t="s">
        <v>84</v>
      </c>
    </row>
    <row r="4" spans="2:46" ht="21">
      <c r="B4" s="196"/>
      <c r="C4" s="197"/>
      <c r="D4" s="198" t="s">
        <v>85</v>
      </c>
      <c r="E4" s="197"/>
      <c r="F4" s="197"/>
      <c r="G4" s="197"/>
      <c r="H4" s="197"/>
      <c r="I4" s="197"/>
      <c r="J4" s="197"/>
      <c r="K4" s="199"/>
      <c r="M4" s="28" t="s">
        <v>13</v>
      </c>
      <c r="AT4" s="20" t="s">
        <v>6</v>
      </c>
    </row>
    <row r="5" spans="2:11" ht="13.5">
      <c r="B5" s="196"/>
      <c r="C5" s="197"/>
      <c r="D5" s="197"/>
      <c r="E5" s="197"/>
      <c r="F5" s="197"/>
      <c r="G5" s="197"/>
      <c r="H5" s="197"/>
      <c r="I5" s="197"/>
      <c r="J5" s="197"/>
      <c r="K5" s="199"/>
    </row>
    <row r="6" spans="2:11" s="1" customFormat="1" ht="15">
      <c r="B6" s="200"/>
      <c r="C6" s="201"/>
      <c r="D6" s="202" t="s">
        <v>17</v>
      </c>
      <c r="E6" s="201"/>
      <c r="F6" s="201"/>
      <c r="G6" s="201"/>
      <c r="H6" s="201"/>
      <c r="I6" s="201"/>
      <c r="J6" s="201"/>
      <c r="K6" s="203"/>
    </row>
    <row r="7" spans="2:11" s="1" customFormat="1" ht="13.5">
      <c r="B7" s="200"/>
      <c r="C7" s="201"/>
      <c r="D7" s="201"/>
      <c r="E7" s="324" t="s">
        <v>18</v>
      </c>
      <c r="F7" s="325"/>
      <c r="G7" s="325"/>
      <c r="H7" s="325"/>
      <c r="I7" s="201"/>
      <c r="J7" s="201"/>
      <c r="K7" s="203"/>
    </row>
    <row r="8" spans="2:11" s="1" customFormat="1" ht="13.5">
      <c r="B8" s="200"/>
      <c r="C8" s="201"/>
      <c r="D8" s="201"/>
      <c r="E8" s="201"/>
      <c r="F8" s="201"/>
      <c r="G8" s="201"/>
      <c r="H8" s="201"/>
      <c r="I8" s="201"/>
      <c r="J8" s="201"/>
      <c r="K8" s="203"/>
    </row>
    <row r="9" spans="2:11" s="1" customFormat="1" ht="15">
      <c r="B9" s="200"/>
      <c r="C9" s="201"/>
      <c r="D9" s="202" t="s">
        <v>19</v>
      </c>
      <c r="E9" s="201"/>
      <c r="F9" s="204" t="s">
        <v>5</v>
      </c>
      <c r="G9" s="201"/>
      <c r="H9" s="201"/>
      <c r="I9" s="202" t="s">
        <v>20</v>
      </c>
      <c r="J9" s="204" t="s">
        <v>5</v>
      </c>
      <c r="K9" s="203"/>
    </row>
    <row r="10" spans="2:11" s="1" customFormat="1" ht="15">
      <c r="B10" s="200"/>
      <c r="C10" s="201"/>
      <c r="D10" s="202" t="s">
        <v>21</v>
      </c>
      <c r="E10" s="201"/>
      <c r="F10" s="204" t="s">
        <v>22</v>
      </c>
      <c r="G10" s="201"/>
      <c r="H10" s="201"/>
      <c r="I10" s="202" t="s">
        <v>23</v>
      </c>
      <c r="J10" s="205" t="str">
        <f>'Rekapitulace stavby'!AN8</f>
        <v>20. 11. 2018</v>
      </c>
      <c r="K10" s="203"/>
    </row>
    <row r="11" spans="2:11" s="1" customFormat="1" ht="13.5">
      <c r="B11" s="200"/>
      <c r="C11" s="201"/>
      <c r="D11" s="201"/>
      <c r="E11" s="201"/>
      <c r="F11" s="201"/>
      <c r="G11" s="201"/>
      <c r="H11" s="201"/>
      <c r="I11" s="201"/>
      <c r="J11" s="201"/>
      <c r="K11" s="203"/>
    </row>
    <row r="12" spans="2:11" s="1" customFormat="1" ht="15">
      <c r="B12" s="200"/>
      <c r="C12" s="201"/>
      <c r="D12" s="202" t="s">
        <v>25</v>
      </c>
      <c r="E12" s="201"/>
      <c r="F12" s="201"/>
      <c r="G12" s="201"/>
      <c r="H12" s="201"/>
      <c r="I12" s="202" t="s">
        <v>26</v>
      </c>
      <c r="J12" s="204" t="s">
        <v>27</v>
      </c>
      <c r="K12" s="203"/>
    </row>
    <row r="13" spans="2:11" s="1" customFormat="1" ht="15">
      <c r="B13" s="200"/>
      <c r="C13" s="201"/>
      <c r="D13" s="201"/>
      <c r="E13" s="204" t="s">
        <v>28</v>
      </c>
      <c r="F13" s="201"/>
      <c r="G13" s="201"/>
      <c r="H13" s="201"/>
      <c r="I13" s="202" t="s">
        <v>29</v>
      </c>
      <c r="J13" s="204" t="s">
        <v>30</v>
      </c>
      <c r="K13" s="203"/>
    </row>
    <row r="14" spans="2:11" s="1" customFormat="1" ht="13.5">
      <c r="B14" s="200"/>
      <c r="C14" s="201"/>
      <c r="D14" s="201"/>
      <c r="E14" s="201"/>
      <c r="F14" s="201"/>
      <c r="G14" s="201"/>
      <c r="H14" s="201"/>
      <c r="I14" s="201"/>
      <c r="J14" s="201"/>
      <c r="K14" s="203"/>
    </row>
    <row r="15" spans="2:11" s="1" customFormat="1" ht="15">
      <c r="B15" s="200"/>
      <c r="C15" s="201"/>
      <c r="D15" s="202" t="s">
        <v>31</v>
      </c>
      <c r="E15" s="201"/>
      <c r="F15" s="201"/>
      <c r="G15" s="201"/>
      <c r="H15" s="201"/>
      <c r="I15" s="202" t="s">
        <v>26</v>
      </c>
      <c r="J15" s="204" t="str">
        <f>IF('Rekapitulace stavby'!AN13="Vyplň údaj","",IF('Rekapitulace stavby'!AN13="","",'Rekapitulace stavby'!AN13))</f>
        <v/>
      </c>
      <c r="K15" s="203"/>
    </row>
    <row r="16" spans="2:11" s="1" customFormat="1" ht="15">
      <c r="B16" s="200"/>
      <c r="C16" s="201"/>
      <c r="D16" s="201"/>
      <c r="E16" s="204" t="str">
        <f>IF('Rekapitulace stavby'!E14="Vyplň údaj","",IF('Rekapitulace stavby'!E14="","",'Rekapitulace stavby'!E14))</f>
        <v/>
      </c>
      <c r="F16" s="201"/>
      <c r="G16" s="201"/>
      <c r="H16" s="201"/>
      <c r="I16" s="202" t="s">
        <v>29</v>
      </c>
      <c r="J16" s="204" t="str">
        <f>IF('Rekapitulace stavby'!AN14="Vyplň údaj","",IF('Rekapitulace stavby'!AN14="","",'Rekapitulace stavby'!AN14))</f>
        <v/>
      </c>
      <c r="K16" s="203"/>
    </row>
    <row r="17" spans="2:11" s="1" customFormat="1" ht="13.5">
      <c r="B17" s="200"/>
      <c r="C17" s="201"/>
      <c r="D17" s="201"/>
      <c r="E17" s="201"/>
      <c r="F17" s="201"/>
      <c r="G17" s="201"/>
      <c r="H17" s="201"/>
      <c r="I17" s="201"/>
      <c r="J17" s="201"/>
      <c r="K17" s="203"/>
    </row>
    <row r="18" spans="2:11" s="1" customFormat="1" ht="15">
      <c r="B18" s="200"/>
      <c r="C18" s="201"/>
      <c r="D18" s="202" t="s">
        <v>32</v>
      </c>
      <c r="E18" s="201"/>
      <c r="F18" s="201"/>
      <c r="G18" s="201"/>
      <c r="H18" s="201"/>
      <c r="I18" s="202" t="s">
        <v>26</v>
      </c>
      <c r="J18" s="204" t="s">
        <v>33</v>
      </c>
      <c r="K18" s="203"/>
    </row>
    <row r="19" spans="2:11" s="1" customFormat="1" ht="15">
      <c r="B19" s="200"/>
      <c r="C19" s="201"/>
      <c r="D19" s="201"/>
      <c r="E19" s="204" t="s">
        <v>34</v>
      </c>
      <c r="F19" s="201"/>
      <c r="G19" s="201"/>
      <c r="H19" s="201"/>
      <c r="I19" s="202" t="s">
        <v>29</v>
      </c>
      <c r="J19" s="204" t="s">
        <v>35</v>
      </c>
      <c r="K19" s="203"/>
    </row>
    <row r="20" spans="2:11" s="1" customFormat="1" ht="13.5">
      <c r="B20" s="200"/>
      <c r="C20" s="201"/>
      <c r="D20" s="201"/>
      <c r="E20" s="201"/>
      <c r="F20" s="201"/>
      <c r="G20" s="201"/>
      <c r="H20" s="201"/>
      <c r="I20" s="201"/>
      <c r="J20" s="201"/>
      <c r="K20" s="203"/>
    </row>
    <row r="21" spans="2:11" s="1" customFormat="1" ht="15">
      <c r="B21" s="200"/>
      <c r="C21" s="201"/>
      <c r="D21" s="202" t="s">
        <v>37</v>
      </c>
      <c r="E21" s="201"/>
      <c r="F21" s="201"/>
      <c r="G21" s="201"/>
      <c r="H21" s="201"/>
      <c r="I21" s="201"/>
      <c r="J21" s="201"/>
      <c r="K21" s="203"/>
    </row>
    <row r="22" spans="2:11" s="6" customFormat="1" ht="58.9" customHeight="1">
      <c r="B22" s="206"/>
      <c r="C22" s="207"/>
      <c r="D22" s="207"/>
      <c r="E22" s="315" t="s">
        <v>506</v>
      </c>
      <c r="F22" s="315"/>
      <c r="G22" s="315"/>
      <c r="H22" s="315"/>
      <c r="I22" s="207"/>
      <c r="J22" s="207"/>
      <c r="K22" s="208"/>
    </row>
    <row r="23" spans="2:11" s="1" customFormat="1" ht="13.5">
      <c r="B23" s="200"/>
      <c r="C23" s="201"/>
      <c r="D23" s="201"/>
      <c r="E23" s="201"/>
      <c r="F23" s="201"/>
      <c r="G23" s="201"/>
      <c r="H23" s="201"/>
      <c r="I23" s="201"/>
      <c r="J23" s="201"/>
      <c r="K23" s="203"/>
    </row>
    <row r="24" spans="2:11" s="1" customFormat="1" ht="13.5">
      <c r="B24" s="200"/>
      <c r="C24" s="201"/>
      <c r="D24" s="209"/>
      <c r="E24" s="209"/>
      <c r="F24" s="209"/>
      <c r="G24" s="209"/>
      <c r="H24" s="209"/>
      <c r="I24" s="209"/>
      <c r="J24" s="209"/>
      <c r="K24" s="210"/>
    </row>
    <row r="25" spans="2:11" s="1" customFormat="1" ht="18">
      <c r="B25" s="200"/>
      <c r="C25" s="201"/>
      <c r="D25" s="211" t="s">
        <v>38</v>
      </c>
      <c r="E25" s="201"/>
      <c r="F25" s="201"/>
      <c r="G25" s="201"/>
      <c r="H25" s="201"/>
      <c r="I25" s="201"/>
      <c r="J25" s="212">
        <f>ROUND(J78,2)</f>
        <v>0</v>
      </c>
      <c r="K25" s="203"/>
    </row>
    <row r="26" spans="2:11" s="1" customFormat="1" ht="13.5">
      <c r="B26" s="200"/>
      <c r="C26" s="201"/>
      <c r="D26" s="209"/>
      <c r="E26" s="209"/>
      <c r="F26" s="209"/>
      <c r="G26" s="209"/>
      <c r="H26" s="209"/>
      <c r="I26" s="209"/>
      <c r="J26" s="209"/>
      <c r="K26" s="210"/>
    </row>
    <row r="27" spans="2:11" s="1" customFormat="1" ht="13.5">
      <c r="B27" s="200"/>
      <c r="C27" s="201"/>
      <c r="D27" s="201"/>
      <c r="E27" s="201"/>
      <c r="F27" s="213" t="s">
        <v>40</v>
      </c>
      <c r="G27" s="201"/>
      <c r="H27" s="201"/>
      <c r="I27" s="213" t="s">
        <v>39</v>
      </c>
      <c r="J27" s="213" t="s">
        <v>41</v>
      </c>
      <c r="K27" s="203"/>
    </row>
    <row r="28" spans="2:11" s="1" customFormat="1" ht="13.5">
      <c r="B28" s="200"/>
      <c r="C28" s="201"/>
      <c r="D28" s="214" t="s">
        <v>42</v>
      </c>
      <c r="E28" s="214" t="s">
        <v>43</v>
      </c>
      <c r="F28" s="215">
        <f>ROUND(SUM(BE78:BE134),2)</f>
        <v>0</v>
      </c>
      <c r="G28" s="201"/>
      <c r="H28" s="201"/>
      <c r="I28" s="216">
        <v>0.21</v>
      </c>
      <c r="J28" s="215">
        <f>ROUND(ROUND((SUM(BE78:BE134)),2)*I28,2)</f>
        <v>0</v>
      </c>
      <c r="K28" s="203"/>
    </row>
    <row r="29" spans="2:11" s="1" customFormat="1" ht="13.5">
      <c r="B29" s="200"/>
      <c r="C29" s="201"/>
      <c r="D29" s="201"/>
      <c r="E29" s="214" t="s">
        <v>44</v>
      </c>
      <c r="F29" s="215">
        <f>ROUND(SUM(BF78:BF134),2)</f>
        <v>0</v>
      </c>
      <c r="G29" s="201"/>
      <c r="H29" s="201"/>
      <c r="I29" s="216">
        <v>0.15</v>
      </c>
      <c r="J29" s="215">
        <f>ROUND(ROUND((SUM(BF78:BF134)),2)*I29,2)</f>
        <v>0</v>
      </c>
      <c r="K29" s="203"/>
    </row>
    <row r="30" spans="2:11" s="1" customFormat="1" ht="13.5">
      <c r="B30" s="200"/>
      <c r="C30" s="201"/>
      <c r="D30" s="201"/>
      <c r="E30" s="214" t="s">
        <v>45</v>
      </c>
      <c r="F30" s="215">
        <f>ROUND(SUM(BG78:BG134),2)</f>
        <v>0</v>
      </c>
      <c r="G30" s="201"/>
      <c r="H30" s="201"/>
      <c r="I30" s="216">
        <v>0.21</v>
      </c>
      <c r="J30" s="215">
        <v>0</v>
      </c>
      <c r="K30" s="203"/>
    </row>
    <row r="31" spans="2:11" s="1" customFormat="1" ht="13.5">
      <c r="B31" s="200"/>
      <c r="C31" s="201"/>
      <c r="D31" s="201"/>
      <c r="E31" s="214" t="s">
        <v>46</v>
      </c>
      <c r="F31" s="215">
        <f>ROUND(SUM(BH78:BH134),2)</f>
        <v>0</v>
      </c>
      <c r="G31" s="201"/>
      <c r="H31" s="201"/>
      <c r="I31" s="216">
        <v>0.15</v>
      </c>
      <c r="J31" s="215">
        <v>0</v>
      </c>
      <c r="K31" s="203"/>
    </row>
    <row r="32" spans="2:11" s="1" customFormat="1" ht="13.5">
      <c r="B32" s="200"/>
      <c r="C32" s="201"/>
      <c r="D32" s="201"/>
      <c r="E32" s="214" t="s">
        <v>47</v>
      </c>
      <c r="F32" s="215">
        <f>ROUND(SUM(BI78:BI134),2)</f>
        <v>0</v>
      </c>
      <c r="G32" s="201"/>
      <c r="H32" s="201"/>
      <c r="I32" s="216">
        <v>0</v>
      </c>
      <c r="J32" s="215">
        <v>0</v>
      </c>
      <c r="K32" s="203"/>
    </row>
    <row r="33" spans="2:11" s="1" customFormat="1" ht="13.5">
      <c r="B33" s="200"/>
      <c r="C33" s="201"/>
      <c r="D33" s="201"/>
      <c r="E33" s="201"/>
      <c r="F33" s="201"/>
      <c r="G33" s="201"/>
      <c r="H33" s="201"/>
      <c r="I33" s="201"/>
      <c r="J33" s="201"/>
      <c r="K33" s="203"/>
    </row>
    <row r="34" spans="2:11" s="1" customFormat="1" ht="18">
      <c r="B34" s="200"/>
      <c r="C34" s="217"/>
      <c r="D34" s="218" t="s">
        <v>48</v>
      </c>
      <c r="E34" s="219"/>
      <c r="F34" s="219"/>
      <c r="G34" s="220" t="s">
        <v>49</v>
      </c>
      <c r="H34" s="221" t="s">
        <v>50</v>
      </c>
      <c r="I34" s="219"/>
      <c r="J34" s="222">
        <f>SUM(J25:J32)</f>
        <v>0</v>
      </c>
      <c r="K34" s="223"/>
    </row>
    <row r="35" spans="2:11" s="1" customFormat="1" ht="13.5">
      <c r="B35" s="224"/>
      <c r="C35" s="225"/>
      <c r="D35" s="225"/>
      <c r="E35" s="225"/>
      <c r="F35" s="225"/>
      <c r="G35" s="225"/>
      <c r="H35" s="225"/>
      <c r="I35" s="225"/>
      <c r="J35" s="225"/>
      <c r="K35" s="226"/>
    </row>
    <row r="36" spans="2:11" ht="13.5">
      <c r="B36" s="227"/>
      <c r="C36" s="227"/>
      <c r="D36" s="227"/>
      <c r="E36" s="227"/>
      <c r="F36" s="227"/>
      <c r="G36" s="227"/>
      <c r="H36" s="227"/>
      <c r="I36" s="227"/>
      <c r="J36" s="227"/>
      <c r="K36" s="227"/>
    </row>
    <row r="37" spans="2:11" ht="13.5">
      <c r="B37" s="227"/>
      <c r="C37" s="227"/>
      <c r="D37" s="227"/>
      <c r="E37" s="227"/>
      <c r="F37" s="227"/>
      <c r="G37" s="227"/>
      <c r="H37" s="227"/>
      <c r="I37" s="227"/>
      <c r="J37" s="227"/>
      <c r="K37" s="227"/>
    </row>
    <row r="38" spans="2:11" ht="13.5">
      <c r="B38" s="227"/>
      <c r="C38" s="227"/>
      <c r="D38" s="227"/>
      <c r="E38" s="227"/>
      <c r="F38" s="227"/>
      <c r="G38" s="227"/>
      <c r="H38" s="227"/>
      <c r="I38" s="227"/>
      <c r="J38" s="227"/>
      <c r="K38" s="227"/>
    </row>
    <row r="39" spans="2:11" s="1" customFormat="1" ht="13.5">
      <c r="B39" s="228"/>
      <c r="C39" s="229"/>
      <c r="D39" s="229"/>
      <c r="E39" s="229"/>
      <c r="F39" s="229"/>
      <c r="G39" s="229"/>
      <c r="H39" s="229"/>
      <c r="I39" s="229"/>
      <c r="J39" s="229"/>
      <c r="K39" s="230"/>
    </row>
    <row r="40" spans="2:11" s="1" customFormat="1" ht="21">
      <c r="B40" s="200"/>
      <c r="C40" s="198" t="s">
        <v>86</v>
      </c>
      <c r="D40" s="201"/>
      <c r="E40" s="201"/>
      <c r="F40" s="201"/>
      <c r="G40" s="201"/>
      <c r="H40" s="201"/>
      <c r="I40" s="201"/>
      <c r="J40" s="201"/>
      <c r="K40" s="203"/>
    </row>
    <row r="41" spans="2:11" s="1" customFormat="1" ht="13.5">
      <c r="B41" s="200"/>
      <c r="C41" s="201"/>
      <c r="D41" s="201"/>
      <c r="E41" s="201"/>
      <c r="F41" s="201"/>
      <c r="G41" s="201"/>
      <c r="H41" s="201"/>
      <c r="I41" s="201"/>
      <c r="J41" s="201"/>
      <c r="K41" s="203"/>
    </row>
    <row r="42" spans="2:11" s="1" customFormat="1" ht="15">
      <c r="B42" s="200"/>
      <c r="C42" s="202" t="s">
        <v>17</v>
      </c>
      <c r="D42" s="201"/>
      <c r="E42" s="201"/>
      <c r="F42" s="201"/>
      <c r="G42" s="201"/>
      <c r="H42" s="201"/>
      <c r="I42" s="201"/>
      <c r="J42" s="201"/>
      <c r="K42" s="203"/>
    </row>
    <row r="43" spans="2:11" s="1" customFormat="1" ht="13.5">
      <c r="B43" s="200"/>
      <c r="C43" s="201"/>
      <c r="D43" s="201"/>
      <c r="E43" s="324" t="str">
        <f>E7</f>
        <v>Povrchová oprava komunikace II/193 Pernarec - hr.okr.TC</v>
      </c>
      <c r="F43" s="325"/>
      <c r="G43" s="325"/>
      <c r="H43" s="325"/>
      <c r="I43" s="201"/>
      <c r="J43" s="201"/>
      <c r="K43" s="203"/>
    </row>
    <row r="44" spans="2:11" s="1" customFormat="1" ht="13.5">
      <c r="B44" s="200"/>
      <c r="C44" s="201"/>
      <c r="D44" s="201"/>
      <c r="E44" s="201"/>
      <c r="F44" s="201"/>
      <c r="G44" s="201"/>
      <c r="H44" s="201"/>
      <c r="I44" s="201"/>
      <c r="J44" s="201"/>
      <c r="K44" s="203"/>
    </row>
    <row r="45" spans="2:11" s="1" customFormat="1" ht="15">
      <c r="B45" s="200"/>
      <c r="C45" s="202" t="s">
        <v>21</v>
      </c>
      <c r="D45" s="201"/>
      <c r="E45" s="201"/>
      <c r="F45" s="204" t="str">
        <f>F10</f>
        <v xml:space="preserve"> </v>
      </c>
      <c r="G45" s="201"/>
      <c r="H45" s="201"/>
      <c r="I45" s="202" t="s">
        <v>23</v>
      </c>
      <c r="J45" s="205" t="str">
        <f>IF(J10="","",J10)</f>
        <v>20. 11. 2018</v>
      </c>
      <c r="K45" s="203"/>
    </row>
    <row r="46" spans="2:11" s="1" customFormat="1" ht="13.5">
      <c r="B46" s="200"/>
      <c r="C46" s="201"/>
      <c r="D46" s="201"/>
      <c r="E46" s="201"/>
      <c r="F46" s="201"/>
      <c r="G46" s="201"/>
      <c r="H46" s="201"/>
      <c r="I46" s="201"/>
      <c r="J46" s="201"/>
      <c r="K46" s="203"/>
    </row>
    <row r="47" spans="2:11" s="1" customFormat="1" ht="15">
      <c r="B47" s="200"/>
      <c r="C47" s="202" t="s">
        <v>25</v>
      </c>
      <c r="D47" s="201"/>
      <c r="E47" s="201"/>
      <c r="F47" s="204" t="str">
        <f>E13</f>
        <v>SUS Plzeňského kraje, příspěvková organizace</v>
      </c>
      <c r="G47" s="201"/>
      <c r="H47" s="201"/>
      <c r="I47" s="202" t="s">
        <v>32</v>
      </c>
      <c r="J47" s="319" t="str">
        <f>E19</f>
        <v>projectstudio8 s.r.o.</v>
      </c>
      <c r="K47" s="203"/>
    </row>
    <row r="48" spans="2:11" s="1" customFormat="1" ht="15">
      <c r="B48" s="200"/>
      <c r="C48" s="202" t="s">
        <v>31</v>
      </c>
      <c r="D48" s="201"/>
      <c r="E48" s="201"/>
      <c r="F48" s="204" t="str">
        <f>IF(E16="","",E16)</f>
        <v/>
      </c>
      <c r="G48" s="201"/>
      <c r="H48" s="201"/>
      <c r="I48" s="201"/>
      <c r="J48" s="320"/>
      <c r="K48" s="203"/>
    </row>
    <row r="49" spans="2:11" s="1" customFormat="1" ht="13.5">
      <c r="B49" s="200"/>
      <c r="C49" s="201"/>
      <c r="D49" s="201"/>
      <c r="E49" s="201"/>
      <c r="F49" s="201"/>
      <c r="G49" s="201"/>
      <c r="H49" s="201"/>
      <c r="I49" s="201"/>
      <c r="J49" s="201"/>
      <c r="K49" s="203"/>
    </row>
    <row r="50" spans="2:11" s="1" customFormat="1" ht="15">
      <c r="B50" s="200"/>
      <c r="C50" s="231" t="s">
        <v>87</v>
      </c>
      <c r="D50" s="217"/>
      <c r="E50" s="217"/>
      <c r="F50" s="217"/>
      <c r="G50" s="217"/>
      <c r="H50" s="217"/>
      <c r="I50" s="217"/>
      <c r="J50" s="232" t="s">
        <v>88</v>
      </c>
      <c r="K50" s="233"/>
    </row>
    <row r="51" spans="2:11" s="1" customFormat="1" ht="13.5">
      <c r="B51" s="200"/>
      <c r="C51" s="201"/>
      <c r="D51" s="201"/>
      <c r="E51" s="201"/>
      <c r="F51" s="201"/>
      <c r="G51" s="201"/>
      <c r="H51" s="201"/>
      <c r="I51" s="201"/>
      <c r="J51" s="201"/>
      <c r="K51" s="203"/>
    </row>
    <row r="52" spans="2:47" s="1" customFormat="1" ht="18">
      <c r="B52" s="200"/>
      <c r="C52" s="234" t="s">
        <v>89</v>
      </c>
      <c r="D52" s="201"/>
      <c r="E52" s="201"/>
      <c r="F52" s="201"/>
      <c r="G52" s="201"/>
      <c r="H52" s="201"/>
      <c r="I52" s="201"/>
      <c r="J52" s="212">
        <f>J78</f>
        <v>0</v>
      </c>
      <c r="K52" s="203"/>
      <c r="AU52" s="20" t="s">
        <v>90</v>
      </c>
    </row>
    <row r="53" spans="2:11" s="7" customFormat="1" ht="18">
      <c r="B53" s="235"/>
      <c r="C53" s="236"/>
      <c r="D53" s="237" t="s">
        <v>91</v>
      </c>
      <c r="E53" s="238"/>
      <c r="F53" s="238"/>
      <c r="G53" s="238"/>
      <c r="H53" s="238"/>
      <c r="I53" s="238"/>
      <c r="J53" s="239">
        <f>J79</f>
        <v>0</v>
      </c>
      <c r="K53" s="240"/>
    </row>
    <row r="54" spans="2:11" s="8" customFormat="1" ht="15">
      <c r="B54" s="241"/>
      <c r="C54" s="242"/>
      <c r="D54" s="243" t="s">
        <v>92</v>
      </c>
      <c r="E54" s="244"/>
      <c r="F54" s="244"/>
      <c r="G54" s="244"/>
      <c r="H54" s="244"/>
      <c r="I54" s="244"/>
      <c r="J54" s="245">
        <f>J80</f>
        <v>0</v>
      </c>
      <c r="K54" s="246"/>
    </row>
    <row r="55" spans="2:11" s="8" customFormat="1" ht="15">
      <c r="B55" s="241"/>
      <c r="C55" s="242"/>
      <c r="D55" s="243" t="s">
        <v>93</v>
      </c>
      <c r="E55" s="244"/>
      <c r="F55" s="244"/>
      <c r="G55" s="244"/>
      <c r="H55" s="244"/>
      <c r="I55" s="244"/>
      <c r="J55" s="245">
        <f>J86</f>
        <v>0</v>
      </c>
      <c r="K55" s="246"/>
    </row>
    <row r="56" spans="2:11" s="8" customFormat="1" ht="15">
      <c r="B56" s="241"/>
      <c r="C56" s="242"/>
      <c r="D56" s="243" t="s">
        <v>94</v>
      </c>
      <c r="E56" s="244"/>
      <c r="F56" s="244"/>
      <c r="G56" s="244"/>
      <c r="H56" s="244"/>
      <c r="I56" s="244"/>
      <c r="J56" s="245">
        <f>J88</f>
        <v>0</v>
      </c>
      <c r="K56" s="246"/>
    </row>
    <row r="57" spans="2:11" s="8" customFormat="1" ht="15">
      <c r="B57" s="241"/>
      <c r="C57" s="242"/>
      <c r="D57" s="243" t="s">
        <v>95</v>
      </c>
      <c r="E57" s="244"/>
      <c r="F57" s="244"/>
      <c r="G57" s="244"/>
      <c r="H57" s="244"/>
      <c r="I57" s="244"/>
      <c r="J57" s="245">
        <f>J100</f>
        <v>0</v>
      </c>
      <c r="K57" s="246"/>
    </row>
    <row r="58" spans="2:11" s="8" customFormat="1" ht="15">
      <c r="B58" s="241"/>
      <c r="C58" s="242"/>
      <c r="D58" s="243" t="s">
        <v>96</v>
      </c>
      <c r="E58" s="244"/>
      <c r="F58" s="244"/>
      <c r="G58" s="244"/>
      <c r="H58" s="244"/>
      <c r="I58" s="244"/>
      <c r="J58" s="245">
        <f>J121</f>
        <v>0</v>
      </c>
      <c r="K58" s="246"/>
    </row>
    <row r="59" spans="2:11" s="8" customFormat="1" ht="15">
      <c r="B59" s="241"/>
      <c r="C59" s="242"/>
      <c r="D59" s="243" t="s">
        <v>97</v>
      </c>
      <c r="E59" s="244"/>
      <c r="F59" s="244"/>
      <c r="G59" s="244"/>
      <c r="H59" s="244"/>
      <c r="I59" s="244"/>
      <c r="J59" s="245">
        <f>J126</f>
        <v>0</v>
      </c>
      <c r="K59" s="246"/>
    </row>
    <row r="60" spans="2:11" s="8" customFormat="1" ht="15">
      <c r="B60" s="241"/>
      <c r="C60" s="242"/>
      <c r="D60" s="243" t="s">
        <v>98</v>
      </c>
      <c r="E60" s="244"/>
      <c r="F60" s="244"/>
      <c r="G60" s="244"/>
      <c r="H60" s="244"/>
      <c r="I60" s="244"/>
      <c r="J60" s="245">
        <f>J129</f>
        <v>0</v>
      </c>
      <c r="K60" s="246"/>
    </row>
    <row r="61" spans="2:11" s="1" customFormat="1" ht="13.5">
      <c r="B61" s="200"/>
      <c r="C61" s="201"/>
      <c r="D61" s="201"/>
      <c r="E61" s="201"/>
      <c r="F61" s="201"/>
      <c r="G61" s="201"/>
      <c r="H61" s="201"/>
      <c r="I61" s="201"/>
      <c r="J61" s="201"/>
      <c r="K61" s="203"/>
    </row>
    <row r="62" spans="2:11" s="1" customFormat="1" ht="13.5">
      <c r="B62" s="224"/>
      <c r="C62" s="225"/>
      <c r="D62" s="225"/>
      <c r="E62" s="225"/>
      <c r="F62" s="225"/>
      <c r="G62" s="225"/>
      <c r="H62" s="225"/>
      <c r="I62" s="225"/>
      <c r="J62" s="225"/>
      <c r="K62" s="226"/>
    </row>
    <row r="63" spans="2:11" ht="13.5">
      <c r="B63" s="227"/>
      <c r="C63" s="227"/>
      <c r="D63" s="227"/>
      <c r="E63" s="227"/>
      <c r="F63" s="227"/>
      <c r="G63" s="227"/>
      <c r="H63" s="227"/>
      <c r="I63" s="227"/>
      <c r="J63" s="227"/>
      <c r="K63" s="227"/>
    </row>
    <row r="64" spans="2:11" ht="13.5">
      <c r="B64" s="227"/>
      <c r="C64" s="227"/>
      <c r="D64" s="227"/>
      <c r="E64" s="227"/>
      <c r="F64" s="227"/>
      <c r="G64" s="227"/>
      <c r="H64" s="227"/>
      <c r="I64" s="227"/>
      <c r="J64" s="227"/>
      <c r="K64" s="227"/>
    </row>
    <row r="65" spans="2:11" ht="13.5">
      <c r="B65" s="227"/>
      <c r="C65" s="227"/>
      <c r="D65" s="227"/>
      <c r="E65" s="227"/>
      <c r="F65" s="227"/>
      <c r="G65" s="227"/>
      <c r="H65" s="227"/>
      <c r="I65" s="227"/>
      <c r="J65" s="227"/>
      <c r="K65" s="227"/>
    </row>
    <row r="66" spans="2:12" s="1" customFormat="1" ht="13.5">
      <c r="B66" s="228"/>
      <c r="C66" s="229"/>
      <c r="D66" s="229"/>
      <c r="E66" s="229"/>
      <c r="F66" s="229"/>
      <c r="G66" s="229"/>
      <c r="H66" s="229"/>
      <c r="I66" s="229"/>
      <c r="J66" s="229"/>
      <c r="K66" s="229"/>
      <c r="L66" s="34"/>
    </row>
    <row r="67" spans="2:12" s="1" customFormat="1" ht="21">
      <c r="B67" s="200"/>
      <c r="C67" s="247" t="s">
        <v>99</v>
      </c>
      <c r="D67" s="248"/>
      <c r="E67" s="248"/>
      <c r="F67" s="248"/>
      <c r="G67" s="248"/>
      <c r="H67" s="248"/>
      <c r="I67" s="248"/>
      <c r="J67" s="248"/>
      <c r="K67" s="248"/>
      <c r="L67" s="34"/>
    </row>
    <row r="68" spans="2:12" s="1" customFormat="1" ht="13.5">
      <c r="B68" s="200"/>
      <c r="C68" s="248"/>
      <c r="D68" s="248"/>
      <c r="E68" s="248"/>
      <c r="F68" s="248"/>
      <c r="G68" s="248"/>
      <c r="H68" s="248"/>
      <c r="I68" s="248"/>
      <c r="J68" s="248"/>
      <c r="K68" s="248"/>
      <c r="L68" s="34"/>
    </row>
    <row r="69" spans="2:12" s="1" customFormat="1" ht="15">
      <c r="B69" s="200"/>
      <c r="C69" s="249" t="s">
        <v>17</v>
      </c>
      <c r="D69" s="248"/>
      <c r="E69" s="248"/>
      <c r="F69" s="248"/>
      <c r="G69" s="248"/>
      <c r="H69" s="248"/>
      <c r="I69" s="248"/>
      <c r="J69" s="248"/>
      <c r="K69" s="248"/>
      <c r="L69" s="34"/>
    </row>
    <row r="70" spans="2:12" s="1" customFormat="1" ht="13.5">
      <c r="B70" s="200"/>
      <c r="C70" s="248"/>
      <c r="D70" s="248"/>
      <c r="E70" s="321" t="str">
        <f>E7</f>
        <v>Povrchová oprava komunikace II/193 Pernarec - hr.okr.TC</v>
      </c>
      <c r="F70" s="322"/>
      <c r="G70" s="322"/>
      <c r="H70" s="322"/>
      <c r="I70" s="248"/>
      <c r="J70" s="248"/>
      <c r="K70" s="248"/>
      <c r="L70" s="34"/>
    </row>
    <row r="71" spans="2:12" s="1" customFormat="1" ht="13.5">
      <c r="B71" s="200"/>
      <c r="C71" s="248"/>
      <c r="D71" s="248"/>
      <c r="E71" s="248"/>
      <c r="F71" s="248"/>
      <c r="G71" s="248"/>
      <c r="H71" s="248"/>
      <c r="I71" s="248"/>
      <c r="J71" s="248"/>
      <c r="K71" s="248"/>
      <c r="L71" s="34"/>
    </row>
    <row r="72" spans="2:12" s="1" customFormat="1" ht="15">
      <c r="B72" s="200"/>
      <c r="C72" s="249" t="s">
        <v>21</v>
      </c>
      <c r="D72" s="248"/>
      <c r="E72" s="248"/>
      <c r="F72" s="250" t="str">
        <f>F10</f>
        <v xml:space="preserve"> </v>
      </c>
      <c r="G72" s="248"/>
      <c r="H72" s="248"/>
      <c r="I72" s="249" t="s">
        <v>23</v>
      </c>
      <c r="J72" s="251" t="str">
        <f>IF(J10="","",J10)</f>
        <v>20. 11. 2018</v>
      </c>
      <c r="K72" s="248"/>
      <c r="L72" s="34"/>
    </row>
    <row r="73" spans="2:12" s="1" customFormat="1" ht="13.5">
      <c r="B73" s="200"/>
      <c r="C73" s="248"/>
      <c r="D73" s="248"/>
      <c r="E73" s="248"/>
      <c r="F73" s="248"/>
      <c r="G73" s="248"/>
      <c r="H73" s="248"/>
      <c r="I73" s="248"/>
      <c r="J73" s="248"/>
      <c r="K73" s="248"/>
      <c r="L73" s="34"/>
    </row>
    <row r="74" spans="2:12" s="1" customFormat="1" ht="15">
      <c r="B74" s="200"/>
      <c r="C74" s="249" t="s">
        <v>25</v>
      </c>
      <c r="D74" s="248"/>
      <c r="E74" s="248"/>
      <c r="F74" s="250" t="str">
        <f>E13</f>
        <v>SUS Plzeňského kraje, příspěvková organizace</v>
      </c>
      <c r="G74" s="248"/>
      <c r="H74" s="248"/>
      <c r="I74" s="249" t="s">
        <v>32</v>
      </c>
      <c r="J74" s="250" t="str">
        <f>E19</f>
        <v>projectstudio8 s.r.o.</v>
      </c>
      <c r="K74" s="248"/>
      <c r="L74" s="34"/>
    </row>
    <row r="75" spans="2:12" s="1" customFormat="1" ht="15">
      <c r="B75" s="200"/>
      <c r="C75" s="249" t="s">
        <v>31</v>
      </c>
      <c r="D75" s="248"/>
      <c r="E75" s="248"/>
      <c r="F75" s="250" t="str">
        <f>IF(E16="","",E16)</f>
        <v/>
      </c>
      <c r="G75" s="248"/>
      <c r="H75" s="248"/>
      <c r="I75" s="248"/>
      <c r="J75" s="248"/>
      <c r="K75" s="248"/>
      <c r="L75" s="34"/>
    </row>
    <row r="76" spans="2:12" s="1" customFormat="1" ht="13.5">
      <c r="B76" s="200"/>
      <c r="C76" s="248"/>
      <c r="D76" s="248"/>
      <c r="E76" s="248"/>
      <c r="F76" s="248"/>
      <c r="G76" s="248"/>
      <c r="H76" s="248"/>
      <c r="I76" s="248"/>
      <c r="J76" s="248"/>
      <c r="K76" s="248"/>
      <c r="L76" s="34"/>
    </row>
    <row r="77" spans="2:20" s="9" customFormat="1" ht="60">
      <c r="B77" s="252"/>
      <c r="C77" s="253" t="s">
        <v>100</v>
      </c>
      <c r="D77" s="254" t="s">
        <v>57</v>
      </c>
      <c r="E77" s="254" t="s">
        <v>53</v>
      </c>
      <c r="F77" s="254" t="s">
        <v>101</v>
      </c>
      <c r="G77" s="254" t="s">
        <v>102</v>
      </c>
      <c r="H77" s="254" t="s">
        <v>103</v>
      </c>
      <c r="I77" s="254" t="s">
        <v>104</v>
      </c>
      <c r="J77" s="254" t="s">
        <v>88</v>
      </c>
      <c r="K77" s="255" t="s">
        <v>105</v>
      </c>
      <c r="L77" s="88"/>
      <c r="M77" s="64" t="s">
        <v>106</v>
      </c>
      <c r="N77" s="65" t="s">
        <v>42</v>
      </c>
      <c r="O77" s="65" t="s">
        <v>107</v>
      </c>
      <c r="P77" s="65" t="s">
        <v>108</v>
      </c>
      <c r="Q77" s="65" t="s">
        <v>109</v>
      </c>
      <c r="R77" s="65" t="s">
        <v>110</v>
      </c>
      <c r="S77" s="65" t="s">
        <v>111</v>
      </c>
      <c r="T77" s="66" t="s">
        <v>112</v>
      </c>
    </row>
    <row r="78" spans="2:63" s="1" customFormat="1" ht="18">
      <c r="B78" s="200"/>
      <c r="C78" s="256" t="s">
        <v>89</v>
      </c>
      <c r="D78" s="248"/>
      <c r="E78" s="248"/>
      <c r="F78" s="248"/>
      <c r="G78" s="248"/>
      <c r="H78" s="248"/>
      <c r="I78" s="248"/>
      <c r="J78" s="257">
        <f>BK78</f>
        <v>0</v>
      </c>
      <c r="K78" s="248"/>
      <c r="L78" s="34"/>
      <c r="M78" s="67"/>
      <c r="N78" s="59"/>
      <c r="O78" s="59"/>
      <c r="P78" s="89">
        <f>P79</f>
        <v>15935.638928</v>
      </c>
      <c r="Q78" s="59"/>
      <c r="R78" s="89">
        <f>R79</f>
        <v>10236.36672</v>
      </c>
      <c r="S78" s="59"/>
      <c r="T78" s="90">
        <f>T79</f>
        <v>2669.7907500000006</v>
      </c>
      <c r="AT78" s="20" t="s">
        <v>71</v>
      </c>
      <c r="AU78" s="20" t="s">
        <v>90</v>
      </c>
      <c r="BK78" s="91">
        <f>BK79</f>
        <v>0</v>
      </c>
    </row>
    <row r="79" spans="2:63" s="10" customFormat="1" ht="18">
      <c r="B79" s="258"/>
      <c r="C79" s="259"/>
      <c r="D79" s="260" t="s">
        <v>71</v>
      </c>
      <c r="E79" s="261" t="s">
        <v>113</v>
      </c>
      <c r="F79" s="261" t="s">
        <v>114</v>
      </c>
      <c r="G79" s="259"/>
      <c r="H79" s="259"/>
      <c r="I79" s="259"/>
      <c r="J79" s="262">
        <f>BK79</f>
        <v>0</v>
      </c>
      <c r="K79" s="259"/>
      <c r="L79" s="92"/>
      <c r="M79" s="94"/>
      <c r="N79" s="95"/>
      <c r="O79" s="95"/>
      <c r="P79" s="96">
        <f>P80+P86+P88+P100+P121+P126+P129</f>
        <v>15935.638928</v>
      </c>
      <c r="Q79" s="95"/>
      <c r="R79" s="96">
        <f>R80+R86+R88+R100+R121+R126+R129</f>
        <v>10236.36672</v>
      </c>
      <c r="S79" s="95"/>
      <c r="T79" s="97">
        <f>T80+T86+T88+T100+T121+T126+T129</f>
        <v>2669.7907500000006</v>
      </c>
      <c r="AR79" s="93" t="s">
        <v>77</v>
      </c>
      <c r="AT79" s="98" t="s">
        <v>71</v>
      </c>
      <c r="AU79" s="98" t="s">
        <v>72</v>
      </c>
      <c r="AY79" s="93" t="s">
        <v>115</v>
      </c>
      <c r="BK79" s="99">
        <f>BK80+BK86+BK88+BK100+BK121+BK126+BK129</f>
        <v>0</v>
      </c>
    </row>
    <row r="80" spans="2:63" s="10" customFormat="1" ht="15">
      <c r="B80" s="258"/>
      <c r="C80" s="259"/>
      <c r="D80" s="260" t="s">
        <v>71</v>
      </c>
      <c r="E80" s="263" t="s">
        <v>77</v>
      </c>
      <c r="F80" s="263" t="s">
        <v>116</v>
      </c>
      <c r="G80" s="259"/>
      <c r="H80" s="259"/>
      <c r="I80" s="259"/>
      <c r="J80" s="264">
        <f>BK80</f>
        <v>0</v>
      </c>
      <c r="K80" s="259"/>
      <c r="L80" s="92"/>
      <c r="M80" s="94"/>
      <c r="N80" s="95"/>
      <c r="O80" s="95"/>
      <c r="P80" s="96">
        <f>SUM(P81:P85)</f>
        <v>150.1371</v>
      </c>
      <c r="Q80" s="95"/>
      <c r="R80" s="96">
        <f>SUM(R81:R85)</f>
        <v>0.51706</v>
      </c>
      <c r="S80" s="95"/>
      <c r="T80" s="97">
        <f>SUM(T81:T85)</f>
        <v>1022.5120000000001</v>
      </c>
      <c r="AR80" s="93" t="s">
        <v>77</v>
      </c>
      <c r="AT80" s="98" t="s">
        <v>71</v>
      </c>
      <c r="AU80" s="98" t="s">
        <v>77</v>
      </c>
      <c r="AY80" s="93" t="s">
        <v>115</v>
      </c>
      <c r="BK80" s="99">
        <f>SUM(BK81:BK85)</f>
        <v>0</v>
      </c>
    </row>
    <row r="81" spans="2:65" s="1" customFormat="1" ht="81">
      <c r="B81" s="200"/>
      <c r="C81" s="265" t="s">
        <v>77</v>
      </c>
      <c r="D81" s="265" t="s">
        <v>117</v>
      </c>
      <c r="E81" s="266" t="s">
        <v>118</v>
      </c>
      <c r="F81" s="267" t="s">
        <v>469</v>
      </c>
      <c r="G81" s="268" t="s">
        <v>119</v>
      </c>
      <c r="H81" s="269">
        <v>240</v>
      </c>
      <c r="I81" s="190"/>
      <c r="J81" s="270">
        <f>ROUND(I81*H81,2)</f>
        <v>0</v>
      </c>
      <c r="K81" s="271" t="s">
        <v>466</v>
      </c>
      <c r="L81" s="34"/>
      <c r="M81" s="100" t="s">
        <v>5</v>
      </c>
      <c r="N81" s="101" t="s">
        <v>43</v>
      </c>
      <c r="O81" s="102">
        <v>0.024</v>
      </c>
      <c r="P81" s="102">
        <f>O81*H81</f>
        <v>5.76</v>
      </c>
      <c r="Q81" s="102">
        <v>3E-05</v>
      </c>
      <c r="R81" s="102">
        <f>Q81*H81</f>
        <v>0.0072</v>
      </c>
      <c r="S81" s="102">
        <v>0.077</v>
      </c>
      <c r="T81" s="103">
        <f>S81*H81</f>
        <v>18.48</v>
      </c>
      <c r="AR81" s="20" t="s">
        <v>120</v>
      </c>
      <c r="AT81" s="20" t="s">
        <v>117</v>
      </c>
      <c r="AU81" s="20" t="s">
        <v>84</v>
      </c>
      <c r="AY81" s="20" t="s">
        <v>115</v>
      </c>
      <c r="BE81" s="104">
        <f>IF(N81="základní",J81,0)</f>
        <v>0</v>
      </c>
      <c r="BF81" s="104">
        <f>IF(N81="snížená",J81,0)</f>
        <v>0</v>
      </c>
      <c r="BG81" s="104">
        <f>IF(N81="zákl. přenesená",J81,0)</f>
        <v>0</v>
      </c>
      <c r="BH81" s="104">
        <f>IF(N81="sníž. přenesená",J81,0)</f>
        <v>0</v>
      </c>
      <c r="BI81" s="104">
        <f>IF(N81="nulová",J81,0)</f>
        <v>0</v>
      </c>
      <c r="BJ81" s="20" t="s">
        <v>77</v>
      </c>
      <c r="BK81" s="104">
        <f>ROUND(I81*H81,2)</f>
        <v>0</v>
      </c>
      <c r="BL81" s="20" t="s">
        <v>120</v>
      </c>
      <c r="BM81" s="20" t="s">
        <v>121</v>
      </c>
    </row>
    <row r="82" spans="2:65" s="1" customFormat="1" ht="81">
      <c r="B82" s="200"/>
      <c r="C82" s="265" t="s">
        <v>84</v>
      </c>
      <c r="D82" s="265" t="s">
        <v>117</v>
      </c>
      <c r="E82" s="266" t="s">
        <v>122</v>
      </c>
      <c r="F82" s="267" t="s">
        <v>470</v>
      </c>
      <c r="G82" s="268" t="s">
        <v>119</v>
      </c>
      <c r="H82" s="269">
        <v>3922</v>
      </c>
      <c r="I82" s="190"/>
      <c r="J82" s="270">
        <f>ROUND(I82*H82,2)</f>
        <v>0</v>
      </c>
      <c r="K82" s="271" t="s">
        <v>466</v>
      </c>
      <c r="L82" s="34"/>
      <c r="M82" s="100" t="s">
        <v>5</v>
      </c>
      <c r="N82" s="101" t="s">
        <v>43</v>
      </c>
      <c r="O82" s="102">
        <v>0.011</v>
      </c>
      <c r="P82" s="102">
        <f>O82*H82</f>
        <v>43.141999999999996</v>
      </c>
      <c r="Q82" s="102">
        <v>0.00013</v>
      </c>
      <c r="R82" s="102">
        <f>Q82*H82</f>
        <v>0.50986</v>
      </c>
      <c r="S82" s="102">
        <v>0.256</v>
      </c>
      <c r="T82" s="103">
        <f>S82*H82</f>
        <v>1004.032</v>
      </c>
      <c r="AR82" s="20" t="s">
        <v>120</v>
      </c>
      <c r="AT82" s="20" t="s">
        <v>117</v>
      </c>
      <c r="AU82" s="20" t="s">
        <v>84</v>
      </c>
      <c r="AY82" s="20" t="s">
        <v>115</v>
      </c>
      <c r="BE82" s="104">
        <f>IF(N82="základní",J82,0)</f>
        <v>0</v>
      </c>
      <c r="BF82" s="104">
        <f>IF(N82="snížená",J82,0)</f>
        <v>0</v>
      </c>
      <c r="BG82" s="104">
        <f>IF(N82="zákl. přenesená",J82,0)</f>
        <v>0</v>
      </c>
      <c r="BH82" s="104">
        <f>IF(N82="sníž. přenesená",J82,0)</f>
        <v>0</v>
      </c>
      <c r="BI82" s="104">
        <f>IF(N82="nulová",J82,0)</f>
        <v>0</v>
      </c>
      <c r="BJ82" s="20" t="s">
        <v>77</v>
      </c>
      <c r="BK82" s="104">
        <f>ROUND(I82*H82,2)</f>
        <v>0</v>
      </c>
      <c r="BL82" s="20" t="s">
        <v>120</v>
      </c>
      <c r="BM82" s="20" t="s">
        <v>123</v>
      </c>
    </row>
    <row r="83" spans="2:65" s="1" customFormat="1" ht="54">
      <c r="B83" s="200"/>
      <c r="C83" s="265" t="s">
        <v>124</v>
      </c>
      <c r="D83" s="265" t="s">
        <v>117</v>
      </c>
      <c r="E83" s="266" t="s">
        <v>125</v>
      </c>
      <c r="F83" s="267" t="s">
        <v>471</v>
      </c>
      <c r="G83" s="268" t="s">
        <v>126</v>
      </c>
      <c r="H83" s="269">
        <v>2.5</v>
      </c>
      <c r="I83" s="190"/>
      <c r="J83" s="270">
        <f>ROUND(I83*H83,2)</f>
        <v>0</v>
      </c>
      <c r="K83" s="271" t="s">
        <v>466</v>
      </c>
      <c r="L83" s="34"/>
      <c r="M83" s="100" t="s">
        <v>5</v>
      </c>
      <c r="N83" s="101" t="s">
        <v>43</v>
      </c>
      <c r="O83" s="102">
        <v>1.992</v>
      </c>
      <c r="P83" s="102">
        <f>O83*H83</f>
        <v>4.98</v>
      </c>
      <c r="Q83" s="102">
        <v>0</v>
      </c>
      <c r="R83" s="102">
        <f>Q83*H83</f>
        <v>0</v>
      </c>
      <c r="S83" s="102">
        <v>0</v>
      </c>
      <c r="T83" s="103">
        <f>S83*H83</f>
        <v>0</v>
      </c>
      <c r="AR83" s="20" t="s">
        <v>120</v>
      </c>
      <c r="AT83" s="20" t="s">
        <v>117</v>
      </c>
      <c r="AU83" s="20" t="s">
        <v>84</v>
      </c>
      <c r="AY83" s="20" t="s">
        <v>115</v>
      </c>
      <c r="BE83" s="104">
        <f>IF(N83="základní",J83,0)</f>
        <v>0</v>
      </c>
      <c r="BF83" s="104">
        <f>IF(N83="snížená",J83,0)</f>
        <v>0</v>
      </c>
      <c r="BG83" s="104">
        <f>IF(N83="zákl. přenesená",J83,0)</f>
        <v>0</v>
      </c>
      <c r="BH83" s="104">
        <f>IF(N83="sníž. přenesená",J83,0)</f>
        <v>0</v>
      </c>
      <c r="BI83" s="104">
        <f>IF(N83="nulová",J83,0)</f>
        <v>0</v>
      </c>
      <c r="BJ83" s="20" t="s">
        <v>77</v>
      </c>
      <c r="BK83" s="104">
        <f>ROUND(I83*H83,2)</f>
        <v>0</v>
      </c>
      <c r="BL83" s="20" t="s">
        <v>120</v>
      </c>
      <c r="BM83" s="20" t="s">
        <v>127</v>
      </c>
    </row>
    <row r="84" spans="2:65" s="1" customFormat="1" ht="162">
      <c r="B84" s="200"/>
      <c r="C84" s="265" t="s">
        <v>120</v>
      </c>
      <c r="D84" s="265" t="s">
        <v>117</v>
      </c>
      <c r="E84" s="266" t="s">
        <v>128</v>
      </c>
      <c r="F84" s="267" t="s">
        <v>472</v>
      </c>
      <c r="G84" s="268" t="s">
        <v>126</v>
      </c>
      <c r="H84" s="269">
        <v>1159.7</v>
      </c>
      <c r="I84" s="190"/>
      <c r="J84" s="270">
        <f>ROUND(I84*H84,2)</f>
        <v>0</v>
      </c>
      <c r="K84" s="271" t="s">
        <v>466</v>
      </c>
      <c r="L84" s="34"/>
      <c r="M84" s="100" t="s">
        <v>5</v>
      </c>
      <c r="N84" s="101" t="s">
        <v>43</v>
      </c>
      <c r="O84" s="102">
        <v>0.083</v>
      </c>
      <c r="P84" s="102">
        <f>O84*H84</f>
        <v>96.25510000000001</v>
      </c>
      <c r="Q84" s="102">
        <v>0</v>
      </c>
      <c r="R84" s="102">
        <f>Q84*H84</f>
        <v>0</v>
      </c>
      <c r="S84" s="102">
        <v>0</v>
      </c>
      <c r="T84" s="103">
        <f>S84*H84</f>
        <v>0</v>
      </c>
      <c r="AR84" s="20" t="s">
        <v>120</v>
      </c>
      <c r="AT84" s="20" t="s">
        <v>117</v>
      </c>
      <c r="AU84" s="20" t="s">
        <v>84</v>
      </c>
      <c r="AY84" s="20" t="s">
        <v>115</v>
      </c>
      <c r="BE84" s="104">
        <f>IF(N84="základní",J84,0)</f>
        <v>0</v>
      </c>
      <c r="BF84" s="104">
        <f>IF(N84="snížená",J84,0)</f>
        <v>0</v>
      </c>
      <c r="BG84" s="104">
        <f>IF(N84="zákl. přenesená",J84,0)</f>
        <v>0</v>
      </c>
      <c r="BH84" s="104">
        <f>IF(N84="sníž. přenesená",J84,0)</f>
        <v>0</v>
      </c>
      <c r="BI84" s="104">
        <f>IF(N84="nulová",J84,0)</f>
        <v>0</v>
      </c>
      <c r="BJ84" s="20" t="s">
        <v>77</v>
      </c>
      <c r="BK84" s="104">
        <f>ROUND(I84*H84,2)</f>
        <v>0</v>
      </c>
      <c r="BL84" s="20" t="s">
        <v>120</v>
      </c>
      <c r="BM84" s="20" t="s">
        <v>129</v>
      </c>
    </row>
    <row r="85" spans="2:65" s="1" customFormat="1" ht="40.5">
      <c r="B85" s="200"/>
      <c r="C85" s="265" t="s">
        <v>130</v>
      </c>
      <c r="D85" s="265" t="s">
        <v>117</v>
      </c>
      <c r="E85" s="266" t="s">
        <v>131</v>
      </c>
      <c r="F85" s="267" t="s">
        <v>473</v>
      </c>
      <c r="G85" s="268" t="s">
        <v>132</v>
      </c>
      <c r="H85" s="269">
        <v>1461.222</v>
      </c>
      <c r="I85" s="190"/>
      <c r="J85" s="270">
        <f>ROUND(I85*H85,2)</f>
        <v>0</v>
      </c>
      <c r="K85" s="271" t="s">
        <v>466</v>
      </c>
      <c r="L85" s="34"/>
      <c r="M85" s="100" t="s">
        <v>5</v>
      </c>
      <c r="N85" s="101" t="s">
        <v>43</v>
      </c>
      <c r="O85" s="102">
        <v>0</v>
      </c>
      <c r="P85" s="102">
        <f>O85*H85</f>
        <v>0</v>
      </c>
      <c r="Q85" s="102">
        <v>0</v>
      </c>
      <c r="R85" s="102">
        <f>Q85*H85</f>
        <v>0</v>
      </c>
      <c r="S85" s="102">
        <v>0</v>
      </c>
      <c r="T85" s="103">
        <f>S85*H85</f>
        <v>0</v>
      </c>
      <c r="AR85" s="20" t="s">
        <v>120</v>
      </c>
      <c r="AT85" s="20" t="s">
        <v>117</v>
      </c>
      <c r="AU85" s="20" t="s">
        <v>84</v>
      </c>
      <c r="AY85" s="20" t="s">
        <v>115</v>
      </c>
      <c r="BE85" s="104">
        <f>IF(N85="základní",J85,0)</f>
        <v>0</v>
      </c>
      <c r="BF85" s="104">
        <f>IF(N85="snížená",J85,0)</f>
        <v>0</v>
      </c>
      <c r="BG85" s="104">
        <f>IF(N85="zákl. přenesená",J85,0)</f>
        <v>0</v>
      </c>
      <c r="BH85" s="104">
        <f>IF(N85="sníž. přenesená",J85,0)</f>
        <v>0</v>
      </c>
      <c r="BI85" s="104">
        <f>IF(N85="nulová",J85,0)</f>
        <v>0</v>
      </c>
      <c r="BJ85" s="20" t="s">
        <v>77</v>
      </c>
      <c r="BK85" s="104">
        <f>ROUND(I85*H85,2)</f>
        <v>0</v>
      </c>
      <c r="BL85" s="20" t="s">
        <v>120</v>
      </c>
      <c r="BM85" s="20" t="s">
        <v>133</v>
      </c>
    </row>
    <row r="86" spans="2:63" s="10" customFormat="1" ht="15">
      <c r="B86" s="258"/>
      <c r="C86" s="259"/>
      <c r="D86" s="260" t="s">
        <v>71</v>
      </c>
      <c r="E86" s="263" t="s">
        <v>124</v>
      </c>
      <c r="F86" s="263" t="s">
        <v>134</v>
      </c>
      <c r="G86" s="259"/>
      <c r="H86" s="259"/>
      <c r="I86" s="192"/>
      <c r="J86" s="264">
        <f>BK86</f>
        <v>0</v>
      </c>
      <c r="K86" s="259"/>
      <c r="L86" s="92"/>
      <c r="M86" s="94"/>
      <c r="N86" s="95"/>
      <c r="O86" s="95"/>
      <c r="P86" s="96">
        <f>P87</f>
        <v>8.4525</v>
      </c>
      <c r="Q86" s="95"/>
      <c r="R86" s="96">
        <f>R87</f>
        <v>0</v>
      </c>
      <c r="S86" s="95"/>
      <c r="T86" s="97">
        <f>T87</f>
        <v>0</v>
      </c>
      <c r="AR86" s="93" t="s">
        <v>77</v>
      </c>
      <c r="AT86" s="98" t="s">
        <v>71</v>
      </c>
      <c r="AU86" s="98" t="s">
        <v>77</v>
      </c>
      <c r="AY86" s="93" t="s">
        <v>115</v>
      </c>
      <c r="BK86" s="99">
        <f>BK87</f>
        <v>0</v>
      </c>
    </row>
    <row r="87" spans="2:65" s="1" customFormat="1" ht="40.5">
      <c r="B87" s="200"/>
      <c r="C87" s="265" t="s">
        <v>135</v>
      </c>
      <c r="D87" s="265" t="s">
        <v>117</v>
      </c>
      <c r="E87" s="266" t="s">
        <v>136</v>
      </c>
      <c r="F87" s="267" t="s">
        <v>474</v>
      </c>
      <c r="G87" s="268" t="s">
        <v>137</v>
      </c>
      <c r="H87" s="269">
        <v>122.5</v>
      </c>
      <c r="I87" s="190"/>
      <c r="J87" s="270">
        <f>ROUND(I87*H87,2)</f>
        <v>0</v>
      </c>
      <c r="K87" s="271" t="s">
        <v>466</v>
      </c>
      <c r="L87" s="34"/>
      <c r="M87" s="100" t="s">
        <v>5</v>
      </c>
      <c r="N87" s="101" t="s">
        <v>43</v>
      </c>
      <c r="O87" s="102">
        <v>0.069</v>
      </c>
      <c r="P87" s="102">
        <f>O87*H87</f>
        <v>8.4525</v>
      </c>
      <c r="Q87" s="102">
        <v>0</v>
      </c>
      <c r="R87" s="102">
        <f>Q87*H87</f>
        <v>0</v>
      </c>
      <c r="S87" s="102">
        <v>0</v>
      </c>
      <c r="T87" s="103">
        <f>S87*H87</f>
        <v>0</v>
      </c>
      <c r="AR87" s="20" t="s">
        <v>120</v>
      </c>
      <c r="AT87" s="20" t="s">
        <v>117</v>
      </c>
      <c r="AU87" s="20" t="s">
        <v>84</v>
      </c>
      <c r="AY87" s="20" t="s">
        <v>115</v>
      </c>
      <c r="BE87" s="104">
        <f>IF(N87="základní",J87,0)</f>
        <v>0</v>
      </c>
      <c r="BF87" s="104">
        <f>IF(N87="snížená",J87,0)</f>
        <v>0</v>
      </c>
      <c r="BG87" s="104">
        <f>IF(N87="zákl. přenesená",J87,0)</f>
        <v>0</v>
      </c>
      <c r="BH87" s="104">
        <f>IF(N87="sníž. přenesená",J87,0)</f>
        <v>0</v>
      </c>
      <c r="BI87" s="104">
        <f>IF(N87="nulová",J87,0)</f>
        <v>0</v>
      </c>
      <c r="BJ87" s="20" t="s">
        <v>77</v>
      </c>
      <c r="BK87" s="104">
        <f>ROUND(I87*H87,2)</f>
        <v>0</v>
      </c>
      <c r="BL87" s="20" t="s">
        <v>120</v>
      </c>
      <c r="BM87" s="20" t="s">
        <v>138</v>
      </c>
    </row>
    <row r="88" spans="2:63" s="10" customFormat="1" ht="15">
      <c r="B88" s="258"/>
      <c r="C88" s="259"/>
      <c r="D88" s="260" t="s">
        <v>71</v>
      </c>
      <c r="E88" s="263" t="s">
        <v>130</v>
      </c>
      <c r="F88" s="263" t="s">
        <v>139</v>
      </c>
      <c r="G88" s="259"/>
      <c r="H88" s="259"/>
      <c r="I88" s="192"/>
      <c r="J88" s="264">
        <f>BK88</f>
        <v>0</v>
      </c>
      <c r="K88" s="259"/>
      <c r="L88" s="92"/>
      <c r="M88" s="94"/>
      <c r="N88" s="95"/>
      <c r="O88" s="95"/>
      <c r="P88" s="96">
        <f>SUM(P89:P99)</f>
        <v>11967.724576000002</v>
      </c>
      <c r="Q88" s="95"/>
      <c r="R88" s="96">
        <f>SUM(R89:R99)</f>
        <v>9813.4391</v>
      </c>
      <c r="S88" s="95"/>
      <c r="T88" s="97">
        <f>SUM(T89:T99)</f>
        <v>0</v>
      </c>
      <c r="AR88" s="93" t="s">
        <v>77</v>
      </c>
      <c r="AT88" s="98" t="s">
        <v>71</v>
      </c>
      <c r="AU88" s="98" t="s">
        <v>77</v>
      </c>
      <c r="AY88" s="93" t="s">
        <v>115</v>
      </c>
      <c r="BK88" s="99">
        <f>SUM(BK89:BK99)</f>
        <v>0</v>
      </c>
    </row>
    <row r="89" spans="2:65" s="1" customFormat="1" ht="27">
      <c r="B89" s="200"/>
      <c r="C89" s="265" t="s">
        <v>140</v>
      </c>
      <c r="D89" s="265" t="s">
        <v>117</v>
      </c>
      <c r="E89" s="266" t="s">
        <v>141</v>
      </c>
      <c r="F89" s="267" t="s">
        <v>475</v>
      </c>
      <c r="G89" s="268" t="s">
        <v>119</v>
      </c>
      <c r="H89" s="269">
        <v>18670</v>
      </c>
      <c r="I89" s="190"/>
      <c r="J89" s="270">
        <f aca="true" t="shared" si="0" ref="J89:J99">ROUND(I89*H89,2)</f>
        <v>0</v>
      </c>
      <c r="K89" s="271" t="s">
        <v>466</v>
      </c>
      <c r="L89" s="34"/>
      <c r="M89" s="100" t="s">
        <v>5</v>
      </c>
      <c r="N89" s="101" t="s">
        <v>43</v>
      </c>
      <c r="O89" s="102">
        <v>0.071</v>
      </c>
      <c r="P89" s="102">
        <f aca="true" t="shared" si="1" ref="P89:P99">O89*H89</f>
        <v>1325.57</v>
      </c>
      <c r="Q89" s="102">
        <v>0.12966</v>
      </c>
      <c r="R89" s="102">
        <f aca="true" t="shared" si="2" ref="R89:R99">Q89*H89</f>
        <v>2420.7522</v>
      </c>
      <c r="S89" s="102">
        <v>0</v>
      </c>
      <c r="T89" s="103">
        <f aca="true" t="shared" si="3" ref="T89:T99">S89*H89</f>
        <v>0</v>
      </c>
      <c r="AR89" s="20" t="s">
        <v>120</v>
      </c>
      <c r="AT89" s="20" t="s">
        <v>117</v>
      </c>
      <c r="AU89" s="20" t="s">
        <v>84</v>
      </c>
      <c r="AY89" s="20" t="s">
        <v>115</v>
      </c>
      <c r="BE89" s="104">
        <f aca="true" t="shared" si="4" ref="BE89:BE99">IF(N89="základní",J89,0)</f>
        <v>0</v>
      </c>
      <c r="BF89" s="104">
        <f aca="true" t="shared" si="5" ref="BF89:BF99">IF(N89="snížená",J89,0)</f>
        <v>0</v>
      </c>
      <c r="BG89" s="104">
        <f aca="true" t="shared" si="6" ref="BG89:BG99">IF(N89="zákl. přenesená",J89,0)</f>
        <v>0</v>
      </c>
      <c r="BH89" s="104">
        <f aca="true" t="shared" si="7" ref="BH89:BH99">IF(N89="sníž. přenesená",J89,0)</f>
        <v>0</v>
      </c>
      <c r="BI89" s="104">
        <f aca="true" t="shared" si="8" ref="BI89:BI99">IF(N89="nulová",J89,0)</f>
        <v>0</v>
      </c>
      <c r="BJ89" s="20" t="s">
        <v>77</v>
      </c>
      <c r="BK89" s="104">
        <f aca="true" t="shared" si="9" ref="BK89:BK99">ROUND(I89*H89,2)</f>
        <v>0</v>
      </c>
      <c r="BL89" s="20" t="s">
        <v>120</v>
      </c>
      <c r="BM89" s="20" t="s">
        <v>142</v>
      </c>
    </row>
    <row r="90" spans="2:65" s="1" customFormat="1" ht="54">
      <c r="B90" s="200"/>
      <c r="C90" s="265" t="s">
        <v>143</v>
      </c>
      <c r="D90" s="265" t="s">
        <v>117</v>
      </c>
      <c r="E90" s="272" t="s">
        <v>468</v>
      </c>
      <c r="F90" s="267" t="s">
        <v>476</v>
      </c>
      <c r="G90" s="268" t="s">
        <v>119</v>
      </c>
      <c r="H90" s="269">
        <v>18430</v>
      </c>
      <c r="I90" s="190"/>
      <c r="J90" s="270">
        <f t="shared" si="0"/>
        <v>0</v>
      </c>
      <c r="K90" s="271" t="s">
        <v>466</v>
      </c>
      <c r="L90" s="34"/>
      <c r="M90" s="100" t="s">
        <v>5</v>
      </c>
      <c r="N90" s="101" t="s">
        <v>43</v>
      </c>
      <c r="O90" s="102">
        <v>0.002</v>
      </c>
      <c r="P90" s="102">
        <f t="shared" si="1"/>
        <v>36.86</v>
      </c>
      <c r="Q90" s="102">
        <v>0.00051</v>
      </c>
      <c r="R90" s="102">
        <f t="shared" si="2"/>
        <v>9.3993</v>
      </c>
      <c r="S90" s="102">
        <v>0</v>
      </c>
      <c r="T90" s="103">
        <f t="shared" si="3"/>
        <v>0</v>
      </c>
      <c r="AR90" s="20" t="s">
        <v>120</v>
      </c>
      <c r="AT90" s="20" t="s">
        <v>117</v>
      </c>
      <c r="AU90" s="20" t="s">
        <v>84</v>
      </c>
      <c r="AY90" s="20" t="s">
        <v>115</v>
      </c>
      <c r="BE90" s="104">
        <f t="shared" si="4"/>
        <v>0</v>
      </c>
      <c r="BF90" s="104">
        <f t="shared" si="5"/>
        <v>0</v>
      </c>
      <c r="BG90" s="104">
        <f t="shared" si="6"/>
        <v>0</v>
      </c>
      <c r="BH90" s="104">
        <f t="shared" si="7"/>
        <v>0</v>
      </c>
      <c r="BI90" s="104">
        <f t="shared" si="8"/>
        <v>0</v>
      </c>
      <c r="BJ90" s="20" t="s">
        <v>77</v>
      </c>
      <c r="BK90" s="104">
        <f t="shared" si="9"/>
        <v>0</v>
      </c>
      <c r="BL90" s="20" t="s">
        <v>120</v>
      </c>
      <c r="BM90" s="20" t="s">
        <v>144</v>
      </c>
    </row>
    <row r="91" spans="2:65" s="1" customFormat="1" ht="54">
      <c r="B91" s="200"/>
      <c r="C91" s="265" t="s">
        <v>145</v>
      </c>
      <c r="D91" s="265" t="s">
        <v>117</v>
      </c>
      <c r="E91" s="273" t="s">
        <v>484</v>
      </c>
      <c r="F91" s="267" t="s">
        <v>477</v>
      </c>
      <c r="G91" s="268" t="s">
        <v>119</v>
      </c>
      <c r="H91" s="269">
        <v>18430</v>
      </c>
      <c r="I91" s="190"/>
      <c r="J91" s="270">
        <f t="shared" si="0"/>
        <v>0</v>
      </c>
      <c r="K91" s="271" t="s">
        <v>5</v>
      </c>
      <c r="L91" s="34"/>
      <c r="M91" s="100" t="s">
        <v>5</v>
      </c>
      <c r="N91" s="101" t="s">
        <v>43</v>
      </c>
      <c r="O91" s="102">
        <v>0.083</v>
      </c>
      <c r="P91" s="102">
        <f t="shared" si="1"/>
        <v>1529.69</v>
      </c>
      <c r="Q91" s="102">
        <v>0.15559</v>
      </c>
      <c r="R91" s="102">
        <f t="shared" si="2"/>
        <v>2867.5237</v>
      </c>
      <c r="S91" s="102">
        <v>0</v>
      </c>
      <c r="T91" s="103">
        <f t="shared" si="3"/>
        <v>0</v>
      </c>
      <c r="AR91" s="20" t="s">
        <v>120</v>
      </c>
      <c r="AT91" s="20" t="s">
        <v>117</v>
      </c>
      <c r="AU91" s="20" t="s">
        <v>84</v>
      </c>
      <c r="AY91" s="20" t="s">
        <v>115</v>
      </c>
      <c r="BE91" s="104">
        <f t="shared" si="4"/>
        <v>0</v>
      </c>
      <c r="BF91" s="104">
        <f t="shared" si="5"/>
        <v>0</v>
      </c>
      <c r="BG91" s="104">
        <f t="shared" si="6"/>
        <v>0</v>
      </c>
      <c r="BH91" s="104">
        <f t="shared" si="7"/>
        <v>0</v>
      </c>
      <c r="BI91" s="104">
        <f t="shared" si="8"/>
        <v>0</v>
      </c>
      <c r="BJ91" s="20" t="s">
        <v>77</v>
      </c>
      <c r="BK91" s="104">
        <f t="shared" si="9"/>
        <v>0</v>
      </c>
      <c r="BL91" s="20" t="s">
        <v>120</v>
      </c>
      <c r="BM91" s="20" t="s">
        <v>146</v>
      </c>
    </row>
    <row r="92" spans="2:65" s="1" customFormat="1" ht="54">
      <c r="B92" s="200"/>
      <c r="C92" s="265" t="s">
        <v>147</v>
      </c>
      <c r="D92" s="265" t="s">
        <v>117</v>
      </c>
      <c r="E92" s="272" t="s">
        <v>467</v>
      </c>
      <c r="F92" s="267" t="s">
        <v>478</v>
      </c>
      <c r="G92" s="268" t="s">
        <v>119</v>
      </c>
      <c r="H92" s="269">
        <v>18670</v>
      </c>
      <c r="I92" s="190"/>
      <c r="J92" s="270">
        <f t="shared" si="0"/>
        <v>0</v>
      </c>
      <c r="K92" s="271" t="s">
        <v>466</v>
      </c>
      <c r="L92" s="34"/>
      <c r="M92" s="100" t="s">
        <v>5</v>
      </c>
      <c r="N92" s="101" t="s">
        <v>43</v>
      </c>
      <c r="O92" s="102">
        <v>0.002</v>
      </c>
      <c r="P92" s="102">
        <f t="shared" si="1"/>
        <v>37.34</v>
      </c>
      <c r="Q92" s="102">
        <v>0.00081</v>
      </c>
      <c r="R92" s="102">
        <f t="shared" si="2"/>
        <v>15.1227</v>
      </c>
      <c r="S92" s="102">
        <v>0</v>
      </c>
      <c r="T92" s="103">
        <f t="shared" si="3"/>
        <v>0</v>
      </c>
      <c r="AR92" s="20" t="s">
        <v>120</v>
      </c>
      <c r="AT92" s="20" t="s">
        <v>117</v>
      </c>
      <c r="AU92" s="20" t="s">
        <v>84</v>
      </c>
      <c r="AY92" s="20" t="s">
        <v>115</v>
      </c>
      <c r="BE92" s="104">
        <f t="shared" si="4"/>
        <v>0</v>
      </c>
      <c r="BF92" s="104">
        <f t="shared" si="5"/>
        <v>0</v>
      </c>
      <c r="BG92" s="104">
        <f t="shared" si="6"/>
        <v>0</v>
      </c>
      <c r="BH92" s="104">
        <f t="shared" si="7"/>
        <v>0</v>
      </c>
      <c r="BI92" s="104">
        <f t="shared" si="8"/>
        <v>0</v>
      </c>
      <c r="BJ92" s="20" t="s">
        <v>77</v>
      </c>
      <c r="BK92" s="104">
        <f t="shared" si="9"/>
        <v>0</v>
      </c>
      <c r="BL92" s="20" t="s">
        <v>120</v>
      </c>
      <c r="BM92" s="20" t="s">
        <v>148</v>
      </c>
    </row>
    <row r="93" spans="2:65" s="1" customFormat="1" ht="27">
      <c r="B93" s="200"/>
      <c r="C93" s="265" t="s">
        <v>149</v>
      </c>
      <c r="D93" s="265" t="s">
        <v>117</v>
      </c>
      <c r="E93" s="266" t="s">
        <v>150</v>
      </c>
      <c r="F93" s="271" t="s">
        <v>151</v>
      </c>
      <c r="G93" s="268" t="s">
        <v>119</v>
      </c>
      <c r="H93" s="269">
        <v>3686</v>
      </c>
      <c r="I93" s="190"/>
      <c r="J93" s="270">
        <f t="shared" si="0"/>
        <v>0</v>
      </c>
      <c r="K93" s="271" t="s">
        <v>466</v>
      </c>
      <c r="L93" s="34"/>
      <c r="M93" s="100" t="s">
        <v>5</v>
      </c>
      <c r="N93" s="101" t="s">
        <v>43</v>
      </c>
      <c r="O93" s="102">
        <v>0.008</v>
      </c>
      <c r="P93" s="102">
        <f t="shared" si="1"/>
        <v>29.488</v>
      </c>
      <c r="Q93" s="102">
        <v>0.00034</v>
      </c>
      <c r="R93" s="102">
        <f t="shared" si="2"/>
        <v>1.2532400000000001</v>
      </c>
      <c r="S93" s="102">
        <v>0</v>
      </c>
      <c r="T93" s="103">
        <f t="shared" si="3"/>
        <v>0</v>
      </c>
      <c r="AR93" s="20" t="s">
        <v>120</v>
      </c>
      <c r="AT93" s="20" t="s">
        <v>117</v>
      </c>
      <c r="AU93" s="20" t="s">
        <v>84</v>
      </c>
      <c r="AY93" s="20" t="s">
        <v>115</v>
      </c>
      <c r="BE93" s="104">
        <f t="shared" si="4"/>
        <v>0</v>
      </c>
      <c r="BF93" s="104">
        <f t="shared" si="5"/>
        <v>0</v>
      </c>
      <c r="BG93" s="104">
        <f t="shared" si="6"/>
        <v>0</v>
      </c>
      <c r="BH93" s="104">
        <f t="shared" si="7"/>
        <v>0</v>
      </c>
      <c r="BI93" s="104">
        <f t="shared" si="8"/>
        <v>0</v>
      </c>
      <c r="BJ93" s="20" t="s">
        <v>77</v>
      </c>
      <c r="BK93" s="104">
        <f t="shared" si="9"/>
        <v>0</v>
      </c>
      <c r="BL93" s="20" t="s">
        <v>120</v>
      </c>
      <c r="BM93" s="20" t="s">
        <v>152</v>
      </c>
    </row>
    <row r="94" spans="2:65" s="1" customFormat="1" ht="81">
      <c r="B94" s="200"/>
      <c r="C94" s="265" t="s">
        <v>153</v>
      </c>
      <c r="D94" s="265" t="s">
        <v>117</v>
      </c>
      <c r="E94" s="274" t="s">
        <v>483</v>
      </c>
      <c r="F94" s="267" t="s">
        <v>479</v>
      </c>
      <c r="G94" s="275" t="s">
        <v>132</v>
      </c>
      <c r="H94" s="269">
        <v>2730.884</v>
      </c>
      <c r="I94" s="190"/>
      <c r="J94" s="270">
        <f t="shared" si="0"/>
        <v>0</v>
      </c>
      <c r="K94" s="276"/>
      <c r="L94" s="34"/>
      <c r="M94" s="100" t="s">
        <v>5</v>
      </c>
      <c r="N94" s="101" t="s">
        <v>43</v>
      </c>
      <c r="O94" s="102">
        <v>0.064</v>
      </c>
      <c r="P94" s="102">
        <f t="shared" si="1"/>
        <v>174.776576</v>
      </c>
      <c r="Q94" s="102">
        <v>1</v>
      </c>
      <c r="R94" s="102">
        <f t="shared" si="2"/>
        <v>2730.884</v>
      </c>
      <c r="S94" s="102">
        <v>0</v>
      </c>
      <c r="T94" s="103">
        <f t="shared" si="3"/>
        <v>0</v>
      </c>
      <c r="AR94" s="20" t="s">
        <v>120</v>
      </c>
      <c r="AT94" s="20" t="s">
        <v>117</v>
      </c>
      <c r="AU94" s="20" t="s">
        <v>84</v>
      </c>
      <c r="AY94" s="20" t="s">
        <v>115</v>
      </c>
      <c r="BE94" s="104">
        <f t="shared" si="4"/>
        <v>0</v>
      </c>
      <c r="BF94" s="104">
        <f t="shared" si="5"/>
        <v>0</v>
      </c>
      <c r="BG94" s="104">
        <f t="shared" si="6"/>
        <v>0</v>
      </c>
      <c r="BH94" s="104">
        <f t="shared" si="7"/>
        <v>0</v>
      </c>
      <c r="BI94" s="104">
        <f t="shared" si="8"/>
        <v>0</v>
      </c>
      <c r="BJ94" s="20" t="s">
        <v>77</v>
      </c>
      <c r="BK94" s="104">
        <f t="shared" si="9"/>
        <v>0</v>
      </c>
      <c r="BL94" s="20" t="s">
        <v>120</v>
      </c>
      <c r="BM94" s="20" t="s">
        <v>154</v>
      </c>
    </row>
    <row r="95" spans="2:65" s="1" customFormat="1" ht="40.5">
      <c r="B95" s="200"/>
      <c r="C95" s="265" t="s">
        <v>155</v>
      </c>
      <c r="D95" s="265" t="s">
        <v>117</v>
      </c>
      <c r="E95" s="266" t="s">
        <v>156</v>
      </c>
      <c r="F95" s="267" t="s">
        <v>480</v>
      </c>
      <c r="G95" s="268" t="s">
        <v>119</v>
      </c>
      <c r="H95" s="269">
        <v>8294</v>
      </c>
      <c r="I95" s="190"/>
      <c r="J95" s="270">
        <f t="shared" si="0"/>
        <v>0</v>
      </c>
      <c r="K95" s="271" t="s">
        <v>466</v>
      </c>
      <c r="L95" s="34"/>
      <c r="M95" s="100" t="s">
        <v>5</v>
      </c>
      <c r="N95" s="101" t="s">
        <v>43</v>
      </c>
      <c r="O95" s="102">
        <v>0.928</v>
      </c>
      <c r="P95" s="102">
        <f t="shared" si="1"/>
        <v>7696.832</v>
      </c>
      <c r="Q95" s="102">
        <v>0.01386</v>
      </c>
      <c r="R95" s="102">
        <f t="shared" si="2"/>
        <v>114.95484</v>
      </c>
      <c r="S95" s="102">
        <v>0</v>
      </c>
      <c r="T95" s="103">
        <f t="shared" si="3"/>
        <v>0</v>
      </c>
      <c r="AR95" s="20" t="s">
        <v>120</v>
      </c>
      <c r="AT95" s="20" t="s">
        <v>117</v>
      </c>
      <c r="AU95" s="20" t="s">
        <v>84</v>
      </c>
      <c r="AY95" s="20" t="s">
        <v>115</v>
      </c>
      <c r="BE95" s="104">
        <f t="shared" si="4"/>
        <v>0</v>
      </c>
      <c r="BF95" s="104">
        <f t="shared" si="5"/>
        <v>0</v>
      </c>
      <c r="BG95" s="104">
        <f t="shared" si="6"/>
        <v>0</v>
      </c>
      <c r="BH95" s="104">
        <f t="shared" si="7"/>
        <v>0</v>
      </c>
      <c r="BI95" s="104">
        <f t="shared" si="8"/>
        <v>0</v>
      </c>
      <c r="BJ95" s="20" t="s">
        <v>77</v>
      </c>
      <c r="BK95" s="104">
        <f t="shared" si="9"/>
        <v>0</v>
      </c>
      <c r="BL95" s="20" t="s">
        <v>120</v>
      </c>
      <c r="BM95" s="20" t="s">
        <v>157</v>
      </c>
    </row>
    <row r="96" spans="2:65" s="1" customFormat="1" ht="27">
      <c r="B96" s="200"/>
      <c r="C96" s="265" t="s">
        <v>158</v>
      </c>
      <c r="D96" s="265" t="s">
        <v>117</v>
      </c>
      <c r="E96" s="266" t="s">
        <v>159</v>
      </c>
      <c r="F96" s="271" t="s">
        <v>160</v>
      </c>
      <c r="G96" s="268" t="s">
        <v>119</v>
      </c>
      <c r="H96" s="269">
        <v>3922</v>
      </c>
      <c r="I96" s="190"/>
      <c r="J96" s="270">
        <f t="shared" si="0"/>
        <v>0</v>
      </c>
      <c r="K96" s="271" t="s">
        <v>466</v>
      </c>
      <c r="L96" s="34"/>
      <c r="M96" s="100" t="s">
        <v>5</v>
      </c>
      <c r="N96" s="101" t="s">
        <v>43</v>
      </c>
      <c r="O96" s="102">
        <v>0.085</v>
      </c>
      <c r="P96" s="102">
        <f t="shared" si="1"/>
        <v>333.37</v>
      </c>
      <c r="Q96" s="102">
        <v>0.26376</v>
      </c>
      <c r="R96" s="102">
        <f t="shared" si="2"/>
        <v>1034.46672</v>
      </c>
      <c r="S96" s="102">
        <v>0</v>
      </c>
      <c r="T96" s="103">
        <f t="shared" si="3"/>
        <v>0</v>
      </c>
      <c r="AR96" s="20" t="s">
        <v>120</v>
      </c>
      <c r="AT96" s="20" t="s">
        <v>117</v>
      </c>
      <c r="AU96" s="20" t="s">
        <v>84</v>
      </c>
      <c r="AY96" s="20" t="s">
        <v>115</v>
      </c>
      <c r="BE96" s="104">
        <f t="shared" si="4"/>
        <v>0</v>
      </c>
      <c r="BF96" s="104">
        <f t="shared" si="5"/>
        <v>0</v>
      </c>
      <c r="BG96" s="104">
        <f t="shared" si="6"/>
        <v>0</v>
      </c>
      <c r="BH96" s="104">
        <f t="shared" si="7"/>
        <v>0</v>
      </c>
      <c r="BI96" s="104">
        <f t="shared" si="8"/>
        <v>0</v>
      </c>
      <c r="BJ96" s="20" t="s">
        <v>77</v>
      </c>
      <c r="BK96" s="104">
        <f t="shared" si="9"/>
        <v>0</v>
      </c>
      <c r="BL96" s="20" t="s">
        <v>120</v>
      </c>
      <c r="BM96" s="20" t="s">
        <v>161</v>
      </c>
    </row>
    <row r="97" spans="2:65" s="1" customFormat="1" ht="13.5">
      <c r="B97" s="200"/>
      <c r="C97" s="265" t="s">
        <v>11</v>
      </c>
      <c r="D97" s="265" t="s">
        <v>117</v>
      </c>
      <c r="E97" s="266" t="s">
        <v>162</v>
      </c>
      <c r="F97" s="271" t="s">
        <v>163</v>
      </c>
      <c r="G97" s="268" t="s">
        <v>137</v>
      </c>
      <c r="H97" s="269">
        <v>3922</v>
      </c>
      <c r="I97" s="190"/>
      <c r="J97" s="270">
        <f t="shared" si="0"/>
        <v>0</v>
      </c>
      <c r="K97" s="271" t="s">
        <v>466</v>
      </c>
      <c r="L97" s="34"/>
      <c r="M97" s="100" t="s">
        <v>5</v>
      </c>
      <c r="N97" s="101" t="s">
        <v>43</v>
      </c>
      <c r="O97" s="102">
        <v>0.084</v>
      </c>
      <c r="P97" s="102">
        <f t="shared" si="1"/>
        <v>329.44800000000004</v>
      </c>
      <c r="Q97" s="102">
        <v>0.00353</v>
      </c>
      <c r="R97" s="102">
        <f t="shared" si="2"/>
        <v>13.844660000000001</v>
      </c>
      <c r="S97" s="102">
        <v>0</v>
      </c>
      <c r="T97" s="103">
        <f t="shared" si="3"/>
        <v>0</v>
      </c>
      <c r="AR97" s="20" t="s">
        <v>120</v>
      </c>
      <c r="AT97" s="20" t="s">
        <v>117</v>
      </c>
      <c r="AU97" s="20" t="s">
        <v>84</v>
      </c>
      <c r="AY97" s="20" t="s">
        <v>115</v>
      </c>
      <c r="BE97" s="104">
        <f t="shared" si="4"/>
        <v>0</v>
      </c>
      <c r="BF97" s="104">
        <f t="shared" si="5"/>
        <v>0</v>
      </c>
      <c r="BG97" s="104">
        <f t="shared" si="6"/>
        <v>0</v>
      </c>
      <c r="BH97" s="104">
        <f t="shared" si="7"/>
        <v>0</v>
      </c>
      <c r="BI97" s="104">
        <f t="shared" si="8"/>
        <v>0</v>
      </c>
      <c r="BJ97" s="20" t="s">
        <v>77</v>
      </c>
      <c r="BK97" s="104">
        <f t="shared" si="9"/>
        <v>0</v>
      </c>
      <c r="BL97" s="20" t="s">
        <v>120</v>
      </c>
      <c r="BM97" s="20" t="s">
        <v>164</v>
      </c>
    </row>
    <row r="98" spans="2:65" s="1" customFormat="1" ht="13.5">
      <c r="B98" s="200"/>
      <c r="C98" s="265" t="s">
        <v>165</v>
      </c>
      <c r="D98" s="265" t="s">
        <v>117</v>
      </c>
      <c r="E98" s="266" t="s">
        <v>166</v>
      </c>
      <c r="F98" s="271" t="s">
        <v>167</v>
      </c>
      <c r="G98" s="268" t="s">
        <v>137</v>
      </c>
      <c r="H98" s="269">
        <v>3922</v>
      </c>
      <c r="I98" s="190"/>
      <c r="J98" s="270">
        <f t="shared" si="0"/>
        <v>0</v>
      </c>
      <c r="K98" s="271" t="s">
        <v>466</v>
      </c>
      <c r="L98" s="34"/>
      <c r="M98" s="100" t="s">
        <v>5</v>
      </c>
      <c r="N98" s="101" t="s">
        <v>43</v>
      </c>
      <c r="O98" s="102">
        <v>0.071</v>
      </c>
      <c r="P98" s="102">
        <f t="shared" si="1"/>
        <v>278.462</v>
      </c>
      <c r="Q98" s="102">
        <v>0.00127</v>
      </c>
      <c r="R98" s="102">
        <f t="shared" si="2"/>
        <v>4.98094</v>
      </c>
      <c r="S98" s="102">
        <v>0</v>
      </c>
      <c r="T98" s="103">
        <f t="shared" si="3"/>
        <v>0</v>
      </c>
      <c r="AR98" s="20" t="s">
        <v>120</v>
      </c>
      <c r="AT98" s="20" t="s">
        <v>117</v>
      </c>
      <c r="AU98" s="20" t="s">
        <v>84</v>
      </c>
      <c r="AY98" s="20" t="s">
        <v>115</v>
      </c>
      <c r="BE98" s="104">
        <f t="shared" si="4"/>
        <v>0</v>
      </c>
      <c r="BF98" s="104">
        <f t="shared" si="5"/>
        <v>0</v>
      </c>
      <c r="BG98" s="104">
        <f t="shared" si="6"/>
        <v>0</v>
      </c>
      <c r="BH98" s="104">
        <f t="shared" si="7"/>
        <v>0</v>
      </c>
      <c r="BI98" s="104">
        <f t="shared" si="8"/>
        <v>0</v>
      </c>
      <c r="BJ98" s="20" t="s">
        <v>77</v>
      </c>
      <c r="BK98" s="104">
        <f t="shared" si="9"/>
        <v>0</v>
      </c>
      <c r="BL98" s="20" t="s">
        <v>120</v>
      </c>
      <c r="BM98" s="20" t="s">
        <v>168</v>
      </c>
    </row>
    <row r="99" spans="2:65" s="1" customFormat="1" ht="27">
      <c r="B99" s="200"/>
      <c r="C99" s="265" t="s">
        <v>169</v>
      </c>
      <c r="D99" s="265" t="s">
        <v>117</v>
      </c>
      <c r="E99" s="266" t="s">
        <v>170</v>
      </c>
      <c r="F99" s="271" t="s">
        <v>171</v>
      </c>
      <c r="G99" s="268" t="s">
        <v>119</v>
      </c>
      <c r="H99" s="269">
        <v>3498</v>
      </c>
      <c r="I99" s="190"/>
      <c r="J99" s="270">
        <f t="shared" si="0"/>
        <v>0</v>
      </c>
      <c r="K99" s="271" t="s">
        <v>466</v>
      </c>
      <c r="L99" s="34"/>
      <c r="M99" s="100" t="s">
        <v>5</v>
      </c>
      <c r="N99" s="101" t="s">
        <v>43</v>
      </c>
      <c r="O99" s="102">
        <v>0.056</v>
      </c>
      <c r="P99" s="102">
        <f t="shared" si="1"/>
        <v>195.888</v>
      </c>
      <c r="Q99" s="102">
        <v>0.1716</v>
      </c>
      <c r="R99" s="102">
        <f t="shared" si="2"/>
        <v>600.2568</v>
      </c>
      <c r="S99" s="102">
        <v>0</v>
      </c>
      <c r="T99" s="103">
        <f t="shared" si="3"/>
        <v>0</v>
      </c>
      <c r="AR99" s="20" t="s">
        <v>120</v>
      </c>
      <c r="AT99" s="20" t="s">
        <v>117</v>
      </c>
      <c r="AU99" s="20" t="s">
        <v>84</v>
      </c>
      <c r="AY99" s="20" t="s">
        <v>115</v>
      </c>
      <c r="BE99" s="104">
        <f t="shared" si="4"/>
        <v>0</v>
      </c>
      <c r="BF99" s="104">
        <f t="shared" si="5"/>
        <v>0</v>
      </c>
      <c r="BG99" s="104">
        <f t="shared" si="6"/>
        <v>0</v>
      </c>
      <c r="BH99" s="104">
        <f t="shared" si="7"/>
        <v>0</v>
      </c>
      <c r="BI99" s="104">
        <f t="shared" si="8"/>
        <v>0</v>
      </c>
      <c r="BJ99" s="20" t="s">
        <v>77</v>
      </c>
      <c r="BK99" s="104">
        <f t="shared" si="9"/>
        <v>0</v>
      </c>
      <c r="BL99" s="20" t="s">
        <v>120</v>
      </c>
      <c r="BM99" s="20" t="s">
        <v>172</v>
      </c>
    </row>
    <row r="100" spans="2:63" s="10" customFormat="1" ht="15">
      <c r="B100" s="258"/>
      <c r="C100" s="259"/>
      <c r="D100" s="260" t="s">
        <v>71</v>
      </c>
      <c r="E100" s="263" t="s">
        <v>145</v>
      </c>
      <c r="F100" s="263" t="s">
        <v>173</v>
      </c>
      <c r="G100" s="259"/>
      <c r="H100" s="259"/>
      <c r="I100" s="192"/>
      <c r="J100" s="264">
        <f>BK100</f>
        <v>0</v>
      </c>
      <c r="K100" s="259"/>
      <c r="L100" s="92"/>
      <c r="M100" s="94"/>
      <c r="N100" s="95"/>
      <c r="O100" s="95"/>
      <c r="P100" s="96">
        <f>SUM(P101:P120)</f>
        <v>2936.5679999999998</v>
      </c>
      <c r="Q100" s="95"/>
      <c r="R100" s="96">
        <f>SUM(R101:R120)</f>
        <v>422.41056000000003</v>
      </c>
      <c r="S100" s="95"/>
      <c r="T100" s="97">
        <f>SUM(T101:T120)</f>
        <v>33.348</v>
      </c>
      <c r="AR100" s="93" t="s">
        <v>77</v>
      </c>
      <c r="AT100" s="98" t="s">
        <v>71</v>
      </c>
      <c r="AU100" s="98" t="s">
        <v>77</v>
      </c>
      <c r="AY100" s="93" t="s">
        <v>115</v>
      </c>
      <c r="BK100" s="99">
        <f>SUM(BK101:BK120)</f>
        <v>0</v>
      </c>
    </row>
    <row r="101" spans="2:65" s="1" customFormat="1" ht="27">
      <c r="B101" s="200"/>
      <c r="C101" s="265" t="s">
        <v>174</v>
      </c>
      <c r="D101" s="265" t="s">
        <v>117</v>
      </c>
      <c r="E101" s="266" t="s">
        <v>175</v>
      </c>
      <c r="F101" s="271" t="s">
        <v>176</v>
      </c>
      <c r="G101" s="268" t="s">
        <v>137</v>
      </c>
      <c r="H101" s="269">
        <v>71</v>
      </c>
      <c r="I101" s="190"/>
      <c r="J101" s="270">
        <f aca="true" t="shared" si="10" ref="J101:J120">ROUND(I101*H101,2)</f>
        <v>0</v>
      </c>
      <c r="K101" s="271" t="s">
        <v>5</v>
      </c>
      <c r="L101" s="34"/>
      <c r="M101" s="100" t="s">
        <v>5</v>
      </c>
      <c r="N101" s="101" t="s">
        <v>43</v>
      </c>
      <c r="O101" s="102">
        <v>0.595</v>
      </c>
      <c r="P101" s="102">
        <f aca="true" t="shared" si="11" ref="P101:P120">O101*H101</f>
        <v>42.245</v>
      </c>
      <c r="Q101" s="102">
        <v>0.0283</v>
      </c>
      <c r="R101" s="102">
        <f aca="true" t="shared" si="12" ref="R101:R120">Q101*H101</f>
        <v>2.0093</v>
      </c>
      <c r="S101" s="102">
        <v>0</v>
      </c>
      <c r="T101" s="103">
        <f aca="true" t="shared" si="13" ref="T101:T120">S101*H101</f>
        <v>0</v>
      </c>
      <c r="AR101" s="20" t="s">
        <v>120</v>
      </c>
      <c r="AT101" s="20" t="s">
        <v>117</v>
      </c>
      <c r="AU101" s="20" t="s">
        <v>84</v>
      </c>
      <c r="AY101" s="20" t="s">
        <v>115</v>
      </c>
      <c r="BE101" s="104">
        <f aca="true" t="shared" si="14" ref="BE101:BE120">IF(N101="základní",J101,0)</f>
        <v>0</v>
      </c>
      <c r="BF101" s="104">
        <f aca="true" t="shared" si="15" ref="BF101:BF120">IF(N101="snížená",J101,0)</f>
        <v>0</v>
      </c>
      <c r="BG101" s="104">
        <f aca="true" t="shared" si="16" ref="BG101:BG120">IF(N101="zákl. přenesená",J101,0)</f>
        <v>0</v>
      </c>
      <c r="BH101" s="104">
        <f aca="true" t="shared" si="17" ref="BH101:BH120">IF(N101="sníž. přenesená",J101,0)</f>
        <v>0</v>
      </c>
      <c r="BI101" s="104">
        <f aca="true" t="shared" si="18" ref="BI101:BI120">IF(N101="nulová",J101,0)</f>
        <v>0</v>
      </c>
      <c r="BJ101" s="20" t="s">
        <v>77</v>
      </c>
      <c r="BK101" s="104">
        <f aca="true" t="shared" si="19" ref="BK101:BK120">ROUND(I101*H101,2)</f>
        <v>0</v>
      </c>
      <c r="BL101" s="20" t="s">
        <v>120</v>
      </c>
      <c r="BM101" s="20" t="s">
        <v>177</v>
      </c>
    </row>
    <row r="102" spans="2:65" s="1" customFormat="1" ht="13.5">
      <c r="B102" s="200"/>
      <c r="C102" s="265" t="s">
        <v>178</v>
      </c>
      <c r="D102" s="265" t="s">
        <v>117</v>
      </c>
      <c r="E102" s="266" t="s">
        <v>179</v>
      </c>
      <c r="F102" s="271" t="s">
        <v>180</v>
      </c>
      <c r="G102" s="268" t="s">
        <v>181</v>
      </c>
      <c r="H102" s="269">
        <v>10</v>
      </c>
      <c r="I102" s="190"/>
      <c r="J102" s="270">
        <f t="shared" si="10"/>
        <v>0</v>
      </c>
      <c r="K102" s="271" t="s">
        <v>5</v>
      </c>
      <c r="L102" s="34"/>
      <c r="M102" s="100" t="s">
        <v>5</v>
      </c>
      <c r="N102" s="101" t="s">
        <v>43</v>
      </c>
      <c r="O102" s="102">
        <v>0.071</v>
      </c>
      <c r="P102" s="102">
        <f t="shared" si="11"/>
        <v>0.71</v>
      </c>
      <c r="Q102" s="102">
        <v>0.00036</v>
      </c>
      <c r="R102" s="102">
        <f t="shared" si="12"/>
        <v>0.0036000000000000003</v>
      </c>
      <c r="S102" s="102">
        <v>0</v>
      </c>
      <c r="T102" s="103">
        <f t="shared" si="13"/>
        <v>0</v>
      </c>
      <c r="AR102" s="20" t="s">
        <v>120</v>
      </c>
      <c r="AT102" s="20" t="s">
        <v>117</v>
      </c>
      <c r="AU102" s="20" t="s">
        <v>84</v>
      </c>
      <c r="AY102" s="20" t="s">
        <v>115</v>
      </c>
      <c r="BE102" s="104">
        <f t="shared" si="14"/>
        <v>0</v>
      </c>
      <c r="BF102" s="104">
        <f t="shared" si="15"/>
        <v>0</v>
      </c>
      <c r="BG102" s="104">
        <f t="shared" si="16"/>
        <v>0</v>
      </c>
      <c r="BH102" s="104">
        <f t="shared" si="17"/>
        <v>0</v>
      </c>
      <c r="BI102" s="104">
        <f t="shared" si="18"/>
        <v>0</v>
      </c>
      <c r="BJ102" s="20" t="s">
        <v>77</v>
      </c>
      <c r="BK102" s="104">
        <f t="shared" si="19"/>
        <v>0</v>
      </c>
      <c r="BL102" s="20" t="s">
        <v>120</v>
      </c>
      <c r="BM102" s="20" t="s">
        <v>182</v>
      </c>
    </row>
    <row r="103" spans="2:65" s="1" customFormat="1" ht="40.5">
      <c r="B103" s="200"/>
      <c r="C103" s="265" t="s">
        <v>183</v>
      </c>
      <c r="D103" s="265" t="s">
        <v>117</v>
      </c>
      <c r="E103" s="266" t="s">
        <v>184</v>
      </c>
      <c r="F103" s="267" t="s">
        <v>485</v>
      </c>
      <c r="G103" s="268" t="s">
        <v>137</v>
      </c>
      <c r="H103" s="269">
        <v>399</v>
      </c>
      <c r="I103" s="190"/>
      <c r="J103" s="270">
        <f t="shared" si="10"/>
        <v>0</v>
      </c>
      <c r="K103" s="271" t="s">
        <v>5</v>
      </c>
      <c r="L103" s="34"/>
      <c r="M103" s="100" t="s">
        <v>5</v>
      </c>
      <c r="N103" s="101" t="s">
        <v>43</v>
      </c>
      <c r="O103" s="102">
        <v>0.788</v>
      </c>
      <c r="P103" s="102">
        <f t="shared" si="11"/>
        <v>314.41200000000003</v>
      </c>
      <c r="Q103" s="102">
        <v>9E-05</v>
      </c>
      <c r="R103" s="102">
        <f t="shared" si="12"/>
        <v>0.035910000000000004</v>
      </c>
      <c r="S103" s="102">
        <v>0.042</v>
      </c>
      <c r="T103" s="103">
        <f t="shared" si="13"/>
        <v>16.758000000000003</v>
      </c>
      <c r="AR103" s="20" t="s">
        <v>120</v>
      </c>
      <c r="AT103" s="20" t="s">
        <v>117</v>
      </c>
      <c r="AU103" s="20" t="s">
        <v>84</v>
      </c>
      <c r="AY103" s="20" t="s">
        <v>115</v>
      </c>
      <c r="BE103" s="104">
        <f t="shared" si="14"/>
        <v>0</v>
      </c>
      <c r="BF103" s="104">
        <f t="shared" si="15"/>
        <v>0</v>
      </c>
      <c r="BG103" s="104">
        <f t="shared" si="16"/>
        <v>0</v>
      </c>
      <c r="BH103" s="104">
        <f t="shared" si="17"/>
        <v>0</v>
      </c>
      <c r="BI103" s="104">
        <f t="shared" si="18"/>
        <v>0</v>
      </c>
      <c r="BJ103" s="20" t="s">
        <v>77</v>
      </c>
      <c r="BK103" s="104">
        <f t="shared" si="19"/>
        <v>0</v>
      </c>
      <c r="BL103" s="20" t="s">
        <v>120</v>
      </c>
      <c r="BM103" s="20" t="s">
        <v>185</v>
      </c>
    </row>
    <row r="104" spans="2:65" s="1" customFormat="1" ht="27">
      <c r="B104" s="200"/>
      <c r="C104" s="265" t="s">
        <v>10</v>
      </c>
      <c r="D104" s="265" t="s">
        <v>117</v>
      </c>
      <c r="E104" s="266" t="s">
        <v>186</v>
      </c>
      <c r="F104" s="267" t="s">
        <v>187</v>
      </c>
      <c r="G104" s="268" t="s">
        <v>137</v>
      </c>
      <c r="H104" s="269">
        <v>399</v>
      </c>
      <c r="I104" s="190"/>
      <c r="J104" s="270">
        <f t="shared" si="10"/>
        <v>0</v>
      </c>
      <c r="K104" s="271" t="s">
        <v>5</v>
      </c>
      <c r="L104" s="34"/>
      <c r="M104" s="100" t="s">
        <v>5</v>
      </c>
      <c r="N104" s="101" t="s">
        <v>43</v>
      </c>
      <c r="O104" s="102">
        <v>0.595</v>
      </c>
      <c r="P104" s="102">
        <f t="shared" si="11"/>
        <v>237.405</v>
      </c>
      <c r="Q104" s="102">
        <v>0.0283</v>
      </c>
      <c r="R104" s="102">
        <f t="shared" si="12"/>
        <v>11.291699999999999</v>
      </c>
      <c r="S104" s="102">
        <v>0</v>
      </c>
      <c r="T104" s="103">
        <f t="shared" si="13"/>
        <v>0</v>
      </c>
      <c r="AR104" s="20" t="s">
        <v>120</v>
      </c>
      <c r="AT104" s="20" t="s">
        <v>117</v>
      </c>
      <c r="AU104" s="20" t="s">
        <v>84</v>
      </c>
      <c r="AY104" s="20" t="s">
        <v>115</v>
      </c>
      <c r="BE104" s="104">
        <f t="shared" si="14"/>
        <v>0</v>
      </c>
      <c r="BF104" s="104">
        <f t="shared" si="15"/>
        <v>0</v>
      </c>
      <c r="BG104" s="104">
        <f t="shared" si="16"/>
        <v>0</v>
      </c>
      <c r="BH104" s="104">
        <f t="shared" si="17"/>
        <v>0</v>
      </c>
      <c r="BI104" s="104">
        <f t="shared" si="18"/>
        <v>0</v>
      </c>
      <c r="BJ104" s="20" t="s">
        <v>77</v>
      </c>
      <c r="BK104" s="104">
        <f t="shared" si="19"/>
        <v>0</v>
      </c>
      <c r="BL104" s="20" t="s">
        <v>120</v>
      </c>
      <c r="BM104" s="20" t="s">
        <v>188</v>
      </c>
    </row>
    <row r="105" spans="2:65" s="1" customFormat="1" ht="13.5">
      <c r="B105" s="200"/>
      <c r="C105" s="265" t="s">
        <v>189</v>
      </c>
      <c r="D105" s="265" t="s">
        <v>117</v>
      </c>
      <c r="E105" s="266" t="s">
        <v>190</v>
      </c>
      <c r="F105" s="267" t="s">
        <v>191</v>
      </c>
      <c r="G105" s="268" t="s">
        <v>181</v>
      </c>
      <c r="H105" s="269">
        <v>44</v>
      </c>
      <c r="I105" s="190"/>
      <c r="J105" s="270">
        <f t="shared" si="10"/>
        <v>0</v>
      </c>
      <c r="K105" s="271" t="s">
        <v>5</v>
      </c>
      <c r="L105" s="34"/>
      <c r="M105" s="100" t="s">
        <v>5</v>
      </c>
      <c r="N105" s="101" t="s">
        <v>43</v>
      </c>
      <c r="O105" s="102">
        <v>0.071</v>
      </c>
      <c r="P105" s="102">
        <f t="shared" si="11"/>
        <v>3.1239999999999997</v>
      </c>
      <c r="Q105" s="102">
        <v>0.00036</v>
      </c>
      <c r="R105" s="102">
        <f t="shared" si="12"/>
        <v>0.01584</v>
      </c>
      <c r="S105" s="102">
        <v>0</v>
      </c>
      <c r="T105" s="103">
        <f t="shared" si="13"/>
        <v>0</v>
      </c>
      <c r="AR105" s="20" t="s">
        <v>120</v>
      </c>
      <c r="AT105" s="20" t="s">
        <v>117</v>
      </c>
      <c r="AU105" s="20" t="s">
        <v>84</v>
      </c>
      <c r="AY105" s="20" t="s">
        <v>115</v>
      </c>
      <c r="BE105" s="104">
        <f t="shared" si="14"/>
        <v>0</v>
      </c>
      <c r="BF105" s="104">
        <f t="shared" si="15"/>
        <v>0</v>
      </c>
      <c r="BG105" s="104">
        <f t="shared" si="16"/>
        <v>0</v>
      </c>
      <c r="BH105" s="104">
        <f t="shared" si="17"/>
        <v>0</v>
      </c>
      <c r="BI105" s="104">
        <f t="shared" si="18"/>
        <v>0</v>
      </c>
      <c r="BJ105" s="20" t="s">
        <v>77</v>
      </c>
      <c r="BK105" s="104">
        <f t="shared" si="19"/>
        <v>0</v>
      </c>
      <c r="BL105" s="20" t="s">
        <v>120</v>
      </c>
      <c r="BM105" s="20" t="s">
        <v>192</v>
      </c>
    </row>
    <row r="106" spans="2:65" s="1" customFormat="1" ht="54">
      <c r="B106" s="200"/>
      <c r="C106" s="265" t="s">
        <v>193</v>
      </c>
      <c r="D106" s="265" t="s">
        <v>117</v>
      </c>
      <c r="E106" s="266" t="s">
        <v>194</v>
      </c>
      <c r="F106" s="267" t="s">
        <v>486</v>
      </c>
      <c r="G106" s="268" t="s">
        <v>137</v>
      </c>
      <c r="H106" s="269">
        <v>395</v>
      </c>
      <c r="I106" s="190"/>
      <c r="J106" s="270">
        <f t="shared" si="10"/>
        <v>0</v>
      </c>
      <c r="K106" s="271" t="s">
        <v>5</v>
      </c>
      <c r="L106" s="34"/>
      <c r="M106" s="100" t="s">
        <v>5</v>
      </c>
      <c r="N106" s="101" t="s">
        <v>43</v>
      </c>
      <c r="O106" s="102">
        <v>0.788</v>
      </c>
      <c r="P106" s="102">
        <f t="shared" si="11"/>
        <v>311.26</v>
      </c>
      <c r="Q106" s="102">
        <v>9E-05</v>
      </c>
      <c r="R106" s="102">
        <f t="shared" si="12"/>
        <v>0.035550000000000005</v>
      </c>
      <c r="S106" s="102">
        <v>0.042</v>
      </c>
      <c r="T106" s="103">
        <f t="shared" si="13"/>
        <v>16.59</v>
      </c>
      <c r="AR106" s="20" t="s">
        <v>120</v>
      </c>
      <c r="AT106" s="20" t="s">
        <v>117</v>
      </c>
      <c r="AU106" s="20" t="s">
        <v>84</v>
      </c>
      <c r="AY106" s="20" t="s">
        <v>115</v>
      </c>
      <c r="BE106" s="104">
        <f t="shared" si="14"/>
        <v>0</v>
      </c>
      <c r="BF106" s="104">
        <f t="shared" si="15"/>
        <v>0</v>
      </c>
      <c r="BG106" s="104">
        <f t="shared" si="16"/>
        <v>0</v>
      </c>
      <c r="BH106" s="104">
        <f t="shared" si="17"/>
        <v>0</v>
      </c>
      <c r="BI106" s="104">
        <f t="shared" si="18"/>
        <v>0</v>
      </c>
      <c r="BJ106" s="20" t="s">
        <v>77</v>
      </c>
      <c r="BK106" s="104">
        <f t="shared" si="19"/>
        <v>0</v>
      </c>
      <c r="BL106" s="20" t="s">
        <v>120</v>
      </c>
      <c r="BM106" s="20" t="s">
        <v>195</v>
      </c>
    </row>
    <row r="107" spans="2:65" s="1" customFormat="1" ht="27">
      <c r="B107" s="200"/>
      <c r="C107" s="265" t="s">
        <v>196</v>
      </c>
      <c r="D107" s="265" t="s">
        <v>117</v>
      </c>
      <c r="E107" s="266" t="s">
        <v>197</v>
      </c>
      <c r="F107" s="271" t="s">
        <v>198</v>
      </c>
      <c r="G107" s="268" t="s">
        <v>137</v>
      </c>
      <c r="H107" s="269">
        <v>395</v>
      </c>
      <c r="I107" s="190"/>
      <c r="J107" s="270">
        <f t="shared" si="10"/>
        <v>0</v>
      </c>
      <c r="K107" s="271" t="s">
        <v>5</v>
      </c>
      <c r="L107" s="34"/>
      <c r="M107" s="100" t="s">
        <v>5</v>
      </c>
      <c r="N107" s="101" t="s">
        <v>43</v>
      </c>
      <c r="O107" s="102">
        <v>0.595</v>
      </c>
      <c r="P107" s="102">
        <f t="shared" si="11"/>
        <v>235.02499999999998</v>
      </c>
      <c r="Q107" s="102">
        <v>0.0283</v>
      </c>
      <c r="R107" s="102">
        <f t="shared" si="12"/>
        <v>11.1785</v>
      </c>
      <c r="S107" s="102">
        <v>0</v>
      </c>
      <c r="T107" s="103">
        <f t="shared" si="13"/>
        <v>0</v>
      </c>
      <c r="AR107" s="20" t="s">
        <v>120</v>
      </c>
      <c r="AT107" s="20" t="s">
        <v>117</v>
      </c>
      <c r="AU107" s="20" t="s">
        <v>84</v>
      </c>
      <c r="AY107" s="20" t="s">
        <v>115</v>
      </c>
      <c r="BE107" s="104">
        <f t="shared" si="14"/>
        <v>0</v>
      </c>
      <c r="BF107" s="104">
        <f t="shared" si="15"/>
        <v>0</v>
      </c>
      <c r="BG107" s="104">
        <f t="shared" si="16"/>
        <v>0</v>
      </c>
      <c r="BH107" s="104">
        <f t="shared" si="17"/>
        <v>0</v>
      </c>
      <c r="BI107" s="104">
        <f t="shared" si="18"/>
        <v>0</v>
      </c>
      <c r="BJ107" s="20" t="s">
        <v>77</v>
      </c>
      <c r="BK107" s="104">
        <f t="shared" si="19"/>
        <v>0</v>
      </c>
      <c r="BL107" s="20" t="s">
        <v>120</v>
      </c>
      <c r="BM107" s="20" t="s">
        <v>199</v>
      </c>
    </row>
    <row r="108" spans="2:65" s="1" customFormat="1" ht="13.5">
      <c r="B108" s="200"/>
      <c r="C108" s="265" t="s">
        <v>200</v>
      </c>
      <c r="D108" s="265" t="s">
        <v>117</v>
      </c>
      <c r="E108" s="266" t="s">
        <v>201</v>
      </c>
      <c r="F108" s="271" t="s">
        <v>202</v>
      </c>
      <c r="G108" s="268" t="s">
        <v>181</v>
      </c>
      <c r="H108" s="269">
        <v>27</v>
      </c>
      <c r="I108" s="190"/>
      <c r="J108" s="270">
        <f t="shared" si="10"/>
        <v>0</v>
      </c>
      <c r="K108" s="271" t="s">
        <v>5</v>
      </c>
      <c r="L108" s="34"/>
      <c r="M108" s="100" t="s">
        <v>5</v>
      </c>
      <c r="N108" s="101" t="s">
        <v>43</v>
      </c>
      <c r="O108" s="102">
        <v>0.071</v>
      </c>
      <c r="P108" s="102">
        <f t="shared" si="11"/>
        <v>1.9169999999999998</v>
      </c>
      <c r="Q108" s="102">
        <v>0.00036</v>
      </c>
      <c r="R108" s="102">
        <f t="shared" si="12"/>
        <v>0.009720000000000001</v>
      </c>
      <c r="S108" s="102">
        <v>0</v>
      </c>
      <c r="T108" s="103">
        <f t="shared" si="13"/>
        <v>0</v>
      </c>
      <c r="AR108" s="20" t="s">
        <v>120</v>
      </c>
      <c r="AT108" s="20" t="s">
        <v>117</v>
      </c>
      <c r="AU108" s="20" t="s">
        <v>84</v>
      </c>
      <c r="AY108" s="20" t="s">
        <v>115</v>
      </c>
      <c r="BE108" s="104">
        <f t="shared" si="14"/>
        <v>0</v>
      </c>
      <c r="BF108" s="104">
        <f t="shared" si="15"/>
        <v>0</v>
      </c>
      <c r="BG108" s="104">
        <f t="shared" si="16"/>
        <v>0</v>
      </c>
      <c r="BH108" s="104">
        <f t="shared" si="17"/>
        <v>0</v>
      </c>
      <c r="BI108" s="104">
        <f t="shared" si="18"/>
        <v>0</v>
      </c>
      <c r="BJ108" s="20" t="s">
        <v>77</v>
      </c>
      <c r="BK108" s="104">
        <f t="shared" si="19"/>
        <v>0</v>
      </c>
      <c r="BL108" s="20" t="s">
        <v>120</v>
      </c>
      <c r="BM108" s="20" t="s">
        <v>203</v>
      </c>
    </row>
    <row r="109" spans="2:65" s="1" customFormat="1" ht="13.5">
      <c r="B109" s="200"/>
      <c r="C109" s="265" t="s">
        <v>204</v>
      </c>
      <c r="D109" s="265" t="s">
        <v>117</v>
      </c>
      <c r="E109" s="266" t="s">
        <v>205</v>
      </c>
      <c r="F109" s="267" t="s">
        <v>206</v>
      </c>
      <c r="G109" s="268" t="s">
        <v>181</v>
      </c>
      <c r="H109" s="269">
        <v>219</v>
      </c>
      <c r="I109" s="190"/>
      <c r="J109" s="270">
        <f t="shared" si="10"/>
        <v>0</v>
      </c>
      <c r="K109" s="271" t="s">
        <v>466</v>
      </c>
      <c r="L109" s="34"/>
      <c r="M109" s="100" t="s">
        <v>5</v>
      </c>
      <c r="N109" s="101" t="s">
        <v>43</v>
      </c>
      <c r="O109" s="102">
        <v>0.23</v>
      </c>
      <c r="P109" s="102">
        <f t="shared" si="11"/>
        <v>50.370000000000005</v>
      </c>
      <c r="Q109" s="102">
        <v>0</v>
      </c>
      <c r="R109" s="102">
        <f t="shared" si="12"/>
        <v>0</v>
      </c>
      <c r="S109" s="102">
        <v>0</v>
      </c>
      <c r="T109" s="103">
        <f t="shared" si="13"/>
        <v>0</v>
      </c>
      <c r="AR109" s="20" t="s">
        <v>120</v>
      </c>
      <c r="AT109" s="20" t="s">
        <v>117</v>
      </c>
      <c r="AU109" s="20" t="s">
        <v>84</v>
      </c>
      <c r="AY109" s="20" t="s">
        <v>115</v>
      </c>
      <c r="BE109" s="104">
        <f t="shared" si="14"/>
        <v>0</v>
      </c>
      <c r="BF109" s="104">
        <f t="shared" si="15"/>
        <v>0</v>
      </c>
      <c r="BG109" s="104">
        <f t="shared" si="16"/>
        <v>0</v>
      </c>
      <c r="BH109" s="104">
        <f t="shared" si="17"/>
        <v>0</v>
      </c>
      <c r="BI109" s="104">
        <f t="shared" si="18"/>
        <v>0</v>
      </c>
      <c r="BJ109" s="20" t="s">
        <v>77</v>
      </c>
      <c r="BK109" s="104">
        <f t="shared" si="19"/>
        <v>0</v>
      </c>
      <c r="BL109" s="20" t="s">
        <v>120</v>
      </c>
      <c r="BM109" s="20" t="s">
        <v>207</v>
      </c>
    </row>
    <row r="110" spans="2:65" s="1" customFormat="1" ht="13.5">
      <c r="B110" s="200"/>
      <c r="C110" s="277" t="s">
        <v>208</v>
      </c>
      <c r="D110" s="277" t="s">
        <v>209</v>
      </c>
      <c r="E110" s="278" t="s">
        <v>210</v>
      </c>
      <c r="F110" s="279" t="s">
        <v>211</v>
      </c>
      <c r="G110" s="280" t="s">
        <v>181</v>
      </c>
      <c r="H110" s="281">
        <v>300</v>
      </c>
      <c r="I110" s="191"/>
      <c r="J110" s="282">
        <f t="shared" si="10"/>
        <v>0</v>
      </c>
      <c r="K110" s="283"/>
      <c r="L110" s="105"/>
      <c r="M110" s="106" t="s">
        <v>5</v>
      </c>
      <c r="N110" s="107" t="s">
        <v>43</v>
      </c>
      <c r="O110" s="102">
        <v>0</v>
      </c>
      <c r="P110" s="102">
        <f t="shared" si="11"/>
        <v>0</v>
      </c>
      <c r="Q110" s="102">
        <v>0.0022</v>
      </c>
      <c r="R110" s="102">
        <f t="shared" si="12"/>
        <v>0.66</v>
      </c>
      <c r="S110" s="102">
        <v>0</v>
      </c>
      <c r="T110" s="103">
        <f t="shared" si="13"/>
        <v>0</v>
      </c>
      <c r="AR110" s="20" t="s">
        <v>143</v>
      </c>
      <c r="AT110" s="20" t="s">
        <v>209</v>
      </c>
      <c r="AU110" s="20" t="s">
        <v>84</v>
      </c>
      <c r="AY110" s="20" t="s">
        <v>115</v>
      </c>
      <c r="BE110" s="104">
        <f t="shared" si="14"/>
        <v>0</v>
      </c>
      <c r="BF110" s="104">
        <f t="shared" si="15"/>
        <v>0</v>
      </c>
      <c r="BG110" s="104">
        <f t="shared" si="16"/>
        <v>0</v>
      </c>
      <c r="BH110" s="104">
        <f t="shared" si="17"/>
        <v>0</v>
      </c>
      <c r="BI110" s="104">
        <f t="shared" si="18"/>
        <v>0</v>
      </c>
      <c r="BJ110" s="20" t="s">
        <v>77</v>
      </c>
      <c r="BK110" s="104">
        <f t="shared" si="19"/>
        <v>0</v>
      </c>
      <c r="BL110" s="20" t="s">
        <v>120</v>
      </c>
      <c r="BM110" s="20" t="s">
        <v>212</v>
      </c>
    </row>
    <row r="111" spans="2:65" s="1" customFormat="1" ht="54">
      <c r="B111" s="200"/>
      <c r="C111" s="265" t="s">
        <v>213</v>
      </c>
      <c r="D111" s="265" t="s">
        <v>117</v>
      </c>
      <c r="E111" s="266" t="s">
        <v>214</v>
      </c>
      <c r="F111" s="267" t="s">
        <v>487</v>
      </c>
      <c r="G111" s="268" t="s">
        <v>137</v>
      </c>
      <c r="H111" s="269">
        <v>6652</v>
      </c>
      <c r="I111" s="190"/>
      <c r="J111" s="270">
        <f t="shared" si="10"/>
        <v>0</v>
      </c>
      <c r="K111" s="271" t="s">
        <v>466</v>
      </c>
      <c r="L111" s="34"/>
      <c r="M111" s="100" t="s">
        <v>5</v>
      </c>
      <c r="N111" s="101" t="s">
        <v>43</v>
      </c>
      <c r="O111" s="102">
        <v>0.003</v>
      </c>
      <c r="P111" s="102">
        <f t="shared" si="11"/>
        <v>19.956</v>
      </c>
      <c r="Q111" s="102">
        <v>0.00011</v>
      </c>
      <c r="R111" s="102">
        <f t="shared" si="12"/>
        <v>0.73172</v>
      </c>
      <c r="S111" s="102">
        <v>0</v>
      </c>
      <c r="T111" s="103">
        <f t="shared" si="13"/>
        <v>0</v>
      </c>
      <c r="AR111" s="20" t="s">
        <v>120</v>
      </c>
      <c r="AT111" s="20" t="s">
        <v>117</v>
      </c>
      <c r="AU111" s="20" t="s">
        <v>84</v>
      </c>
      <c r="AY111" s="20" t="s">
        <v>115</v>
      </c>
      <c r="BE111" s="104">
        <f t="shared" si="14"/>
        <v>0</v>
      </c>
      <c r="BF111" s="104">
        <f t="shared" si="15"/>
        <v>0</v>
      </c>
      <c r="BG111" s="104">
        <f t="shared" si="16"/>
        <v>0</v>
      </c>
      <c r="BH111" s="104">
        <f t="shared" si="17"/>
        <v>0</v>
      </c>
      <c r="BI111" s="104">
        <f t="shared" si="18"/>
        <v>0</v>
      </c>
      <c r="BJ111" s="20" t="s">
        <v>77</v>
      </c>
      <c r="BK111" s="104">
        <f t="shared" si="19"/>
        <v>0</v>
      </c>
      <c r="BL111" s="20" t="s">
        <v>120</v>
      </c>
      <c r="BM111" s="20" t="s">
        <v>215</v>
      </c>
    </row>
    <row r="112" spans="2:65" s="1" customFormat="1" ht="27">
      <c r="B112" s="200"/>
      <c r="C112" s="265" t="s">
        <v>216</v>
      </c>
      <c r="D112" s="265" t="s">
        <v>117</v>
      </c>
      <c r="E112" s="266" t="s">
        <v>217</v>
      </c>
      <c r="F112" s="267" t="s">
        <v>488</v>
      </c>
      <c r="G112" s="268" t="s">
        <v>137</v>
      </c>
      <c r="H112" s="269">
        <v>6652</v>
      </c>
      <c r="I112" s="190"/>
      <c r="J112" s="270">
        <f t="shared" si="10"/>
        <v>0</v>
      </c>
      <c r="K112" s="271" t="s">
        <v>466</v>
      </c>
      <c r="L112" s="34"/>
      <c r="M112" s="100" t="s">
        <v>5</v>
      </c>
      <c r="N112" s="101" t="s">
        <v>43</v>
      </c>
      <c r="O112" s="102">
        <v>0.016</v>
      </c>
      <c r="P112" s="102">
        <f t="shared" si="11"/>
        <v>106.432</v>
      </c>
      <c r="Q112" s="102">
        <v>0</v>
      </c>
      <c r="R112" s="102">
        <f t="shared" si="12"/>
        <v>0</v>
      </c>
      <c r="S112" s="102">
        <v>0</v>
      </c>
      <c r="T112" s="103">
        <f t="shared" si="13"/>
        <v>0</v>
      </c>
      <c r="AR112" s="20" t="s">
        <v>120</v>
      </c>
      <c r="AT112" s="20" t="s">
        <v>117</v>
      </c>
      <c r="AU112" s="20" t="s">
        <v>84</v>
      </c>
      <c r="AY112" s="20" t="s">
        <v>115</v>
      </c>
      <c r="BE112" s="104">
        <f t="shared" si="14"/>
        <v>0</v>
      </c>
      <c r="BF112" s="104">
        <f t="shared" si="15"/>
        <v>0</v>
      </c>
      <c r="BG112" s="104">
        <f t="shared" si="16"/>
        <v>0</v>
      </c>
      <c r="BH112" s="104">
        <f t="shared" si="17"/>
        <v>0</v>
      </c>
      <c r="BI112" s="104">
        <f t="shared" si="18"/>
        <v>0</v>
      </c>
      <c r="BJ112" s="20" t="s">
        <v>77</v>
      </c>
      <c r="BK112" s="104">
        <f t="shared" si="19"/>
        <v>0</v>
      </c>
      <c r="BL112" s="20" t="s">
        <v>120</v>
      </c>
      <c r="BM112" s="20" t="s">
        <v>218</v>
      </c>
    </row>
    <row r="113" spans="2:65" s="1" customFormat="1" ht="40.5">
      <c r="B113" s="200"/>
      <c r="C113" s="265" t="s">
        <v>219</v>
      </c>
      <c r="D113" s="265" t="s">
        <v>117</v>
      </c>
      <c r="E113" s="266" t="s">
        <v>220</v>
      </c>
      <c r="F113" s="267" t="s">
        <v>489</v>
      </c>
      <c r="G113" s="268" t="s">
        <v>137</v>
      </c>
      <c r="H113" s="269">
        <v>3326</v>
      </c>
      <c r="I113" s="190"/>
      <c r="J113" s="270">
        <f t="shared" si="10"/>
        <v>0</v>
      </c>
      <c r="K113" s="271" t="s">
        <v>466</v>
      </c>
      <c r="L113" s="34"/>
      <c r="M113" s="100" t="s">
        <v>5</v>
      </c>
      <c r="N113" s="101" t="s">
        <v>43</v>
      </c>
      <c r="O113" s="102">
        <v>0.12</v>
      </c>
      <c r="P113" s="102">
        <f t="shared" si="11"/>
        <v>399.12</v>
      </c>
      <c r="Q113" s="102">
        <v>0</v>
      </c>
      <c r="R113" s="102">
        <f t="shared" si="12"/>
        <v>0</v>
      </c>
      <c r="S113" s="102">
        <v>0</v>
      </c>
      <c r="T113" s="103">
        <f t="shared" si="13"/>
        <v>0</v>
      </c>
      <c r="AR113" s="20" t="s">
        <v>120</v>
      </c>
      <c r="AT113" s="20" t="s">
        <v>117</v>
      </c>
      <c r="AU113" s="20" t="s">
        <v>84</v>
      </c>
      <c r="AY113" s="20" t="s">
        <v>115</v>
      </c>
      <c r="BE113" s="104">
        <f t="shared" si="14"/>
        <v>0</v>
      </c>
      <c r="BF113" s="104">
        <f t="shared" si="15"/>
        <v>0</v>
      </c>
      <c r="BG113" s="104">
        <f t="shared" si="16"/>
        <v>0</v>
      </c>
      <c r="BH113" s="104">
        <f t="shared" si="17"/>
        <v>0</v>
      </c>
      <c r="BI113" s="104">
        <f t="shared" si="18"/>
        <v>0</v>
      </c>
      <c r="BJ113" s="20" t="s">
        <v>77</v>
      </c>
      <c r="BK113" s="104">
        <f t="shared" si="19"/>
        <v>0</v>
      </c>
      <c r="BL113" s="20" t="s">
        <v>120</v>
      </c>
      <c r="BM113" s="20" t="s">
        <v>221</v>
      </c>
    </row>
    <row r="114" spans="2:65" s="1" customFormat="1" ht="54">
      <c r="B114" s="200"/>
      <c r="C114" s="265" t="s">
        <v>222</v>
      </c>
      <c r="D114" s="265" t="s">
        <v>117</v>
      </c>
      <c r="E114" s="266" t="s">
        <v>223</v>
      </c>
      <c r="F114" s="267" t="s">
        <v>490</v>
      </c>
      <c r="G114" s="268" t="s">
        <v>137</v>
      </c>
      <c r="H114" s="269">
        <v>3326</v>
      </c>
      <c r="I114" s="190"/>
      <c r="J114" s="270">
        <f t="shared" si="10"/>
        <v>0</v>
      </c>
      <c r="K114" s="271" t="s">
        <v>466</v>
      </c>
      <c r="L114" s="34"/>
      <c r="M114" s="100" t="s">
        <v>5</v>
      </c>
      <c r="N114" s="101" t="s">
        <v>43</v>
      </c>
      <c r="O114" s="102">
        <v>0.139</v>
      </c>
      <c r="P114" s="102">
        <f t="shared" si="11"/>
        <v>462.314</v>
      </c>
      <c r="Q114" s="102">
        <v>0</v>
      </c>
      <c r="R114" s="102">
        <f t="shared" si="12"/>
        <v>0</v>
      </c>
      <c r="S114" s="102">
        <v>0</v>
      </c>
      <c r="T114" s="103">
        <f t="shared" si="13"/>
        <v>0</v>
      </c>
      <c r="AR114" s="20" t="s">
        <v>120</v>
      </c>
      <c r="AT114" s="20" t="s">
        <v>117</v>
      </c>
      <c r="AU114" s="20" t="s">
        <v>84</v>
      </c>
      <c r="AY114" s="20" t="s">
        <v>115</v>
      </c>
      <c r="BE114" s="104">
        <f t="shared" si="14"/>
        <v>0</v>
      </c>
      <c r="BF114" s="104">
        <f t="shared" si="15"/>
        <v>0</v>
      </c>
      <c r="BG114" s="104">
        <f t="shared" si="16"/>
        <v>0</v>
      </c>
      <c r="BH114" s="104">
        <f t="shared" si="17"/>
        <v>0</v>
      </c>
      <c r="BI114" s="104">
        <f t="shared" si="18"/>
        <v>0</v>
      </c>
      <c r="BJ114" s="20" t="s">
        <v>77</v>
      </c>
      <c r="BK114" s="104">
        <f t="shared" si="19"/>
        <v>0</v>
      </c>
      <c r="BL114" s="20" t="s">
        <v>120</v>
      </c>
      <c r="BM114" s="20" t="s">
        <v>224</v>
      </c>
    </row>
    <row r="115" spans="2:65" s="1" customFormat="1" ht="54">
      <c r="B115" s="200"/>
      <c r="C115" s="265" t="s">
        <v>225</v>
      </c>
      <c r="D115" s="265" t="s">
        <v>117</v>
      </c>
      <c r="E115" s="266" t="s">
        <v>226</v>
      </c>
      <c r="F115" s="267" t="s">
        <v>491</v>
      </c>
      <c r="G115" s="268" t="s">
        <v>137</v>
      </c>
      <c r="H115" s="269">
        <v>3326</v>
      </c>
      <c r="I115" s="190"/>
      <c r="J115" s="270">
        <f t="shared" si="10"/>
        <v>0</v>
      </c>
      <c r="K115" s="271" t="s">
        <v>466</v>
      </c>
      <c r="L115" s="34"/>
      <c r="M115" s="100" t="s">
        <v>5</v>
      </c>
      <c r="N115" s="101" t="s">
        <v>43</v>
      </c>
      <c r="O115" s="102">
        <v>0.077</v>
      </c>
      <c r="P115" s="102">
        <f t="shared" si="11"/>
        <v>256.102</v>
      </c>
      <c r="Q115" s="102">
        <v>9E-05</v>
      </c>
      <c r="R115" s="102">
        <f t="shared" si="12"/>
        <v>0.29934</v>
      </c>
      <c r="S115" s="102">
        <v>0</v>
      </c>
      <c r="T115" s="103">
        <f t="shared" si="13"/>
        <v>0</v>
      </c>
      <c r="AR115" s="20" t="s">
        <v>120</v>
      </c>
      <c r="AT115" s="20" t="s">
        <v>117</v>
      </c>
      <c r="AU115" s="20" t="s">
        <v>84</v>
      </c>
      <c r="AY115" s="20" t="s">
        <v>115</v>
      </c>
      <c r="BE115" s="104">
        <f t="shared" si="14"/>
        <v>0</v>
      </c>
      <c r="BF115" s="104">
        <f t="shared" si="15"/>
        <v>0</v>
      </c>
      <c r="BG115" s="104">
        <f t="shared" si="16"/>
        <v>0</v>
      </c>
      <c r="BH115" s="104">
        <f t="shared" si="17"/>
        <v>0</v>
      </c>
      <c r="BI115" s="104">
        <f t="shared" si="18"/>
        <v>0</v>
      </c>
      <c r="BJ115" s="20" t="s">
        <v>77</v>
      </c>
      <c r="BK115" s="104">
        <f t="shared" si="19"/>
        <v>0</v>
      </c>
      <c r="BL115" s="20" t="s">
        <v>120</v>
      </c>
      <c r="BM115" s="20" t="s">
        <v>227</v>
      </c>
    </row>
    <row r="116" spans="2:65" s="1" customFormat="1" ht="108">
      <c r="B116" s="200"/>
      <c r="C116" s="265" t="s">
        <v>228</v>
      </c>
      <c r="D116" s="265" t="s">
        <v>117</v>
      </c>
      <c r="E116" s="274" t="s">
        <v>481</v>
      </c>
      <c r="F116" s="267" t="s">
        <v>492</v>
      </c>
      <c r="G116" s="268" t="s">
        <v>181</v>
      </c>
      <c r="H116" s="269">
        <v>9</v>
      </c>
      <c r="I116" s="190"/>
      <c r="J116" s="270">
        <f t="shared" si="10"/>
        <v>0</v>
      </c>
      <c r="K116" s="271"/>
      <c r="L116" s="34"/>
      <c r="M116" s="100" t="s">
        <v>5</v>
      </c>
      <c r="N116" s="101" t="s">
        <v>43</v>
      </c>
      <c r="O116" s="102">
        <v>9.295</v>
      </c>
      <c r="P116" s="102">
        <f t="shared" si="11"/>
        <v>83.655</v>
      </c>
      <c r="Q116" s="102">
        <v>17.055</v>
      </c>
      <c r="R116" s="102">
        <f t="shared" si="12"/>
        <v>153.495</v>
      </c>
      <c r="S116" s="102">
        <v>0</v>
      </c>
      <c r="T116" s="103">
        <f t="shared" si="13"/>
        <v>0</v>
      </c>
      <c r="AR116" s="20" t="s">
        <v>120</v>
      </c>
      <c r="AT116" s="20" t="s">
        <v>117</v>
      </c>
      <c r="AU116" s="20" t="s">
        <v>84</v>
      </c>
      <c r="AY116" s="20" t="s">
        <v>115</v>
      </c>
      <c r="BE116" s="104">
        <f t="shared" si="14"/>
        <v>0</v>
      </c>
      <c r="BF116" s="104">
        <f t="shared" si="15"/>
        <v>0</v>
      </c>
      <c r="BG116" s="104">
        <f t="shared" si="16"/>
        <v>0</v>
      </c>
      <c r="BH116" s="104">
        <f t="shared" si="17"/>
        <v>0</v>
      </c>
      <c r="BI116" s="104">
        <f t="shared" si="18"/>
        <v>0</v>
      </c>
      <c r="BJ116" s="20" t="s">
        <v>77</v>
      </c>
      <c r="BK116" s="104">
        <f t="shared" si="19"/>
        <v>0</v>
      </c>
      <c r="BL116" s="20" t="s">
        <v>120</v>
      </c>
      <c r="BM116" s="20" t="s">
        <v>229</v>
      </c>
    </row>
    <row r="117" spans="2:65" s="1" customFormat="1" ht="27">
      <c r="B117" s="200"/>
      <c r="C117" s="265" t="s">
        <v>230</v>
      </c>
      <c r="D117" s="265" t="s">
        <v>117</v>
      </c>
      <c r="E117" s="266" t="s">
        <v>231</v>
      </c>
      <c r="F117" s="267" t="s">
        <v>493</v>
      </c>
      <c r="G117" s="268" t="s">
        <v>181</v>
      </c>
      <c r="H117" s="269">
        <v>18</v>
      </c>
      <c r="I117" s="190"/>
      <c r="J117" s="270">
        <f t="shared" si="10"/>
        <v>0</v>
      </c>
      <c r="K117" s="271" t="s">
        <v>466</v>
      </c>
      <c r="L117" s="34"/>
      <c r="M117" s="100" t="s">
        <v>5</v>
      </c>
      <c r="N117" s="101" t="s">
        <v>43</v>
      </c>
      <c r="O117" s="102">
        <v>21.214</v>
      </c>
      <c r="P117" s="102">
        <f t="shared" si="11"/>
        <v>381.852</v>
      </c>
      <c r="Q117" s="102">
        <v>7.00566</v>
      </c>
      <c r="R117" s="102">
        <f t="shared" si="12"/>
        <v>126.10188</v>
      </c>
      <c r="S117" s="102">
        <v>0</v>
      </c>
      <c r="T117" s="103">
        <f t="shared" si="13"/>
        <v>0</v>
      </c>
      <c r="AR117" s="20" t="s">
        <v>120</v>
      </c>
      <c r="AT117" s="20" t="s">
        <v>117</v>
      </c>
      <c r="AU117" s="20" t="s">
        <v>84</v>
      </c>
      <c r="AY117" s="20" t="s">
        <v>115</v>
      </c>
      <c r="BE117" s="104">
        <f t="shared" si="14"/>
        <v>0</v>
      </c>
      <c r="BF117" s="104">
        <f t="shared" si="15"/>
        <v>0</v>
      </c>
      <c r="BG117" s="104">
        <f t="shared" si="16"/>
        <v>0</v>
      </c>
      <c r="BH117" s="104">
        <f t="shared" si="17"/>
        <v>0</v>
      </c>
      <c r="BI117" s="104">
        <f t="shared" si="18"/>
        <v>0</v>
      </c>
      <c r="BJ117" s="20" t="s">
        <v>77</v>
      </c>
      <c r="BK117" s="104">
        <f t="shared" si="19"/>
        <v>0</v>
      </c>
      <c r="BL117" s="20" t="s">
        <v>120</v>
      </c>
      <c r="BM117" s="20" t="s">
        <v>232</v>
      </c>
    </row>
    <row r="118" spans="2:65" s="1" customFormat="1" ht="40.5">
      <c r="B118" s="200"/>
      <c r="C118" s="265" t="s">
        <v>233</v>
      </c>
      <c r="D118" s="265" t="s">
        <v>117</v>
      </c>
      <c r="E118" s="274" t="s">
        <v>482</v>
      </c>
      <c r="F118" s="267" t="s">
        <v>494</v>
      </c>
      <c r="G118" s="268" t="s">
        <v>181</v>
      </c>
      <c r="H118" s="269">
        <v>41</v>
      </c>
      <c r="I118" s="190"/>
      <c r="J118" s="270">
        <f t="shared" si="10"/>
        <v>0</v>
      </c>
      <c r="K118" s="271"/>
      <c r="L118" s="34"/>
      <c r="M118" s="100" t="s">
        <v>5</v>
      </c>
      <c r="N118" s="101" t="s">
        <v>43</v>
      </c>
      <c r="O118" s="102">
        <v>0.591</v>
      </c>
      <c r="P118" s="102">
        <f t="shared" si="11"/>
        <v>24.230999999999998</v>
      </c>
      <c r="Q118" s="102">
        <v>2.8425</v>
      </c>
      <c r="R118" s="102">
        <f t="shared" si="12"/>
        <v>116.54249999999999</v>
      </c>
      <c r="S118" s="102">
        <v>0</v>
      </c>
      <c r="T118" s="103">
        <f t="shared" si="13"/>
        <v>0</v>
      </c>
      <c r="AR118" s="20" t="s">
        <v>120</v>
      </c>
      <c r="AT118" s="20" t="s">
        <v>117</v>
      </c>
      <c r="AU118" s="20" t="s">
        <v>84</v>
      </c>
      <c r="AY118" s="20" t="s">
        <v>115</v>
      </c>
      <c r="BE118" s="104">
        <f t="shared" si="14"/>
        <v>0</v>
      </c>
      <c r="BF118" s="104">
        <f t="shared" si="15"/>
        <v>0</v>
      </c>
      <c r="BG118" s="104">
        <f t="shared" si="16"/>
        <v>0</v>
      </c>
      <c r="BH118" s="104">
        <f t="shared" si="17"/>
        <v>0</v>
      </c>
      <c r="BI118" s="104">
        <f t="shared" si="18"/>
        <v>0</v>
      </c>
      <c r="BJ118" s="20" t="s">
        <v>77</v>
      </c>
      <c r="BK118" s="104">
        <f t="shared" si="19"/>
        <v>0</v>
      </c>
      <c r="BL118" s="20" t="s">
        <v>120</v>
      </c>
      <c r="BM118" s="20" t="s">
        <v>234</v>
      </c>
    </row>
    <row r="119" spans="2:65" s="1" customFormat="1" ht="27">
      <c r="B119" s="200"/>
      <c r="C119" s="265" t="s">
        <v>235</v>
      </c>
      <c r="D119" s="265" t="s">
        <v>117</v>
      </c>
      <c r="E119" s="266" t="s">
        <v>236</v>
      </c>
      <c r="F119" s="267" t="s">
        <v>495</v>
      </c>
      <c r="G119" s="268" t="s">
        <v>137</v>
      </c>
      <c r="H119" s="269">
        <v>29</v>
      </c>
      <c r="I119" s="190"/>
      <c r="J119" s="270">
        <f t="shared" si="10"/>
        <v>0</v>
      </c>
      <c r="K119" s="271" t="s">
        <v>466</v>
      </c>
      <c r="L119" s="34"/>
      <c r="M119" s="100" t="s">
        <v>5</v>
      </c>
      <c r="N119" s="101" t="s">
        <v>43</v>
      </c>
      <c r="O119" s="102">
        <v>0.067</v>
      </c>
      <c r="P119" s="102">
        <f t="shared" si="11"/>
        <v>1.943</v>
      </c>
      <c r="Q119" s="102">
        <v>0</v>
      </c>
      <c r="R119" s="102">
        <f t="shared" si="12"/>
        <v>0</v>
      </c>
      <c r="S119" s="102">
        <v>0</v>
      </c>
      <c r="T119" s="103">
        <f t="shared" si="13"/>
        <v>0</v>
      </c>
      <c r="AR119" s="20" t="s">
        <v>120</v>
      </c>
      <c r="AT119" s="20" t="s">
        <v>117</v>
      </c>
      <c r="AU119" s="20" t="s">
        <v>84</v>
      </c>
      <c r="AY119" s="20" t="s">
        <v>115</v>
      </c>
      <c r="BE119" s="104">
        <f t="shared" si="14"/>
        <v>0</v>
      </c>
      <c r="BF119" s="104">
        <f t="shared" si="15"/>
        <v>0</v>
      </c>
      <c r="BG119" s="104">
        <f t="shared" si="16"/>
        <v>0</v>
      </c>
      <c r="BH119" s="104">
        <f t="shared" si="17"/>
        <v>0</v>
      </c>
      <c r="BI119" s="104">
        <f t="shared" si="18"/>
        <v>0</v>
      </c>
      <c r="BJ119" s="20" t="s">
        <v>77</v>
      </c>
      <c r="BK119" s="104">
        <f t="shared" si="19"/>
        <v>0</v>
      </c>
      <c r="BL119" s="20" t="s">
        <v>120</v>
      </c>
      <c r="BM119" s="20" t="s">
        <v>237</v>
      </c>
    </row>
    <row r="120" spans="2:65" s="1" customFormat="1" ht="13.5">
      <c r="B120" s="200"/>
      <c r="C120" s="265" t="s">
        <v>238</v>
      </c>
      <c r="D120" s="265" t="s">
        <v>117</v>
      </c>
      <c r="E120" s="266" t="s">
        <v>239</v>
      </c>
      <c r="F120" s="267" t="s">
        <v>240</v>
      </c>
      <c r="G120" s="268" t="s">
        <v>137</v>
      </c>
      <c r="H120" s="269">
        <v>29</v>
      </c>
      <c r="I120" s="190"/>
      <c r="J120" s="270">
        <f t="shared" si="10"/>
        <v>0</v>
      </c>
      <c r="K120" s="271" t="s">
        <v>466</v>
      </c>
      <c r="L120" s="34"/>
      <c r="M120" s="100" t="s">
        <v>5</v>
      </c>
      <c r="N120" s="101" t="s">
        <v>43</v>
      </c>
      <c r="O120" s="102">
        <v>0.155</v>
      </c>
      <c r="P120" s="102">
        <f t="shared" si="11"/>
        <v>4.495</v>
      </c>
      <c r="Q120" s="102">
        <v>0</v>
      </c>
      <c r="R120" s="102">
        <f t="shared" si="12"/>
        <v>0</v>
      </c>
      <c r="S120" s="102">
        <v>0</v>
      </c>
      <c r="T120" s="103">
        <f t="shared" si="13"/>
        <v>0</v>
      </c>
      <c r="AR120" s="20" t="s">
        <v>120</v>
      </c>
      <c r="AT120" s="20" t="s">
        <v>117</v>
      </c>
      <c r="AU120" s="20" t="s">
        <v>84</v>
      </c>
      <c r="AY120" s="20" t="s">
        <v>115</v>
      </c>
      <c r="BE120" s="104">
        <f t="shared" si="14"/>
        <v>0</v>
      </c>
      <c r="BF120" s="104">
        <f t="shared" si="15"/>
        <v>0</v>
      </c>
      <c r="BG120" s="104">
        <f t="shared" si="16"/>
        <v>0</v>
      </c>
      <c r="BH120" s="104">
        <f t="shared" si="17"/>
        <v>0</v>
      </c>
      <c r="BI120" s="104">
        <f t="shared" si="18"/>
        <v>0</v>
      </c>
      <c r="BJ120" s="20" t="s">
        <v>77</v>
      </c>
      <c r="BK120" s="104">
        <f t="shared" si="19"/>
        <v>0</v>
      </c>
      <c r="BL120" s="20" t="s">
        <v>120</v>
      </c>
      <c r="BM120" s="20" t="s">
        <v>241</v>
      </c>
    </row>
    <row r="121" spans="2:63" s="10" customFormat="1" ht="15">
      <c r="B121" s="258"/>
      <c r="C121" s="259"/>
      <c r="D121" s="260" t="s">
        <v>71</v>
      </c>
      <c r="E121" s="263" t="s">
        <v>242</v>
      </c>
      <c r="F121" s="263" t="s">
        <v>243</v>
      </c>
      <c r="G121" s="259"/>
      <c r="H121" s="259"/>
      <c r="I121" s="192"/>
      <c r="J121" s="264">
        <f>BK121</f>
        <v>0</v>
      </c>
      <c r="K121" s="259"/>
      <c r="L121" s="92"/>
      <c r="M121" s="94"/>
      <c r="N121" s="95"/>
      <c r="O121" s="95"/>
      <c r="P121" s="96">
        <f>SUM(P122:P125)</f>
        <v>384.1291</v>
      </c>
      <c r="Q121" s="95"/>
      <c r="R121" s="96">
        <f>SUM(R122:R125)</f>
        <v>0</v>
      </c>
      <c r="S121" s="95"/>
      <c r="T121" s="97">
        <f>SUM(T122:T125)</f>
        <v>1537.61075</v>
      </c>
      <c r="AR121" s="93" t="s">
        <v>77</v>
      </c>
      <c r="AT121" s="98" t="s">
        <v>71</v>
      </c>
      <c r="AU121" s="98" t="s">
        <v>77</v>
      </c>
      <c r="AY121" s="93" t="s">
        <v>115</v>
      </c>
      <c r="BK121" s="99">
        <f>SUM(BK122:BK125)</f>
        <v>0</v>
      </c>
    </row>
    <row r="122" spans="2:65" s="1" customFormat="1" ht="94.5">
      <c r="B122" s="200"/>
      <c r="C122" s="265" t="s">
        <v>244</v>
      </c>
      <c r="D122" s="265" t="s">
        <v>117</v>
      </c>
      <c r="E122" s="266" t="s">
        <v>245</v>
      </c>
      <c r="F122" s="267" t="s">
        <v>496</v>
      </c>
      <c r="G122" s="268" t="s">
        <v>137</v>
      </c>
      <c r="H122" s="269">
        <v>1996.05</v>
      </c>
      <c r="I122" s="190"/>
      <c r="J122" s="270">
        <f>ROUND(I122*H122,2)</f>
        <v>0</v>
      </c>
      <c r="K122" s="271" t="s">
        <v>466</v>
      </c>
      <c r="L122" s="34"/>
      <c r="M122" s="100" t="s">
        <v>5</v>
      </c>
      <c r="N122" s="101" t="s">
        <v>43</v>
      </c>
      <c r="O122" s="102">
        <v>0.009</v>
      </c>
      <c r="P122" s="102">
        <f>O122*H122</f>
        <v>17.96445</v>
      </c>
      <c r="Q122" s="102">
        <v>0</v>
      </c>
      <c r="R122" s="102">
        <f>Q122*H122</f>
        <v>0</v>
      </c>
      <c r="S122" s="102">
        <v>0.097</v>
      </c>
      <c r="T122" s="103">
        <f>S122*H122</f>
        <v>193.61685</v>
      </c>
      <c r="AR122" s="20" t="s">
        <v>120</v>
      </c>
      <c r="AT122" s="20" t="s">
        <v>117</v>
      </c>
      <c r="AU122" s="20" t="s">
        <v>84</v>
      </c>
      <c r="AY122" s="20" t="s">
        <v>115</v>
      </c>
      <c r="BE122" s="104">
        <f>IF(N122="základní",J122,0)</f>
        <v>0</v>
      </c>
      <c r="BF122" s="104">
        <f>IF(N122="snížená",J122,0)</f>
        <v>0</v>
      </c>
      <c r="BG122" s="104">
        <f>IF(N122="zákl. přenesená",J122,0)</f>
        <v>0</v>
      </c>
      <c r="BH122" s="104">
        <f>IF(N122="sníž. přenesená",J122,0)</f>
        <v>0</v>
      </c>
      <c r="BI122" s="104">
        <f>IF(N122="nulová",J122,0)</f>
        <v>0</v>
      </c>
      <c r="BJ122" s="20" t="s">
        <v>77</v>
      </c>
      <c r="BK122" s="104">
        <f>ROUND(I122*H122,2)</f>
        <v>0</v>
      </c>
      <c r="BL122" s="20" t="s">
        <v>120</v>
      </c>
      <c r="BM122" s="20" t="s">
        <v>246</v>
      </c>
    </row>
    <row r="123" spans="2:65" s="1" customFormat="1" ht="94.5">
      <c r="B123" s="200"/>
      <c r="C123" s="265" t="s">
        <v>247</v>
      </c>
      <c r="D123" s="265" t="s">
        <v>117</v>
      </c>
      <c r="E123" s="266" t="s">
        <v>248</v>
      </c>
      <c r="F123" s="267" t="s">
        <v>497</v>
      </c>
      <c r="G123" s="268" t="s">
        <v>137</v>
      </c>
      <c r="H123" s="269">
        <v>3706.95</v>
      </c>
      <c r="I123" s="190"/>
      <c r="J123" s="270">
        <f>ROUND(I123*H123,2)</f>
        <v>0</v>
      </c>
      <c r="K123" s="271" t="s">
        <v>466</v>
      </c>
      <c r="L123" s="34"/>
      <c r="M123" s="100" t="s">
        <v>5</v>
      </c>
      <c r="N123" s="101" t="s">
        <v>43</v>
      </c>
      <c r="O123" s="102">
        <v>0.015</v>
      </c>
      <c r="P123" s="102">
        <f>O123*H123</f>
        <v>55.60424999999999</v>
      </c>
      <c r="Q123" s="102">
        <v>0</v>
      </c>
      <c r="R123" s="102">
        <f>Q123*H123</f>
        <v>0</v>
      </c>
      <c r="S123" s="102">
        <v>0.194</v>
      </c>
      <c r="T123" s="103">
        <f>S123*H123</f>
        <v>719.1483</v>
      </c>
      <c r="AR123" s="20" t="s">
        <v>120</v>
      </c>
      <c r="AT123" s="20" t="s">
        <v>117</v>
      </c>
      <c r="AU123" s="20" t="s">
        <v>84</v>
      </c>
      <c r="AY123" s="20" t="s">
        <v>115</v>
      </c>
      <c r="BE123" s="104">
        <f>IF(N123="základní",J123,0)</f>
        <v>0</v>
      </c>
      <c r="BF123" s="104">
        <f>IF(N123="snížená",J123,0)</f>
        <v>0</v>
      </c>
      <c r="BG123" s="104">
        <f>IF(N123="zákl. přenesená",J123,0)</f>
        <v>0</v>
      </c>
      <c r="BH123" s="104">
        <f>IF(N123="sníž. přenesená",J123,0)</f>
        <v>0</v>
      </c>
      <c r="BI123" s="104">
        <f>IF(N123="nulová",J123,0)</f>
        <v>0</v>
      </c>
      <c r="BJ123" s="20" t="s">
        <v>77</v>
      </c>
      <c r="BK123" s="104">
        <f>ROUND(I123*H123,2)</f>
        <v>0</v>
      </c>
      <c r="BL123" s="20" t="s">
        <v>120</v>
      </c>
      <c r="BM123" s="20" t="s">
        <v>249</v>
      </c>
    </row>
    <row r="124" spans="2:65" s="1" customFormat="1" ht="40.5">
      <c r="B124" s="200"/>
      <c r="C124" s="265" t="s">
        <v>250</v>
      </c>
      <c r="D124" s="265" t="s">
        <v>117</v>
      </c>
      <c r="E124" s="266" t="s">
        <v>251</v>
      </c>
      <c r="F124" s="267" t="s">
        <v>498</v>
      </c>
      <c r="G124" s="268" t="s">
        <v>119</v>
      </c>
      <c r="H124" s="269">
        <v>18670</v>
      </c>
      <c r="I124" s="190"/>
      <c r="J124" s="270">
        <f>ROUND(I124*H124,2)</f>
        <v>0</v>
      </c>
      <c r="K124" s="271" t="s">
        <v>466</v>
      </c>
      <c r="L124" s="34"/>
      <c r="M124" s="100" t="s">
        <v>5</v>
      </c>
      <c r="N124" s="101" t="s">
        <v>43</v>
      </c>
      <c r="O124" s="102">
        <v>0.013</v>
      </c>
      <c r="P124" s="102">
        <f>O124*H124</f>
        <v>242.70999999999998</v>
      </c>
      <c r="Q124" s="102">
        <v>0</v>
      </c>
      <c r="R124" s="102">
        <f>Q124*H124</f>
        <v>0</v>
      </c>
      <c r="S124" s="102">
        <v>0.02</v>
      </c>
      <c r="T124" s="103">
        <f>S124*H124</f>
        <v>373.40000000000003</v>
      </c>
      <c r="AR124" s="20" t="s">
        <v>120</v>
      </c>
      <c r="AT124" s="20" t="s">
        <v>117</v>
      </c>
      <c r="AU124" s="20" t="s">
        <v>84</v>
      </c>
      <c r="AY124" s="20" t="s">
        <v>115</v>
      </c>
      <c r="BE124" s="104">
        <f>IF(N124="základní",J124,0)</f>
        <v>0</v>
      </c>
      <c r="BF124" s="104">
        <f>IF(N124="snížená",J124,0)</f>
        <v>0</v>
      </c>
      <c r="BG124" s="104">
        <f>IF(N124="zákl. přenesená",J124,0)</f>
        <v>0</v>
      </c>
      <c r="BH124" s="104">
        <f>IF(N124="sníž. přenesená",J124,0)</f>
        <v>0</v>
      </c>
      <c r="BI124" s="104">
        <f>IF(N124="nulová",J124,0)</f>
        <v>0</v>
      </c>
      <c r="BJ124" s="20" t="s">
        <v>77</v>
      </c>
      <c r="BK124" s="104">
        <f>ROUND(I124*H124,2)</f>
        <v>0</v>
      </c>
      <c r="BL124" s="20" t="s">
        <v>120</v>
      </c>
      <c r="BM124" s="20" t="s">
        <v>252</v>
      </c>
    </row>
    <row r="125" spans="2:65" s="1" customFormat="1" ht="54">
      <c r="B125" s="200"/>
      <c r="C125" s="265" t="s">
        <v>253</v>
      </c>
      <c r="D125" s="265" t="s">
        <v>117</v>
      </c>
      <c r="E125" s="266" t="s">
        <v>254</v>
      </c>
      <c r="F125" s="267" t="s">
        <v>499</v>
      </c>
      <c r="G125" s="268" t="s">
        <v>119</v>
      </c>
      <c r="H125" s="269">
        <v>1995.6</v>
      </c>
      <c r="I125" s="190"/>
      <c r="J125" s="270">
        <f>ROUND(I125*H125,2)</f>
        <v>0</v>
      </c>
      <c r="K125" s="271" t="s">
        <v>466</v>
      </c>
      <c r="L125" s="34"/>
      <c r="M125" s="100" t="s">
        <v>5</v>
      </c>
      <c r="N125" s="101" t="s">
        <v>43</v>
      </c>
      <c r="O125" s="102">
        <v>0.034</v>
      </c>
      <c r="P125" s="102">
        <f>O125*H125</f>
        <v>67.85040000000001</v>
      </c>
      <c r="Q125" s="102">
        <v>0</v>
      </c>
      <c r="R125" s="102">
        <f>Q125*H125</f>
        <v>0</v>
      </c>
      <c r="S125" s="102">
        <v>0.126</v>
      </c>
      <c r="T125" s="103">
        <f>S125*H125</f>
        <v>251.44559999999998</v>
      </c>
      <c r="AR125" s="20" t="s">
        <v>120</v>
      </c>
      <c r="AT125" s="20" t="s">
        <v>117</v>
      </c>
      <c r="AU125" s="20" t="s">
        <v>84</v>
      </c>
      <c r="AY125" s="20" t="s">
        <v>115</v>
      </c>
      <c r="BE125" s="104">
        <f>IF(N125="základní",J125,0)</f>
        <v>0</v>
      </c>
      <c r="BF125" s="104">
        <f>IF(N125="snížená",J125,0)</f>
        <v>0</v>
      </c>
      <c r="BG125" s="104">
        <f>IF(N125="zákl. přenesená",J125,0)</f>
        <v>0</v>
      </c>
      <c r="BH125" s="104">
        <f>IF(N125="sníž. přenesená",J125,0)</f>
        <v>0</v>
      </c>
      <c r="BI125" s="104">
        <f>IF(N125="nulová",J125,0)</f>
        <v>0</v>
      </c>
      <c r="BJ125" s="20" t="s">
        <v>77</v>
      </c>
      <c r="BK125" s="104">
        <f>ROUND(I125*H125,2)</f>
        <v>0</v>
      </c>
      <c r="BL125" s="20" t="s">
        <v>120</v>
      </c>
      <c r="BM125" s="20" t="s">
        <v>255</v>
      </c>
    </row>
    <row r="126" spans="2:63" s="10" customFormat="1" ht="15">
      <c r="B126" s="258"/>
      <c r="C126" s="259"/>
      <c r="D126" s="260" t="s">
        <v>71</v>
      </c>
      <c r="E126" s="263" t="s">
        <v>256</v>
      </c>
      <c r="F126" s="263" t="s">
        <v>257</v>
      </c>
      <c r="G126" s="259"/>
      <c r="H126" s="259"/>
      <c r="I126" s="192"/>
      <c r="J126" s="264">
        <f>BK126</f>
        <v>0</v>
      </c>
      <c r="K126" s="259"/>
      <c r="L126" s="92"/>
      <c r="M126" s="94"/>
      <c r="N126" s="95"/>
      <c r="O126" s="95"/>
      <c r="P126" s="96">
        <f>SUM(P127:P128)</f>
        <v>258.534</v>
      </c>
      <c r="Q126" s="95"/>
      <c r="R126" s="96">
        <f>SUM(R127:R128)</f>
        <v>0</v>
      </c>
      <c r="S126" s="95"/>
      <c r="T126" s="97">
        <f>SUM(T127:T128)</f>
        <v>76.32</v>
      </c>
      <c r="AR126" s="93" t="s">
        <v>77</v>
      </c>
      <c r="AT126" s="98" t="s">
        <v>71</v>
      </c>
      <c r="AU126" s="98" t="s">
        <v>77</v>
      </c>
      <c r="AY126" s="93" t="s">
        <v>115</v>
      </c>
      <c r="BK126" s="99">
        <f>SUM(BK127:BK128)</f>
        <v>0</v>
      </c>
    </row>
    <row r="127" spans="2:65" s="1" customFormat="1" ht="81">
      <c r="B127" s="200"/>
      <c r="C127" s="265" t="s">
        <v>258</v>
      </c>
      <c r="D127" s="265" t="s">
        <v>117</v>
      </c>
      <c r="E127" s="266" t="s">
        <v>259</v>
      </c>
      <c r="F127" s="267" t="s">
        <v>500</v>
      </c>
      <c r="G127" s="268" t="s">
        <v>126</v>
      </c>
      <c r="H127" s="269">
        <v>2.5</v>
      </c>
      <c r="I127" s="190"/>
      <c r="J127" s="270">
        <f>ROUND(I127*H127,2)</f>
        <v>0</v>
      </c>
      <c r="K127" s="271" t="s">
        <v>466</v>
      </c>
      <c r="L127" s="34"/>
      <c r="M127" s="100" t="s">
        <v>5</v>
      </c>
      <c r="N127" s="101" t="s">
        <v>43</v>
      </c>
      <c r="O127" s="102">
        <v>4.858</v>
      </c>
      <c r="P127" s="102">
        <f>O127*H127</f>
        <v>12.145</v>
      </c>
      <c r="Q127" s="102">
        <v>0</v>
      </c>
      <c r="R127" s="102">
        <f>Q127*H127</f>
        <v>0</v>
      </c>
      <c r="S127" s="102">
        <v>2.5</v>
      </c>
      <c r="T127" s="103">
        <f>S127*H127</f>
        <v>6.25</v>
      </c>
      <c r="AR127" s="20" t="s">
        <v>120</v>
      </c>
      <c r="AT127" s="20" t="s">
        <v>117</v>
      </c>
      <c r="AU127" s="20" t="s">
        <v>84</v>
      </c>
      <c r="AY127" s="20" t="s">
        <v>115</v>
      </c>
      <c r="BE127" s="104">
        <f>IF(N127="základní",J127,0)</f>
        <v>0</v>
      </c>
      <c r="BF127" s="104">
        <f>IF(N127="snížená",J127,0)</f>
        <v>0</v>
      </c>
      <c r="BG127" s="104">
        <f>IF(N127="zákl. přenesená",J127,0)</f>
        <v>0</v>
      </c>
      <c r="BH127" s="104">
        <f>IF(N127="sníž. přenesená",J127,0)</f>
        <v>0</v>
      </c>
      <c r="BI127" s="104">
        <f>IF(N127="nulová",J127,0)</f>
        <v>0</v>
      </c>
      <c r="BJ127" s="20" t="s">
        <v>77</v>
      </c>
      <c r="BK127" s="104">
        <f>ROUND(I127*H127,2)</f>
        <v>0</v>
      </c>
      <c r="BL127" s="20" t="s">
        <v>120</v>
      </c>
      <c r="BM127" s="20" t="s">
        <v>260</v>
      </c>
    </row>
    <row r="128" spans="2:65" s="1" customFormat="1" ht="54">
      <c r="B128" s="200"/>
      <c r="C128" s="265" t="s">
        <v>261</v>
      </c>
      <c r="D128" s="265" t="s">
        <v>117</v>
      </c>
      <c r="E128" s="266" t="s">
        <v>262</v>
      </c>
      <c r="F128" s="267" t="s">
        <v>501</v>
      </c>
      <c r="G128" s="268" t="s">
        <v>137</v>
      </c>
      <c r="H128" s="269">
        <v>71.5</v>
      </c>
      <c r="I128" s="190"/>
      <c r="J128" s="270">
        <f>ROUND(I128*H128,2)</f>
        <v>0</v>
      </c>
      <c r="K128" s="271" t="s">
        <v>466</v>
      </c>
      <c r="L128" s="34"/>
      <c r="M128" s="100" t="s">
        <v>5</v>
      </c>
      <c r="N128" s="101" t="s">
        <v>43</v>
      </c>
      <c r="O128" s="102">
        <v>3.446</v>
      </c>
      <c r="P128" s="102">
        <f>O128*H128</f>
        <v>246.389</v>
      </c>
      <c r="Q128" s="102">
        <v>0</v>
      </c>
      <c r="R128" s="102">
        <f>Q128*H128</f>
        <v>0</v>
      </c>
      <c r="S128" s="102">
        <v>0.98</v>
      </c>
      <c r="T128" s="103">
        <f>S128*H128</f>
        <v>70.07</v>
      </c>
      <c r="AR128" s="20" t="s">
        <v>120</v>
      </c>
      <c r="AT128" s="20" t="s">
        <v>117</v>
      </c>
      <c r="AU128" s="20" t="s">
        <v>84</v>
      </c>
      <c r="AY128" s="20" t="s">
        <v>115</v>
      </c>
      <c r="BE128" s="104">
        <f>IF(N128="základní",J128,0)</f>
        <v>0</v>
      </c>
      <c r="BF128" s="104">
        <f>IF(N128="snížená",J128,0)</f>
        <v>0</v>
      </c>
      <c r="BG128" s="104">
        <f>IF(N128="zákl. přenesená",J128,0)</f>
        <v>0</v>
      </c>
      <c r="BH128" s="104">
        <f>IF(N128="sníž. přenesená",J128,0)</f>
        <v>0</v>
      </c>
      <c r="BI128" s="104">
        <f>IF(N128="nulová",J128,0)</f>
        <v>0</v>
      </c>
      <c r="BJ128" s="20" t="s">
        <v>77</v>
      </c>
      <c r="BK128" s="104">
        <f>ROUND(I128*H128,2)</f>
        <v>0</v>
      </c>
      <c r="BL128" s="20" t="s">
        <v>120</v>
      </c>
      <c r="BM128" s="20" t="s">
        <v>263</v>
      </c>
    </row>
    <row r="129" spans="2:63" s="10" customFormat="1" ht="15">
      <c r="B129" s="258"/>
      <c r="C129" s="259"/>
      <c r="D129" s="260" t="s">
        <v>71</v>
      </c>
      <c r="E129" s="263" t="s">
        <v>264</v>
      </c>
      <c r="F129" s="263" t="s">
        <v>265</v>
      </c>
      <c r="G129" s="259"/>
      <c r="H129" s="259"/>
      <c r="I129" s="192"/>
      <c r="J129" s="264">
        <f>BK129</f>
        <v>0</v>
      </c>
      <c r="K129" s="259"/>
      <c r="L129" s="92"/>
      <c r="M129" s="94"/>
      <c r="N129" s="95"/>
      <c r="O129" s="95"/>
      <c r="P129" s="96">
        <f>SUM(P130:P134)</f>
        <v>230.09365200000002</v>
      </c>
      <c r="Q129" s="95"/>
      <c r="R129" s="96">
        <f>SUM(R130:R134)</f>
        <v>0</v>
      </c>
      <c r="S129" s="95"/>
      <c r="T129" s="97">
        <f>SUM(T130:T134)</f>
        <v>0</v>
      </c>
      <c r="AR129" s="93" t="s">
        <v>77</v>
      </c>
      <c r="AT129" s="98" t="s">
        <v>71</v>
      </c>
      <c r="AU129" s="98" t="s">
        <v>77</v>
      </c>
      <c r="AY129" s="93" t="s">
        <v>115</v>
      </c>
      <c r="BK129" s="99">
        <f>SUM(BK130:BK134)</f>
        <v>0</v>
      </c>
    </row>
    <row r="130" spans="2:65" s="1" customFormat="1" ht="40.5">
      <c r="B130" s="200"/>
      <c r="C130" s="265" t="s">
        <v>266</v>
      </c>
      <c r="D130" s="265" t="s">
        <v>117</v>
      </c>
      <c r="E130" s="266" t="s">
        <v>267</v>
      </c>
      <c r="F130" s="267" t="s">
        <v>502</v>
      </c>
      <c r="G130" s="268" t="s">
        <v>132</v>
      </c>
      <c r="H130" s="269">
        <v>868.912</v>
      </c>
      <c r="I130" s="190"/>
      <c r="J130" s="270">
        <f>ROUND(I130*H130,2)</f>
        <v>0</v>
      </c>
      <c r="K130" s="271" t="s">
        <v>466</v>
      </c>
      <c r="L130" s="34"/>
      <c r="M130" s="100" t="s">
        <v>5</v>
      </c>
      <c r="N130" s="101" t="s">
        <v>43</v>
      </c>
      <c r="O130" s="102">
        <v>0.03</v>
      </c>
      <c r="P130" s="102">
        <f>O130*H130</f>
        <v>26.06736</v>
      </c>
      <c r="Q130" s="102">
        <v>0</v>
      </c>
      <c r="R130" s="102">
        <f>Q130*H130</f>
        <v>0</v>
      </c>
      <c r="S130" s="102">
        <v>0</v>
      </c>
      <c r="T130" s="103">
        <f>S130*H130</f>
        <v>0</v>
      </c>
      <c r="AR130" s="20" t="s">
        <v>120</v>
      </c>
      <c r="AT130" s="20" t="s">
        <v>117</v>
      </c>
      <c r="AU130" s="20" t="s">
        <v>84</v>
      </c>
      <c r="AY130" s="20" t="s">
        <v>115</v>
      </c>
      <c r="BE130" s="104">
        <f>IF(N130="základní",J130,0)</f>
        <v>0</v>
      </c>
      <c r="BF130" s="104">
        <f>IF(N130="snížená",J130,0)</f>
        <v>0</v>
      </c>
      <c r="BG130" s="104">
        <f>IF(N130="zákl. přenesená",J130,0)</f>
        <v>0</v>
      </c>
      <c r="BH130" s="104">
        <f>IF(N130="sníž. přenesená",J130,0)</f>
        <v>0</v>
      </c>
      <c r="BI130" s="104">
        <f>IF(N130="nulová",J130,0)</f>
        <v>0</v>
      </c>
      <c r="BJ130" s="20" t="s">
        <v>77</v>
      </c>
      <c r="BK130" s="104">
        <f>ROUND(I130*H130,2)</f>
        <v>0</v>
      </c>
      <c r="BL130" s="20" t="s">
        <v>120</v>
      </c>
      <c r="BM130" s="20" t="s">
        <v>268</v>
      </c>
    </row>
    <row r="131" spans="2:65" s="1" customFormat="1" ht="40.5">
      <c r="B131" s="200"/>
      <c r="C131" s="265" t="s">
        <v>269</v>
      </c>
      <c r="D131" s="265" t="s">
        <v>117</v>
      </c>
      <c r="E131" s="266" t="s">
        <v>270</v>
      </c>
      <c r="F131" s="267" t="s">
        <v>503</v>
      </c>
      <c r="G131" s="268" t="s">
        <v>132</v>
      </c>
      <c r="H131" s="269">
        <v>76.32</v>
      </c>
      <c r="I131" s="190"/>
      <c r="J131" s="270">
        <f>ROUND(I131*H131,2)</f>
        <v>0</v>
      </c>
      <c r="K131" s="271" t="s">
        <v>466</v>
      </c>
      <c r="L131" s="34"/>
      <c r="M131" s="100" t="s">
        <v>5</v>
      </c>
      <c r="N131" s="101" t="s">
        <v>43</v>
      </c>
      <c r="O131" s="102">
        <v>0.032</v>
      </c>
      <c r="P131" s="102">
        <f>O131*H131</f>
        <v>2.44224</v>
      </c>
      <c r="Q131" s="102">
        <v>0</v>
      </c>
      <c r="R131" s="102">
        <f>Q131*H131</f>
        <v>0</v>
      </c>
      <c r="S131" s="102">
        <v>0</v>
      </c>
      <c r="T131" s="103">
        <f>S131*H131</f>
        <v>0</v>
      </c>
      <c r="AR131" s="20" t="s">
        <v>120</v>
      </c>
      <c r="AT131" s="20" t="s">
        <v>117</v>
      </c>
      <c r="AU131" s="20" t="s">
        <v>84</v>
      </c>
      <c r="AY131" s="20" t="s">
        <v>115</v>
      </c>
      <c r="BE131" s="104">
        <f>IF(N131="základní",J131,0)</f>
        <v>0</v>
      </c>
      <c r="BF131" s="104">
        <f>IF(N131="snížená",J131,0)</f>
        <v>0</v>
      </c>
      <c r="BG131" s="104">
        <f>IF(N131="zákl. přenesená",J131,0)</f>
        <v>0</v>
      </c>
      <c r="BH131" s="104">
        <f>IF(N131="sníž. přenesená",J131,0)</f>
        <v>0</v>
      </c>
      <c r="BI131" s="104">
        <f>IF(N131="nulová",J131,0)</f>
        <v>0</v>
      </c>
      <c r="BJ131" s="20" t="s">
        <v>77</v>
      </c>
      <c r="BK131" s="104">
        <f>ROUND(I131*H131,2)</f>
        <v>0</v>
      </c>
      <c r="BL131" s="20" t="s">
        <v>120</v>
      </c>
      <c r="BM131" s="20" t="s">
        <v>271</v>
      </c>
    </row>
    <row r="132" spans="2:65" s="1" customFormat="1" ht="40.5">
      <c r="B132" s="200"/>
      <c r="C132" s="265" t="s">
        <v>272</v>
      </c>
      <c r="D132" s="265" t="s">
        <v>117</v>
      </c>
      <c r="E132" s="266" t="s">
        <v>273</v>
      </c>
      <c r="F132" s="267" t="s">
        <v>504</v>
      </c>
      <c r="G132" s="268" t="s">
        <v>132</v>
      </c>
      <c r="H132" s="269">
        <v>686.88</v>
      </c>
      <c r="I132" s="190"/>
      <c r="J132" s="270">
        <f>ROUND(I132*H132,2)</f>
        <v>0</v>
      </c>
      <c r="K132" s="271" t="s">
        <v>466</v>
      </c>
      <c r="L132" s="34"/>
      <c r="M132" s="100" t="s">
        <v>5</v>
      </c>
      <c r="N132" s="101" t="s">
        <v>43</v>
      </c>
      <c r="O132" s="102">
        <v>0.003</v>
      </c>
      <c r="P132" s="102">
        <f>O132*H132</f>
        <v>2.0606400000000002</v>
      </c>
      <c r="Q132" s="102">
        <v>0</v>
      </c>
      <c r="R132" s="102">
        <f>Q132*H132</f>
        <v>0</v>
      </c>
      <c r="S132" s="102">
        <v>0</v>
      </c>
      <c r="T132" s="103">
        <f>S132*H132</f>
        <v>0</v>
      </c>
      <c r="AR132" s="20" t="s">
        <v>120</v>
      </c>
      <c r="AT132" s="20" t="s">
        <v>117</v>
      </c>
      <c r="AU132" s="20" t="s">
        <v>84</v>
      </c>
      <c r="AY132" s="20" t="s">
        <v>115</v>
      </c>
      <c r="BE132" s="104">
        <f>IF(N132="základní",J132,0)</f>
        <v>0</v>
      </c>
      <c r="BF132" s="104">
        <f>IF(N132="snížená",J132,0)</f>
        <v>0</v>
      </c>
      <c r="BG132" s="104">
        <f>IF(N132="zákl. přenesená",J132,0)</f>
        <v>0</v>
      </c>
      <c r="BH132" s="104">
        <f>IF(N132="sníž. přenesená",J132,0)</f>
        <v>0</v>
      </c>
      <c r="BI132" s="104">
        <f>IF(N132="nulová",J132,0)</f>
        <v>0</v>
      </c>
      <c r="BJ132" s="20" t="s">
        <v>77</v>
      </c>
      <c r="BK132" s="104">
        <f>ROUND(I132*H132,2)</f>
        <v>0</v>
      </c>
      <c r="BL132" s="20" t="s">
        <v>120</v>
      </c>
      <c r="BM132" s="20" t="s">
        <v>274</v>
      </c>
    </row>
    <row r="133" spans="2:65" s="1" customFormat="1" ht="13.5">
      <c r="B133" s="200"/>
      <c r="C133" s="265" t="s">
        <v>275</v>
      </c>
      <c r="D133" s="265" t="s">
        <v>117</v>
      </c>
      <c r="E133" s="266" t="s">
        <v>276</v>
      </c>
      <c r="F133" s="271" t="s">
        <v>277</v>
      </c>
      <c r="G133" s="268" t="s">
        <v>132</v>
      </c>
      <c r="H133" s="269">
        <v>76.32</v>
      </c>
      <c r="I133" s="190"/>
      <c r="J133" s="270">
        <f>ROUND(I133*H133,2)</f>
        <v>0</v>
      </c>
      <c r="K133" s="271" t="s">
        <v>466</v>
      </c>
      <c r="L133" s="34"/>
      <c r="M133" s="100" t="s">
        <v>5</v>
      </c>
      <c r="N133" s="101" t="s">
        <v>43</v>
      </c>
      <c r="O133" s="102">
        <v>0</v>
      </c>
      <c r="P133" s="102">
        <f>O133*H133</f>
        <v>0</v>
      </c>
      <c r="Q133" s="102">
        <v>0</v>
      </c>
      <c r="R133" s="102">
        <f>Q133*H133</f>
        <v>0</v>
      </c>
      <c r="S133" s="102">
        <v>0</v>
      </c>
      <c r="T133" s="103">
        <f>S133*H133</f>
        <v>0</v>
      </c>
      <c r="AR133" s="20" t="s">
        <v>120</v>
      </c>
      <c r="AT133" s="20" t="s">
        <v>117</v>
      </c>
      <c r="AU133" s="20" t="s">
        <v>84</v>
      </c>
      <c r="AY133" s="20" t="s">
        <v>115</v>
      </c>
      <c r="BE133" s="104">
        <f>IF(N133="základní",J133,0)</f>
        <v>0</v>
      </c>
      <c r="BF133" s="104">
        <f>IF(N133="snížená",J133,0)</f>
        <v>0</v>
      </c>
      <c r="BG133" s="104">
        <f>IF(N133="zákl. přenesená",J133,0)</f>
        <v>0</v>
      </c>
      <c r="BH133" s="104">
        <f>IF(N133="sníž. přenesená",J133,0)</f>
        <v>0</v>
      </c>
      <c r="BI133" s="104">
        <f>IF(N133="nulová",J133,0)</f>
        <v>0</v>
      </c>
      <c r="BJ133" s="20" t="s">
        <v>77</v>
      </c>
      <c r="BK133" s="104">
        <f>ROUND(I133*H133,2)</f>
        <v>0</v>
      </c>
      <c r="BL133" s="20" t="s">
        <v>120</v>
      </c>
      <c r="BM133" s="20" t="s">
        <v>278</v>
      </c>
    </row>
    <row r="134" spans="2:65" s="1" customFormat="1" ht="27">
      <c r="B134" s="200"/>
      <c r="C134" s="265" t="s">
        <v>279</v>
      </c>
      <c r="D134" s="265" t="s">
        <v>117</v>
      </c>
      <c r="E134" s="266" t="s">
        <v>280</v>
      </c>
      <c r="F134" s="271" t="s">
        <v>281</v>
      </c>
      <c r="G134" s="268" t="s">
        <v>132</v>
      </c>
      <c r="H134" s="269">
        <v>3023.082</v>
      </c>
      <c r="I134" s="190"/>
      <c r="J134" s="270">
        <f>ROUND(I134*H134,2)</f>
        <v>0</v>
      </c>
      <c r="K134" s="271" t="s">
        <v>466</v>
      </c>
      <c r="L134" s="34"/>
      <c r="M134" s="100" t="s">
        <v>5</v>
      </c>
      <c r="N134" s="108" t="s">
        <v>43</v>
      </c>
      <c r="O134" s="109">
        <v>0.066</v>
      </c>
      <c r="P134" s="109">
        <f>O134*H134</f>
        <v>199.523412</v>
      </c>
      <c r="Q134" s="109">
        <v>0</v>
      </c>
      <c r="R134" s="109">
        <f>Q134*H134</f>
        <v>0</v>
      </c>
      <c r="S134" s="109">
        <v>0</v>
      </c>
      <c r="T134" s="110">
        <f>S134*H134</f>
        <v>0</v>
      </c>
      <c r="AR134" s="20" t="s">
        <v>120</v>
      </c>
      <c r="AT134" s="20" t="s">
        <v>117</v>
      </c>
      <c r="AU134" s="20" t="s">
        <v>84</v>
      </c>
      <c r="AY134" s="20" t="s">
        <v>115</v>
      </c>
      <c r="BE134" s="104">
        <f>IF(N134="základní",J134,0)</f>
        <v>0</v>
      </c>
      <c r="BF134" s="104">
        <f>IF(N134="snížená",J134,0)</f>
        <v>0</v>
      </c>
      <c r="BG134" s="104">
        <f>IF(N134="zákl. přenesená",J134,0)</f>
        <v>0</v>
      </c>
      <c r="BH134" s="104">
        <f>IF(N134="sníž. přenesená",J134,0)</f>
        <v>0</v>
      </c>
      <c r="BI134" s="104">
        <f>IF(N134="nulová",J134,0)</f>
        <v>0</v>
      </c>
      <c r="BJ134" s="20" t="s">
        <v>77</v>
      </c>
      <c r="BK134" s="104">
        <f>ROUND(I134*H134,2)</f>
        <v>0</v>
      </c>
      <c r="BL134" s="20" t="s">
        <v>120</v>
      </c>
      <c r="BM134" s="20" t="s">
        <v>282</v>
      </c>
    </row>
    <row r="135" spans="2:12" s="1" customFormat="1" ht="13.5">
      <c r="B135" s="224"/>
      <c r="C135" s="225"/>
      <c r="D135" s="225"/>
      <c r="E135" s="225"/>
      <c r="F135" s="225"/>
      <c r="G135" s="225"/>
      <c r="H135" s="225"/>
      <c r="I135" s="225"/>
      <c r="J135" s="225"/>
      <c r="K135" s="225"/>
      <c r="L135" s="34"/>
    </row>
  </sheetData>
  <sheetProtection password="DA11" sheet="1" objects="1" scenarios="1"/>
  <autoFilter ref="C77:K134"/>
  <mergeCells count="7">
    <mergeCell ref="J47:J48"/>
    <mergeCell ref="E70:H70"/>
    <mergeCell ref="G1:H1"/>
    <mergeCell ref="L2:V2"/>
    <mergeCell ref="E7:H7"/>
    <mergeCell ref="E22:H22"/>
    <mergeCell ref="E43:H43"/>
  </mergeCells>
  <hyperlinks>
    <hyperlink ref="F1:G1" location="C2" display="1) Krycí list soupisu"/>
    <hyperlink ref="G1:H1" location="C50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111" customWidth="1"/>
    <col min="2" max="2" width="1.66796875" style="111" customWidth="1"/>
    <col min="3" max="4" width="5" style="111" customWidth="1"/>
    <col min="5" max="5" width="11.66015625" style="111" customWidth="1"/>
    <col min="6" max="6" width="9.16015625" style="111" customWidth="1"/>
    <col min="7" max="7" width="5" style="111" customWidth="1"/>
    <col min="8" max="8" width="77.83203125" style="111" customWidth="1"/>
    <col min="9" max="10" width="20" style="111" customWidth="1"/>
    <col min="11" max="11" width="1.66796875" style="111" customWidth="1"/>
  </cols>
  <sheetData>
    <row r="1" ht="37.5" customHeight="1"/>
    <row r="2" spans="2:11" ht="7.5" customHeight="1">
      <c r="B2" s="112"/>
      <c r="C2" s="113"/>
      <c r="D2" s="113"/>
      <c r="E2" s="113"/>
      <c r="F2" s="113"/>
      <c r="G2" s="113"/>
      <c r="H2" s="113"/>
      <c r="I2" s="113"/>
      <c r="J2" s="113"/>
      <c r="K2" s="114"/>
    </row>
    <row r="3" spans="2:11" s="11" customFormat="1" ht="45" customHeight="1">
      <c r="B3" s="115"/>
      <c r="C3" s="327" t="s">
        <v>283</v>
      </c>
      <c r="D3" s="327"/>
      <c r="E3" s="327"/>
      <c r="F3" s="327"/>
      <c r="G3" s="327"/>
      <c r="H3" s="327"/>
      <c r="I3" s="327"/>
      <c r="J3" s="327"/>
      <c r="K3" s="116"/>
    </row>
    <row r="4" spans="2:11" ht="25.5" customHeight="1">
      <c r="B4" s="117"/>
      <c r="C4" s="328" t="s">
        <v>284</v>
      </c>
      <c r="D4" s="328"/>
      <c r="E4" s="328"/>
      <c r="F4" s="328"/>
      <c r="G4" s="328"/>
      <c r="H4" s="328"/>
      <c r="I4" s="328"/>
      <c r="J4" s="328"/>
      <c r="K4" s="118"/>
    </row>
    <row r="5" spans="2:11" ht="5.25" customHeight="1">
      <c r="B5" s="117"/>
      <c r="C5" s="119"/>
      <c r="D5" s="119"/>
      <c r="E5" s="119"/>
      <c r="F5" s="119"/>
      <c r="G5" s="119"/>
      <c r="H5" s="119"/>
      <c r="I5" s="119"/>
      <c r="J5" s="119"/>
      <c r="K5" s="118"/>
    </row>
    <row r="6" spans="2:11" ht="15" customHeight="1">
      <c r="B6" s="117"/>
      <c r="C6" s="326" t="s">
        <v>285</v>
      </c>
      <c r="D6" s="326"/>
      <c r="E6" s="326"/>
      <c r="F6" s="326"/>
      <c r="G6" s="326"/>
      <c r="H6" s="326"/>
      <c r="I6" s="326"/>
      <c r="J6" s="326"/>
      <c r="K6" s="118"/>
    </row>
    <row r="7" spans="2:11" ht="15" customHeight="1">
      <c r="B7" s="121"/>
      <c r="C7" s="326" t="s">
        <v>286</v>
      </c>
      <c r="D7" s="326"/>
      <c r="E7" s="326"/>
      <c r="F7" s="326"/>
      <c r="G7" s="326"/>
      <c r="H7" s="326"/>
      <c r="I7" s="326"/>
      <c r="J7" s="326"/>
      <c r="K7" s="118"/>
    </row>
    <row r="8" spans="2:11" ht="12.75" customHeight="1">
      <c r="B8" s="121"/>
      <c r="C8" s="120"/>
      <c r="D8" s="120"/>
      <c r="E8" s="120"/>
      <c r="F8" s="120"/>
      <c r="G8" s="120"/>
      <c r="H8" s="120"/>
      <c r="I8" s="120"/>
      <c r="J8" s="120"/>
      <c r="K8" s="118"/>
    </row>
    <row r="9" spans="2:11" ht="15" customHeight="1">
      <c r="B9" s="121"/>
      <c r="C9" s="326" t="s">
        <v>287</v>
      </c>
      <c r="D9" s="326"/>
      <c r="E9" s="326"/>
      <c r="F9" s="326"/>
      <c r="G9" s="326"/>
      <c r="H9" s="326"/>
      <c r="I9" s="326"/>
      <c r="J9" s="326"/>
      <c r="K9" s="118"/>
    </row>
    <row r="10" spans="2:11" ht="15" customHeight="1">
      <c r="B10" s="121"/>
      <c r="C10" s="120"/>
      <c r="D10" s="326" t="s">
        <v>288</v>
      </c>
      <c r="E10" s="326"/>
      <c r="F10" s="326"/>
      <c r="G10" s="326"/>
      <c r="H10" s="326"/>
      <c r="I10" s="326"/>
      <c r="J10" s="326"/>
      <c r="K10" s="118"/>
    </row>
    <row r="11" spans="2:11" ht="15" customHeight="1">
      <c r="B11" s="121"/>
      <c r="C11" s="122"/>
      <c r="D11" s="326" t="s">
        <v>289</v>
      </c>
      <c r="E11" s="326"/>
      <c r="F11" s="326"/>
      <c r="G11" s="326"/>
      <c r="H11" s="326"/>
      <c r="I11" s="326"/>
      <c r="J11" s="326"/>
      <c r="K11" s="118"/>
    </row>
    <row r="12" spans="2:11" ht="12.75" customHeight="1">
      <c r="B12" s="121"/>
      <c r="C12" s="122"/>
      <c r="D12" s="122"/>
      <c r="E12" s="122"/>
      <c r="F12" s="122"/>
      <c r="G12" s="122"/>
      <c r="H12" s="122"/>
      <c r="I12" s="122"/>
      <c r="J12" s="122"/>
      <c r="K12" s="118"/>
    </row>
    <row r="13" spans="2:11" ht="15" customHeight="1">
      <c r="B13" s="121"/>
      <c r="C13" s="122"/>
      <c r="D13" s="326" t="s">
        <v>290</v>
      </c>
      <c r="E13" s="326"/>
      <c r="F13" s="326"/>
      <c r="G13" s="326"/>
      <c r="H13" s="326"/>
      <c r="I13" s="326"/>
      <c r="J13" s="326"/>
      <c r="K13" s="118"/>
    </row>
    <row r="14" spans="2:11" ht="15" customHeight="1">
      <c r="B14" s="121"/>
      <c r="C14" s="122"/>
      <c r="D14" s="326" t="s">
        <v>291</v>
      </c>
      <c r="E14" s="326"/>
      <c r="F14" s="326"/>
      <c r="G14" s="326"/>
      <c r="H14" s="326"/>
      <c r="I14" s="326"/>
      <c r="J14" s="326"/>
      <c r="K14" s="118"/>
    </row>
    <row r="15" spans="2:11" ht="15" customHeight="1">
      <c r="B15" s="121"/>
      <c r="C15" s="122"/>
      <c r="D15" s="326" t="s">
        <v>292</v>
      </c>
      <c r="E15" s="326"/>
      <c r="F15" s="326"/>
      <c r="G15" s="326"/>
      <c r="H15" s="326"/>
      <c r="I15" s="326"/>
      <c r="J15" s="326"/>
      <c r="K15" s="118"/>
    </row>
    <row r="16" spans="2:11" ht="15" customHeight="1">
      <c r="B16" s="121"/>
      <c r="C16" s="122"/>
      <c r="D16" s="122"/>
      <c r="E16" s="123" t="s">
        <v>76</v>
      </c>
      <c r="F16" s="326" t="s">
        <v>293</v>
      </c>
      <c r="G16" s="326"/>
      <c r="H16" s="326"/>
      <c r="I16" s="326"/>
      <c r="J16" s="326"/>
      <c r="K16" s="118"/>
    </row>
    <row r="17" spans="2:11" ht="15" customHeight="1">
      <c r="B17" s="121"/>
      <c r="C17" s="122"/>
      <c r="D17" s="122"/>
      <c r="E17" s="123" t="s">
        <v>294</v>
      </c>
      <c r="F17" s="326" t="s">
        <v>295</v>
      </c>
      <c r="G17" s="326"/>
      <c r="H17" s="326"/>
      <c r="I17" s="326"/>
      <c r="J17" s="326"/>
      <c r="K17" s="118"/>
    </row>
    <row r="18" spans="2:11" ht="15" customHeight="1">
      <c r="B18" s="121"/>
      <c r="C18" s="122"/>
      <c r="D18" s="122"/>
      <c r="E18" s="123" t="s">
        <v>296</v>
      </c>
      <c r="F18" s="326" t="s">
        <v>297</v>
      </c>
      <c r="G18" s="326"/>
      <c r="H18" s="326"/>
      <c r="I18" s="326"/>
      <c r="J18" s="326"/>
      <c r="K18" s="118"/>
    </row>
    <row r="19" spans="2:11" ht="15" customHeight="1">
      <c r="B19" s="121"/>
      <c r="C19" s="122"/>
      <c r="D19" s="122"/>
      <c r="E19" s="123" t="s">
        <v>298</v>
      </c>
      <c r="F19" s="326" t="s">
        <v>299</v>
      </c>
      <c r="G19" s="326"/>
      <c r="H19" s="326"/>
      <c r="I19" s="326"/>
      <c r="J19" s="326"/>
      <c r="K19" s="118"/>
    </row>
    <row r="20" spans="2:11" ht="15" customHeight="1">
      <c r="B20" s="121"/>
      <c r="C20" s="122"/>
      <c r="D20" s="122"/>
      <c r="E20" s="123" t="s">
        <v>300</v>
      </c>
      <c r="F20" s="326" t="s">
        <v>301</v>
      </c>
      <c r="G20" s="326"/>
      <c r="H20" s="326"/>
      <c r="I20" s="326"/>
      <c r="J20" s="326"/>
      <c r="K20" s="118"/>
    </row>
    <row r="21" spans="2:11" ht="15" customHeight="1">
      <c r="B21" s="121"/>
      <c r="C21" s="122"/>
      <c r="D21" s="122"/>
      <c r="E21" s="123" t="s">
        <v>302</v>
      </c>
      <c r="F21" s="326" t="s">
        <v>303</v>
      </c>
      <c r="G21" s="326"/>
      <c r="H21" s="326"/>
      <c r="I21" s="326"/>
      <c r="J21" s="326"/>
      <c r="K21" s="118"/>
    </row>
    <row r="22" spans="2:11" ht="12.75" customHeight="1">
      <c r="B22" s="121"/>
      <c r="C22" s="122"/>
      <c r="D22" s="122"/>
      <c r="E22" s="122"/>
      <c r="F22" s="122"/>
      <c r="G22" s="122"/>
      <c r="H22" s="122"/>
      <c r="I22" s="122"/>
      <c r="J22" s="122"/>
      <c r="K22" s="118"/>
    </row>
    <row r="23" spans="2:11" ht="15" customHeight="1">
      <c r="B23" s="121"/>
      <c r="C23" s="326" t="s">
        <v>304</v>
      </c>
      <c r="D23" s="326"/>
      <c r="E23" s="326"/>
      <c r="F23" s="326"/>
      <c r="G23" s="326"/>
      <c r="H23" s="326"/>
      <c r="I23" s="326"/>
      <c r="J23" s="326"/>
      <c r="K23" s="118"/>
    </row>
    <row r="24" spans="2:11" ht="15" customHeight="1">
      <c r="B24" s="121"/>
      <c r="C24" s="326" t="s">
        <v>305</v>
      </c>
      <c r="D24" s="326"/>
      <c r="E24" s="326"/>
      <c r="F24" s="326"/>
      <c r="G24" s="326"/>
      <c r="H24" s="326"/>
      <c r="I24" s="326"/>
      <c r="J24" s="326"/>
      <c r="K24" s="118"/>
    </row>
    <row r="25" spans="2:11" ht="15" customHeight="1">
      <c r="B25" s="121"/>
      <c r="C25" s="120"/>
      <c r="D25" s="326" t="s">
        <v>306</v>
      </c>
      <c r="E25" s="326"/>
      <c r="F25" s="326"/>
      <c r="G25" s="326"/>
      <c r="H25" s="326"/>
      <c r="I25" s="326"/>
      <c r="J25" s="326"/>
      <c r="K25" s="118"/>
    </row>
    <row r="26" spans="2:11" ht="15" customHeight="1">
      <c r="B26" s="121"/>
      <c r="C26" s="122"/>
      <c r="D26" s="326" t="s">
        <v>307</v>
      </c>
      <c r="E26" s="326"/>
      <c r="F26" s="326"/>
      <c r="G26" s="326"/>
      <c r="H26" s="326"/>
      <c r="I26" s="326"/>
      <c r="J26" s="326"/>
      <c r="K26" s="118"/>
    </row>
    <row r="27" spans="2:11" ht="12.75" customHeight="1">
      <c r="B27" s="121"/>
      <c r="C27" s="122"/>
      <c r="D27" s="122"/>
      <c r="E27" s="122"/>
      <c r="F27" s="122"/>
      <c r="G27" s="122"/>
      <c r="H27" s="122"/>
      <c r="I27" s="122"/>
      <c r="J27" s="122"/>
      <c r="K27" s="118"/>
    </row>
    <row r="28" spans="2:11" ht="15" customHeight="1">
      <c r="B28" s="121"/>
      <c r="C28" s="122"/>
      <c r="D28" s="326" t="s">
        <v>308</v>
      </c>
      <c r="E28" s="326"/>
      <c r="F28" s="326"/>
      <c r="G28" s="326"/>
      <c r="H28" s="326"/>
      <c r="I28" s="326"/>
      <c r="J28" s="326"/>
      <c r="K28" s="118"/>
    </row>
    <row r="29" spans="2:11" ht="15" customHeight="1">
      <c r="B29" s="121"/>
      <c r="C29" s="122"/>
      <c r="D29" s="326" t="s">
        <v>309</v>
      </c>
      <c r="E29" s="326"/>
      <c r="F29" s="326"/>
      <c r="G29" s="326"/>
      <c r="H29" s="326"/>
      <c r="I29" s="326"/>
      <c r="J29" s="326"/>
      <c r="K29" s="118"/>
    </row>
    <row r="30" spans="2:11" ht="12.75" customHeight="1">
      <c r="B30" s="121"/>
      <c r="C30" s="122"/>
      <c r="D30" s="122"/>
      <c r="E30" s="122"/>
      <c r="F30" s="122"/>
      <c r="G30" s="122"/>
      <c r="H30" s="122"/>
      <c r="I30" s="122"/>
      <c r="J30" s="122"/>
      <c r="K30" s="118"/>
    </row>
    <row r="31" spans="2:11" ht="15" customHeight="1">
      <c r="B31" s="121"/>
      <c r="C31" s="122"/>
      <c r="D31" s="326" t="s">
        <v>310</v>
      </c>
      <c r="E31" s="326"/>
      <c r="F31" s="326"/>
      <c r="G31" s="326"/>
      <c r="H31" s="326"/>
      <c r="I31" s="326"/>
      <c r="J31" s="326"/>
      <c r="K31" s="118"/>
    </row>
    <row r="32" spans="2:11" ht="15" customHeight="1">
      <c r="B32" s="121"/>
      <c r="C32" s="122"/>
      <c r="D32" s="326" t="s">
        <v>311</v>
      </c>
      <c r="E32" s="326"/>
      <c r="F32" s="326"/>
      <c r="G32" s="326"/>
      <c r="H32" s="326"/>
      <c r="I32" s="326"/>
      <c r="J32" s="326"/>
      <c r="K32" s="118"/>
    </row>
    <row r="33" spans="2:11" ht="15" customHeight="1">
      <c r="B33" s="121"/>
      <c r="C33" s="122"/>
      <c r="D33" s="326" t="s">
        <v>312</v>
      </c>
      <c r="E33" s="326"/>
      <c r="F33" s="326"/>
      <c r="G33" s="326"/>
      <c r="H33" s="326"/>
      <c r="I33" s="326"/>
      <c r="J33" s="326"/>
      <c r="K33" s="118"/>
    </row>
    <row r="34" spans="2:11" ht="15" customHeight="1">
      <c r="B34" s="121"/>
      <c r="C34" s="122"/>
      <c r="D34" s="120"/>
      <c r="E34" s="124" t="s">
        <v>100</v>
      </c>
      <c r="F34" s="120"/>
      <c r="G34" s="326" t="s">
        <v>313</v>
      </c>
      <c r="H34" s="326"/>
      <c r="I34" s="326"/>
      <c r="J34" s="326"/>
      <c r="K34" s="118"/>
    </row>
    <row r="35" spans="2:11" ht="30.75" customHeight="1">
      <c r="B35" s="121"/>
      <c r="C35" s="122"/>
      <c r="D35" s="120"/>
      <c r="E35" s="124" t="s">
        <v>314</v>
      </c>
      <c r="F35" s="120"/>
      <c r="G35" s="326" t="s">
        <v>315</v>
      </c>
      <c r="H35" s="326"/>
      <c r="I35" s="326"/>
      <c r="J35" s="326"/>
      <c r="K35" s="118"/>
    </row>
    <row r="36" spans="2:11" ht="15" customHeight="1">
      <c r="B36" s="121"/>
      <c r="C36" s="122"/>
      <c r="D36" s="120"/>
      <c r="E36" s="124" t="s">
        <v>53</v>
      </c>
      <c r="F36" s="120"/>
      <c r="G36" s="326" t="s">
        <v>316</v>
      </c>
      <c r="H36" s="326"/>
      <c r="I36" s="326"/>
      <c r="J36" s="326"/>
      <c r="K36" s="118"/>
    </row>
    <row r="37" spans="2:11" ht="15" customHeight="1">
      <c r="B37" s="121"/>
      <c r="C37" s="122"/>
      <c r="D37" s="120"/>
      <c r="E37" s="124" t="s">
        <v>101</v>
      </c>
      <c r="F37" s="120"/>
      <c r="G37" s="326" t="s">
        <v>317</v>
      </c>
      <c r="H37" s="326"/>
      <c r="I37" s="326"/>
      <c r="J37" s="326"/>
      <c r="K37" s="118"/>
    </row>
    <row r="38" spans="2:11" ht="15" customHeight="1">
      <c r="B38" s="121"/>
      <c r="C38" s="122"/>
      <c r="D38" s="120"/>
      <c r="E38" s="124" t="s">
        <v>102</v>
      </c>
      <c r="F38" s="120"/>
      <c r="G38" s="326" t="s">
        <v>318</v>
      </c>
      <c r="H38" s="326"/>
      <c r="I38" s="326"/>
      <c r="J38" s="326"/>
      <c r="K38" s="118"/>
    </row>
    <row r="39" spans="2:11" ht="15" customHeight="1">
      <c r="B39" s="121"/>
      <c r="C39" s="122"/>
      <c r="D39" s="120"/>
      <c r="E39" s="124" t="s">
        <v>103</v>
      </c>
      <c r="F39" s="120"/>
      <c r="G39" s="326" t="s">
        <v>319</v>
      </c>
      <c r="H39" s="326"/>
      <c r="I39" s="326"/>
      <c r="J39" s="326"/>
      <c r="K39" s="118"/>
    </row>
    <row r="40" spans="2:11" ht="15" customHeight="1">
      <c r="B40" s="121"/>
      <c r="C40" s="122"/>
      <c r="D40" s="120"/>
      <c r="E40" s="124" t="s">
        <v>320</v>
      </c>
      <c r="F40" s="120"/>
      <c r="G40" s="326" t="s">
        <v>321</v>
      </c>
      <c r="H40" s="326"/>
      <c r="I40" s="326"/>
      <c r="J40" s="326"/>
      <c r="K40" s="118"/>
    </row>
    <row r="41" spans="2:11" ht="15" customHeight="1">
      <c r="B41" s="121"/>
      <c r="C41" s="122"/>
      <c r="D41" s="120"/>
      <c r="E41" s="124"/>
      <c r="F41" s="120"/>
      <c r="G41" s="326" t="s">
        <v>322</v>
      </c>
      <c r="H41" s="326"/>
      <c r="I41" s="326"/>
      <c r="J41" s="326"/>
      <c r="K41" s="118"/>
    </row>
    <row r="42" spans="2:11" ht="15" customHeight="1">
      <c r="B42" s="121"/>
      <c r="C42" s="122"/>
      <c r="D42" s="120"/>
      <c r="E42" s="124" t="s">
        <v>323</v>
      </c>
      <c r="F42" s="120"/>
      <c r="G42" s="326" t="s">
        <v>324</v>
      </c>
      <c r="H42" s="326"/>
      <c r="I42" s="326"/>
      <c r="J42" s="326"/>
      <c r="K42" s="118"/>
    </row>
    <row r="43" spans="2:11" ht="15" customHeight="1">
      <c r="B43" s="121"/>
      <c r="C43" s="122"/>
      <c r="D43" s="120"/>
      <c r="E43" s="124" t="s">
        <v>105</v>
      </c>
      <c r="F43" s="120"/>
      <c r="G43" s="326" t="s">
        <v>325</v>
      </c>
      <c r="H43" s="326"/>
      <c r="I43" s="326"/>
      <c r="J43" s="326"/>
      <c r="K43" s="118"/>
    </row>
    <row r="44" spans="2:11" ht="12.75" customHeight="1">
      <c r="B44" s="121"/>
      <c r="C44" s="122"/>
      <c r="D44" s="120"/>
      <c r="E44" s="120"/>
      <c r="F44" s="120"/>
      <c r="G44" s="120"/>
      <c r="H44" s="120"/>
      <c r="I44" s="120"/>
      <c r="J44" s="120"/>
      <c r="K44" s="118"/>
    </row>
    <row r="45" spans="2:11" ht="15" customHeight="1">
      <c r="B45" s="121"/>
      <c r="C45" s="122"/>
      <c r="D45" s="326" t="s">
        <v>326</v>
      </c>
      <c r="E45" s="326"/>
      <c r="F45" s="326"/>
      <c r="G45" s="326"/>
      <c r="H45" s="326"/>
      <c r="I45" s="326"/>
      <c r="J45" s="326"/>
      <c r="K45" s="118"/>
    </row>
    <row r="46" spans="2:11" ht="15" customHeight="1">
      <c r="B46" s="121"/>
      <c r="C46" s="122"/>
      <c r="D46" s="122"/>
      <c r="E46" s="326" t="s">
        <v>327</v>
      </c>
      <c r="F46" s="326"/>
      <c r="G46" s="326"/>
      <c r="H46" s="326"/>
      <c r="I46" s="326"/>
      <c r="J46" s="326"/>
      <c r="K46" s="118"/>
    </row>
    <row r="47" spans="2:11" ht="15" customHeight="1">
      <c r="B47" s="121"/>
      <c r="C47" s="122"/>
      <c r="D47" s="122"/>
      <c r="E47" s="326" t="s">
        <v>328</v>
      </c>
      <c r="F47" s="326"/>
      <c r="G47" s="326"/>
      <c r="H47" s="326"/>
      <c r="I47" s="326"/>
      <c r="J47" s="326"/>
      <c r="K47" s="118"/>
    </row>
    <row r="48" spans="2:11" ht="15" customHeight="1">
      <c r="B48" s="121"/>
      <c r="C48" s="122"/>
      <c r="D48" s="122"/>
      <c r="E48" s="326" t="s">
        <v>329</v>
      </c>
      <c r="F48" s="326"/>
      <c r="G48" s="326"/>
      <c r="H48" s="326"/>
      <c r="I48" s="326"/>
      <c r="J48" s="326"/>
      <c r="K48" s="118"/>
    </row>
    <row r="49" spans="2:11" ht="15" customHeight="1">
      <c r="B49" s="121"/>
      <c r="C49" s="122"/>
      <c r="D49" s="326" t="s">
        <v>330</v>
      </c>
      <c r="E49" s="326"/>
      <c r="F49" s="326"/>
      <c r="G49" s="326"/>
      <c r="H49" s="326"/>
      <c r="I49" s="326"/>
      <c r="J49" s="326"/>
      <c r="K49" s="118"/>
    </row>
    <row r="50" spans="2:11" ht="25.5" customHeight="1">
      <c r="B50" s="117"/>
      <c r="C50" s="328" t="s">
        <v>331</v>
      </c>
      <c r="D50" s="328"/>
      <c r="E50" s="328"/>
      <c r="F50" s="328"/>
      <c r="G50" s="328"/>
      <c r="H50" s="328"/>
      <c r="I50" s="328"/>
      <c r="J50" s="328"/>
      <c r="K50" s="118"/>
    </row>
    <row r="51" spans="2:11" ht="5.25" customHeight="1">
      <c r="B51" s="117"/>
      <c r="C51" s="119"/>
      <c r="D51" s="119"/>
      <c r="E51" s="119"/>
      <c r="F51" s="119"/>
      <c r="G51" s="119"/>
      <c r="H51" s="119"/>
      <c r="I51" s="119"/>
      <c r="J51" s="119"/>
      <c r="K51" s="118"/>
    </row>
    <row r="52" spans="2:11" ht="15" customHeight="1">
      <c r="B52" s="117"/>
      <c r="C52" s="326" t="s">
        <v>332</v>
      </c>
      <c r="D52" s="326"/>
      <c r="E52" s="326"/>
      <c r="F52" s="326"/>
      <c r="G52" s="326"/>
      <c r="H52" s="326"/>
      <c r="I52" s="326"/>
      <c r="J52" s="326"/>
      <c r="K52" s="118"/>
    </row>
    <row r="53" spans="2:11" ht="15" customHeight="1">
      <c r="B53" s="117"/>
      <c r="C53" s="326" t="s">
        <v>333</v>
      </c>
      <c r="D53" s="326"/>
      <c r="E53" s="326"/>
      <c r="F53" s="326"/>
      <c r="G53" s="326"/>
      <c r="H53" s="326"/>
      <c r="I53" s="326"/>
      <c r="J53" s="326"/>
      <c r="K53" s="118"/>
    </row>
    <row r="54" spans="2:11" ht="12.75" customHeight="1">
      <c r="B54" s="117"/>
      <c r="C54" s="120"/>
      <c r="D54" s="120"/>
      <c r="E54" s="120"/>
      <c r="F54" s="120"/>
      <c r="G54" s="120"/>
      <c r="H54" s="120"/>
      <c r="I54" s="120"/>
      <c r="J54" s="120"/>
      <c r="K54" s="118"/>
    </row>
    <row r="55" spans="2:11" ht="15" customHeight="1">
      <c r="B55" s="117"/>
      <c r="C55" s="326" t="s">
        <v>334</v>
      </c>
      <c r="D55" s="326"/>
      <c r="E55" s="326"/>
      <c r="F55" s="326"/>
      <c r="G55" s="326"/>
      <c r="H55" s="326"/>
      <c r="I55" s="326"/>
      <c r="J55" s="326"/>
      <c r="K55" s="118"/>
    </row>
    <row r="56" spans="2:11" ht="15" customHeight="1">
      <c r="B56" s="117"/>
      <c r="C56" s="122"/>
      <c r="D56" s="326" t="s">
        <v>335</v>
      </c>
      <c r="E56" s="326"/>
      <c r="F56" s="326"/>
      <c r="G56" s="326"/>
      <c r="H56" s="326"/>
      <c r="I56" s="326"/>
      <c r="J56" s="326"/>
      <c r="K56" s="118"/>
    </row>
    <row r="57" spans="2:11" ht="15" customHeight="1">
      <c r="B57" s="117"/>
      <c r="C57" s="122"/>
      <c r="D57" s="326" t="s">
        <v>336</v>
      </c>
      <c r="E57" s="326"/>
      <c r="F57" s="326"/>
      <c r="G57" s="326"/>
      <c r="H57" s="326"/>
      <c r="I57" s="326"/>
      <c r="J57" s="326"/>
      <c r="K57" s="118"/>
    </row>
    <row r="58" spans="2:11" ht="15" customHeight="1">
      <c r="B58" s="117"/>
      <c r="C58" s="122"/>
      <c r="D58" s="326" t="s">
        <v>337</v>
      </c>
      <c r="E58" s="326"/>
      <c r="F58" s="326"/>
      <c r="G58" s="326"/>
      <c r="H58" s="326"/>
      <c r="I58" s="326"/>
      <c r="J58" s="326"/>
      <c r="K58" s="118"/>
    </row>
    <row r="59" spans="2:11" ht="15" customHeight="1">
      <c r="B59" s="117"/>
      <c r="C59" s="122"/>
      <c r="D59" s="326" t="s">
        <v>338</v>
      </c>
      <c r="E59" s="326"/>
      <c r="F59" s="326"/>
      <c r="G59" s="326"/>
      <c r="H59" s="326"/>
      <c r="I59" s="326"/>
      <c r="J59" s="326"/>
      <c r="K59" s="118"/>
    </row>
    <row r="60" spans="2:11" ht="15" customHeight="1">
      <c r="B60" s="117"/>
      <c r="C60" s="122"/>
      <c r="D60" s="329" t="s">
        <v>339</v>
      </c>
      <c r="E60" s="329"/>
      <c r="F60" s="329"/>
      <c r="G60" s="329"/>
      <c r="H60" s="329"/>
      <c r="I60" s="329"/>
      <c r="J60" s="329"/>
      <c r="K60" s="118"/>
    </row>
    <row r="61" spans="2:11" ht="15" customHeight="1">
      <c r="B61" s="117"/>
      <c r="C61" s="122"/>
      <c r="D61" s="326" t="s">
        <v>340</v>
      </c>
      <c r="E61" s="326"/>
      <c r="F61" s="326"/>
      <c r="G61" s="326"/>
      <c r="H61" s="326"/>
      <c r="I61" s="326"/>
      <c r="J61" s="326"/>
      <c r="K61" s="118"/>
    </row>
    <row r="62" spans="2:11" ht="12.75" customHeight="1">
      <c r="B62" s="117"/>
      <c r="C62" s="122"/>
      <c r="D62" s="122"/>
      <c r="E62" s="125"/>
      <c r="F62" s="122"/>
      <c r="G62" s="122"/>
      <c r="H62" s="122"/>
      <c r="I62" s="122"/>
      <c r="J62" s="122"/>
      <c r="K62" s="118"/>
    </row>
    <row r="63" spans="2:11" ht="15" customHeight="1">
      <c r="B63" s="117"/>
      <c r="C63" s="122"/>
      <c r="D63" s="326" t="s">
        <v>341</v>
      </c>
      <c r="E63" s="326"/>
      <c r="F63" s="326"/>
      <c r="G63" s="326"/>
      <c r="H63" s="326"/>
      <c r="I63" s="326"/>
      <c r="J63" s="326"/>
      <c r="K63" s="118"/>
    </row>
    <row r="64" spans="2:11" ht="15" customHeight="1">
      <c r="B64" s="117"/>
      <c r="C64" s="122"/>
      <c r="D64" s="329" t="s">
        <v>342</v>
      </c>
      <c r="E64" s="329"/>
      <c r="F64" s="329"/>
      <c r="G64" s="329"/>
      <c r="H64" s="329"/>
      <c r="I64" s="329"/>
      <c r="J64" s="329"/>
      <c r="K64" s="118"/>
    </row>
    <row r="65" spans="2:11" ht="15" customHeight="1">
      <c r="B65" s="117"/>
      <c r="C65" s="122"/>
      <c r="D65" s="326" t="s">
        <v>343</v>
      </c>
      <c r="E65" s="326"/>
      <c r="F65" s="326"/>
      <c r="G65" s="326"/>
      <c r="H65" s="326"/>
      <c r="I65" s="326"/>
      <c r="J65" s="326"/>
      <c r="K65" s="118"/>
    </row>
    <row r="66" spans="2:11" ht="15" customHeight="1">
      <c r="B66" s="117"/>
      <c r="C66" s="122"/>
      <c r="D66" s="326" t="s">
        <v>344</v>
      </c>
      <c r="E66" s="326"/>
      <c r="F66" s="326"/>
      <c r="G66" s="326"/>
      <c r="H66" s="326"/>
      <c r="I66" s="326"/>
      <c r="J66" s="326"/>
      <c r="K66" s="118"/>
    </row>
    <row r="67" spans="2:11" ht="15" customHeight="1">
      <c r="B67" s="117"/>
      <c r="C67" s="122"/>
      <c r="D67" s="326" t="s">
        <v>345</v>
      </c>
      <c r="E67" s="326"/>
      <c r="F67" s="326"/>
      <c r="G67" s="326"/>
      <c r="H67" s="326"/>
      <c r="I67" s="326"/>
      <c r="J67" s="326"/>
      <c r="K67" s="118"/>
    </row>
    <row r="68" spans="2:11" ht="15" customHeight="1">
      <c r="B68" s="117"/>
      <c r="C68" s="122"/>
      <c r="D68" s="326" t="s">
        <v>346</v>
      </c>
      <c r="E68" s="326"/>
      <c r="F68" s="326"/>
      <c r="G68" s="326"/>
      <c r="H68" s="326"/>
      <c r="I68" s="326"/>
      <c r="J68" s="326"/>
      <c r="K68" s="118"/>
    </row>
    <row r="69" spans="2:11" ht="12.75" customHeight="1">
      <c r="B69" s="126"/>
      <c r="C69" s="127"/>
      <c r="D69" s="127"/>
      <c r="E69" s="127"/>
      <c r="F69" s="127"/>
      <c r="G69" s="127"/>
      <c r="H69" s="127"/>
      <c r="I69" s="127"/>
      <c r="J69" s="127"/>
      <c r="K69" s="128"/>
    </row>
    <row r="70" spans="2:11" ht="18.75" customHeight="1">
      <c r="B70" s="129"/>
      <c r="C70" s="129"/>
      <c r="D70" s="129"/>
      <c r="E70" s="129"/>
      <c r="F70" s="129"/>
      <c r="G70" s="129"/>
      <c r="H70" s="129"/>
      <c r="I70" s="129"/>
      <c r="J70" s="129"/>
      <c r="K70" s="130"/>
    </row>
    <row r="71" spans="2:11" ht="18.75" customHeight="1">
      <c r="B71" s="130"/>
      <c r="C71" s="130"/>
      <c r="D71" s="130"/>
      <c r="E71" s="130"/>
      <c r="F71" s="130"/>
      <c r="G71" s="130"/>
      <c r="H71" s="130"/>
      <c r="I71" s="130"/>
      <c r="J71" s="130"/>
      <c r="K71" s="130"/>
    </row>
    <row r="72" spans="2:11" ht="7.5" customHeight="1">
      <c r="B72" s="131"/>
      <c r="C72" s="132"/>
      <c r="D72" s="132"/>
      <c r="E72" s="132"/>
      <c r="F72" s="132"/>
      <c r="G72" s="132"/>
      <c r="H72" s="132"/>
      <c r="I72" s="132"/>
      <c r="J72" s="132"/>
      <c r="K72" s="133"/>
    </row>
    <row r="73" spans="2:11" ht="45" customHeight="1">
      <c r="B73" s="134"/>
      <c r="C73" s="330" t="s">
        <v>83</v>
      </c>
      <c r="D73" s="330"/>
      <c r="E73" s="330"/>
      <c r="F73" s="330"/>
      <c r="G73" s="330"/>
      <c r="H73" s="330"/>
      <c r="I73" s="330"/>
      <c r="J73" s="330"/>
      <c r="K73" s="135"/>
    </row>
    <row r="74" spans="2:11" ht="17.25" customHeight="1">
      <c r="B74" s="134"/>
      <c r="C74" s="136" t="s">
        <v>347</v>
      </c>
      <c r="D74" s="136"/>
      <c r="E74" s="136"/>
      <c r="F74" s="136" t="s">
        <v>348</v>
      </c>
      <c r="G74" s="137"/>
      <c r="H74" s="136" t="s">
        <v>101</v>
      </c>
      <c r="I74" s="136" t="s">
        <v>57</v>
      </c>
      <c r="J74" s="136" t="s">
        <v>349</v>
      </c>
      <c r="K74" s="135"/>
    </row>
    <row r="75" spans="2:11" ht="17.25" customHeight="1">
      <c r="B75" s="134"/>
      <c r="C75" s="138" t="s">
        <v>350</v>
      </c>
      <c r="D75" s="138"/>
      <c r="E75" s="138"/>
      <c r="F75" s="139" t="s">
        <v>351</v>
      </c>
      <c r="G75" s="140"/>
      <c r="H75" s="138"/>
      <c r="I75" s="138"/>
      <c r="J75" s="138" t="s">
        <v>352</v>
      </c>
      <c r="K75" s="135"/>
    </row>
    <row r="76" spans="2:11" ht="5.25" customHeight="1">
      <c r="B76" s="134"/>
      <c r="C76" s="141"/>
      <c r="D76" s="141"/>
      <c r="E76" s="141"/>
      <c r="F76" s="141"/>
      <c r="G76" s="142"/>
      <c r="H76" s="141"/>
      <c r="I76" s="141"/>
      <c r="J76" s="141"/>
      <c r="K76" s="135"/>
    </row>
    <row r="77" spans="2:11" ht="15" customHeight="1">
      <c r="B77" s="134"/>
      <c r="C77" s="124" t="s">
        <v>53</v>
      </c>
      <c r="D77" s="141"/>
      <c r="E77" s="141"/>
      <c r="F77" s="143" t="s">
        <v>353</v>
      </c>
      <c r="G77" s="142"/>
      <c r="H77" s="124" t="s">
        <v>354</v>
      </c>
      <c r="I77" s="124" t="s">
        <v>355</v>
      </c>
      <c r="J77" s="124">
        <v>20</v>
      </c>
      <c r="K77" s="135"/>
    </row>
    <row r="78" spans="2:11" ht="15" customHeight="1">
      <c r="B78" s="134"/>
      <c r="C78" s="124" t="s">
        <v>356</v>
      </c>
      <c r="D78" s="124"/>
      <c r="E78" s="124"/>
      <c r="F78" s="143" t="s">
        <v>353</v>
      </c>
      <c r="G78" s="142"/>
      <c r="H78" s="124" t="s">
        <v>357</v>
      </c>
      <c r="I78" s="124" t="s">
        <v>355</v>
      </c>
      <c r="J78" s="124">
        <v>120</v>
      </c>
      <c r="K78" s="135"/>
    </row>
    <row r="79" spans="2:11" ht="15" customHeight="1">
      <c r="B79" s="144"/>
      <c r="C79" s="124" t="s">
        <v>358</v>
      </c>
      <c r="D79" s="124"/>
      <c r="E79" s="124"/>
      <c r="F79" s="143" t="s">
        <v>359</v>
      </c>
      <c r="G79" s="142"/>
      <c r="H79" s="124" t="s">
        <v>360</v>
      </c>
      <c r="I79" s="124" t="s">
        <v>355</v>
      </c>
      <c r="J79" s="124">
        <v>50</v>
      </c>
      <c r="K79" s="135"/>
    </row>
    <row r="80" spans="2:11" ht="15" customHeight="1">
      <c r="B80" s="144"/>
      <c r="C80" s="124" t="s">
        <v>361</v>
      </c>
      <c r="D80" s="124"/>
      <c r="E80" s="124"/>
      <c r="F80" s="143" t="s">
        <v>353</v>
      </c>
      <c r="G80" s="142"/>
      <c r="H80" s="124" t="s">
        <v>362</v>
      </c>
      <c r="I80" s="124" t="s">
        <v>363</v>
      </c>
      <c r="J80" s="124"/>
      <c r="K80" s="135"/>
    </row>
    <row r="81" spans="2:11" ht="15" customHeight="1">
      <c r="B81" s="144"/>
      <c r="C81" s="145" t="s">
        <v>364</v>
      </c>
      <c r="D81" s="145"/>
      <c r="E81" s="145"/>
      <c r="F81" s="146" t="s">
        <v>359</v>
      </c>
      <c r="G81" s="145"/>
      <c r="H81" s="145" t="s">
        <v>365</v>
      </c>
      <c r="I81" s="145" t="s">
        <v>355</v>
      </c>
      <c r="J81" s="145">
        <v>15</v>
      </c>
      <c r="K81" s="135"/>
    </row>
    <row r="82" spans="2:11" ht="15" customHeight="1">
      <c r="B82" s="144"/>
      <c r="C82" s="145" t="s">
        <v>366</v>
      </c>
      <c r="D82" s="145"/>
      <c r="E82" s="145"/>
      <c r="F82" s="146" t="s">
        <v>359</v>
      </c>
      <c r="G82" s="145"/>
      <c r="H82" s="145" t="s">
        <v>367</v>
      </c>
      <c r="I82" s="145" t="s">
        <v>355</v>
      </c>
      <c r="J82" s="145">
        <v>15</v>
      </c>
      <c r="K82" s="135"/>
    </row>
    <row r="83" spans="2:11" ht="15" customHeight="1">
      <c r="B83" s="144"/>
      <c r="C83" s="145" t="s">
        <v>368</v>
      </c>
      <c r="D83" s="145"/>
      <c r="E83" s="145"/>
      <c r="F83" s="146" t="s">
        <v>359</v>
      </c>
      <c r="G83" s="145"/>
      <c r="H83" s="145" t="s">
        <v>369</v>
      </c>
      <c r="I83" s="145" t="s">
        <v>355</v>
      </c>
      <c r="J83" s="145">
        <v>20</v>
      </c>
      <c r="K83" s="135"/>
    </row>
    <row r="84" spans="2:11" ht="15" customHeight="1">
      <c r="B84" s="144"/>
      <c r="C84" s="145" t="s">
        <v>370</v>
      </c>
      <c r="D84" s="145"/>
      <c r="E84" s="145"/>
      <c r="F84" s="146" t="s">
        <v>359</v>
      </c>
      <c r="G84" s="145"/>
      <c r="H84" s="145" t="s">
        <v>371</v>
      </c>
      <c r="I84" s="145" t="s">
        <v>355</v>
      </c>
      <c r="J84" s="145">
        <v>20</v>
      </c>
      <c r="K84" s="135"/>
    </row>
    <row r="85" spans="2:11" ht="15" customHeight="1">
      <c r="B85" s="144"/>
      <c r="C85" s="124" t="s">
        <v>372</v>
      </c>
      <c r="D85" s="124"/>
      <c r="E85" s="124"/>
      <c r="F85" s="143" t="s">
        <v>359</v>
      </c>
      <c r="G85" s="142"/>
      <c r="H85" s="124" t="s">
        <v>373</v>
      </c>
      <c r="I85" s="124" t="s">
        <v>355</v>
      </c>
      <c r="J85" s="124">
        <v>50</v>
      </c>
      <c r="K85" s="135"/>
    </row>
    <row r="86" spans="2:11" ht="15" customHeight="1">
      <c r="B86" s="144"/>
      <c r="C86" s="124" t="s">
        <v>374</v>
      </c>
      <c r="D86" s="124"/>
      <c r="E86" s="124"/>
      <c r="F86" s="143" t="s">
        <v>359</v>
      </c>
      <c r="G86" s="142"/>
      <c r="H86" s="124" t="s">
        <v>375</v>
      </c>
      <c r="I86" s="124" t="s">
        <v>355</v>
      </c>
      <c r="J86" s="124">
        <v>20</v>
      </c>
      <c r="K86" s="135"/>
    </row>
    <row r="87" spans="2:11" ht="15" customHeight="1">
      <c r="B87" s="144"/>
      <c r="C87" s="124" t="s">
        <v>376</v>
      </c>
      <c r="D87" s="124"/>
      <c r="E87" s="124"/>
      <c r="F87" s="143" t="s">
        <v>359</v>
      </c>
      <c r="G87" s="142"/>
      <c r="H87" s="124" t="s">
        <v>377</v>
      </c>
      <c r="I87" s="124" t="s">
        <v>355</v>
      </c>
      <c r="J87" s="124">
        <v>20</v>
      </c>
      <c r="K87" s="135"/>
    </row>
    <row r="88" spans="2:11" ht="15" customHeight="1">
      <c r="B88" s="144"/>
      <c r="C88" s="124" t="s">
        <v>378</v>
      </c>
      <c r="D88" s="124"/>
      <c r="E88" s="124"/>
      <c r="F88" s="143" t="s">
        <v>359</v>
      </c>
      <c r="G88" s="142"/>
      <c r="H88" s="124" t="s">
        <v>379</v>
      </c>
      <c r="I88" s="124" t="s">
        <v>355</v>
      </c>
      <c r="J88" s="124">
        <v>50</v>
      </c>
      <c r="K88" s="135"/>
    </row>
    <row r="89" spans="2:11" ht="15" customHeight="1">
      <c r="B89" s="144"/>
      <c r="C89" s="124" t="s">
        <v>380</v>
      </c>
      <c r="D89" s="124"/>
      <c r="E89" s="124"/>
      <c r="F89" s="143" t="s">
        <v>359</v>
      </c>
      <c r="G89" s="142"/>
      <c r="H89" s="124" t="s">
        <v>380</v>
      </c>
      <c r="I89" s="124" t="s">
        <v>355</v>
      </c>
      <c r="J89" s="124">
        <v>50</v>
      </c>
      <c r="K89" s="135"/>
    </row>
    <row r="90" spans="2:11" ht="15" customHeight="1">
      <c r="B90" s="144"/>
      <c r="C90" s="124" t="s">
        <v>106</v>
      </c>
      <c r="D90" s="124"/>
      <c r="E90" s="124"/>
      <c r="F90" s="143" t="s">
        <v>359</v>
      </c>
      <c r="G90" s="142"/>
      <c r="H90" s="124" t="s">
        <v>381</v>
      </c>
      <c r="I90" s="124" t="s">
        <v>355</v>
      </c>
      <c r="J90" s="124">
        <v>255</v>
      </c>
      <c r="K90" s="135"/>
    </row>
    <row r="91" spans="2:11" ht="15" customHeight="1">
      <c r="B91" s="144"/>
      <c r="C91" s="124" t="s">
        <v>382</v>
      </c>
      <c r="D91" s="124"/>
      <c r="E91" s="124"/>
      <c r="F91" s="143" t="s">
        <v>353</v>
      </c>
      <c r="G91" s="142"/>
      <c r="H91" s="124" t="s">
        <v>383</v>
      </c>
      <c r="I91" s="124" t="s">
        <v>384</v>
      </c>
      <c r="J91" s="124"/>
      <c r="K91" s="135"/>
    </row>
    <row r="92" spans="2:11" ht="15" customHeight="1">
      <c r="B92" s="144"/>
      <c r="C92" s="124" t="s">
        <v>385</v>
      </c>
      <c r="D92" s="124"/>
      <c r="E92" s="124"/>
      <c r="F92" s="143" t="s">
        <v>353</v>
      </c>
      <c r="G92" s="142"/>
      <c r="H92" s="124" t="s">
        <v>386</v>
      </c>
      <c r="I92" s="124" t="s">
        <v>387</v>
      </c>
      <c r="J92" s="124"/>
      <c r="K92" s="135"/>
    </row>
    <row r="93" spans="2:11" ht="15" customHeight="1">
      <c r="B93" s="144"/>
      <c r="C93" s="124" t="s">
        <v>388</v>
      </c>
      <c r="D93" s="124"/>
      <c r="E93" s="124"/>
      <c r="F93" s="143" t="s">
        <v>353</v>
      </c>
      <c r="G93" s="142"/>
      <c r="H93" s="124" t="s">
        <v>388</v>
      </c>
      <c r="I93" s="124" t="s">
        <v>387</v>
      </c>
      <c r="J93" s="124"/>
      <c r="K93" s="135"/>
    </row>
    <row r="94" spans="2:11" ht="15" customHeight="1">
      <c r="B94" s="144"/>
      <c r="C94" s="124" t="s">
        <v>38</v>
      </c>
      <c r="D94" s="124"/>
      <c r="E94" s="124"/>
      <c r="F94" s="143" t="s">
        <v>353</v>
      </c>
      <c r="G94" s="142"/>
      <c r="H94" s="124" t="s">
        <v>389</v>
      </c>
      <c r="I94" s="124" t="s">
        <v>387</v>
      </c>
      <c r="J94" s="124"/>
      <c r="K94" s="135"/>
    </row>
    <row r="95" spans="2:11" ht="15" customHeight="1">
      <c r="B95" s="144"/>
      <c r="C95" s="124" t="s">
        <v>48</v>
      </c>
      <c r="D95" s="124"/>
      <c r="E95" s="124"/>
      <c r="F95" s="143" t="s">
        <v>353</v>
      </c>
      <c r="G95" s="142"/>
      <c r="H95" s="124" t="s">
        <v>390</v>
      </c>
      <c r="I95" s="124" t="s">
        <v>387</v>
      </c>
      <c r="J95" s="124"/>
      <c r="K95" s="135"/>
    </row>
    <row r="96" spans="2:11" ht="15" customHeight="1">
      <c r="B96" s="147"/>
      <c r="C96" s="148"/>
      <c r="D96" s="148"/>
      <c r="E96" s="148"/>
      <c r="F96" s="148"/>
      <c r="G96" s="148"/>
      <c r="H96" s="148"/>
      <c r="I96" s="148"/>
      <c r="J96" s="148"/>
      <c r="K96" s="149"/>
    </row>
    <row r="97" spans="2:11" ht="18.75" customHeight="1">
      <c r="B97" s="150"/>
      <c r="C97" s="151"/>
      <c r="D97" s="151"/>
      <c r="E97" s="151"/>
      <c r="F97" s="151"/>
      <c r="G97" s="151"/>
      <c r="H97" s="151"/>
      <c r="I97" s="151"/>
      <c r="J97" s="151"/>
      <c r="K97" s="150"/>
    </row>
    <row r="98" spans="2:11" ht="18.75" customHeight="1">
      <c r="B98" s="130"/>
      <c r="C98" s="130"/>
      <c r="D98" s="130"/>
      <c r="E98" s="130"/>
      <c r="F98" s="130"/>
      <c r="G98" s="130"/>
      <c r="H98" s="130"/>
      <c r="I98" s="130"/>
      <c r="J98" s="130"/>
      <c r="K98" s="130"/>
    </row>
    <row r="99" spans="2:11" ht="7.5" customHeight="1">
      <c r="B99" s="131"/>
      <c r="C99" s="132"/>
      <c r="D99" s="132"/>
      <c r="E99" s="132"/>
      <c r="F99" s="132"/>
      <c r="G99" s="132"/>
      <c r="H99" s="132"/>
      <c r="I99" s="132"/>
      <c r="J99" s="132"/>
      <c r="K99" s="133"/>
    </row>
    <row r="100" spans="2:11" ht="45" customHeight="1">
      <c r="B100" s="134"/>
      <c r="C100" s="330" t="s">
        <v>391</v>
      </c>
      <c r="D100" s="330"/>
      <c r="E100" s="330"/>
      <c r="F100" s="330"/>
      <c r="G100" s="330"/>
      <c r="H100" s="330"/>
      <c r="I100" s="330"/>
      <c r="J100" s="330"/>
      <c r="K100" s="135"/>
    </row>
    <row r="101" spans="2:11" ht="17.25" customHeight="1">
      <c r="B101" s="134"/>
      <c r="C101" s="136" t="s">
        <v>347</v>
      </c>
      <c r="D101" s="136"/>
      <c r="E101" s="136"/>
      <c r="F101" s="136" t="s">
        <v>348</v>
      </c>
      <c r="G101" s="137"/>
      <c r="H101" s="136" t="s">
        <v>101</v>
      </c>
      <c r="I101" s="136" t="s">
        <v>57</v>
      </c>
      <c r="J101" s="136" t="s">
        <v>349</v>
      </c>
      <c r="K101" s="135"/>
    </row>
    <row r="102" spans="2:11" ht="17.25" customHeight="1">
      <c r="B102" s="134"/>
      <c r="C102" s="138" t="s">
        <v>350</v>
      </c>
      <c r="D102" s="138"/>
      <c r="E102" s="138"/>
      <c r="F102" s="139" t="s">
        <v>351</v>
      </c>
      <c r="G102" s="140"/>
      <c r="H102" s="138"/>
      <c r="I102" s="138"/>
      <c r="J102" s="138" t="s">
        <v>352</v>
      </c>
      <c r="K102" s="135"/>
    </row>
    <row r="103" spans="2:11" ht="5.25" customHeight="1">
      <c r="B103" s="134"/>
      <c r="C103" s="136"/>
      <c r="D103" s="136"/>
      <c r="E103" s="136"/>
      <c r="F103" s="136"/>
      <c r="G103" s="152"/>
      <c r="H103" s="136"/>
      <c r="I103" s="136"/>
      <c r="J103" s="136"/>
      <c r="K103" s="135"/>
    </row>
    <row r="104" spans="2:11" ht="15" customHeight="1">
      <c r="B104" s="134"/>
      <c r="C104" s="124" t="s">
        <v>53</v>
      </c>
      <c r="D104" s="141"/>
      <c r="E104" s="141"/>
      <c r="F104" s="143" t="s">
        <v>353</v>
      </c>
      <c r="G104" s="152"/>
      <c r="H104" s="124" t="s">
        <v>392</v>
      </c>
      <c r="I104" s="124" t="s">
        <v>355</v>
      </c>
      <c r="J104" s="124">
        <v>20</v>
      </c>
      <c r="K104" s="135"/>
    </row>
    <row r="105" spans="2:11" ht="15" customHeight="1">
      <c r="B105" s="134"/>
      <c r="C105" s="124" t="s">
        <v>356</v>
      </c>
      <c r="D105" s="124"/>
      <c r="E105" s="124"/>
      <c r="F105" s="143" t="s">
        <v>353</v>
      </c>
      <c r="G105" s="124"/>
      <c r="H105" s="124" t="s">
        <v>392</v>
      </c>
      <c r="I105" s="124" t="s">
        <v>355</v>
      </c>
      <c r="J105" s="124">
        <v>120</v>
      </c>
      <c r="K105" s="135"/>
    </row>
    <row r="106" spans="2:11" ht="15" customHeight="1">
      <c r="B106" s="144"/>
      <c r="C106" s="124" t="s">
        <v>358</v>
      </c>
      <c r="D106" s="124"/>
      <c r="E106" s="124"/>
      <c r="F106" s="143" t="s">
        <v>359</v>
      </c>
      <c r="G106" s="124"/>
      <c r="H106" s="124" t="s">
        <v>392</v>
      </c>
      <c r="I106" s="124" t="s">
        <v>355</v>
      </c>
      <c r="J106" s="124">
        <v>50</v>
      </c>
      <c r="K106" s="135"/>
    </row>
    <row r="107" spans="2:11" ht="15" customHeight="1">
      <c r="B107" s="144"/>
      <c r="C107" s="124" t="s">
        <v>361</v>
      </c>
      <c r="D107" s="124"/>
      <c r="E107" s="124"/>
      <c r="F107" s="143" t="s">
        <v>353</v>
      </c>
      <c r="G107" s="124"/>
      <c r="H107" s="124" t="s">
        <v>392</v>
      </c>
      <c r="I107" s="124" t="s">
        <v>363</v>
      </c>
      <c r="J107" s="124"/>
      <c r="K107" s="135"/>
    </row>
    <row r="108" spans="2:11" ht="15" customHeight="1">
      <c r="B108" s="144"/>
      <c r="C108" s="124" t="s">
        <v>372</v>
      </c>
      <c r="D108" s="124"/>
      <c r="E108" s="124"/>
      <c r="F108" s="143" t="s">
        <v>359</v>
      </c>
      <c r="G108" s="124"/>
      <c r="H108" s="124" t="s">
        <v>392</v>
      </c>
      <c r="I108" s="124" t="s">
        <v>355</v>
      </c>
      <c r="J108" s="124">
        <v>50</v>
      </c>
      <c r="K108" s="135"/>
    </row>
    <row r="109" spans="2:11" ht="15" customHeight="1">
      <c r="B109" s="144"/>
      <c r="C109" s="124" t="s">
        <v>380</v>
      </c>
      <c r="D109" s="124"/>
      <c r="E109" s="124"/>
      <c r="F109" s="143" t="s">
        <v>359</v>
      </c>
      <c r="G109" s="124"/>
      <c r="H109" s="124" t="s">
        <v>392</v>
      </c>
      <c r="I109" s="124" t="s">
        <v>355</v>
      </c>
      <c r="J109" s="124">
        <v>50</v>
      </c>
      <c r="K109" s="135"/>
    </row>
    <row r="110" spans="2:11" ht="15" customHeight="1">
      <c r="B110" s="144"/>
      <c r="C110" s="124" t="s">
        <v>378</v>
      </c>
      <c r="D110" s="124"/>
      <c r="E110" s="124"/>
      <c r="F110" s="143" t="s">
        <v>359</v>
      </c>
      <c r="G110" s="124"/>
      <c r="H110" s="124" t="s">
        <v>392</v>
      </c>
      <c r="I110" s="124" t="s">
        <v>355</v>
      </c>
      <c r="J110" s="124">
        <v>50</v>
      </c>
      <c r="K110" s="135"/>
    </row>
    <row r="111" spans="2:11" ht="15" customHeight="1">
      <c r="B111" s="144"/>
      <c r="C111" s="124" t="s">
        <v>53</v>
      </c>
      <c r="D111" s="124"/>
      <c r="E111" s="124"/>
      <c r="F111" s="143" t="s">
        <v>353</v>
      </c>
      <c r="G111" s="124"/>
      <c r="H111" s="124" t="s">
        <v>393</v>
      </c>
      <c r="I111" s="124" t="s">
        <v>355</v>
      </c>
      <c r="J111" s="124">
        <v>20</v>
      </c>
      <c r="K111" s="135"/>
    </row>
    <row r="112" spans="2:11" ht="15" customHeight="1">
      <c r="B112" s="144"/>
      <c r="C112" s="124" t="s">
        <v>394</v>
      </c>
      <c r="D112" s="124"/>
      <c r="E112" s="124"/>
      <c r="F112" s="143" t="s">
        <v>353</v>
      </c>
      <c r="G112" s="124"/>
      <c r="H112" s="124" t="s">
        <v>395</v>
      </c>
      <c r="I112" s="124" t="s">
        <v>355</v>
      </c>
      <c r="J112" s="124">
        <v>120</v>
      </c>
      <c r="K112" s="135"/>
    </row>
    <row r="113" spans="2:11" ht="15" customHeight="1">
      <c r="B113" s="144"/>
      <c r="C113" s="124" t="s">
        <v>38</v>
      </c>
      <c r="D113" s="124"/>
      <c r="E113" s="124"/>
      <c r="F113" s="143" t="s">
        <v>353</v>
      </c>
      <c r="G113" s="124"/>
      <c r="H113" s="124" t="s">
        <v>396</v>
      </c>
      <c r="I113" s="124" t="s">
        <v>387</v>
      </c>
      <c r="J113" s="124"/>
      <c r="K113" s="135"/>
    </row>
    <row r="114" spans="2:11" ht="15" customHeight="1">
      <c r="B114" s="144"/>
      <c r="C114" s="124" t="s">
        <v>48</v>
      </c>
      <c r="D114" s="124"/>
      <c r="E114" s="124"/>
      <c r="F114" s="143" t="s">
        <v>353</v>
      </c>
      <c r="G114" s="124"/>
      <c r="H114" s="124" t="s">
        <v>397</v>
      </c>
      <c r="I114" s="124" t="s">
        <v>387</v>
      </c>
      <c r="J114" s="124"/>
      <c r="K114" s="135"/>
    </row>
    <row r="115" spans="2:11" ht="15" customHeight="1">
      <c r="B115" s="144"/>
      <c r="C115" s="124" t="s">
        <v>57</v>
      </c>
      <c r="D115" s="124"/>
      <c r="E115" s="124"/>
      <c r="F115" s="143" t="s">
        <v>353</v>
      </c>
      <c r="G115" s="124"/>
      <c r="H115" s="124" t="s">
        <v>398</v>
      </c>
      <c r="I115" s="124" t="s">
        <v>399</v>
      </c>
      <c r="J115" s="124"/>
      <c r="K115" s="135"/>
    </row>
    <row r="116" spans="2:11" ht="15" customHeight="1">
      <c r="B116" s="147"/>
      <c r="C116" s="153"/>
      <c r="D116" s="153"/>
      <c r="E116" s="153"/>
      <c r="F116" s="153"/>
      <c r="G116" s="153"/>
      <c r="H116" s="153"/>
      <c r="I116" s="153"/>
      <c r="J116" s="153"/>
      <c r="K116" s="149"/>
    </row>
    <row r="117" spans="2:11" ht="18.75" customHeight="1">
      <c r="B117" s="154"/>
      <c r="C117" s="120"/>
      <c r="D117" s="120"/>
      <c r="E117" s="120"/>
      <c r="F117" s="155"/>
      <c r="G117" s="120"/>
      <c r="H117" s="120"/>
      <c r="I117" s="120"/>
      <c r="J117" s="120"/>
      <c r="K117" s="154"/>
    </row>
    <row r="118" spans="2:11" ht="18.75" customHeight="1">
      <c r="B118" s="130"/>
      <c r="C118" s="130"/>
      <c r="D118" s="130"/>
      <c r="E118" s="130"/>
      <c r="F118" s="130"/>
      <c r="G118" s="130"/>
      <c r="H118" s="130"/>
      <c r="I118" s="130"/>
      <c r="J118" s="130"/>
      <c r="K118" s="130"/>
    </row>
    <row r="119" spans="2:11" ht="7.5" customHeight="1">
      <c r="B119" s="156"/>
      <c r="C119" s="157"/>
      <c r="D119" s="157"/>
      <c r="E119" s="157"/>
      <c r="F119" s="157"/>
      <c r="G119" s="157"/>
      <c r="H119" s="157"/>
      <c r="I119" s="157"/>
      <c r="J119" s="157"/>
      <c r="K119" s="158"/>
    </row>
    <row r="120" spans="2:11" ht="45" customHeight="1">
      <c r="B120" s="159"/>
      <c r="C120" s="327" t="s">
        <v>400</v>
      </c>
      <c r="D120" s="327"/>
      <c r="E120" s="327"/>
      <c r="F120" s="327"/>
      <c r="G120" s="327"/>
      <c r="H120" s="327"/>
      <c r="I120" s="327"/>
      <c r="J120" s="327"/>
      <c r="K120" s="160"/>
    </row>
    <row r="121" spans="2:11" ht="17.25" customHeight="1">
      <c r="B121" s="161"/>
      <c r="C121" s="136" t="s">
        <v>347</v>
      </c>
      <c r="D121" s="136"/>
      <c r="E121" s="136"/>
      <c r="F121" s="136" t="s">
        <v>348</v>
      </c>
      <c r="G121" s="137"/>
      <c r="H121" s="136" t="s">
        <v>101</v>
      </c>
      <c r="I121" s="136" t="s">
        <v>57</v>
      </c>
      <c r="J121" s="136" t="s">
        <v>349</v>
      </c>
      <c r="K121" s="162"/>
    </row>
    <row r="122" spans="2:11" ht="17.25" customHeight="1">
      <c r="B122" s="161"/>
      <c r="C122" s="138" t="s">
        <v>350</v>
      </c>
      <c r="D122" s="138"/>
      <c r="E122" s="138"/>
      <c r="F122" s="139" t="s">
        <v>351</v>
      </c>
      <c r="G122" s="140"/>
      <c r="H122" s="138"/>
      <c r="I122" s="138"/>
      <c r="J122" s="138" t="s">
        <v>352</v>
      </c>
      <c r="K122" s="162"/>
    </row>
    <row r="123" spans="2:11" ht="5.25" customHeight="1">
      <c r="B123" s="163"/>
      <c r="C123" s="141"/>
      <c r="D123" s="141"/>
      <c r="E123" s="141"/>
      <c r="F123" s="141"/>
      <c r="G123" s="124"/>
      <c r="H123" s="141"/>
      <c r="I123" s="141"/>
      <c r="J123" s="141"/>
      <c r="K123" s="164"/>
    </row>
    <row r="124" spans="2:11" ht="15" customHeight="1">
      <c r="B124" s="163"/>
      <c r="C124" s="124" t="s">
        <v>356</v>
      </c>
      <c r="D124" s="141"/>
      <c r="E124" s="141"/>
      <c r="F124" s="143" t="s">
        <v>353</v>
      </c>
      <c r="G124" s="124"/>
      <c r="H124" s="124" t="s">
        <v>392</v>
      </c>
      <c r="I124" s="124" t="s">
        <v>355</v>
      </c>
      <c r="J124" s="124">
        <v>120</v>
      </c>
      <c r="K124" s="165"/>
    </row>
    <row r="125" spans="2:11" ht="15" customHeight="1">
      <c r="B125" s="163"/>
      <c r="C125" s="124" t="s">
        <v>401</v>
      </c>
      <c r="D125" s="124"/>
      <c r="E125" s="124"/>
      <c r="F125" s="143" t="s">
        <v>353</v>
      </c>
      <c r="G125" s="124"/>
      <c r="H125" s="124" t="s">
        <v>402</v>
      </c>
      <c r="I125" s="124" t="s">
        <v>355</v>
      </c>
      <c r="J125" s="124" t="s">
        <v>403</v>
      </c>
      <c r="K125" s="165"/>
    </row>
    <row r="126" spans="2:11" ht="15" customHeight="1">
      <c r="B126" s="163"/>
      <c r="C126" s="124" t="s">
        <v>302</v>
      </c>
      <c r="D126" s="124"/>
      <c r="E126" s="124"/>
      <c r="F126" s="143" t="s">
        <v>353</v>
      </c>
      <c r="G126" s="124"/>
      <c r="H126" s="124" t="s">
        <v>404</v>
      </c>
      <c r="I126" s="124" t="s">
        <v>355</v>
      </c>
      <c r="J126" s="124" t="s">
        <v>403</v>
      </c>
      <c r="K126" s="165"/>
    </row>
    <row r="127" spans="2:11" ht="15" customHeight="1">
      <c r="B127" s="163"/>
      <c r="C127" s="124" t="s">
        <v>364</v>
      </c>
      <c r="D127" s="124"/>
      <c r="E127" s="124"/>
      <c r="F127" s="143" t="s">
        <v>359</v>
      </c>
      <c r="G127" s="124"/>
      <c r="H127" s="124" t="s">
        <v>365</v>
      </c>
      <c r="I127" s="124" t="s">
        <v>355</v>
      </c>
      <c r="J127" s="124">
        <v>15</v>
      </c>
      <c r="K127" s="165"/>
    </row>
    <row r="128" spans="2:11" ht="15" customHeight="1">
      <c r="B128" s="163"/>
      <c r="C128" s="145" t="s">
        <v>366</v>
      </c>
      <c r="D128" s="145"/>
      <c r="E128" s="145"/>
      <c r="F128" s="146" t="s">
        <v>359</v>
      </c>
      <c r="G128" s="145"/>
      <c r="H128" s="145" t="s">
        <v>367</v>
      </c>
      <c r="I128" s="145" t="s">
        <v>355</v>
      </c>
      <c r="J128" s="145">
        <v>15</v>
      </c>
      <c r="K128" s="165"/>
    </row>
    <row r="129" spans="2:11" ht="15" customHeight="1">
      <c r="B129" s="163"/>
      <c r="C129" s="145" t="s">
        <v>368</v>
      </c>
      <c r="D129" s="145"/>
      <c r="E129" s="145"/>
      <c r="F129" s="146" t="s">
        <v>359</v>
      </c>
      <c r="G129" s="145"/>
      <c r="H129" s="145" t="s">
        <v>369</v>
      </c>
      <c r="I129" s="145" t="s">
        <v>355</v>
      </c>
      <c r="J129" s="145">
        <v>20</v>
      </c>
      <c r="K129" s="165"/>
    </row>
    <row r="130" spans="2:11" ht="15" customHeight="1">
      <c r="B130" s="163"/>
      <c r="C130" s="145" t="s">
        <v>370</v>
      </c>
      <c r="D130" s="145"/>
      <c r="E130" s="145"/>
      <c r="F130" s="146" t="s">
        <v>359</v>
      </c>
      <c r="G130" s="145"/>
      <c r="H130" s="145" t="s">
        <v>371</v>
      </c>
      <c r="I130" s="145" t="s">
        <v>355</v>
      </c>
      <c r="J130" s="145">
        <v>20</v>
      </c>
      <c r="K130" s="165"/>
    </row>
    <row r="131" spans="2:11" ht="15" customHeight="1">
      <c r="B131" s="163"/>
      <c r="C131" s="124" t="s">
        <v>358</v>
      </c>
      <c r="D131" s="124"/>
      <c r="E131" s="124"/>
      <c r="F131" s="143" t="s">
        <v>359</v>
      </c>
      <c r="G131" s="124"/>
      <c r="H131" s="124" t="s">
        <v>392</v>
      </c>
      <c r="I131" s="124" t="s">
        <v>355</v>
      </c>
      <c r="J131" s="124">
        <v>50</v>
      </c>
      <c r="K131" s="165"/>
    </row>
    <row r="132" spans="2:11" ht="15" customHeight="1">
      <c r="B132" s="163"/>
      <c r="C132" s="124" t="s">
        <v>372</v>
      </c>
      <c r="D132" s="124"/>
      <c r="E132" s="124"/>
      <c r="F132" s="143" t="s">
        <v>359</v>
      </c>
      <c r="G132" s="124"/>
      <c r="H132" s="124" t="s">
        <v>392</v>
      </c>
      <c r="I132" s="124" t="s">
        <v>355</v>
      </c>
      <c r="J132" s="124">
        <v>50</v>
      </c>
      <c r="K132" s="165"/>
    </row>
    <row r="133" spans="2:11" ht="15" customHeight="1">
      <c r="B133" s="163"/>
      <c r="C133" s="124" t="s">
        <v>378</v>
      </c>
      <c r="D133" s="124"/>
      <c r="E133" s="124"/>
      <c r="F133" s="143" t="s">
        <v>359</v>
      </c>
      <c r="G133" s="124"/>
      <c r="H133" s="124" t="s">
        <v>392</v>
      </c>
      <c r="I133" s="124" t="s">
        <v>355</v>
      </c>
      <c r="J133" s="124">
        <v>50</v>
      </c>
      <c r="K133" s="165"/>
    </row>
    <row r="134" spans="2:11" ht="15" customHeight="1">
      <c r="B134" s="163"/>
      <c r="C134" s="124" t="s">
        <v>380</v>
      </c>
      <c r="D134" s="124"/>
      <c r="E134" s="124"/>
      <c r="F134" s="143" t="s">
        <v>359</v>
      </c>
      <c r="G134" s="124"/>
      <c r="H134" s="124" t="s">
        <v>392</v>
      </c>
      <c r="I134" s="124" t="s">
        <v>355</v>
      </c>
      <c r="J134" s="124">
        <v>50</v>
      </c>
      <c r="K134" s="165"/>
    </row>
    <row r="135" spans="2:11" ht="15" customHeight="1">
      <c r="B135" s="163"/>
      <c r="C135" s="124" t="s">
        <v>106</v>
      </c>
      <c r="D135" s="124"/>
      <c r="E135" s="124"/>
      <c r="F135" s="143" t="s">
        <v>359</v>
      </c>
      <c r="G135" s="124"/>
      <c r="H135" s="124" t="s">
        <v>405</v>
      </c>
      <c r="I135" s="124" t="s">
        <v>355</v>
      </c>
      <c r="J135" s="124">
        <v>255</v>
      </c>
      <c r="K135" s="165"/>
    </row>
    <row r="136" spans="2:11" ht="15" customHeight="1">
      <c r="B136" s="163"/>
      <c r="C136" s="124" t="s">
        <v>382</v>
      </c>
      <c r="D136" s="124"/>
      <c r="E136" s="124"/>
      <c r="F136" s="143" t="s">
        <v>353</v>
      </c>
      <c r="G136" s="124"/>
      <c r="H136" s="124" t="s">
        <v>406</v>
      </c>
      <c r="I136" s="124" t="s">
        <v>384</v>
      </c>
      <c r="J136" s="124"/>
      <c r="K136" s="165"/>
    </row>
    <row r="137" spans="2:11" ht="15" customHeight="1">
      <c r="B137" s="163"/>
      <c r="C137" s="124" t="s">
        <v>385</v>
      </c>
      <c r="D137" s="124"/>
      <c r="E137" s="124"/>
      <c r="F137" s="143" t="s">
        <v>353</v>
      </c>
      <c r="G137" s="124"/>
      <c r="H137" s="124" t="s">
        <v>407</v>
      </c>
      <c r="I137" s="124" t="s">
        <v>387</v>
      </c>
      <c r="J137" s="124"/>
      <c r="K137" s="165"/>
    </row>
    <row r="138" spans="2:11" ht="15" customHeight="1">
      <c r="B138" s="163"/>
      <c r="C138" s="124" t="s">
        <v>388</v>
      </c>
      <c r="D138" s="124"/>
      <c r="E138" s="124"/>
      <c r="F138" s="143" t="s">
        <v>353</v>
      </c>
      <c r="G138" s="124"/>
      <c r="H138" s="124" t="s">
        <v>388</v>
      </c>
      <c r="I138" s="124" t="s">
        <v>387</v>
      </c>
      <c r="J138" s="124"/>
      <c r="K138" s="165"/>
    </row>
    <row r="139" spans="2:11" ht="15" customHeight="1">
      <c r="B139" s="163"/>
      <c r="C139" s="124" t="s">
        <v>38</v>
      </c>
      <c r="D139" s="124"/>
      <c r="E139" s="124"/>
      <c r="F139" s="143" t="s">
        <v>353</v>
      </c>
      <c r="G139" s="124"/>
      <c r="H139" s="124" t="s">
        <v>408</v>
      </c>
      <c r="I139" s="124" t="s">
        <v>387</v>
      </c>
      <c r="J139" s="124"/>
      <c r="K139" s="165"/>
    </row>
    <row r="140" spans="2:11" ht="15" customHeight="1">
      <c r="B140" s="163"/>
      <c r="C140" s="124" t="s">
        <v>409</v>
      </c>
      <c r="D140" s="124"/>
      <c r="E140" s="124"/>
      <c r="F140" s="143" t="s">
        <v>353</v>
      </c>
      <c r="G140" s="124"/>
      <c r="H140" s="124" t="s">
        <v>410</v>
      </c>
      <c r="I140" s="124" t="s">
        <v>387</v>
      </c>
      <c r="J140" s="124"/>
      <c r="K140" s="165"/>
    </row>
    <row r="141" spans="2:11" ht="15" customHeight="1">
      <c r="B141" s="166"/>
      <c r="C141" s="167"/>
      <c r="D141" s="167"/>
      <c r="E141" s="167"/>
      <c r="F141" s="167"/>
      <c r="G141" s="167"/>
      <c r="H141" s="167"/>
      <c r="I141" s="167"/>
      <c r="J141" s="167"/>
      <c r="K141" s="168"/>
    </row>
    <row r="142" spans="2:11" ht="18.75" customHeight="1">
      <c r="B142" s="120"/>
      <c r="C142" s="120"/>
      <c r="D142" s="120"/>
      <c r="E142" s="120"/>
      <c r="F142" s="155"/>
      <c r="G142" s="120"/>
      <c r="H142" s="120"/>
      <c r="I142" s="120"/>
      <c r="J142" s="120"/>
      <c r="K142" s="120"/>
    </row>
    <row r="143" spans="2:11" ht="18.75" customHeight="1">
      <c r="B143" s="130"/>
      <c r="C143" s="130"/>
      <c r="D143" s="130"/>
      <c r="E143" s="130"/>
      <c r="F143" s="130"/>
      <c r="G143" s="130"/>
      <c r="H143" s="130"/>
      <c r="I143" s="130"/>
      <c r="J143" s="130"/>
      <c r="K143" s="130"/>
    </row>
    <row r="144" spans="2:11" ht="7.5" customHeight="1">
      <c r="B144" s="131"/>
      <c r="C144" s="132"/>
      <c r="D144" s="132"/>
      <c r="E144" s="132"/>
      <c r="F144" s="132"/>
      <c r="G144" s="132"/>
      <c r="H144" s="132"/>
      <c r="I144" s="132"/>
      <c r="J144" s="132"/>
      <c r="K144" s="133"/>
    </row>
    <row r="145" spans="2:11" ht="45" customHeight="1">
      <c r="B145" s="134"/>
      <c r="C145" s="330" t="s">
        <v>411</v>
      </c>
      <c r="D145" s="330"/>
      <c r="E145" s="330"/>
      <c r="F145" s="330"/>
      <c r="G145" s="330"/>
      <c r="H145" s="330"/>
      <c r="I145" s="330"/>
      <c r="J145" s="330"/>
      <c r="K145" s="135"/>
    </row>
    <row r="146" spans="2:11" ht="17.25" customHeight="1">
      <c r="B146" s="134"/>
      <c r="C146" s="136" t="s">
        <v>347</v>
      </c>
      <c r="D146" s="136"/>
      <c r="E146" s="136"/>
      <c r="F146" s="136" t="s">
        <v>348</v>
      </c>
      <c r="G146" s="137"/>
      <c r="H146" s="136" t="s">
        <v>101</v>
      </c>
      <c r="I146" s="136" t="s">
        <v>57</v>
      </c>
      <c r="J146" s="136" t="s">
        <v>349</v>
      </c>
      <c r="K146" s="135"/>
    </row>
    <row r="147" spans="2:11" ht="17.25" customHeight="1">
      <c r="B147" s="134"/>
      <c r="C147" s="138" t="s">
        <v>350</v>
      </c>
      <c r="D147" s="138"/>
      <c r="E147" s="138"/>
      <c r="F147" s="139" t="s">
        <v>351</v>
      </c>
      <c r="G147" s="140"/>
      <c r="H147" s="138"/>
      <c r="I147" s="138"/>
      <c r="J147" s="138" t="s">
        <v>352</v>
      </c>
      <c r="K147" s="135"/>
    </row>
    <row r="148" spans="2:11" ht="5.25" customHeight="1">
      <c r="B148" s="144"/>
      <c r="C148" s="141"/>
      <c r="D148" s="141"/>
      <c r="E148" s="141"/>
      <c r="F148" s="141"/>
      <c r="G148" s="142"/>
      <c r="H148" s="141"/>
      <c r="I148" s="141"/>
      <c r="J148" s="141"/>
      <c r="K148" s="165"/>
    </row>
    <row r="149" spans="2:11" ht="15" customHeight="1">
      <c r="B149" s="144"/>
      <c r="C149" s="169" t="s">
        <v>356</v>
      </c>
      <c r="D149" s="124"/>
      <c r="E149" s="124"/>
      <c r="F149" s="170" t="s">
        <v>353</v>
      </c>
      <c r="G149" s="124"/>
      <c r="H149" s="169" t="s">
        <v>392</v>
      </c>
      <c r="I149" s="169" t="s">
        <v>355</v>
      </c>
      <c r="J149" s="169">
        <v>120</v>
      </c>
      <c r="K149" s="165"/>
    </row>
    <row r="150" spans="2:11" ht="15" customHeight="1">
      <c r="B150" s="144"/>
      <c r="C150" s="169" t="s">
        <v>401</v>
      </c>
      <c r="D150" s="124"/>
      <c r="E150" s="124"/>
      <c r="F150" s="170" t="s">
        <v>353</v>
      </c>
      <c r="G150" s="124"/>
      <c r="H150" s="169" t="s">
        <v>412</v>
      </c>
      <c r="I150" s="169" t="s">
        <v>355</v>
      </c>
      <c r="J150" s="169" t="s">
        <v>403</v>
      </c>
      <c r="K150" s="165"/>
    </row>
    <row r="151" spans="2:11" ht="15" customHeight="1">
      <c r="B151" s="144"/>
      <c r="C151" s="169" t="s">
        <v>302</v>
      </c>
      <c r="D151" s="124"/>
      <c r="E151" s="124"/>
      <c r="F151" s="170" t="s">
        <v>353</v>
      </c>
      <c r="G151" s="124"/>
      <c r="H151" s="169" t="s">
        <v>413</v>
      </c>
      <c r="I151" s="169" t="s">
        <v>355</v>
      </c>
      <c r="J151" s="169" t="s">
        <v>403</v>
      </c>
      <c r="K151" s="165"/>
    </row>
    <row r="152" spans="2:11" ht="15" customHeight="1">
      <c r="B152" s="144"/>
      <c r="C152" s="169" t="s">
        <v>358</v>
      </c>
      <c r="D152" s="124"/>
      <c r="E152" s="124"/>
      <c r="F152" s="170" t="s">
        <v>359</v>
      </c>
      <c r="G152" s="124"/>
      <c r="H152" s="169" t="s">
        <v>392</v>
      </c>
      <c r="I152" s="169" t="s">
        <v>355</v>
      </c>
      <c r="J152" s="169">
        <v>50</v>
      </c>
      <c r="K152" s="165"/>
    </row>
    <row r="153" spans="2:11" ht="15" customHeight="1">
      <c r="B153" s="144"/>
      <c r="C153" s="169" t="s">
        <v>361</v>
      </c>
      <c r="D153" s="124"/>
      <c r="E153" s="124"/>
      <c r="F153" s="170" t="s">
        <v>353</v>
      </c>
      <c r="G153" s="124"/>
      <c r="H153" s="169" t="s">
        <v>392</v>
      </c>
      <c r="I153" s="169" t="s">
        <v>363</v>
      </c>
      <c r="J153" s="169"/>
      <c r="K153" s="165"/>
    </row>
    <row r="154" spans="2:11" ht="15" customHeight="1">
      <c r="B154" s="144"/>
      <c r="C154" s="169" t="s">
        <v>372</v>
      </c>
      <c r="D154" s="124"/>
      <c r="E154" s="124"/>
      <c r="F154" s="170" t="s">
        <v>359</v>
      </c>
      <c r="G154" s="124"/>
      <c r="H154" s="169" t="s">
        <v>392</v>
      </c>
      <c r="I154" s="169" t="s">
        <v>355</v>
      </c>
      <c r="J154" s="169">
        <v>50</v>
      </c>
      <c r="K154" s="165"/>
    </row>
    <row r="155" spans="2:11" ht="15" customHeight="1">
      <c r="B155" s="144"/>
      <c r="C155" s="169" t="s">
        <v>380</v>
      </c>
      <c r="D155" s="124"/>
      <c r="E155" s="124"/>
      <c r="F155" s="170" t="s">
        <v>359</v>
      </c>
      <c r="G155" s="124"/>
      <c r="H155" s="169" t="s">
        <v>392</v>
      </c>
      <c r="I155" s="169" t="s">
        <v>355</v>
      </c>
      <c r="J155" s="169">
        <v>50</v>
      </c>
      <c r="K155" s="165"/>
    </row>
    <row r="156" spans="2:11" ht="15" customHeight="1">
      <c r="B156" s="144"/>
      <c r="C156" s="169" t="s">
        <v>378</v>
      </c>
      <c r="D156" s="124"/>
      <c r="E156" s="124"/>
      <c r="F156" s="170" t="s">
        <v>359</v>
      </c>
      <c r="G156" s="124"/>
      <c r="H156" s="169" t="s">
        <v>392</v>
      </c>
      <c r="I156" s="169" t="s">
        <v>355</v>
      </c>
      <c r="J156" s="169">
        <v>50</v>
      </c>
      <c r="K156" s="165"/>
    </row>
    <row r="157" spans="2:11" ht="15" customHeight="1">
      <c r="B157" s="144"/>
      <c r="C157" s="169" t="s">
        <v>87</v>
      </c>
      <c r="D157" s="124"/>
      <c r="E157" s="124"/>
      <c r="F157" s="170" t="s">
        <v>353</v>
      </c>
      <c r="G157" s="124"/>
      <c r="H157" s="169" t="s">
        <v>414</v>
      </c>
      <c r="I157" s="169" t="s">
        <v>355</v>
      </c>
      <c r="J157" s="169" t="s">
        <v>415</v>
      </c>
      <c r="K157" s="165"/>
    </row>
    <row r="158" spans="2:11" ht="15" customHeight="1">
      <c r="B158" s="144"/>
      <c r="C158" s="169" t="s">
        <v>416</v>
      </c>
      <c r="D158" s="124"/>
      <c r="E158" s="124"/>
      <c r="F158" s="170" t="s">
        <v>353</v>
      </c>
      <c r="G158" s="124"/>
      <c r="H158" s="169" t="s">
        <v>417</v>
      </c>
      <c r="I158" s="169" t="s">
        <v>387</v>
      </c>
      <c r="J158" s="169"/>
      <c r="K158" s="165"/>
    </row>
    <row r="159" spans="2:11" ht="15" customHeight="1">
      <c r="B159" s="171"/>
      <c r="C159" s="153"/>
      <c r="D159" s="153"/>
      <c r="E159" s="153"/>
      <c r="F159" s="153"/>
      <c r="G159" s="153"/>
      <c r="H159" s="153"/>
      <c r="I159" s="153"/>
      <c r="J159" s="153"/>
      <c r="K159" s="172"/>
    </row>
    <row r="160" spans="2:11" ht="18.75" customHeight="1">
      <c r="B160" s="120"/>
      <c r="C160" s="124"/>
      <c r="D160" s="124"/>
      <c r="E160" s="124"/>
      <c r="F160" s="143"/>
      <c r="G160" s="124"/>
      <c r="H160" s="124"/>
      <c r="I160" s="124"/>
      <c r="J160" s="124"/>
      <c r="K160" s="120"/>
    </row>
    <row r="161" spans="2:11" ht="18.75" customHeight="1">
      <c r="B161" s="130"/>
      <c r="C161" s="130"/>
      <c r="D161" s="130"/>
      <c r="E161" s="130"/>
      <c r="F161" s="130"/>
      <c r="G161" s="130"/>
      <c r="H161" s="130"/>
      <c r="I161" s="130"/>
      <c r="J161" s="130"/>
      <c r="K161" s="130"/>
    </row>
    <row r="162" spans="2:11" ht="7.5" customHeight="1">
      <c r="B162" s="112"/>
      <c r="C162" s="113"/>
      <c r="D162" s="113"/>
      <c r="E162" s="113"/>
      <c r="F162" s="113"/>
      <c r="G162" s="113"/>
      <c r="H162" s="113"/>
      <c r="I162" s="113"/>
      <c r="J162" s="113"/>
      <c r="K162" s="114"/>
    </row>
    <row r="163" spans="2:11" ht="45" customHeight="1">
      <c r="B163" s="115"/>
      <c r="C163" s="327" t="s">
        <v>418</v>
      </c>
      <c r="D163" s="327"/>
      <c r="E163" s="327"/>
      <c r="F163" s="327"/>
      <c r="G163" s="327"/>
      <c r="H163" s="327"/>
      <c r="I163" s="327"/>
      <c r="J163" s="327"/>
      <c r="K163" s="116"/>
    </row>
    <row r="164" spans="2:11" ht="17.25" customHeight="1">
      <c r="B164" s="115"/>
      <c r="C164" s="136" t="s">
        <v>347</v>
      </c>
      <c r="D164" s="136"/>
      <c r="E164" s="136"/>
      <c r="F164" s="136" t="s">
        <v>348</v>
      </c>
      <c r="G164" s="173"/>
      <c r="H164" s="174" t="s">
        <v>101</v>
      </c>
      <c r="I164" s="174" t="s">
        <v>57</v>
      </c>
      <c r="J164" s="136" t="s">
        <v>349</v>
      </c>
      <c r="K164" s="116"/>
    </row>
    <row r="165" spans="2:11" ht="17.25" customHeight="1">
      <c r="B165" s="117"/>
      <c r="C165" s="138" t="s">
        <v>350</v>
      </c>
      <c r="D165" s="138"/>
      <c r="E165" s="138"/>
      <c r="F165" s="139" t="s">
        <v>351</v>
      </c>
      <c r="G165" s="175"/>
      <c r="H165" s="176"/>
      <c r="I165" s="176"/>
      <c r="J165" s="138" t="s">
        <v>352</v>
      </c>
      <c r="K165" s="118"/>
    </row>
    <row r="166" spans="2:11" ht="5.25" customHeight="1">
      <c r="B166" s="144"/>
      <c r="C166" s="141"/>
      <c r="D166" s="141"/>
      <c r="E166" s="141"/>
      <c r="F166" s="141"/>
      <c r="G166" s="142"/>
      <c r="H166" s="141"/>
      <c r="I166" s="141"/>
      <c r="J166" s="141"/>
      <c r="K166" s="165"/>
    </row>
    <row r="167" spans="2:11" ht="15" customHeight="1">
      <c r="B167" s="144"/>
      <c r="C167" s="124" t="s">
        <v>356</v>
      </c>
      <c r="D167" s="124"/>
      <c r="E167" s="124"/>
      <c r="F167" s="143" t="s">
        <v>353</v>
      </c>
      <c r="G167" s="124"/>
      <c r="H167" s="124" t="s">
        <v>392</v>
      </c>
      <c r="I167" s="124" t="s">
        <v>355</v>
      </c>
      <c r="J167" s="124">
        <v>120</v>
      </c>
      <c r="K167" s="165"/>
    </row>
    <row r="168" spans="2:11" ht="15" customHeight="1">
      <c r="B168" s="144"/>
      <c r="C168" s="124" t="s">
        <v>401</v>
      </c>
      <c r="D168" s="124"/>
      <c r="E168" s="124"/>
      <c r="F168" s="143" t="s">
        <v>353</v>
      </c>
      <c r="G168" s="124"/>
      <c r="H168" s="124" t="s">
        <v>402</v>
      </c>
      <c r="I168" s="124" t="s">
        <v>355</v>
      </c>
      <c r="J168" s="124" t="s">
        <v>403</v>
      </c>
      <c r="K168" s="165"/>
    </row>
    <row r="169" spans="2:11" ht="15" customHeight="1">
      <c r="B169" s="144"/>
      <c r="C169" s="124" t="s">
        <v>302</v>
      </c>
      <c r="D169" s="124"/>
      <c r="E169" s="124"/>
      <c r="F169" s="143" t="s">
        <v>353</v>
      </c>
      <c r="G169" s="124"/>
      <c r="H169" s="124" t="s">
        <v>419</v>
      </c>
      <c r="I169" s="124" t="s">
        <v>355</v>
      </c>
      <c r="J169" s="124" t="s">
        <v>403</v>
      </c>
      <c r="K169" s="165"/>
    </row>
    <row r="170" spans="2:11" ht="15" customHeight="1">
      <c r="B170" s="144"/>
      <c r="C170" s="124" t="s">
        <v>358</v>
      </c>
      <c r="D170" s="124"/>
      <c r="E170" s="124"/>
      <c r="F170" s="143" t="s">
        <v>359</v>
      </c>
      <c r="G170" s="124"/>
      <c r="H170" s="124" t="s">
        <v>419</v>
      </c>
      <c r="I170" s="124" t="s">
        <v>355</v>
      </c>
      <c r="J170" s="124">
        <v>50</v>
      </c>
      <c r="K170" s="165"/>
    </row>
    <row r="171" spans="2:11" ht="15" customHeight="1">
      <c r="B171" s="144"/>
      <c r="C171" s="124" t="s">
        <v>361</v>
      </c>
      <c r="D171" s="124"/>
      <c r="E171" s="124"/>
      <c r="F171" s="143" t="s">
        <v>353</v>
      </c>
      <c r="G171" s="124"/>
      <c r="H171" s="124" t="s">
        <v>419</v>
      </c>
      <c r="I171" s="124" t="s">
        <v>363</v>
      </c>
      <c r="J171" s="124"/>
      <c r="K171" s="165"/>
    </row>
    <row r="172" spans="2:11" ht="15" customHeight="1">
      <c r="B172" s="144"/>
      <c r="C172" s="124" t="s">
        <v>372</v>
      </c>
      <c r="D172" s="124"/>
      <c r="E172" s="124"/>
      <c r="F172" s="143" t="s">
        <v>359</v>
      </c>
      <c r="G172" s="124"/>
      <c r="H172" s="124" t="s">
        <v>419</v>
      </c>
      <c r="I172" s="124" t="s">
        <v>355</v>
      </c>
      <c r="J172" s="124">
        <v>50</v>
      </c>
      <c r="K172" s="165"/>
    </row>
    <row r="173" spans="2:11" ht="15" customHeight="1">
      <c r="B173" s="144"/>
      <c r="C173" s="124" t="s">
        <v>380</v>
      </c>
      <c r="D173" s="124"/>
      <c r="E173" s="124"/>
      <c r="F173" s="143" t="s">
        <v>359</v>
      </c>
      <c r="G173" s="124"/>
      <c r="H173" s="124" t="s">
        <v>419</v>
      </c>
      <c r="I173" s="124" t="s">
        <v>355</v>
      </c>
      <c r="J173" s="124">
        <v>50</v>
      </c>
      <c r="K173" s="165"/>
    </row>
    <row r="174" spans="2:11" ht="15" customHeight="1">
      <c r="B174" s="144"/>
      <c r="C174" s="124" t="s">
        <v>378</v>
      </c>
      <c r="D174" s="124"/>
      <c r="E174" s="124"/>
      <c r="F174" s="143" t="s">
        <v>359</v>
      </c>
      <c r="G174" s="124"/>
      <c r="H174" s="124" t="s">
        <v>419</v>
      </c>
      <c r="I174" s="124" t="s">
        <v>355</v>
      </c>
      <c r="J174" s="124">
        <v>50</v>
      </c>
      <c r="K174" s="165"/>
    </row>
    <row r="175" spans="2:11" ht="15" customHeight="1">
      <c r="B175" s="144"/>
      <c r="C175" s="124" t="s">
        <v>100</v>
      </c>
      <c r="D175" s="124"/>
      <c r="E175" s="124"/>
      <c r="F175" s="143" t="s">
        <v>353</v>
      </c>
      <c r="G175" s="124"/>
      <c r="H175" s="124" t="s">
        <v>420</v>
      </c>
      <c r="I175" s="124" t="s">
        <v>421</v>
      </c>
      <c r="J175" s="124"/>
      <c r="K175" s="165"/>
    </row>
    <row r="176" spans="2:11" ht="15" customHeight="1">
      <c r="B176" s="144"/>
      <c r="C176" s="124" t="s">
        <v>57</v>
      </c>
      <c r="D176" s="124"/>
      <c r="E176" s="124"/>
      <c r="F176" s="143" t="s">
        <v>353</v>
      </c>
      <c r="G176" s="124"/>
      <c r="H176" s="124" t="s">
        <v>422</v>
      </c>
      <c r="I176" s="124" t="s">
        <v>423</v>
      </c>
      <c r="J176" s="124">
        <v>1</v>
      </c>
      <c r="K176" s="165"/>
    </row>
    <row r="177" spans="2:11" ht="15" customHeight="1">
      <c r="B177" s="144"/>
      <c r="C177" s="124" t="s">
        <v>53</v>
      </c>
      <c r="D177" s="124"/>
      <c r="E177" s="124"/>
      <c r="F177" s="143" t="s">
        <v>353</v>
      </c>
      <c r="G177" s="124"/>
      <c r="H177" s="124" t="s">
        <v>424</v>
      </c>
      <c r="I177" s="124" t="s">
        <v>355</v>
      </c>
      <c r="J177" s="124">
        <v>20</v>
      </c>
      <c r="K177" s="165"/>
    </row>
    <row r="178" spans="2:11" ht="15" customHeight="1">
      <c r="B178" s="144"/>
      <c r="C178" s="124" t="s">
        <v>101</v>
      </c>
      <c r="D178" s="124"/>
      <c r="E178" s="124"/>
      <c r="F178" s="143" t="s">
        <v>353</v>
      </c>
      <c r="G178" s="124"/>
      <c r="H178" s="124" t="s">
        <v>425</v>
      </c>
      <c r="I178" s="124" t="s">
        <v>355</v>
      </c>
      <c r="J178" s="124">
        <v>255</v>
      </c>
      <c r="K178" s="165"/>
    </row>
    <row r="179" spans="2:11" ht="15" customHeight="1">
      <c r="B179" s="144"/>
      <c r="C179" s="124" t="s">
        <v>102</v>
      </c>
      <c r="D179" s="124"/>
      <c r="E179" s="124"/>
      <c r="F179" s="143" t="s">
        <v>353</v>
      </c>
      <c r="G179" s="124"/>
      <c r="H179" s="124" t="s">
        <v>318</v>
      </c>
      <c r="I179" s="124" t="s">
        <v>355</v>
      </c>
      <c r="J179" s="124">
        <v>10</v>
      </c>
      <c r="K179" s="165"/>
    </row>
    <row r="180" spans="2:11" ht="15" customHeight="1">
      <c r="B180" s="144"/>
      <c r="C180" s="124" t="s">
        <v>103</v>
      </c>
      <c r="D180" s="124"/>
      <c r="E180" s="124"/>
      <c r="F180" s="143" t="s">
        <v>353</v>
      </c>
      <c r="G180" s="124"/>
      <c r="H180" s="124" t="s">
        <v>426</v>
      </c>
      <c r="I180" s="124" t="s">
        <v>387</v>
      </c>
      <c r="J180" s="124"/>
      <c r="K180" s="165"/>
    </row>
    <row r="181" spans="2:11" ht="15" customHeight="1">
      <c r="B181" s="144"/>
      <c r="C181" s="124" t="s">
        <v>427</v>
      </c>
      <c r="D181" s="124"/>
      <c r="E181" s="124"/>
      <c r="F181" s="143" t="s">
        <v>353</v>
      </c>
      <c r="G181" s="124"/>
      <c r="H181" s="124" t="s">
        <v>428</v>
      </c>
      <c r="I181" s="124" t="s">
        <v>387</v>
      </c>
      <c r="J181" s="124"/>
      <c r="K181" s="165"/>
    </row>
    <row r="182" spans="2:11" ht="15" customHeight="1">
      <c r="B182" s="144"/>
      <c r="C182" s="124" t="s">
        <v>416</v>
      </c>
      <c r="D182" s="124"/>
      <c r="E182" s="124"/>
      <c r="F182" s="143" t="s">
        <v>353</v>
      </c>
      <c r="G182" s="124"/>
      <c r="H182" s="124" t="s">
        <v>429</v>
      </c>
      <c r="I182" s="124" t="s">
        <v>387</v>
      </c>
      <c r="J182" s="124"/>
      <c r="K182" s="165"/>
    </row>
    <row r="183" spans="2:11" ht="15" customHeight="1">
      <c r="B183" s="144"/>
      <c r="C183" s="124" t="s">
        <v>105</v>
      </c>
      <c r="D183" s="124"/>
      <c r="E183" s="124"/>
      <c r="F183" s="143" t="s">
        <v>359</v>
      </c>
      <c r="G183" s="124"/>
      <c r="H183" s="124" t="s">
        <v>430</v>
      </c>
      <c r="I183" s="124" t="s">
        <v>355</v>
      </c>
      <c r="J183" s="124">
        <v>50</v>
      </c>
      <c r="K183" s="165"/>
    </row>
    <row r="184" spans="2:11" ht="15" customHeight="1">
      <c r="B184" s="144"/>
      <c r="C184" s="124" t="s">
        <v>431</v>
      </c>
      <c r="D184" s="124"/>
      <c r="E184" s="124"/>
      <c r="F184" s="143" t="s">
        <v>359</v>
      </c>
      <c r="G184" s="124"/>
      <c r="H184" s="124" t="s">
        <v>432</v>
      </c>
      <c r="I184" s="124" t="s">
        <v>433</v>
      </c>
      <c r="J184" s="124"/>
      <c r="K184" s="165"/>
    </row>
    <row r="185" spans="2:11" ht="15" customHeight="1">
      <c r="B185" s="144"/>
      <c r="C185" s="124" t="s">
        <v>434</v>
      </c>
      <c r="D185" s="124"/>
      <c r="E185" s="124"/>
      <c r="F185" s="143" t="s">
        <v>359</v>
      </c>
      <c r="G185" s="124"/>
      <c r="H185" s="124" t="s">
        <v>435</v>
      </c>
      <c r="I185" s="124" t="s">
        <v>433</v>
      </c>
      <c r="J185" s="124"/>
      <c r="K185" s="165"/>
    </row>
    <row r="186" spans="2:11" ht="15" customHeight="1">
      <c r="B186" s="144"/>
      <c r="C186" s="124" t="s">
        <v>436</v>
      </c>
      <c r="D186" s="124"/>
      <c r="E186" s="124"/>
      <c r="F186" s="143" t="s">
        <v>359</v>
      </c>
      <c r="G186" s="124"/>
      <c r="H186" s="124" t="s">
        <v>437</v>
      </c>
      <c r="I186" s="124" t="s">
        <v>433</v>
      </c>
      <c r="J186" s="124"/>
      <c r="K186" s="165"/>
    </row>
    <row r="187" spans="2:11" ht="15" customHeight="1">
      <c r="B187" s="144"/>
      <c r="C187" s="177" t="s">
        <v>438</v>
      </c>
      <c r="D187" s="124"/>
      <c r="E187" s="124"/>
      <c r="F187" s="143" t="s">
        <v>359</v>
      </c>
      <c r="G187" s="124"/>
      <c r="H187" s="124" t="s">
        <v>439</v>
      </c>
      <c r="I187" s="124" t="s">
        <v>440</v>
      </c>
      <c r="J187" s="178" t="s">
        <v>441</v>
      </c>
      <c r="K187" s="165"/>
    </row>
    <row r="188" spans="2:11" ht="15" customHeight="1">
      <c r="B188" s="144"/>
      <c r="C188" s="129" t="s">
        <v>42</v>
      </c>
      <c r="D188" s="124"/>
      <c r="E188" s="124"/>
      <c r="F188" s="143" t="s">
        <v>353</v>
      </c>
      <c r="G188" s="124"/>
      <c r="H188" s="120" t="s">
        <v>442</v>
      </c>
      <c r="I188" s="124" t="s">
        <v>443</v>
      </c>
      <c r="J188" s="124"/>
      <c r="K188" s="165"/>
    </row>
    <row r="189" spans="2:11" ht="15" customHeight="1">
      <c r="B189" s="144"/>
      <c r="C189" s="129" t="s">
        <v>444</v>
      </c>
      <c r="D189" s="124"/>
      <c r="E189" s="124"/>
      <c r="F189" s="143" t="s">
        <v>353</v>
      </c>
      <c r="G189" s="124"/>
      <c r="H189" s="124" t="s">
        <v>445</v>
      </c>
      <c r="I189" s="124" t="s">
        <v>387</v>
      </c>
      <c r="J189" s="124"/>
      <c r="K189" s="165"/>
    </row>
    <row r="190" spans="2:11" ht="15" customHeight="1">
      <c r="B190" s="144"/>
      <c r="C190" s="129" t="s">
        <v>446</v>
      </c>
      <c r="D190" s="124"/>
      <c r="E190" s="124"/>
      <c r="F190" s="143" t="s">
        <v>353</v>
      </c>
      <c r="G190" s="124"/>
      <c r="H190" s="124" t="s">
        <v>447</v>
      </c>
      <c r="I190" s="124" t="s">
        <v>387</v>
      </c>
      <c r="J190" s="124"/>
      <c r="K190" s="165"/>
    </row>
    <row r="191" spans="2:11" ht="15" customHeight="1">
      <c r="B191" s="144"/>
      <c r="C191" s="129" t="s">
        <v>448</v>
      </c>
      <c r="D191" s="124"/>
      <c r="E191" s="124"/>
      <c r="F191" s="143" t="s">
        <v>359</v>
      </c>
      <c r="G191" s="124"/>
      <c r="H191" s="124" t="s">
        <v>449</v>
      </c>
      <c r="I191" s="124" t="s">
        <v>387</v>
      </c>
      <c r="J191" s="124"/>
      <c r="K191" s="165"/>
    </row>
    <row r="192" spans="2:11" ht="15" customHeight="1">
      <c r="B192" s="171"/>
      <c r="C192" s="179"/>
      <c r="D192" s="153"/>
      <c r="E192" s="153"/>
      <c r="F192" s="153"/>
      <c r="G192" s="153"/>
      <c r="H192" s="153"/>
      <c r="I192" s="153"/>
      <c r="J192" s="153"/>
      <c r="K192" s="172"/>
    </row>
    <row r="193" spans="2:11" ht="18.75" customHeight="1">
      <c r="B193" s="120"/>
      <c r="C193" s="124"/>
      <c r="D193" s="124"/>
      <c r="E193" s="124"/>
      <c r="F193" s="143"/>
      <c r="G193" s="124"/>
      <c r="H193" s="124"/>
      <c r="I193" s="124"/>
      <c r="J193" s="124"/>
      <c r="K193" s="120"/>
    </row>
    <row r="194" spans="2:11" ht="18.75" customHeight="1">
      <c r="B194" s="120"/>
      <c r="C194" s="124"/>
      <c r="D194" s="124"/>
      <c r="E194" s="124"/>
      <c r="F194" s="143"/>
      <c r="G194" s="124"/>
      <c r="H194" s="124"/>
      <c r="I194" s="124"/>
      <c r="J194" s="124"/>
      <c r="K194" s="120"/>
    </row>
    <row r="195" spans="2:11" ht="18.75" customHeight="1">
      <c r="B195" s="130"/>
      <c r="C195" s="130"/>
      <c r="D195" s="130"/>
      <c r="E195" s="130"/>
      <c r="F195" s="130"/>
      <c r="G195" s="130"/>
      <c r="H195" s="130"/>
      <c r="I195" s="130"/>
      <c r="J195" s="130"/>
      <c r="K195" s="130"/>
    </row>
    <row r="196" spans="2:11" ht="13.5">
      <c r="B196" s="112"/>
      <c r="C196" s="113"/>
      <c r="D196" s="113"/>
      <c r="E196" s="113"/>
      <c r="F196" s="113"/>
      <c r="G196" s="113"/>
      <c r="H196" s="113"/>
      <c r="I196" s="113"/>
      <c r="J196" s="113"/>
      <c r="K196" s="114"/>
    </row>
    <row r="197" spans="2:11" ht="21">
      <c r="B197" s="115"/>
      <c r="C197" s="327" t="s">
        <v>450</v>
      </c>
      <c r="D197" s="327"/>
      <c r="E197" s="327"/>
      <c r="F197" s="327"/>
      <c r="G197" s="327"/>
      <c r="H197" s="327"/>
      <c r="I197" s="327"/>
      <c r="J197" s="327"/>
      <c r="K197" s="116"/>
    </row>
    <row r="198" spans="2:11" ht="25.5" customHeight="1">
      <c r="B198" s="115"/>
      <c r="C198" s="180" t="s">
        <v>451</v>
      </c>
      <c r="D198" s="180"/>
      <c r="E198" s="180"/>
      <c r="F198" s="180" t="s">
        <v>452</v>
      </c>
      <c r="G198" s="181"/>
      <c r="H198" s="331" t="s">
        <v>453</v>
      </c>
      <c r="I198" s="331"/>
      <c r="J198" s="331"/>
      <c r="K198" s="116"/>
    </row>
    <row r="199" spans="2:11" ht="5.25" customHeight="1">
      <c r="B199" s="144"/>
      <c r="C199" s="141"/>
      <c r="D199" s="141"/>
      <c r="E199" s="141"/>
      <c r="F199" s="141"/>
      <c r="G199" s="124"/>
      <c r="H199" s="141"/>
      <c r="I199" s="141"/>
      <c r="J199" s="141"/>
      <c r="K199" s="165"/>
    </row>
    <row r="200" spans="2:11" ht="15" customHeight="1">
      <c r="B200" s="144"/>
      <c r="C200" s="124" t="s">
        <v>443</v>
      </c>
      <c r="D200" s="124"/>
      <c r="E200" s="124"/>
      <c r="F200" s="143" t="s">
        <v>43</v>
      </c>
      <c r="G200" s="124"/>
      <c r="H200" s="332" t="s">
        <v>454</v>
      </c>
      <c r="I200" s="332"/>
      <c r="J200" s="332"/>
      <c r="K200" s="165"/>
    </row>
    <row r="201" spans="2:11" ht="15" customHeight="1">
      <c r="B201" s="144"/>
      <c r="C201" s="150"/>
      <c r="D201" s="124"/>
      <c r="E201" s="124"/>
      <c r="F201" s="143" t="s">
        <v>44</v>
      </c>
      <c r="G201" s="124"/>
      <c r="H201" s="332" t="s">
        <v>455</v>
      </c>
      <c r="I201" s="332"/>
      <c r="J201" s="332"/>
      <c r="K201" s="165"/>
    </row>
    <row r="202" spans="2:11" ht="15" customHeight="1">
      <c r="B202" s="144"/>
      <c r="C202" s="150"/>
      <c r="D202" s="124"/>
      <c r="E202" s="124"/>
      <c r="F202" s="143" t="s">
        <v>47</v>
      </c>
      <c r="G202" s="124"/>
      <c r="H202" s="332" t="s">
        <v>456</v>
      </c>
      <c r="I202" s="332"/>
      <c r="J202" s="332"/>
      <c r="K202" s="165"/>
    </row>
    <row r="203" spans="2:11" ht="15" customHeight="1">
      <c r="B203" s="144"/>
      <c r="C203" s="124"/>
      <c r="D203" s="124"/>
      <c r="E203" s="124"/>
      <c r="F203" s="143" t="s">
        <v>45</v>
      </c>
      <c r="G203" s="124"/>
      <c r="H203" s="332" t="s">
        <v>457</v>
      </c>
      <c r="I203" s="332"/>
      <c r="J203" s="332"/>
      <c r="K203" s="165"/>
    </row>
    <row r="204" spans="2:11" ht="15" customHeight="1">
      <c r="B204" s="144"/>
      <c r="C204" s="124"/>
      <c r="D204" s="124"/>
      <c r="E204" s="124"/>
      <c r="F204" s="143" t="s">
        <v>46</v>
      </c>
      <c r="G204" s="124"/>
      <c r="H204" s="332" t="s">
        <v>458</v>
      </c>
      <c r="I204" s="332"/>
      <c r="J204" s="332"/>
      <c r="K204" s="165"/>
    </row>
    <row r="205" spans="2:11" ht="15" customHeight="1">
      <c r="B205" s="144"/>
      <c r="C205" s="124"/>
      <c r="D205" s="124"/>
      <c r="E205" s="124"/>
      <c r="F205" s="143"/>
      <c r="G205" s="124"/>
      <c r="H205" s="124"/>
      <c r="I205" s="124"/>
      <c r="J205" s="124"/>
      <c r="K205" s="165"/>
    </row>
    <row r="206" spans="2:11" ht="15" customHeight="1">
      <c r="B206" s="144"/>
      <c r="C206" s="124" t="s">
        <v>399</v>
      </c>
      <c r="D206" s="124"/>
      <c r="E206" s="124"/>
      <c r="F206" s="143" t="s">
        <v>76</v>
      </c>
      <c r="G206" s="124"/>
      <c r="H206" s="332" t="s">
        <v>459</v>
      </c>
      <c r="I206" s="332"/>
      <c r="J206" s="332"/>
      <c r="K206" s="165"/>
    </row>
    <row r="207" spans="2:11" ht="15" customHeight="1">
      <c r="B207" s="144"/>
      <c r="C207" s="150"/>
      <c r="D207" s="124"/>
      <c r="E207" s="124"/>
      <c r="F207" s="143" t="s">
        <v>296</v>
      </c>
      <c r="G207" s="124"/>
      <c r="H207" s="332" t="s">
        <v>297</v>
      </c>
      <c r="I207" s="332"/>
      <c r="J207" s="332"/>
      <c r="K207" s="165"/>
    </row>
    <row r="208" spans="2:11" ht="15" customHeight="1">
      <c r="B208" s="144"/>
      <c r="C208" s="124"/>
      <c r="D208" s="124"/>
      <c r="E208" s="124"/>
      <c r="F208" s="143" t="s">
        <v>294</v>
      </c>
      <c r="G208" s="124"/>
      <c r="H208" s="332" t="s">
        <v>460</v>
      </c>
      <c r="I208" s="332"/>
      <c r="J208" s="332"/>
      <c r="K208" s="165"/>
    </row>
    <row r="209" spans="2:11" ht="15" customHeight="1">
      <c r="B209" s="182"/>
      <c r="C209" s="150"/>
      <c r="D209" s="150"/>
      <c r="E209" s="150"/>
      <c r="F209" s="143" t="s">
        <v>298</v>
      </c>
      <c r="G209" s="129"/>
      <c r="H209" s="333" t="s">
        <v>299</v>
      </c>
      <c r="I209" s="333"/>
      <c r="J209" s="333"/>
      <c r="K209" s="183"/>
    </row>
    <row r="210" spans="2:11" ht="15" customHeight="1">
      <c r="B210" s="182"/>
      <c r="C210" s="150"/>
      <c r="D210" s="150"/>
      <c r="E210" s="150"/>
      <c r="F210" s="143" t="s">
        <v>300</v>
      </c>
      <c r="G210" s="129"/>
      <c r="H210" s="333" t="s">
        <v>461</v>
      </c>
      <c r="I210" s="333"/>
      <c r="J210" s="333"/>
      <c r="K210" s="183"/>
    </row>
    <row r="211" spans="2:11" ht="15" customHeight="1">
      <c r="B211" s="182"/>
      <c r="C211" s="150"/>
      <c r="D211" s="150"/>
      <c r="E211" s="150"/>
      <c r="F211" s="184"/>
      <c r="G211" s="129"/>
      <c r="H211" s="185"/>
      <c r="I211" s="185"/>
      <c r="J211" s="185"/>
      <c r="K211" s="183"/>
    </row>
    <row r="212" spans="2:11" ht="15" customHeight="1">
      <c r="B212" s="182"/>
      <c r="C212" s="124" t="s">
        <v>423</v>
      </c>
      <c r="D212" s="150"/>
      <c r="E212" s="150"/>
      <c r="F212" s="143">
        <v>1</v>
      </c>
      <c r="G212" s="129"/>
      <c r="H212" s="333" t="s">
        <v>462</v>
      </c>
      <c r="I212" s="333"/>
      <c r="J212" s="333"/>
      <c r="K212" s="183"/>
    </row>
    <row r="213" spans="2:11" ht="15" customHeight="1">
      <c r="B213" s="182"/>
      <c r="C213" s="150"/>
      <c r="D213" s="150"/>
      <c r="E213" s="150"/>
      <c r="F213" s="143">
        <v>2</v>
      </c>
      <c r="G213" s="129"/>
      <c r="H213" s="333" t="s">
        <v>463</v>
      </c>
      <c r="I213" s="333"/>
      <c r="J213" s="333"/>
      <c r="K213" s="183"/>
    </row>
    <row r="214" spans="2:11" ht="15" customHeight="1">
      <c r="B214" s="182"/>
      <c r="C214" s="150"/>
      <c r="D214" s="150"/>
      <c r="E214" s="150"/>
      <c r="F214" s="143">
        <v>3</v>
      </c>
      <c r="G214" s="129"/>
      <c r="H214" s="333" t="s">
        <v>464</v>
      </c>
      <c r="I214" s="333"/>
      <c r="J214" s="333"/>
      <c r="K214" s="183"/>
    </row>
    <row r="215" spans="2:11" ht="15" customHeight="1">
      <c r="B215" s="182"/>
      <c r="C215" s="150"/>
      <c r="D215" s="150"/>
      <c r="E215" s="150"/>
      <c r="F215" s="143">
        <v>4</v>
      </c>
      <c r="G215" s="129"/>
      <c r="H215" s="333" t="s">
        <v>465</v>
      </c>
      <c r="I215" s="333"/>
      <c r="J215" s="333"/>
      <c r="K215" s="183"/>
    </row>
    <row r="216" spans="2:11" ht="12.75" customHeight="1">
      <c r="B216" s="186"/>
      <c r="C216" s="187"/>
      <c r="D216" s="187"/>
      <c r="E216" s="187"/>
      <c r="F216" s="187"/>
      <c r="G216" s="187"/>
      <c r="H216" s="187"/>
      <c r="I216" s="187"/>
      <c r="J216" s="187"/>
      <c r="K216" s="188"/>
    </row>
  </sheetData>
  <sheetProtection formatCells="0" formatColumns="0" formatRows="0" insertColumns="0" insertRows="0" insertHyperlinks="0" deleteColumns="0" deleteRows="0" sort="0" autoFilter="0" pivotTables="0"/>
  <mergeCells count="77"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  <mergeCell ref="H198:J198"/>
    <mergeCell ref="C197:J197"/>
    <mergeCell ref="H206:J206"/>
    <mergeCell ref="H204:J204"/>
    <mergeCell ref="H202:J202"/>
    <mergeCell ref="H200:J200"/>
    <mergeCell ref="C163:J163"/>
    <mergeCell ref="C120:J120"/>
    <mergeCell ref="C145:J145"/>
    <mergeCell ref="C100:J100"/>
    <mergeCell ref="C73:J73"/>
    <mergeCell ref="D68:J68"/>
    <mergeCell ref="D66:J66"/>
    <mergeCell ref="D65:J65"/>
    <mergeCell ref="D67:J67"/>
    <mergeCell ref="D64:J64"/>
    <mergeCell ref="D59:J59"/>
    <mergeCell ref="D60:J60"/>
    <mergeCell ref="D63:J63"/>
    <mergeCell ref="D61:J61"/>
    <mergeCell ref="D58:J58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31:J31"/>
    <mergeCell ref="D32:J32"/>
    <mergeCell ref="D29:J29"/>
    <mergeCell ref="D28:J28"/>
    <mergeCell ref="D26:J26"/>
    <mergeCell ref="C23:J23"/>
    <mergeCell ref="D25:J25"/>
    <mergeCell ref="C24:J24"/>
    <mergeCell ref="F18:J18"/>
    <mergeCell ref="F21:J21"/>
    <mergeCell ref="F19:J19"/>
    <mergeCell ref="F20:J20"/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Karolína Bezděková</dc:creator>
  <cp:keywords/>
  <dc:description/>
  <cp:lastModifiedBy>Uživatel systému Windows</cp:lastModifiedBy>
  <cp:lastPrinted>2019-05-02T18:43:22Z</cp:lastPrinted>
  <dcterms:created xsi:type="dcterms:W3CDTF">2019-05-02T13:11:57Z</dcterms:created>
  <dcterms:modified xsi:type="dcterms:W3CDTF">2019-05-03T06:57:20Z</dcterms:modified>
  <cp:category/>
  <cp:version/>
  <cp:contentType/>
  <cp:contentStatus/>
</cp:coreProperties>
</file>