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110_SO 110" sheetId="4" r:id="rId4"/>
    <sheet name="SO 201_SO 201" sheetId="5" r:id="rId5"/>
  </sheets>
  <definedNames/>
  <calcPr fullCalcOnLoad="1"/>
</workbook>
</file>

<file path=xl/sharedStrings.xml><?xml version="1.0" encoding="utf-8"?>
<sst xmlns="http://schemas.openxmlformats.org/spreadsheetml/2006/main" count="1685" uniqueCount="618">
  <si>
    <t>Firma: Pontex, spol. s r.o. (Pontex Consulting Engineers, Ltd.)</t>
  </si>
  <si>
    <t>Soupis objektů s DPH</t>
  </si>
  <si>
    <t>Stavba: 1717900 - Most ev.č. 19352-2 Puclice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</si>
  <si>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</si>
  <si>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</si>
  <si>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</si>
  <si>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</si>
  <si>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</si>
  <si>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</si>
  <si>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</si>
  <si>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</si>
  <si>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</si>
  <si>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</si>
  <si>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</si>
  <si>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</si>
  <si>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1717900</t>
  </si>
  <si>
    <t>Most ev.č. 19352-2 Puclice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</si>
  <si>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</si>
  <si>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</si>
  <si>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</si>
  <si>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</si>
  <si>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</si>
  <si>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</si>
  <si>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</si>
  <si>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</si>
  <si>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</si>
  <si>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</si>
  <si>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</si>
  <si>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</si>
  <si>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</si>
  <si>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</si>
  <si>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</si>
  <si>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</si>
  <si>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</si>
  <si>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</si>
  <si>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</si>
  <si>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</si>
  <si>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</si>
  <si>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</si>
  <si>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</si>
  <si>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</si>
  <si>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</si>
  <si>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</si>
  <si>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</si>
  <si>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</si>
  <si>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</si>
  <si>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</si>
  <si>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</si>
  <si>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</si>
  <si>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</si>
  <si>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</si>
  <si>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</si>
  <si>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</si>
  <si>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</si>
  <si>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</si>
  <si>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</si>
  <si>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</si>
  <si>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</si>
  <si>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02520</t>
  </si>
  <si>
    <t>ZKOUŠENÍ MATERIÁLŮ NEZÁVISLOU ZKUŠEBNOU</t>
  </si>
  <si>
    <t>Veškeré zkoušky dle KZP stavby</t>
  </si>
  <si>
    <t>02620</t>
  </si>
  <si>
    <t>ZKOUŠENÍ KONSTRUKCÍ A PRACÍ NEZÁVISLOU ZKUŠEBNOU</t>
  </si>
  <si>
    <t>02730</t>
  </si>
  <si>
    <t>POMOC PRÁCE ZŘÍZ NEBO ZAJIŠŤ OCHRANU INŽENÝRSKÝCH SÍTÍ</t>
  </si>
  <si>
    <t>Vytýčení veškerých inženýrských sítí a jejich ochrana během výstavby : 
Náklady správců sítí včetně zemních prací a ostatních přípomocí zhotovitele.</t>
  </si>
  <si>
    <t>02911</t>
  </si>
  <si>
    <t>OSTATNÍ POŽADAVKY - GEODETICKÉ ZAMĚŘENÍ</t>
  </si>
  <si>
    <t>Zaměření skutečného stavu po dokončení stavby vč. zákresu do katastrální mapy a její digitalizace</t>
  </si>
  <si>
    <t>7</t>
  </si>
  <si>
    <t>02943</t>
  </si>
  <si>
    <t>OSTATNÍ POŽADAVKY - VYPRACOVÁNÍ RDS</t>
  </si>
  <si>
    <t>RDS-z-PDPS</t>
  </si>
  <si>
    <t>8</t>
  </si>
  <si>
    <t>02944</t>
  </si>
  <si>
    <t>OSTAT POŽADAVKY - DOKUMENTACE SKUTEČ PROVEDENÍ V DIGIT FORMĚ</t>
  </si>
  <si>
    <t>Skutečné provedení stavby</t>
  </si>
  <si>
    <t>02946</t>
  </si>
  <si>
    <t>OSTAT POŽADAVKY - FOTODOKUMENTACE</t>
  </si>
  <si>
    <t>Včetně zdokumentování stávajícího stavu během demolice a pasportizace přilehlých nemovitostí a konstrukcí.</t>
  </si>
  <si>
    <t>02991</t>
  </si>
  <si>
    <t>OSTATNÍ POŽADAVKY - INFORMAČNÍ TABULE</t>
  </si>
  <si>
    <t>KUS</t>
  </si>
  <si>
    <t>Označení stavby dle směrnic investora</t>
  </si>
  <si>
    <t>2=2,000 [A]</t>
  </si>
  <si>
    <t>11</t>
  </si>
  <si>
    <t>03100</t>
  </si>
  <si>
    <t>ZAŘÍZENÍ STAVENIŠTĚ - ZŘÍZENÍ, PROVOZ, DEMONTÁŽ</t>
  </si>
  <si>
    <t>Vč .případného nájmu pozemku, vč. provizorních komunikací a případných záborů vč. buňkoviště, toalet a dalšího zařízení nezbytného pro provoz a řízení stavby po celou dobu její výstavby</t>
  </si>
  <si>
    <t>SO 001</t>
  </si>
  <si>
    <t>Demolice</t>
  </si>
  <si>
    <t>015120</t>
  </si>
  <si>
    <t>POPLATKY ZA LIKVIDACI ODPADŮ NEKONTAMINOVANÝCH - 17 01 02 STAVEBNÍ A DEMOLIČNÍ SUŤ (CIHLY)</t>
  </si>
  <si>
    <t>T</t>
  </si>
  <si>
    <t>113328 
24,999*1,9=47,498 [A]</t>
  </si>
  <si>
    <t>015130</t>
  </si>
  <si>
    <t>POPLATKY ZA LIKVIDACI ODPADŮ NEKONTAMINOVANÝCH - 17 03 02 VYBOURANÝ ASFALTOVÝ BETON BEZ DEHTU</t>
  </si>
  <si>
    <t>113138 
7,326*2,4=17,582 [A]</t>
  </si>
  <si>
    <t>015140</t>
  </si>
  <si>
    <t>POPLATKY ZA LIKVIDACI ODPADŮ NEKONTAMINOVANÝCH - 17 01 01 BETON Z DEMOLIC OBJEKTŮ, ZÁKLADŮ TV</t>
  </si>
  <si>
    <t>113348+966158+967158 
(24,999+35,114+9,282)*2,3=159,609 [A]</t>
  </si>
  <si>
    <t>015141R</t>
  </si>
  <si>
    <t>POPLATKY ZA LIKVIDACI ODPADŮ NEKONTAMINOVANÝCH - 17 01 01 ARMOVANÉHO BETON Z DEMOLIC</t>
  </si>
  <si>
    <t>966168 
11,388*2,5=28,470 [A]</t>
  </si>
  <si>
    <t>015330</t>
  </si>
  <si>
    <t>POPLATKY ZA LIKVIDACI ODPADŮ NEKONTAMINOVANÝCH - 17 05 04 KAMENNÁ SUŤ</t>
  </si>
  <si>
    <t>967138 
6,165*2,6=16,029 [A]</t>
  </si>
  <si>
    <t>015570</t>
  </si>
  <si>
    <t>POPLATKY ZA LIKVIDACI ODPADŮ NEBEZPEČNÝCH - 17 03 03* ASFALTOVÉ STAVEBNÍ NÁTĚRY</t>
  </si>
  <si>
    <t>97817 
27,360*6,5/1000=0,178 [A]</t>
  </si>
  <si>
    <t>Zemní práce</t>
  </si>
  <si>
    <t>112018</t>
  </si>
  <si>
    <t>KÁCENÍ STROMŮ D KMENE DO 0,5M S ODSTRANĚNÍM PAŘEZŮ, ODVOZ DO 20KM</t>
  </si>
  <si>
    <t>Kompletní provedení včetně likvidace 
- veškerý odstraňovaný materiál je v majetku objednatele</t>
  </si>
  <si>
    <t>113138</t>
  </si>
  <si>
    <t>ODSTRANĚNÍ KRYTU ZPEVNĚNÝCH PLOCH S ASFALT POJIVEM, ODVOZ DO 20KM</t>
  </si>
  <si>
    <t>M3</t>
  </si>
  <si>
    <t>Uvažovaná tl. 85 mm pro most; 40 mm mimo most 
- veškerý vybouraný materiál je majetkem objednatele 
- vč. uložení a zajištění skládky</t>
  </si>
  <si>
    <t>Most 
5,700*4,800*0,085=2,326 [A] 
Mimo most 
((332,67478-5,700*4,800)*0,040)-((12,740*5,500+4,254*1,821+18,637*5,500)*0,040)=5,000 [B] 
Celkem 
A+B=7,326 [C]</t>
  </si>
  <si>
    <t>113328</t>
  </si>
  <si>
    <t>ODSTRAN PODKL ZPEVNĚNÝCH PLOCH Z KAMENIVA NESTMEL, ODVOZ DO 20KM</t>
  </si>
  <si>
    <t>Uvažovaná tl. 200 mm 
- veškerý vybouraný materiál je majetkem objednatele 
- vč. uložení a zajištění skládky</t>
  </si>
  <si>
    <t>Mimo most 
((332,67478-5,700*4,800)*0,200)-((12,740*5,500+4,254*1,821+18,637*5,500)*0,200)=24,999 [A]</t>
  </si>
  <si>
    <t>113348</t>
  </si>
  <si>
    <t>ODSTRAN PODKL ZPEVNĚNÝCH PLOCH S CEM POJIVEM, ODVOZ DO 20KM</t>
  </si>
  <si>
    <t>113728</t>
  </si>
  <si>
    <t>FRÉZOVÁNÍ ZPEVNĚNÝCH PLOCH ASFALTOVÝCH, ODVOZ DO 20KM</t>
  </si>
  <si>
    <t>Uvažovaná tl. 150 mm pro most; 150 mm mimo most 
- veškerý vybouraný materiál je majetkem objednatele 
- vč. zajištění recyklace (zhotovitel nabídne k odkupu objednateli)</t>
  </si>
  <si>
    <t>Most 
5,700*4,800*0,150=4,104 [A] 
Mimo most 
(332,67478-5,700*4,800)*0,150=45,797 [B] 
Celkem 
A+B=49,901 [C]</t>
  </si>
  <si>
    <t>Ostatní konstrukce a práce</t>
  </si>
  <si>
    <t>12</t>
  </si>
  <si>
    <t>9112A3</t>
  </si>
  <si>
    <t>ZÁBRADLÍ MOSTNÍ S VODOR MADLY - DEMONTÁŽ S PŘESUNEM</t>
  </si>
  <si>
    <t>M</t>
  </si>
  <si>
    <t>Včetně odvozu, uložení a poplatků (kovošrot) - výzisk náleží objednateli</t>
  </si>
  <si>
    <t>4,845+9,645=14,490 [A]</t>
  </si>
  <si>
    <t>13</t>
  </si>
  <si>
    <t>966158</t>
  </si>
  <si>
    <t>BOURÁNÍ KONSTRUKCÍ Z PROST BETONU S ODVOZEM DO 20KM</t>
  </si>
  <si>
    <t>- veškerý vybouraný materiál je majetkem objednatele 
- vč. odvozu, uložení a zajištění skládky 
- odhad</t>
  </si>
  <si>
    <t>Opěry 
1,000*2,500*6,050*2=30,250 [A] 
Křídla 
6,110m2*0,400+6,050m2*0,400=4,864 [B] 
Odhad 
A+B=35,114 [C]</t>
  </si>
  <si>
    <t>14</t>
  </si>
  <si>
    <t>966168</t>
  </si>
  <si>
    <t>BOURÁNÍ KONSTRUKCÍ ZE ŽELEZOBETONU S ODVOZEM DO 20KM</t>
  </si>
  <si>
    <t>- veškerý vybouraný materiál je majetkem objednatele 
- vč. odvozu, uložení a zajištění skládky</t>
  </si>
  <si>
    <t>Římsy 
0,392*9,980*0,215=0,841 [A] 
0,392*4,768*0,205=0,383 [B] 
A+B=1,224 [C] 
Horní deska 
6,050*4,800*0,350=10,164 [D] 
Celkem 
C+D=11,388 [E]</t>
  </si>
  <si>
    <t>15</t>
  </si>
  <si>
    <t>967138</t>
  </si>
  <si>
    <t>VYBOURÁNÍ ČÁSTÍ KONSTRUKCÍ KAMENNÝCH NA MC S ODVOZEM DO 20KM</t>
  </si>
  <si>
    <t>Odstranění zídky ze smíšeného zdiva 
- odhad</t>
  </si>
  <si>
    <t>Zídka na povodní straně 
3,600m2*0,400=1,440 [A] 
Stávající nábřežní zídka 
0,750*2,100*3,000=4,725 [B] 
Celkem 
A+B=6,165 [C]</t>
  </si>
  <si>
    <t>16</t>
  </si>
  <si>
    <t>967158</t>
  </si>
  <si>
    <t>VYBOURÁNÍ ČÁSTÍ KONSTRUKCÍ BETON S ODVOZEM DO 20KM</t>
  </si>
  <si>
    <t>Ubourání betonových základů 
- odhad</t>
  </si>
  <si>
    <t>3,500*0,350*0,800*2=1,960 [A] 
2,000*0,350*(6,030-0,800)*2=7,322 [B] 
A+B=9,282 [C]</t>
  </si>
  <si>
    <t>17</t>
  </si>
  <si>
    <t>97817</t>
  </si>
  <si>
    <t>ODSTRANĚNÍ MOSTNÍ IZOLACE</t>
  </si>
  <si>
    <t>M2</t>
  </si>
  <si>
    <t>Uvažovaná tl. 5 mm (6,5 kg/m2) 
- veškerý vybouraný materiál je majetkem objednatele 
- vč. odvozu, uložení a zajištění skládky</t>
  </si>
  <si>
    <t>5,700*4,800=27,360 [A]</t>
  </si>
  <si>
    <t>SO 110</t>
  </si>
  <si>
    <t>DIO</t>
  </si>
  <si>
    <t>914132</t>
  </si>
  <si>
    <t>DOPRAVNÍ ZNAČKY ZÁKLADNÍ VELIKOSTI OCELOVÉ FÓLIE TŘ 2 - MONTÁŽ S PŘEMÍSTĚNÍM</t>
  </si>
  <si>
    <t>Kompletní provedení včetně sloupků, podstavců apod. 
(1) 
- B1 2 ks  
- E12 2 ks 
(2) 
- IP 10 b 3 ks 
- E 3a 3 ks 
(3) 
- IP 10b 1 ks 
(4) 
- IS 11c 11 ks</t>
  </si>
  <si>
    <t>22=22,000 [A]</t>
  </si>
  <si>
    <t>914133</t>
  </si>
  <si>
    <t>DOPRAVNÍ ZNAČKY ZÁKLADNÍ VELIKOSTI OCELOVÉ FÓLIE TŘ 2 - DEMONTÁŽ</t>
  </si>
  <si>
    <t>914139</t>
  </si>
  <si>
    <t>DOPRAV ZNAČKY ZÁKLAD VEL OCEL FÓLIE TŘ 2 - NÁJEMNÉ</t>
  </si>
  <si>
    <t>KSDEN</t>
  </si>
  <si>
    <t>150 dní 
22*150=3 300,000 [A]</t>
  </si>
  <si>
    <t>914432</t>
  </si>
  <si>
    <t>DOPRAVNÍ ZNAČKY 100X150CM OCELOVÉ FÓLIE TŘ 2 - MONTÁŽ S PŘEMÍSTĚNÍM</t>
  </si>
  <si>
    <t>IP 22 5 ks</t>
  </si>
  <si>
    <t>5=5,000 [A]</t>
  </si>
  <si>
    <t>914433</t>
  </si>
  <si>
    <t>DOPRAVNÍ ZNAČKY 100X150CM OCELOVÉ FÓLIE TŘ 2 - DEMONTÁŽ</t>
  </si>
  <si>
    <t>914439</t>
  </si>
  <si>
    <t>DOPRAV ZNAČKY 100X150CM OCEL FÓLIE TŘ 2 - NÁJEMNÉ</t>
  </si>
  <si>
    <t>150 dní 
5*150=750,000 [A]</t>
  </si>
  <si>
    <t>916122</t>
  </si>
  <si>
    <t>DOPRAV SVĚTLO VÝSTRAŽ SOUPRAVA 3KS - MONTÁŽ S PŘESUNEM</t>
  </si>
  <si>
    <t>S7 typ 1 2 ks na Z2</t>
  </si>
  <si>
    <t>916123</t>
  </si>
  <si>
    <t>DOPRAV SVĚTLO VÝSTRAŽ SOUPRAVA 3KS - DEMONTÁŽ</t>
  </si>
  <si>
    <t>916129</t>
  </si>
  <si>
    <t>DOPRAV SVĚTLO VÝSTRAŽ SOUPRAVA 3KS - NÁJEMNÉ</t>
  </si>
  <si>
    <t>150 dní 
2*150=300,000 [A]</t>
  </si>
  <si>
    <t>916322</t>
  </si>
  <si>
    <t>DOPRAVNÍ ZÁBRANY Z2 S FÓLIÍ TŘ 2 - MONTÁŽ S PŘESUNEM</t>
  </si>
  <si>
    <t>Z2 2 ks</t>
  </si>
  <si>
    <t>916323</t>
  </si>
  <si>
    <t>DOPRAVNÍ ZÁBRANY Z2 S FÓLIÍ TŘ 2 - DEMONTÁŽ</t>
  </si>
  <si>
    <t>916329</t>
  </si>
  <si>
    <t>DOPRAVNÍ ZÁBRANY Z2 S FÓLIÍ TŘ 2 - NÁJEMNÉ</t>
  </si>
  <si>
    <t>SO 201</t>
  </si>
  <si>
    <t>Most</t>
  </si>
  <si>
    <t>015111</t>
  </si>
  <si>
    <t>POPLATKY ZA LIKVIDACI ODPADŮ NEKONTAMINOVANÝCH - 17 05 04 VYTĚŽENÉ ZEMINY A HORNINY - I. TŘÍDA TĚŽITELNOSTI</t>
  </si>
  <si>
    <t>11130+131738+132738+212635 
(418,105*0,100*2,0+241,546*2,0+24,499*2,0)+(16+18)*0,200m2*2,0=615,711 [A]</t>
  </si>
  <si>
    <t>015112</t>
  </si>
  <si>
    <t>POPLATKY ZA LIKVIDACI ODPADŮ NEKONTAMINOVANÝCH - 17 05 04 VYTĚŽENÉ ZEMINY A HORNINY - II. TŘÍDA TĚŽITELNOSTI</t>
  </si>
  <si>
    <t>26125+26123+26153 
7,57525*2,0+((20+24+24+8)*3*(3,14*(0,075*0,075)))*2,0=23,205 [A]</t>
  </si>
  <si>
    <t>02940</t>
  </si>
  <si>
    <t>OSTATNÍ POŽADAVKY - VYPRACOVÁNÍ DOKUMENTACE</t>
  </si>
  <si>
    <t>Projekt sledování a údržby mostu</t>
  </si>
  <si>
    <t>029412</t>
  </si>
  <si>
    <t>OSTATNÍ POŽADAVKY - VYPRACOVÁNÍ MOSTNÍHO LISTU</t>
  </si>
  <si>
    <t>02950</t>
  </si>
  <si>
    <t>OSTATNÍ POŽADAVKY - POSUDKY, KONTROLY, REVIZNÍ ZPRÁVY</t>
  </si>
  <si>
    <t>Výpočet zatížitelnosti</t>
  </si>
  <si>
    <t>02953</t>
  </si>
  <si>
    <t>OSTATNÍ POŽADAVKY - HLAVNÍ MOSTNÍ PROHLÍDKA</t>
  </si>
  <si>
    <t>1. HMP</t>
  </si>
  <si>
    <t>11130</t>
  </si>
  <si>
    <t>SEJMUTÍ DRNU</t>
  </si>
  <si>
    <t>V celém rozsahu dočasného záboru tl. do 100 mm</t>
  </si>
  <si>
    <t>2,105+81,800+334,200=418,105 [A]</t>
  </si>
  <si>
    <t>11511</t>
  </si>
  <si>
    <t>ČERPÁNÍ VODY DO 500 L/MIN</t>
  </si>
  <si>
    <t>HOD</t>
  </si>
  <si>
    <t>Odčerpávání povrchové dešťové vody a vody z průsaků 
- provedení a rozsah věcí zhotovitele 
- odhad projektanta 
- položku lze čerpat pouze ve skutečně zastiženém rozsahu a se souhlasem TDI</t>
  </si>
  <si>
    <t>8týdnů*5dní*8,5hodin=340,000 [A]</t>
  </si>
  <si>
    <t>11525</t>
  </si>
  <si>
    <t>PŘEVEDENÍ VODY POTRUBÍM DN 600 NEBO ŽLABY R.O. DO 2,0M</t>
  </si>
  <si>
    <t>Zatrubnění DN 500 
- provedení je záležitostí zhotovitele</t>
  </si>
  <si>
    <t>11=11,000 [A]</t>
  </si>
  <si>
    <t>11527</t>
  </si>
  <si>
    <t>PŘEV VOD NA POVRCHU POTR DN DO 1000MM NEBO ŽLAB R.O. DO 3,6M</t>
  </si>
  <si>
    <t>Provizorní zatrubnění potoka DN 1000 
- provedení je záležitostí zhotovitele</t>
  </si>
  <si>
    <t>23=23,000 [A]</t>
  </si>
  <si>
    <t>121108</t>
  </si>
  <si>
    <t>SEJMUTÍ ORNICE NEBO LESNÍ PŮDY S ODVOZEM DO 20KM</t>
  </si>
  <si>
    <t>V celém rozsahu dočasného záboru tl. do 100 mm 
 - vč. uložení na dočasnou skládku pro opětovné použití</t>
  </si>
  <si>
    <t>(2,105+81,800+334,200)*0,100=41,811 [A]</t>
  </si>
  <si>
    <t>124738</t>
  </si>
  <si>
    <t>VYKOPÁVKY PRO KORYTA VODOTEČÍ TŘ. I, ODVOZ DO 20KM</t>
  </si>
  <si>
    <t>Odstranění zemních pytlových hrázek 
- včetně separace zeminy a pytlů 
- zajištění likvidace pytlů včetně všech poplatků</t>
  </si>
  <si>
    <t>15,400=15,400 [A]</t>
  </si>
  <si>
    <t>131738</t>
  </si>
  <si>
    <t>HLOUBENÍ JAM ZAPAŽ I NEPAŽ TŘ. I, ODVOZ DO 20KM</t>
  </si>
  <si>
    <t>Řez C-C 
5,160m2*20,600+0,380m2*(20,600*9,980)=184,419 [A] 
Řez B-B 
5,500m2*4,800=26,400 [B] 
Za O1 
1,880m2*6,3=11,844 [C] 
Za O2 
2,905m2*6,500=18,883 [D] 
Celkem 
A+B+C+D=241,546 [E]</t>
  </si>
  <si>
    <t>132738</t>
  </si>
  <si>
    <t>HLOUBENÍ RÝH ŠÍŘ DO 2M PAŽ I NEPAŽ TŘ. I, ODVOZ DO 20KM</t>
  </si>
  <si>
    <t>Podélný trativod 
0,500*0,500*(1,480+17,210+18,640+0,950)=9,570 [A] 
Odvodnění komunikace 
0,500*0,780*(1,480+17,210+18,640+0,950)=14,929 [B] 
Celkem 
A+B=24,499 [C]</t>
  </si>
  <si>
    <t>17120</t>
  </si>
  <si>
    <t>ULOŽENÍ SYPANINY DO NÁSYPŮ A NA SKLÁDKY BEZ ZHUTNĚNÍ</t>
  </si>
  <si>
    <t>26125+124738+(26123+26153)+212635 
(154,4*(3,14*(0,125*0,125)))+15,400+((20+24+24+8)*3*(3,14*(0,075*0,075)))+(16+18)*0,200m2=33,802 [A]</t>
  </si>
  <si>
    <t>17581</t>
  </si>
  <si>
    <t>OBSYP POTRUBÍ A OBJEKTŮ Z NAKUPOVANÝCH MATERIÁLŮ</t>
  </si>
  <si>
    <t>Obsyp odvodnění komunikace DN 300</t>
  </si>
  <si>
    <t>Odvodnění komunikace 
0,500*0,780*(1,480+17,210+18,640+0,950)-((1,480+17,210+18,640+0,950)*(3,14*(0,150*0,150)))=12,225 [B]</t>
  </si>
  <si>
    <t>17780</t>
  </si>
  <si>
    <t>ZEMNÍ HRÁZKY Z NAKUPOVANÝCH MATERIÁLŮ</t>
  </si>
  <si>
    <t>Kompletní provedení pytlových rovnanin 
- včetně dodání pytlů a jejich naplnění</t>
  </si>
  <si>
    <t>Hrázka z pytlové rovnaniny 
0,500*4,800*1,500+1,500*4,800*1,500/2*2=14,400 [A] 
Pytlová rovnanina 
0,500*4,000*0,500=1,000 [B] 
Celkem 
A+B=15,400 [C]</t>
  </si>
  <si>
    <t>18</t>
  </si>
  <si>
    <t>18220</t>
  </si>
  <si>
    <t>ROZPROSTŘENÍ ORNICE VE SVAHU</t>
  </si>
  <si>
    <t>Tl. do 100 mm 
 - vč. přivezení z dočasné skládky</t>
  </si>
  <si>
    <t>19</t>
  </si>
  <si>
    <t>18242</t>
  </si>
  <si>
    <t>ZALOŽENÍ TRÁVNÍKU HYDROOSEVEM NA ORNICI</t>
  </si>
  <si>
    <t>(2,105+81,800+334,200)=418,105 [A]</t>
  </si>
  <si>
    <t>Základy</t>
  </si>
  <si>
    <t>20</t>
  </si>
  <si>
    <t>212635</t>
  </si>
  <si>
    <t>TRATIVODY KOMPL Z TRUB Z PLAST HM DN DO 150MM, RÝHA TŘ I</t>
  </si>
  <si>
    <t>Podélný trativod DN 150 
- včetně zemních prací a včetně mimostaveništní a vnitrostaveništní dopravy</t>
  </si>
  <si>
    <t>16,000+18,000=34,000 [A]</t>
  </si>
  <si>
    <t>21</t>
  </si>
  <si>
    <t>21331</t>
  </si>
  <si>
    <t>DRENÁŽNÍ VRSTVY Z BETONU MEZEROVITÉHO (DRENÁŽNÍHO)</t>
  </si>
  <si>
    <t>Obetonování PE drenážní trubky DN 150 drenážním betonem</t>
  </si>
  <si>
    <t>(9,582+7,271*2+4,590)*(0,300*0,250-3,14*(0,075*0,075))=1,646 [A]</t>
  </si>
  <si>
    <t>22</t>
  </si>
  <si>
    <t>21362</t>
  </si>
  <si>
    <t>DRENÁŽNÍ VRSTVY Z GEOSÍTĚ</t>
  </si>
  <si>
    <t>Geosyntetická drenáž min tl. 6 mm po stlačení</t>
  </si>
  <si>
    <t>(7,271*2)*1,805m2=26,248 [A] 
(9,582+4,590)*1,275m2=18,069 [B] 
A+B=44,317 [C]</t>
  </si>
  <si>
    <t>23</t>
  </si>
  <si>
    <t>22594</t>
  </si>
  <si>
    <t>ZÁPOROVÉ PAŽENÍ Z KOVU TRVALÉ</t>
  </si>
  <si>
    <t>Odhad 
- provedení je věcí zhotovitele 
- včetně zajištění sousední budovy dle ustanovení v TZ</t>
  </si>
  <si>
    <t>HEA 120 (uvažováno 20,0 kg/m) 
6*4,5=27,000 [A] 
7*4,0=28,000 [B] 
19*4,5=85,500 [C] 
14*4,5=63,000 [D] 
4*6,0=24,000 [E] 
15*4,5=67,500 [F] 
5*4,5=22,500 [G] 
11*4,0=44,000 [H] 
A+B+C+D+E+F+G+H=361,500 [I] 
I*20/1000=7,230 [J] 
IPE 100 (uvažováno 8,5 kg/m) 
7*2,5=17,500 [K] 
K*8,5/1000=0,149 [L] 
Celkem 
J+L=7,379 [N]</t>
  </si>
  <si>
    <t>24</t>
  </si>
  <si>
    <t>22695A</t>
  </si>
  <si>
    <t>VÝDŘEVA ZÁPOROVÉHO PAŽENÍ DOČASNÁ (PLOCHA)</t>
  </si>
  <si>
    <t>Odhad 
- provedení je věcí zhotovitele</t>
  </si>
  <si>
    <t>2,7*2,5=6,750 [A] 
2,2*3,0=6,600 [B] 
2,8*9,0=25,200 [C] 
2,8*6,3=17,640 [D] 
3,5*1,5=5,250 [E] 
2,9*7,0=20,300 [F] 
2,5*2,0=5,000 [G] 
1,5*3,0=4,500 [H] 
2,0*5,0=10,000 [I] 
A+B+C+D+E+F+G+H+I=101,240 [J]</t>
  </si>
  <si>
    <t>25</t>
  </si>
  <si>
    <t>227831</t>
  </si>
  <si>
    <t>MIKROPILOTY KOMPLET D DO 150MM NA POVRCHU</t>
  </si>
  <si>
    <t>- vetknuty do skalní horniny R3 
- svislé a šíkmé s odklonem od svislé osy 15 st. 
- ocelová trubka o108/12 mm z ocele S 235 
- v dolní kořenové části perforovaná, opatřená manžetou 
- trubka vytažena 0,4 m do základu, opatřena přivařeným ocelovým prstencem pr. 300/20 mm 
- délka kořene na celou výšku mikropiloty, tj. 2,6 m 
- vrty prováděny rotačně příklepovou technologií s provozním pažením</t>
  </si>
  <si>
    <t>Mikropiloty 
(20+24+24+8)*3=228,000 [A] 
Zajištění budovy (funkce pažení) 
5*5=25,000 [B] 
Celkem 
A+B=253,000 [C]</t>
  </si>
  <si>
    <t>26</t>
  </si>
  <si>
    <t>26123</t>
  </si>
  <si>
    <t>VRTY PRO KOTVENÍ, INJEKTÁŽ A MIKROPILOTY NA POVRCHU TŘ. II D DO 150MM</t>
  </si>
  <si>
    <t>Stávajícím terénem 
- předpoklad ... nutno upravit dle místních podmínek</t>
  </si>
  <si>
    <t>(20+24+24+8+5)*3-41,800=201,200 [A]</t>
  </si>
  <si>
    <t>27</t>
  </si>
  <si>
    <t>26125</t>
  </si>
  <si>
    <t>VRTY PRO KOTVENÍ, INJEKTÁŽ A MIKROPILOTY NA POVRCHU TŘ. II D DO 300MM</t>
  </si>
  <si>
    <t>Pro dočasné pažení z kovu 
Odhad 
- provedení je věcí zhotovitele 
- včetně zajištění sousední budovy dle ustanovení v TZ 
- cca 7,58 m3 vytěžené zeminy</t>
  </si>
  <si>
    <t>HEA 120 (uvažováno 20,0 kg/m) 
6*4,5=27,000 [A] 
7*4,0=28,000 [B] 
19*4,5=85,500 [C] 
14*4,5=63,000 [D] 
4*6,0=24,000 [E] 
15*4,5=67,500 [F] 
5*4,0=20,000 [G] 
15*3,0=45,000 [H] 
A+B+C+D+E+F+G+H=360,000 [I] 
IPE 100 (uvažováno 8,5 kg/m) 
7*2,5=17,500 [J] 
Celkem 
H+I=405,000 [K]</t>
  </si>
  <si>
    <t>28</t>
  </si>
  <si>
    <t>26153</t>
  </si>
  <si>
    <t>VRTY PRO KOTVENÍ, INJEKTÁŽ A MIKROPILOTY NA POVRCHU TŘ. V D DO 150MM</t>
  </si>
  <si>
    <t>Stávajícím betonovým základem 
- předpoklad ... nutno upravit dle místních podmínek</t>
  </si>
  <si>
    <t>(10,0+6,0+11,0+6,0+5,0)*1,1=41,800 [A]</t>
  </si>
  <si>
    <t>29</t>
  </si>
  <si>
    <t>272325</t>
  </si>
  <si>
    <t>ZÁKLADY ZE ŽELEZOBETONU DO C30/37</t>
  </si>
  <si>
    <t>Základové pasy  
- C 30/37 - XF3, XC4, XA2 
- vč. bednění, nátěru zasypaných ploch proti zemní vlhkosti dle TZ a dokumentace (1 x ALP + 2 x ALN 
- vč. ochranné geotextilie 
- vč. výplně a těsnění prac. a dilat. spar a dalších specifikovaných náležitostí</t>
  </si>
  <si>
    <t>Opěra 01 
0,69125m2*8,371=5,786 [A] 
Opěra 02 
0,69125m2*8,371=5,786 [B] 
Křídlo Malahov 
0,8925m2*(((10,1570-1,150)+8,9372)/2)=8,008 [C] 
Křídlo Staňkov 
0,8925m2*(((5,15410-1,150)+3,9634)/2)=3,555 [D] 
Celkem 
A+B+C+D=23,135 [E]</t>
  </si>
  <si>
    <t>30</t>
  </si>
  <si>
    <t>272365</t>
  </si>
  <si>
    <t>VÝZTUŽ ZÁKLADŮ Z OCELI 10505, B500B</t>
  </si>
  <si>
    <t>Odhad 200 kg/m3</t>
  </si>
  <si>
    <t>23,135*0,200=4,627 [A]</t>
  </si>
  <si>
    <t>31</t>
  </si>
  <si>
    <t>28997</t>
  </si>
  <si>
    <t>OPLÁŠTĚNÍ (ZPEVNĚNÍ) Z GEOTEXTILIE A GEOMŘÍŽOVIN</t>
  </si>
  <si>
    <t>Opláštění trativodu</t>
  </si>
  <si>
    <t>(16,000+18,000)*(2*3,14*0,075*1,5)=24,021 [A]</t>
  </si>
  <si>
    <t>32</t>
  </si>
  <si>
    <t>289971</t>
  </si>
  <si>
    <t>OPLÁŠTĚNÍ (ZPEVNĚNÍ) Z GEOTEXTILIE</t>
  </si>
  <si>
    <t>Ochrana těsnící fólie z obou stran</t>
  </si>
  <si>
    <t>Most 
2*(2*1,423*7,271+1,774*(7,271+4,590))=83,469 [A] 
Budova 
(17,460+1,650)*2,000*2=76,440 [B] 
Celkem 
A+B=159,909 [C]</t>
  </si>
  <si>
    <t>33</t>
  </si>
  <si>
    <t>28999</t>
  </si>
  <si>
    <t>OPLÁŠTĚNÍ (ZPEVNĚNÍ) Z FÓLIE</t>
  </si>
  <si>
    <t>Těsnící fólie</t>
  </si>
  <si>
    <t>Most 
2*1,423*7,271+1,774*(7,271+4,590)=41,735 [A] 
Budova 
(17,460+1,650)*2,000=38,220 [B] 
Celkem 
A+B=79,955 [C]</t>
  </si>
  <si>
    <t>Svislé konstrukce</t>
  </si>
  <si>
    <t>34</t>
  </si>
  <si>
    <t>31717</t>
  </si>
  <si>
    <t>KOVOVÉ KONSTRUKCE PRO KOTVENÍ ŘÍMSY</t>
  </si>
  <si>
    <t>KG</t>
  </si>
  <si>
    <t>Kotvení do mostovky pomocí kotev do vývrtů (VL4/2015 detail 402.02) 
- 6,0 kg/ks 
- a´ 1,0 m</t>
  </si>
  <si>
    <t>(6,000+6,000)*6,0=72,000 [A]</t>
  </si>
  <si>
    <t>35</t>
  </si>
  <si>
    <t>317325</t>
  </si>
  <si>
    <t>ŘÍMSY ZE ŽELEZOBETONU DO C30/37</t>
  </si>
  <si>
    <t>Beton C30/37 – XF4+XD3+XC4 
- včetně přípravy pro chráničky 
- se zdrsněním horního povrchu příčnou striáží 
- vč. bednění, nátěru zasypaných ploch proti zemní vlhkosti dle TZ a dokumentace (1 x ALP + 2 x ALN) 
- vč. výplně a těsnění prac. a dilat. spar a dalších specifikovaných náležitostí 
- vč. provedení kotvení v místě úhlových zdí</t>
  </si>
  <si>
    <t>(0,265*0,430+2,300*0,220)*19,000=11,779 [A] 
(0,265*0,385+0,800*0,265)*6,000=1,884 [B] 
A+B=13,663 [C]</t>
  </si>
  <si>
    <t>36</t>
  </si>
  <si>
    <t>317365</t>
  </si>
  <si>
    <t>VÝZTUŽ ŘÍMS Z OCELI 10505, B500B</t>
  </si>
  <si>
    <t>Odhad 160 kg/m3</t>
  </si>
  <si>
    <t>13,663*0,160=2,186 [A]</t>
  </si>
  <si>
    <t>37</t>
  </si>
  <si>
    <t>327212</t>
  </si>
  <si>
    <t>ZDI OPĚRNÉ, ZÁRUBNÍ, NÁBŘEŽNÍ Z LOMOVÉHO KAMENE NA MC</t>
  </si>
  <si>
    <t>Dozdění zdí 
- odhad 
- včetně všech prací nutných k plynulému navázání nových a původní konstrukcí</t>
  </si>
  <si>
    <t>Návodní 
0,400*1,260*2,000/2=0,504 [A] 
Povodní 
2*(0,4*0,6*2,6)=1,248 [B] 
Celkem 
A+B=1,752 [C]</t>
  </si>
  <si>
    <t>38</t>
  </si>
  <si>
    <t>3272A8</t>
  </si>
  <si>
    <t>ZDI OPĚR, ZÁRUB, NÁBŘEŽ Z GABIONŮ RUČNĚ ROVNANÝCH, DRÁT O4,0MM, POVRCHOVÁ ÚPRAVA Zn + Al + PVC</t>
  </si>
  <si>
    <t>1,000*2,000*1,000=2,000 [A] 
1,000*2,000*1,000=2,000 [B] 
A+B=4,000 [C]</t>
  </si>
  <si>
    <t>39</t>
  </si>
  <si>
    <t>333325</t>
  </si>
  <si>
    <t>A</t>
  </si>
  <si>
    <t>MOSTNÍ OPĚRY A KŘÍDLA ZE ŽELEZOVÉHO BETONU DO C30/37</t>
  </si>
  <si>
    <t>Stojky rámu 
- C30/37 – XF4, XD3, XC4 
- vč. bednění, nátěru zasypaných ploch proti zemní vlhkosti dle TZ a dokumentace (1 x ALP + 2 x ALN) 
- vč. ochranné geotextilie 
- vč. výplně a těsnění prac. a dilat. spar a dalších specifikovaných náležitostí</t>
  </si>
  <si>
    <t>0,400*2,179*8,070*2=14,068 [A]</t>
  </si>
  <si>
    <t>40</t>
  </si>
  <si>
    <t>B</t>
  </si>
  <si>
    <t>Krátká rovnoběžná křídla 
- C30/37 – XF4, XD3, XC4 
- vč. bednění, nátěru zasypaných ploch proti zemní vlhkosti dle TZ a dokumentace (1 x ALP + 2 x ALN) 
- vč. ochranné geotextilie 
- vč. výplně a těsnění prac. a dilat. spar a dalších specifikovaných náležitostí</t>
  </si>
  <si>
    <t>0,400*2,179*0,600*2=1,046 [A]</t>
  </si>
  <si>
    <t>41</t>
  </si>
  <si>
    <t>C</t>
  </si>
  <si>
    <t>Samostatná oddilatovaná rovnoběžná křídla (uhlové zídky)  
- C30/37 – XF4, XD3, XC4 
- vč. letopočtu a loga zhotovitele otiskem matrice 
- vč. bednění, nátěru zasypaných ploch proti zemní vlhkosti dle TZ a dokumentace (1 x ALP + 2 x ALN) 
- vč. ochranné geotextilie 
- vč. výplně a těsnění prac. a dilat. spar a dalších specifikovaných náležitostí</t>
  </si>
  <si>
    <t>0,400*((2,39861+2,56424)/2)*9,000=8,933 [A] 
(0,400*((2,15108+2,17996)/2)*2,000)+(0,400*((1,67996+1,70885)/2)*2,000)=3,088 [B] 
A+B=12,021 [C]</t>
  </si>
  <si>
    <t>42</t>
  </si>
  <si>
    <t>333365</t>
  </si>
  <si>
    <t>VÝZTUŽ MOSTNÍCH OPĚR A KŘÍDEL Z OCELI 10505, B500B</t>
  </si>
  <si>
    <t>Stojky rámu 
- odhad 200 kg/m3</t>
  </si>
  <si>
    <t>14,068*0,200=2,814 [A]</t>
  </si>
  <si>
    <t>43</t>
  </si>
  <si>
    <t>Krátká rovnoběžná křídla 
- odhad 200 kg/m3 
- včetně přesahů pro kotvení říms</t>
  </si>
  <si>
    <t>1,046*0,200=0,209 [A]</t>
  </si>
  <si>
    <t>44</t>
  </si>
  <si>
    <t>Samostatná oddilatovaná rovnoběžná křídla (uhlové zídky) 
- odhad 200 kg/m3 
- včetně přesahů pro kotvení říms 
- vč. skluzných trnů</t>
  </si>
  <si>
    <t>12,021*0,200=2,404 [A]</t>
  </si>
  <si>
    <t>Vodorovné konstrukce</t>
  </si>
  <si>
    <t>45</t>
  </si>
  <si>
    <t>421325</t>
  </si>
  <si>
    <t>MOSTNÍ NOSNÉ DESKOVÉ KONSTRUKCE ZE ŽELEZOBETONU C30/37</t>
  </si>
  <si>
    <t>Horní deska 
- C30/37 – XF2, XD1, XC2 
- vč. bednění, nátěru zasypaných ploch proti zemní vlhkosti dle TZ a dokumentace (1 x ALP + 2 x ALN) 
- vč. ochranné geotextilie 
- vč. výplně a těsnění prac. a dilat. spar a dalších specifikovaných náležitostí</t>
  </si>
  <si>
    <t>3,00221m2*3,950=11,859 [A] 
3,406m2*0,425*2=2,895 [B] 
(0,188+0,169)*0,600*2=0,428 [C] 
A+B+C=15,182 [D]</t>
  </si>
  <si>
    <t>46</t>
  </si>
  <si>
    <t>421365</t>
  </si>
  <si>
    <t>VÝZTUŽ MOSTNÍ DESKOVÉ KONSTRUKCE Z OCELI 10505, B500B</t>
  </si>
  <si>
    <t>Horní deska 
- odhad 200 kg/m3</t>
  </si>
  <si>
    <t>14,411*0,200=2,882 [A]</t>
  </si>
  <si>
    <t>47</t>
  </si>
  <si>
    <t>451311</t>
  </si>
  <si>
    <t>PODKL A VÝPLŇ VRSTVY Z PROST BET DO C8/10</t>
  </si>
  <si>
    <t>Zasypání zápor výplňovým betonem C8/10 
- včetně zajištění sousední budovy dle ustanovení v TZ 
Odhad 
- provedení je věcí zhotovitele</t>
  </si>
  <si>
    <t>120,0m*(3,14*(0,125m*0,125m))-(25,3cm2*0,0001*120,0m)=5,584 [A]</t>
  </si>
  <si>
    <t>48</t>
  </si>
  <si>
    <t>451312</t>
  </si>
  <si>
    <t>PODKLADNÍ A VÝPLŇOVÉ VRSTVY Z PROSTÉHO BETONU C12/15</t>
  </si>
  <si>
    <t>Podkladní beton pod základy 
- C 12/15 - X0</t>
  </si>
  <si>
    <t>Opěra 01 
1,450*8,371*0,150=1,821 [A] 
Opěra 02 
1,450*8,371*0,150=1,821 [B] 
Křídlo Malahov 
(0,150+1,500+0,150)*(0,150+((10,1570-1,150)+8,9372)/2)*0,150=2,463 [C] 
Křídlo Staňkov 
(0,150+1,500+0,150)*(0,150+((5,15410-1,150)+3,9634)/2)*0,150=1,116 [D] 
Celkem 
A+B+C+D=7,221 [E]</t>
  </si>
  <si>
    <t>49</t>
  </si>
  <si>
    <t>451313</t>
  </si>
  <si>
    <t>PODKLADNÍ A VÝPLŇOVÉ VRSTVY Z PROSTÉHO BETONU C16/20</t>
  </si>
  <si>
    <t>Podkladní beton C16/20-XF1 
- pod drenáž</t>
  </si>
  <si>
    <t>(9,582+7,271*2+4,590)*0,300*0,595=5,125 [A]</t>
  </si>
  <si>
    <t>50</t>
  </si>
  <si>
    <t>451314</t>
  </si>
  <si>
    <t>PODKLADNÍ A VÝPLŇOVÉ VRSTVY Z PROSTÉHO BETONU C25/30</t>
  </si>
  <si>
    <t>betonového lože tl. 150 mm z betonu C25/30 – XF3 pod kamennou dlažbu</t>
  </si>
  <si>
    <t>koryto 
(0,878+31,821+0,861)*1,1*0,150=5,537 [A] 
žulová dlažba 
6,310*1,1*0,150=1,041 [B] 
skluzy 
5,100=5,100 [C] 
A+B+C=11,678 [D]</t>
  </si>
  <si>
    <t>51</t>
  </si>
  <si>
    <t>451315</t>
  </si>
  <si>
    <t>PODKLADNÍ A VÝPLŇOVÉ VRSTVY Z PROSTÉHO BETONU C30/37</t>
  </si>
  <si>
    <t>Podkladní beton pod římsou</t>
  </si>
  <si>
    <t>0,483m2*(9,582+4,590)=6,845 [A]</t>
  </si>
  <si>
    <t>52</t>
  </si>
  <si>
    <t>45157</t>
  </si>
  <si>
    <t>PODKLADNÍ A VÝPLŇOVÉ VRSTVY Z KAMENIVA TĚŽENÉHO</t>
  </si>
  <si>
    <t>Podsyp pro odvodnění komunikace</t>
  </si>
  <si>
    <t>(16,000+18,000)*0,500*0,100=1,700 [A]</t>
  </si>
  <si>
    <t>53</t>
  </si>
  <si>
    <t>Nad odvodněním komunikace</t>
  </si>
  <si>
    <t>0,350 m2 * (20,600+26,500)=16,485 [A]</t>
  </si>
  <si>
    <t>54</t>
  </si>
  <si>
    <t>458311</t>
  </si>
  <si>
    <t>VÝPLŇ ZA OPĚRAMI A ZDMI Z PROSTÉHO BETONU C8/10</t>
  </si>
  <si>
    <t>Výplňový beton C8/10 kladený po vrstvách max. 300 mm</t>
  </si>
  <si>
    <t>Pod těsnící vrstvou 
((7,271+1,600)*2)*1,255m2=22,266 [A] 
(9,582+4,590+1,600)*1,490m2=23,500 [B] 
A+B=45,766 [C] 
Nad těsnící vrstvou 
((7,271+1,600)*2)*2,140m2=37,968 [D] 
(9,582+4,590+1,600)*2,105m2=33,200 [E] 
D+E=71,168 [F] 
Pod gabiony 
0,800*2,000*1,500=2,400 [G] 
0,800*2,000*2,155=3,448 [H] 
G+H=5,848 [I] 
Celkem 
C+F+I=122,782 [J]</t>
  </si>
  <si>
    <t>55</t>
  </si>
  <si>
    <t>46251</t>
  </si>
  <si>
    <t>ZÁHOZ Z LOMOVÉHO KAMENE</t>
  </si>
  <si>
    <t>Zasyp z kamene s min. hm. 200 kg</t>
  </si>
  <si>
    <t>(20,050+3,85)*1,15*0,500=13,743 [A]</t>
  </si>
  <si>
    <t>56</t>
  </si>
  <si>
    <t>46321</t>
  </si>
  <si>
    <t>ROVNANINA Z LOMOVÉHO KAMENE</t>
  </si>
  <si>
    <t>Kamenná rovnanina 
- min. 200 kg 
- s vyklínováním spár</t>
  </si>
  <si>
    <t>Odhad 
14,500*1,25*0,500=9,063 [A]</t>
  </si>
  <si>
    <t>57</t>
  </si>
  <si>
    <t>46511A</t>
  </si>
  <si>
    <t>DLAŽBY Z DÍLCŮ BETON DO C20/25</t>
  </si>
  <si>
    <t>Skluzy z betonových žlabovek C30/37 – XF4 do betonového lože C20/25n – XF3 (vykázáno samostatně 451314)</t>
  </si>
  <si>
    <t>((3,305+3,950+7,350)*1,25+(1,820+17,620+2,6)*1,1)*0,600*0,200=5,100 [A]</t>
  </si>
  <si>
    <t>58</t>
  </si>
  <si>
    <t>465512</t>
  </si>
  <si>
    <t>DLAŽBY Z LOMOVÉHO KAMENE NA MC</t>
  </si>
  <si>
    <t>Koryto 
- tl. 350 mm do betonového lože tl. 150 mm z betonu C25/30 – XF3 (vykázáno samostatně 451314) 
 vč spár maltou MC 25 XF3</t>
  </si>
  <si>
    <t>(0,878+31,821+0,861)*1,1*0,200=7,383 [A]</t>
  </si>
  <si>
    <t>59</t>
  </si>
  <si>
    <t>46591</t>
  </si>
  <si>
    <t>DLAŽBY Z KAMENICKÝCH VÝROBKŮ</t>
  </si>
  <si>
    <t>Zpevnění ze žulové dlažby do betonového lože 
- lože vykázáno samostatně (pol. č. 451314)</t>
  </si>
  <si>
    <t>6,310*1,1=6,941 [A]</t>
  </si>
  <si>
    <t>60</t>
  </si>
  <si>
    <t>467314</t>
  </si>
  <si>
    <t>STUPNĚ A PRAHY VODNÍCH KORYT Z PROSTÉHO BETONU C25/30</t>
  </si>
  <si>
    <t>Zajišťovací prahy 500 x 800 
- C 25/30 - XF3</t>
  </si>
  <si>
    <t>0,500*0,800*(2*4,000)=3,200 [A]</t>
  </si>
  <si>
    <t>Komunikace</t>
  </si>
  <si>
    <t>61</t>
  </si>
  <si>
    <t>56144</t>
  </si>
  <si>
    <t>KAMENIVO ZPEVNĚNÉ CEMENTEM TL. DO 200MM</t>
  </si>
  <si>
    <t>Směs zpevněná cementem SC C/8/10 200 mm</t>
  </si>
  <si>
    <t>Silnice 
((332,67478-5,700*4,800))-((12,740*5,500+4,254*1,821+18,637*5,500))=124,995 [A]</t>
  </si>
  <si>
    <t>62</t>
  </si>
  <si>
    <t>56334</t>
  </si>
  <si>
    <t>VOZOVKOVÉ VRSTVY ZE ŠTĚRKODRTI TL. DO 200MM</t>
  </si>
  <si>
    <t>Štěrkodrť ŠD 0-32 min. 200 mm</t>
  </si>
  <si>
    <t>63</t>
  </si>
  <si>
    <t>56933</t>
  </si>
  <si>
    <t>ZPEVNĚNÍ KRAJNIC ZE ŠTĚRKODRTI TL. DO 150MM</t>
  </si>
  <si>
    <t>Štěrkodrť frakce 0/22 mm, tl. 150 mm v šířce 500 mm</t>
  </si>
  <si>
    <t>(22,000+15,650)*0,500=18,825 [A]</t>
  </si>
  <si>
    <t>64</t>
  </si>
  <si>
    <t>572133</t>
  </si>
  <si>
    <t>INFILTRAČNÍ POSTŘIK Z EMULZE DO 1,5KG/M2</t>
  </si>
  <si>
    <t>Postřik infiltrační</t>
  </si>
  <si>
    <t>65</t>
  </si>
  <si>
    <t>572214</t>
  </si>
  <si>
    <t>SPOJOVACÍ POSTŘIK Z MODIFIK EMULZE DO 0,5KG/M2</t>
  </si>
  <si>
    <t>Spojovací postřik: 
PS-EP 0,35 kg/m2</t>
  </si>
  <si>
    <t>Most 
4,800*5,500=26,400 [A] 
Silnice 
(332,675-26,4)+((332,67478-5,700*4,800))-((12,740*5,500+4,254*1,821+18,637*5,500))=431,270 [B] 
Celkem 
A+B=457,670 [C]</t>
  </si>
  <si>
    <t>66</t>
  </si>
  <si>
    <t>574B34</t>
  </si>
  <si>
    <t>ASFALTOVÝ BETON PRO OBRUSNÉ VRSTVY MODIFIK ACO 11+, 11S TL. 40MM</t>
  </si>
  <si>
    <t>Obrusná vrstva: 
ACO 11 + asfaltový beton střednězrnný modif. 40 mm</t>
  </si>
  <si>
    <t>Most 
4,800*5,500=26,400 [A] 
Silnice 
332,675-26,4=306,275 [B] 
Celkem 
A+B=332,675 [C]</t>
  </si>
  <si>
    <t>67</t>
  </si>
  <si>
    <t>574D56</t>
  </si>
  <si>
    <t>ASFALTOVÝ BETON PRO LOŽNÍ VRSTVY MODIFIK ACL 16+, 16S TL. 60MM</t>
  </si>
  <si>
    <t>Asfaltový beton hrubozrnný ACL 16+ 60mm</t>
  </si>
  <si>
    <t>68</t>
  </si>
  <si>
    <t>574F88</t>
  </si>
  <si>
    <t>ASFALTOVÝ BETON PRO PODKLADNÍ VRSTVY MODIFIK ACP 22+, 22S TL. 90MM</t>
  </si>
  <si>
    <t>Obalované kamenivo ACP 22+ 90mm</t>
  </si>
  <si>
    <t>69</t>
  </si>
  <si>
    <t>575C53</t>
  </si>
  <si>
    <t>LITÝ ASFALT MA IV (OCHRANA MOSTNÍ IZOLACE) 11 TL. 40MM</t>
  </si>
  <si>
    <t>Ohranná vrstva: 
MA 11 IV - litý asfalt střednězrnný modif. 40 mm 
(z modif. asfaltu gradace 25, s posypem)</t>
  </si>
  <si>
    <t>4,800*5,500=26,400 [A]</t>
  </si>
  <si>
    <t>70</t>
  </si>
  <si>
    <t>576412</t>
  </si>
  <si>
    <t>POSYP KAMENIVEM OBALOVANÝM 3KG/M2</t>
  </si>
  <si>
    <t>Posyp předobalenou drtí 4/8 mm v množství 2-3 kg/m2</t>
  </si>
  <si>
    <t>Přidružená stavební výroba</t>
  </si>
  <si>
    <t>71</t>
  </si>
  <si>
    <t>711112</t>
  </si>
  <si>
    <t>IZOLACE BĚŽNÝCH KONSTRUKCÍ PROTI ZEMNÍ VLHKOSTI ASFALTOVÝMI PÁSY</t>
  </si>
  <si>
    <t>Rub nosné konstrukce vč. základů  
- Celoplošně natavené izolační pásy (NAIP) z modifikovaného asfaltu tl. 5 mm 
- vč. impregnační vrstvy 
- kompletní provedení</t>
  </si>
  <si>
    <t>(0,500+0,619+2,495+0,072)*8,070=29,746 [A] 
(0,500+0,619+2,564+0,072)*8,070=30,303 [B] 
0,600*2,6*4=6,240 [C] 
A+B+C=66,289 [D]</t>
  </si>
  <si>
    <t>72</t>
  </si>
  <si>
    <t>711422</t>
  </si>
  <si>
    <t>IZOLACE MOSTOVEK POD VOZOVKOU ASFALTOVÝMI PÁSY</t>
  </si>
  <si>
    <t>Celoplošně natavené izolační pásy (NAIP) z modifikovaného asfaltu tl. 5 mm 
- vč. impregnační vrstvy</t>
  </si>
  <si>
    <t>6,000*8,070+0,600*0,400*4=49,380 [C]</t>
  </si>
  <si>
    <t>73</t>
  </si>
  <si>
    <t>711502</t>
  </si>
  <si>
    <t>OCHRANA IZOLACE NA POVRCHU ASFALTOVÝMI PÁSY</t>
  </si>
  <si>
    <t>Pod římsami 2 x ochranná vrstva z pásů tl. 5 mm s hliníkovou folií</t>
  </si>
  <si>
    <t>(2,300+0,800)*6,000=18,600 [A]</t>
  </si>
  <si>
    <t>74</t>
  </si>
  <si>
    <t>711509</t>
  </si>
  <si>
    <t>OCHRANA IZOLACE NA POVRCHU TEXTILIÍ</t>
  </si>
  <si>
    <t>Ochránění rubu stojek nosné konstrukce geotextilií min. 600 g/m2</t>
  </si>
  <si>
    <t>(0,500+0,619+2,495+0,072)*8,070=29,746 [A] 
(0,500+0,619+2,564+0,072)*8,070=30,303 [B] 
A+B=60,049 [C]</t>
  </si>
  <si>
    <t>75</t>
  </si>
  <si>
    <t>78382</t>
  </si>
  <si>
    <t>NÁTĚRY BETON KONSTR TYP S2 (OS-B)</t>
  </si>
  <si>
    <t>Spára mezi svislým lícem nosné konstrukce a římsou bude natřena epoxidovým nátěrem typu S2</t>
  </si>
  <si>
    <t>6,000*(0,415+0,025+0,150+0,370+0,025+0,150)=6,810 [A]</t>
  </si>
  <si>
    <t>76</t>
  </si>
  <si>
    <t>78383</t>
  </si>
  <si>
    <t>NÁTĚRY BETON KONSTR TYP S4 (OS-C)</t>
  </si>
  <si>
    <t>(19,000+6,000)*(0,15+0,150)=7,500 [A]</t>
  </si>
  <si>
    <t>Potrubí</t>
  </si>
  <si>
    <t>77</t>
  </si>
  <si>
    <t>87445</t>
  </si>
  <si>
    <t>POTRUBÍ Z TRUB PLASTOVÝCH ODPADNÍCH DN DO 300MM</t>
  </si>
  <si>
    <t>Odvodnění silnice DN 300 mm</t>
  </si>
  <si>
    <t>16+18=34,000 [A]</t>
  </si>
  <si>
    <t>78</t>
  </si>
  <si>
    <t>875332</t>
  </si>
  <si>
    <t>POTRUBÍ DREN Z TRUB PLAST DN DO 150MM DĚROVANÝCH</t>
  </si>
  <si>
    <t>Odvodnění rubu z poloděrované PE trubky DN 150 mm (VL4/2015 detail 204.01a) 
- vč. vyústění skrz dřík a křídla s odkapem do potoka</t>
  </si>
  <si>
    <t>9,582+7,271*2+4,590=28,714 [A]</t>
  </si>
  <si>
    <t>79</t>
  </si>
  <si>
    <t>87626</t>
  </si>
  <si>
    <t>CHRÁNIČKY Z TRUB PLAST DN DO 80MM</t>
  </si>
  <si>
    <t>2 ks rezervních chrániček DN 75 mm ve svislé části římsy</t>
  </si>
  <si>
    <t>19*2+4*3+6*2+4*3=74,000 [A]</t>
  </si>
  <si>
    <t>80</t>
  </si>
  <si>
    <t>87634</t>
  </si>
  <si>
    <t>CHRÁNIČKY Z TRUB PLASTOVÝCH DN DO 200MM</t>
  </si>
  <si>
    <t>Prostupy skrz opěry a křídla 
- VL4/2015, detail 204.1</t>
  </si>
  <si>
    <t>8*0,650=5,200 [A]</t>
  </si>
  <si>
    <t>81</t>
  </si>
  <si>
    <t>894146</t>
  </si>
  <si>
    <t>ŠACHTY KANALIZAČNÍ Z BETON DÍLCŮ NA POTRUBÍ DN DO 400MM</t>
  </si>
  <si>
    <t>Kompletní provedení 
- vč. zemních prací</t>
  </si>
  <si>
    <t>82</t>
  </si>
  <si>
    <t>89712</t>
  </si>
  <si>
    <t>VPUSŤ KANALIZAČNÍ ULIČNÍ KOMPLETNÍ Z BETONOVÝCH DÍLCŮ</t>
  </si>
  <si>
    <t>Kompletní provedení 
Uliční vpusti budou provedeny v sestavě: 
- Mříž litinová rovná 500x500 mm pro uliční vpusti D400 (dle ČSN EN 124) 
- Rám celolitinový pro uliční vpusti D400 
- Tělesa uličních vpustí, budou provedena z betonových prvků DN500 
- Do uličních vpustí budou osazeny koše na splaveniny typu A4 z pozinkovaného plechu. 
- Výkop zasypán štěrkodrtí ŠDa fr. 0/32 hutněný po vrstvách tl. max. 300 mm na D=min. 95% PS 
- Obsyp do úrovně 300 mm nad jeho horní hranou ze štěrkopísku ŠP 0/32</t>
  </si>
  <si>
    <t>8=8,000 [A]</t>
  </si>
  <si>
    <t>83</t>
  </si>
  <si>
    <t>9112A1</t>
  </si>
  <si>
    <t>ZÁBRADLÍ MOSTNÍ S VODOR MADLY - DODÁVKA A MONTÁŽ</t>
  </si>
  <si>
    <t>Provizorní zaslepení dvoumadlovým zábradlím výšky 1,1 m kotveným do gabionové zídky 
- kompletní provedení dle TZ a dokumentace</t>
  </si>
  <si>
    <t>2*1,4=2,800 [A]</t>
  </si>
  <si>
    <t>84</t>
  </si>
  <si>
    <t>9112B1</t>
  </si>
  <si>
    <t>ZÁBRADLÍ MOSTNÍ SE SVISLOU VÝPLNÍ - DODÁVKA A MONTÁŽ</t>
  </si>
  <si>
    <t>Ocelové zábradlí městského typu výšky 1,1 m se svislou výplní 
- sloupky kotveny pomocí patních desek do říms 
- kompletní provedení dle TZ a dokumentace</t>
  </si>
  <si>
    <t>4,500+6,000+9,500+6,000=26,000 [A]</t>
  </si>
  <si>
    <t>85</t>
  </si>
  <si>
    <t>91355</t>
  </si>
  <si>
    <t>EVIDENČNÍ ČÍSLO MOSTU</t>
  </si>
  <si>
    <t>86</t>
  </si>
  <si>
    <t>915111</t>
  </si>
  <si>
    <t>VODOROVNÉ DOPRAVNÍ ZNAČENÍ BARVOU HLADKÉ - DODÁVKA A POKLÁDKA</t>
  </si>
  <si>
    <t>Vodící proužky na mostě</t>
  </si>
  <si>
    <t>59,0*2*0,250=29,500 [A]</t>
  </si>
  <si>
    <t>87</t>
  </si>
  <si>
    <t>915211</t>
  </si>
  <si>
    <t>VODOROVNÉ DOPRAVNÍ ZNAČENÍ PLASTEM HLADKÉ - DODÁVKA A POKLÁDKA</t>
  </si>
  <si>
    <t>19*2*0,250=9,500 [A]</t>
  </si>
  <si>
    <t>88</t>
  </si>
  <si>
    <t>917224</t>
  </si>
  <si>
    <t>SILNIČNÍ A CHODNÍKOVÉ OBRUBY Z BETONOVÝCH OBRUBNÍKŮ ŠÍŘ 150MM</t>
  </si>
  <si>
    <t>3,000+3,000+26,500+22,000=54,500 [A]</t>
  </si>
  <si>
    <t>89</t>
  </si>
  <si>
    <t>919111</t>
  </si>
  <si>
    <t>ŘEZÁNÍ ASFALTOVÉHO KRYTU VOZOVEK TL DO 50MM</t>
  </si>
  <si>
    <t>Řezané spáry 15 x 40 mm nad konci nosné konstrukce v obrusné vrstvě</t>
  </si>
  <si>
    <t>5,500*2=11,000 [A]</t>
  </si>
  <si>
    <t>90</t>
  </si>
  <si>
    <t>919155</t>
  </si>
  <si>
    <t>ŘEZÁNÍ OCELOVÝCH PROFILŮ PRŮŘEZU PŘES 700MM2</t>
  </si>
  <si>
    <t>Zkrácení mikropilot (ocelových profilů zápor) 
Odhad 
- provedení je věcí zhotovitele 
- vč. odvozu, uložení a likvidace včetně všech poplatků (kovošrot)</t>
  </si>
  <si>
    <t>6+7+19+14+4+15+5+11+7=88,000 [A]</t>
  </si>
  <si>
    <t>91</t>
  </si>
  <si>
    <t>931325</t>
  </si>
  <si>
    <t>TĚSNĚNÍ DILATAČ SPAR ASF ZÁLIVKOU MODIFIK PRŮŘ DO 600MM2</t>
  </si>
  <si>
    <t>Řezané spáry 15 x 40 mm nad konci nosné konstrukce v obrusné vrstvě 
5,500*2=11,000 [A] 
Podélné - obrubníky a římsy 
22,000+6,000+26,530+3,000+3,970+5,960+8,930+2,140=78,530 [B] 
Příčné ZÚ a KÚ 
6,700+5,500=12,200 [C] 
Celkem 
A+B+C=101,730 [D]</t>
  </si>
  <si>
    <t>92</t>
  </si>
  <si>
    <t>93135</t>
  </si>
  <si>
    <t>TĚSNĚNÍ DILATAČ SPAR PRYŽ PÁSKOU NEBO KRUH PROFILEM</t>
  </si>
  <si>
    <t>Podélné - obrubníky a římsy 
22,000+6,000+26,530+3,000+3,970+5,960+8,930+2,140=78,530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</si>
</sst>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4" fontId="0" fillId="0" borderId="0" xfId="0" applyNumberForma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7" sqref="C1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12.75" customHeight="1">
      <c r="A2" s="35"/>
      <c r="B2" s="36" t="s">
        <v>1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2</v>
      </c>
      <c r="C4" s="35"/>
      <c r="D4" s="35"/>
      <c r="E4" s="1"/>
    </row>
    <row r="5" spans="1:5" ht="12.75" customHeight="1">
      <c r="A5" s="1"/>
      <c r="B5" s="35" t="s">
        <v>3</v>
      </c>
      <c r="C5" s="35"/>
      <c r="D5" s="35"/>
      <c r="E5" s="1"/>
    </row>
    <row r="6" spans="1:5" ht="12.75" customHeight="1">
      <c r="A6" s="1"/>
      <c r="B6" s="3" t="s">
        <v>4</v>
      </c>
      <c r="C6" s="6">
        <f>SUM(C10:C13)</f>
        <v>5675129.749999999</v>
      </c>
      <c r="D6" s="1"/>
      <c r="E6" s="1"/>
    </row>
    <row r="7" spans="1:5" ht="12.75" customHeight="1">
      <c r="A7" s="1"/>
      <c r="B7" s="3" t="s">
        <v>5</v>
      </c>
      <c r="C7" s="6">
        <f>SUM(E10:E13)</f>
        <v>6866906.9975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'SO 000_SO 000'!I3</f>
        <v>463500</v>
      </c>
      <c r="D10" s="16">
        <f>'SO 000_SO 000'!O2</f>
        <v>97335</v>
      </c>
      <c r="E10" s="16">
        <f>C10+D10</f>
        <v>560835</v>
      </c>
    </row>
    <row r="11" spans="1:5" ht="12.75" customHeight="1">
      <c r="A11" s="15" t="s">
        <v>89</v>
      </c>
      <c r="B11" s="15" t="s">
        <v>90</v>
      </c>
      <c r="C11" s="16">
        <f>'SO 001_SO 001'!I3</f>
        <v>435766.55</v>
      </c>
      <c r="D11" s="16">
        <f>'SO 001_SO 001'!O2</f>
        <v>91510.9755</v>
      </c>
      <c r="E11" s="16">
        <f>C11+D11</f>
        <v>527277.5255</v>
      </c>
    </row>
    <row r="12" spans="1:5" ht="12.75" customHeight="1">
      <c r="A12" s="15" t="s">
        <v>162</v>
      </c>
      <c r="B12" s="15" t="s">
        <v>163</v>
      </c>
      <c r="C12" s="16">
        <f>'SO 110_SO 110'!I3</f>
        <v>104074.04000000001</v>
      </c>
      <c r="D12" s="16">
        <f>'SO 110_SO 110'!O2</f>
        <v>21855.5484</v>
      </c>
      <c r="E12" s="16">
        <f>C12+D12</f>
        <v>125929.58840000001</v>
      </c>
    </row>
    <row r="13" spans="1:5" ht="12.75" customHeight="1">
      <c r="A13" s="15" t="s">
        <v>198</v>
      </c>
      <c r="B13" s="15" t="s">
        <v>199</v>
      </c>
      <c r="C13" s="16">
        <f>'SO 201_SO 201'!I3</f>
        <v>4671789.159999999</v>
      </c>
      <c r="D13" s="16">
        <f>'SO 201_SO 201'!O2</f>
        <v>981075.7236000001</v>
      </c>
      <c r="E13" s="16">
        <f>C13+D13</f>
        <v>5652864.883599999</v>
      </c>
    </row>
    <row r="14" ht="12.75" customHeight="1">
      <c r="D14" s="42">
        <f>SUM(D10:D13)</f>
        <v>1191777.2475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E4" sqref="E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97335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19</v>
      </c>
      <c r="I3" s="32">
        <f>0+I9</f>
        <v>463500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19</v>
      </c>
      <c r="D4" s="35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19</v>
      </c>
      <c r="D5" s="41"/>
      <c r="E5" s="14" t="s">
        <v>20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463500</v>
      </c>
      <c r="O9">
        <f>0+R9</f>
        <v>97335</v>
      </c>
      <c r="Q9">
        <f>0+I10+I13+I16+I19+I22+I25+I28+I31+I34+I37+I40</f>
        <v>463500</v>
      </c>
      <c r="R9">
        <f>0+O10+O13+O16+O19+O22+O25+O28+O31+O34+O37+O40</f>
        <v>97335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</v>
      </c>
      <c r="H10" s="26">
        <v>76500</v>
      </c>
      <c r="I10" s="26">
        <f>ROUND(ROUND(H10,2)*ROUND(G10,3),2)</f>
        <v>76500</v>
      </c>
      <c r="O10">
        <f>(I10*21)/100</f>
        <v>16065</v>
      </c>
      <c r="P10" t="s">
        <v>27</v>
      </c>
    </row>
    <row r="11" spans="1:5" ht="178.5">
      <c r="A11" s="27" t="s">
        <v>52</v>
      </c>
      <c r="E11" s="28" t="s">
        <v>53</v>
      </c>
    </row>
    <row r="12" spans="1:5" ht="12.75">
      <c r="A12" s="31" t="s">
        <v>54</v>
      </c>
      <c r="E12" s="30" t="s">
        <v>55</v>
      </c>
    </row>
    <row r="13" spans="1:16" ht="12.75">
      <c r="A13" s="17" t="s">
        <v>47</v>
      </c>
      <c r="B13" s="22" t="s">
        <v>27</v>
      </c>
      <c r="C13" s="22" t="s">
        <v>56</v>
      </c>
      <c r="D13" s="17" t="s">
        <v>49</v>
      </c>
      <c r="E13" s="23" t="s">
        <v>57</v>
      </c>
      <c r="F13" s="24" t="s">
        <v>51</v>
      </c>
      <c r="G13" s="25">
        <v>1</v>
      </c>
      <c r="H13" s="26">
        <v>4500</v>
      </c>
      <c r="I13" s="26">
        <f>ROUND(ROUND(H13,2)*ROUND(G13,3),2)</f>
        <v>4500</v>
      </c>
      <c r="O13">
        <f>(I13*21)/100</f>
        <v>945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12.75">
      <c r="A15" s="31" t="s">
        <v>54</v>
      </c>
      <c r="E15" s="30" t="s">
        <v>55</v>
      </c>
    </row>
    <row r="16" spans="1:16" ht="12.75">
      <c r="A16" s="17" t="s">
        <v>47</v>
      </c>
      <c r="B16" s="22" t="s">
        <v>26</v>
      </c>
      <c r="C16" s="22" t="s">
        <v>58</v>
      </c>
      <c r="D16" s="17" t="s">
        <v>49</v>
      </c>
      <c r="E16" s="23" t="s">
        <v>59</v>
      </c>
      <c r="F16" s="24" t="s">
        <v>51</v>
      </c>
      <c r="G16" s="25">
        <v>1</v>
      </c>
      <c r="H16" s="26">
        <v>18000</v>
      </c>
      <c r="I16" s="26">
        <f>ROUND(ROUND(H16,2)*ROUND(G16,3),2)</f>
        <v>18000</v>
      </c>
      <c r="O16">
        <f>(I16*21)/100</f>
        <v>3780</v>
      </c>
      <c r="P16" t="s">
        <v>27</v>
      </c>
    </row>
    <row r="17" spans="1:5" ht="12.75">
      <c r="A17" s="27" t="s">
        <v>52</v>
      </c>
      <c r="E17" s="28" t="s">
        <v>60</v>
      </c>
    </row>
    <row r="18" spans="1:5" ht="12.75">
      <c r="A18" s="31" t="s">
        <v>54</v>
      </c>
      <c r="E18" s="30" t="s">
        <v>55</v>
      </c>
    </row>
    <row r="19" spans="1:16" ht="12.75">
      <c r="A19" s="17" t="s">
        <v>47</v>
      </c>
      <c r="B19" s="22" t="s">
        <v>35</v>
      </c>
      <c r="C19" s="22" t="s">
        <v>61</v>
      </c>
      <c r="D19" s="17" t="s">
        <v>49</v>
      </c>
      <c r="E19" s="23" t="s">
        <v>62</v>
      </c>
      <c r="F19" s="24" t="s">
        <v>51</v>
      </c>
      <c r="G19" s="25">
        <v>1</v>
      </c>
      <c r="H19" s="26">
        <v>18000</v>
      </c>
      <c r="I19" s="26">
        <f>ROUND(ROUND(H19,2)*ROUND(G19,3),2)</f>
        <v>18000</v>
      </c>
      <c r="O19">
        <f>(I19*21)/100</f>
        <v>3780</v>
      </c>
      <c r="P19" t="s">
        <v>27</v>
      </c>
    </row>
    <row r="20" spans="1:5" ht="12.75">
      <c r="A20" s="27" t="s">
        <v>52</v>
      </c>
      <c r="E20" s="28" t="s">
        <v>60</v>
      </c>
    </row>
    <row r="21" spans="1:5" ht="12.75">
      <c r="A21" s="31" t="s">
        <v>54</v>
      </c>
      <c r="E21" s="30" t="s">
        <v>55</v>
      </c>
    </row>
    <row r="22" spans="1:16" ht="12.75">
      <c r="A22" s="17" t="s">
        <v>47</v>
      </c>
      <c r="B22" s="22" t="s">
        <v>37</v>
      </c>
      <c r="C22" s="22" t="s">
        <v>63</v>
      </c>
      <c r="D22" s="17" t="s">
        <v>49</v>
      </c>
      <c r="E22" s="23" t="s">
        <v>64</v>
      </c>
      <c r="F22" s="24" t="s">
        <v>51</v>
      </c>
      <c r="G22" s="25">
        <v>1</v>
      </c>
      <c r="H22" s="26">
        <v>4500</v>
      </c>
      <c r="I22" s="26">
        <f>ROUND(ROUND(H22,2)*ROUND(G22,3),2)</f>
        <v>4500</v>
      </c>
      <c r="O22">
        <f>(I22*21)/100</f>
        <v>945</v>
      </c>
      <c r="P22" t="s">
        <v>27</v>
      </c>
    </row>
    <row r="23" spans="1:5" ht="25.5">
      <c r="A23" s="27" t="s">
        <v>52</v>
      </c>
      <c r="E23" s="28" t="s">
        <v>65</v>
      </c>
    </row>
    <row r="24" spans="1:5" ht="12.75">
      <c r="A24" s="31" t="s">
        <v>54</v>
      </c>
      <c r="E24" s="30" t="s">
        <v>55</v>
      </c>
    </row>
    <row r="25" spans="1:16" ht="12.75">
      <c r="A25" s="17" t="s">
        <v>47</v>
      </c>
      <c r="B25" s="22" t="s">
        <v>39</v>
      </c>
      <c r="C25" s="22" t="s">
        <v>66</v>
      </c>
      <c r="D25" s="17" t="s">
        <v>49</v>
      </c>
      <c r="E25" s="23" t="s">
        <v>67</v>
      </c>
      <c r="F25" s="24" t="s">
        <v>51</v>
      </c>
      <c r="G25" s="25">
        <v>1</v>
      </c>
      <c r="H25" s="26">
        <v>45000</v>
      </c>
      <c r="I25" s="26">
        <f>ROUND(ROUND(H25,2)*ROUND(G25,3),2)</f>
        <v>45000</v>
      </c>
      <c r="O25">
        <f>(I25*21)/100</f>
        <v>9450</v>
      </c>
      <c r="P25" t="s">
        <v>27</v>
      </c>
    </row>
    <row r="26" spans="1:5" ht="25.5">
      <c r="A26" s="27" t="s">
        <v>52</v>
      </c>
      <c r="E26" s="28" t="s">
        <v>68</v>
      </c>
    </row>
    <row r="27" spans="1:5" ht="12.75">
      <c r="A27" s="31" t="s">
        <v>54</v>
      </c>
      <c r="E27" s="30" t="s">
        <v>55</v>
      </c>
    </row>
    <row r="28" spans="1:16" ht="12.75">
      <c r="A28" s="17" t="s">
        <v>47</v>
      </c>
      <c r="B28" s="22" t="s">
        <v>69</v>
      </c>
      <c r="C28" s="22" t="s">
        <v>70</v>
      </c>
      <c r="D28" s="17" t="s">
        <v>49</v>
      </c>
      <c r="E28" s="23" t="s">
        <v>71</v>
      </c>
      <c r="F28" s="24" t="s">
        <v>51</v>
      </c>
      <c r="G28" s="25">
        <v>1</v>
      </c>
      <c r="H28" s="26">
        <v>198000</v>
      </c>
      <c r="I28" s="26">
        <f>ROUND(ROUND(H28,2)*ROUND(G28,3),2)</f>
        <v>198000</v>
      </c>
      <c r="O28">
        <f>(I28*21)/100</f>
        <v>41580</v>
      </c>
      <c r="P28" t="s">
        <v>27</v>
      </c>
    </row>
    <row r="29" spans="1:5" ht="12.75">
      <c r="A29" s="27" t="s">
        <v>52</v>
      </c>
      <c r="E29" s="28" t="s">
        <v>72</v>
      </c>
    </row>
    <row r="30" spans="1:5" ht="12.75">
      <c r="A30" s="31" t="s">
        <v>54</v>
      </c>
      <c r="E30" s="30" t="s">
        <v>55</v>
      </c>
    </row>
    <row r="31" spans="1:16" ht="12.75">
      <c r="A31" s="17" t="s">
        <v>47</v>
      </c>
      <c r="B31" s="22" t="s">
        <v>73</v>
      </c>
      <c r="C31" s="22" t="s">
        <v>74</v>
      </c>
      <c r="D31" s="17" t="s">
        <v>49</v>
      </c>
      <c r="E31" s="23" t="s">
        <v>75</v>
      </c>
      <c r="F31" s="24" t="s">
        <v>51</v>
      </c>
      <c r="G31" s="25">
        <v>1</v>
      </c>
      <c r="H31" s="26">
        <v>31500</v>
      </c>
      <c r="I31" s="26">
        <f>ROUND(ROUND(H31,2)*ROUND(G31,3),2)</f>
        <v>31500</v>
      </c>
      <c r="O31">
        <f>(I31*21)/100</f>
        <v>6615</v>
      </c>
      <c r="P31" t="s">
        <v>27</v>
      </c>
    </row>
    <row r="32" spans="1:5" ht="12.75">
      <c r="A32" s="27" t="s">
        <v>52</v>
      </c>
      <c r="E32" s="28" t="s">
        <v>76</v>
      </c>
    </row>
    <row r="33" spans="1:5" ht="12.75">
      <c r="A33" s="31" t="s">
        <v>54</v>
      </c>
      <c r="E33" s="30" t="s">
        <v>55</v>
      </c>
    </row>
    <row r="34" spans="1:16" ht="12.75">
      <c r="A34" s="17" t="s">
        <v>47</v>
      </c>
      <c r="B34" s="22" t="s">
        <v>42</v>
      </c>
      <c r="C34" s="22" t="s">
        <v>77</v>
      </c>
      <c r="D34" s="17" t="s">
        <v>49</v>
      </c>
      <c r="E34" s="23" t="s">
        <v>78</v>
      </c>
      <c r="F34" s="24" t="s">
        <v>51</v>
      </c>
      <c r="G34" s="25">
        <v>1</v>
      </c>
      <c r="H34" s="26">
        <v>12600</v>
      </c>
      <c r="I34" s="26">
        <f>ROUND(ROUND(H34,2)*ROUND(G34,3),2)</f>
        <v>12600</v>
      </c>
      <c r="O34">
        <f>(I34*21)/100</f>
        <v>2646</v>
      </c>
      <c r="P34" t="s">
        <v>27</v>
      </c>
    </row>
    <row r="35" spans="1:5" ht="25.5">
      <c r="A35" s="27" t="s">
        <v>52</v>
      </c>
      <c r="E35" s="28" t="s">
        <v>79</v>
      </c>
    </row>
    <row r="36" spans="1:5" ht="12.75">
      <c r="A36" s="31" t="s">
        <v>54</v>
      </c>
      <c r="E36" s="30" t="s">
        <v>55</v>
      </c>
    </row>
    <row r="37" spans="1:16" ht="12.75">
      <c r="A37" s="17" t="s">
        <v>47</v>
      </c>
      <c r="B37" s="22" t="s">
        <v>44</v>
      </c>
      <c r="C37" s="22" t="s">
        <v>80</v>
      </c>
      <c r="D37" s="17" t="s">
        <v>49</v>
      </c>
      <c r="E37" s="23" t="s">
        <v>81</v>
      </c>
      <c r="F37" s="24" t="s">
        <v>82</v>
      </c>
      <c r="G37" s="25">
        <v>2</v>
      </c>
      <c r="H37" s="26">
        <v>7200</v>
      </c>
      <c r="I37" s="26">
        <f>ROUND(ROUND(H37,2)*ROUND(G37,3),2)</f>
        <v>14400</v>
      </c>
      <c r="O37">
        <f>(I37*21)/100</f>
        <v>3024</v>
      </c>
      <c r="P37" t="s">
        <v>27</v>
      </c>
    </row>
    <row r="38" spans="1:5" ht="12.75">
      <c r="A38" s="27" t="s">
        <v>52</v>
      </c>
      <c r="E38" s="28" t="s">
        <v>83</v>
      </c>
    </row>
    <row r="39" spans="1:5" ht="12.75">
      <c r="A39" s="31" t="s">
        <v>54</v>
      </c>
      <c r="E39" s="30" t="s">
        <v>84</v>
      </c>
    </row>
    <row r="40" spans="1:16" ht="12.75">
      <c r="A40" s="17" t="s">
        <v>47</v>
      </c>
      <c r="B40" s="22" t="s">
        <v>85</v>
      </c>
      <c r="C40" s="22" t="s">
        <v>86</v>
      </c>
      <c r="D40" s="17" t="s">
        <v>49</v>
      </c>
      <c r="E40" s="23" t="s">
        <v>87</v>
      </c>
      <c r="F40" s="24" t="s">
        <v>51</v>
      </c>
      <c r="G40" s="25">
        <v>1</v>
      </c>
      <c r="H40" s="26">
        <v>40500</v>
      </c>
      <c r="I40" s="26">
        <f>ROUND(ROUND(H40,2)*ROUND(G40,3),2)</f>
        <v>40500</v>
      </c>
      <c r="O40">
        <f>(I40*21)/100</f>
        <v>8505</v>
      </c>
      <c r="P40" t="s">
        <v>27</v>
      </c>
    </row>
    <row r="41" spans="1:5" ht="38.25">
      <c r="A41" s="27" t="s">
        <v>52</v>
      </c>
      <c r="E41" s="28" t="s">
        <v>88</v>
      </c>
    </row>
    <row r="42" spans="1:5" ht="12.75">
      <c r="A42" s="29" t="s">
        <v>54</v>
      </c>
      <c r="E42" s="30" t="s">
        <v>55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B1">
      <pane ySplit="8" topLeftCell="A51" activePane="bottomLeft" state="frozen"/>
      <selection pane="topLeft" activeCell="A1" sqref="A1"/>
      <selection pane="bottomLeft" activeCell="H63" sqref="H6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0+O9+O28+O44</f>
        <v>91510.9755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89</v>
      </c>
      <c r="I3" s="32">
        <f>0+I9+I28+I44</f>
        <v>435766.55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89</v>
      </c>
      <c r="D4" s="35"/>
      <c r="E4" s="11" t="s">
        <v>90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89</v>
      </c>
      <c r="D5" s="41"/>
      <c r="E5" s="14" t="s">
        <v>90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74106.59000000001</v>
      </c>
      <c r="O9">
        <f>0+R9</f>
        <v>15562.383900000003</v>
      </c>
      <c r="Q9">
        <f>0+I10+I13+I16+I19+I22+I25</f>
        <v>74106.59000000001</v>
      </c>
      <c r="R9">
        <f>0+O10+O13+O16+O19+O22+O25</f>
        <v>15562.383900000003</v>
      </c>
    </row>
    <row r="10" spans="1:16" ht="25.5">
      <c r="A10" s="17" t="s">
        <v>47</v>
      </c>
      <c r="B10" s="22" t="s">
        <v>31</v>
      </c>
      <c r="C10" s="22" t="s">
        <v>91</v>
      </c>
      <c r="D10" s="17" t="s">
        <v>49</v>
      </c>
      <c r="E10" s="23" t="s">
        <v>92</v>
      </c>
      <c r="F10" s="24" t="s">
        <v>93</v>
      </c>
      <c r="G10" s="25">
        <v>47.498</v>
      </c>
      <c r="H10" s="26">
        <v>240</v>
      </c>
      <c r="I10" s="26">
        <f>ROUND(ROUND(H10,2)*ROUND(G10,3),2)</f>
        <v>11399.52</v>
      </c>
      <c r="O10">
        <f>(I10*21)/100</f>
        <v>2393.8992000000003</v>
      </c>
      <c r="P10" t="s">
        <v>27</v>
      </c>
    </row>
    <row r="11" spans="1:5" ht="12.75">
      <c r="A11" s="27" t="s">
        <v>52</v>
      </c>
      <c r="E11" s="28" t="s">
        <v>49</v>
      </c>
    </row>
    <row r="12" spans="1:5" ht="25.5">
      <c r="A12" s="31" t="s">
        <v>54</v>
      </c>
      <c r="E12" s="30" t="s">
        <v>94</v>
      </c>
    </row>
    <row r="13" spans="1:16" ht="25.5">
      <c r="A13" s="17" t="s">
        <v>47</v>
      </c>
      <c r="B13" s="22" t="s">
        <v>27</v>
      </c>
      <c r="C13" s="22" t="s">
        <v>95</v>
      </c>
      <c r="D13" s="17" t="s">
        <v>49</v>
      </c>
      <c r="E13" s="23" t="s">
        <v>96</v>
      </c>
      <c r="F13" s="24" t="s">
        <v>93</v>
      </c>
      <c r="G13" s="25">
        <v>17.582</v>
      </c>
      <c r="H13" s="26">
        <v>480</v>
      </c>
      <c r="I13" s="26">
        <f>ROUND(ROUND(H13,2)*ROUND(G13,3),2)</f>
        <v>8439.36</v>
      </c>
      <c r="O13">
        <f>(I13*21)/100</f>
        <v>1772.2656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25.5">
      <c r="A15" s="31" t="s">
        <v>54</v>
      </c>
      <c r="E15" s="30" t="s">
        <v>97</v>
      </c>
    </row>
    <row r="16" spans="1:16" ht="25.5">
      <c r="A16" s="17" t="s">
        <v>47</v>
      </c>
      <c r="B16" s="22" t="s">
        <v>26</v>
      </c>
      <c r="C16" s="22" t="s">
        <v>98</v>
      </c>
      <c r="D16" s="17" t="s">
        <v>49</v>
      </c>
      <c r="E16" s="23" t="s">
        <v>99</v>
      </c>
      <c r="F16" s="24" t="s">
        <v>93</v>
      </c>
      <c r="G16" s="25">
        <v>159.609</v>
      </c>
      <c r="H16" s="26">
        <v>240</v>
      </c>
      <c r="I16" s="26">
        <f>ROUND(ROUND(H16,2)*ROUND(G16,3),2)</f>
        <v>38306.16</v>
      </c>
      <c r="O16">
        <f>(I16*21)/100</f>
        <v>8044.293600000001</v>
      </c>
      <c r="P16" t="s">
        <v>27</v>
      </c>
    </row>
    <row r="17" spans="1:5" ht="12.75">
      <c r="A17" s="27" t="s">
        <v>52</v>
      </c>
      <c r="E17" s="28" t="s">
        <v>49</v>
      </c>
    </row>
    <row r="18" spans="1:5" ht="25.5">
      <c r="A18" s="31" t="s">
        <v>54</v>
      </c>
      <c r="E18" s="30" t="s">
        <v>100</v>
      </c>
    </row>
    <row r="19" spans="1:16" ht="25.5">
      <c r="A19" s="17" t="s">
        <v>47</v>
      </c>
      <c r="B19" s="22" t="s">
        <v>35</v>
      </c>
      <c r="C19" s="22" t="s">
        <v>101</v>
      </c>
      <c r="D19" s="17" t="s">
        <v>49</v>
      </c>
      <c r="E19" s="23" t="s">
        <v>102</v>
      </c>
      <c r="F19" s="24" t="s">
        <v>93</v>
      </c>
      <c r="G19" s="25">
        <v>28.47</v>
      </c>
      <c r="H19" s="26">
        <v>400</v>
      </c>
      <c r="I19" s="26">
        <f>ROUND(ROUND(H19,2)*ROUND(G19,3),2)</f>
        <v>11388</v>
      </c>
      <c r="O19">
        <f>(I19*21)/100</f>
        <v>2391.48</v>
      </c>
      <c r="P19" t="s">
        <v>27</v>
      </c>
    </row>
    <row r="20" spans="1:5" ht="12.75">
      <c r="A20" s="27" t="s">
        <v>52</v>
      </c>
      <c r="E20" s="28" t="s">
        <v>49</v>
      </c>
    </row>
    <row r="21" spans="1:5" ht="25.5">
      <c r="A21" s="31" t="s">
        <v>54</v>
      </c>
      <c r="E21" s="30" t="s">
        <v>103</v>
      </c>
    </row>
    <row r="22" spans="1:16" ht="25.5">
      <c r="A22" s="17" t="s">
        <v>47</v>
      </c>
      <c r="B22" s="22" t="s">
        <v>37</v>
      </c>
      <c r="C22" s="22" t="s">
        <v>104</v>
      </c>
      <c r="D22" s="17" t="s">
        <v>49</v>
      </c>
      <c r="E22" s="23" t="s">
        <v>105</v>
      </c>
      <c r="F22" s="24" t="s">
        <v>93</v>
      </c>
      <c r="G22" s="25">
        <v>16.029</v>
      </c>
      <c r="H22" s="26">
        <v>200</v>
      </c>
      <c r="I22" s="26">
        <f>ROUND(ROUND(H22,2)*ROUND(G22,3),2)</f>
        <v>3205.8</v>
      </c>
      <c r="O22">
        <f>(I22*21)/100</f>
        <v>673.2180000000001</v>
      </c>
      <c r="P22" t="s">
        <v>27</v>
      </c>
    </row>
    <row r="23" spans="1:5" ht="12.75">
      <c r="A23" s="27" t="s">
        <v>52</v>
      </c>
      <c r="E23" s="28" t="s">
        <v>49</v>
      </c>
    </row>
    <row r="24" spans="1:5" ht="25.5">
      <c r="A24" s="31" t="s">
        <v>54</v>
      </c>
      <c r="E24" s="30" t="s">
        <v>106</v>
      </c>
    </row>
    <row r="25" spans="1:16" ht="25.5">
      <c r="A25" s="17" t="s">
        <v>47</v>
      </c>
      <c r="B25" s="22" t="s">
        <v>39</v>
      </c>
      <c r="C25" s="22" t="s">
        <v>107</v>
      </c>
      <c r="D25" s="17" t="s">
        <v>49</v>
      </c>
      <c r="E25" s="23" t="s">
        <v>108</v>
      </c>
      <c r="F25" s="24" t="s">
        <v>93</v>
      </c>
      <c r="G25" s="25">
        <v>0.178</v>
      </c>
      <c r="H25" s="26">
        <v>7684</v>
      </c>
      <c r="I25" s="26">
        <f>ROUND(ROUND(H25,2)*ROUND(G25,3),2)</f>
        <v>1367.75</v>
      </c>
      <c r="O25">
        <f>(I25*21)/100</f>
        <v>287.2275</v>
      </c>
      <c r="P25" t="s">
        <v>27</v>
      </c>
    </row>
    <row r="26" spans="1:5" ht="12.75">
      <c r="A26" s="27" t="s">
        <v>52</v>
      </c>
      <c r="E26" s="28" t="s">
        <v>49</v>
      </c>
    </row>
    <row r="27" spans="1:5" ht="25.5">
      <c r="A27" s="29" t="s">
        <v>54</v>
      </c>
      <c r="E27" s="30" t="s">
        <v>109</v>
      </c>
    </row>
    <row r="28" spans="1:18" ht="12.75" customHeight="1">
      <c r="A28" s="5" t="s">
        <v>45</v>
      </c>
      <c r="B28" s="5"/>
      <c r="C28" s="33" t="s">
        <v>31</v>
      </c>
      <c r="D28" s="5"/>
      <c r="E28" s="20" t="s">
        <v>110</v>
      </c>
      <c r="F28" s="5"/>
      <c r="G28" s="5"/>
      <c r="H28" s="5"/>
      <c r="I28" s="34">
        <f>0+Q28</f>
        <v>124420.53</v>
      </c>
      <c r="O28">
        <f>0+R28</f>
        <v>26128.3113</v>
      </c>
      <c r="Q28">
        <f>0+I29+I32+I35+I38+I41</f>
        <v>124420.53</v>
      </c>
      <c r="R28">
        <f>0+O29+O32+O35+O38+O41</f>
        <v>26128.3113</v>
      </c>
    </row>
    <row r="29" spans="1:16" ht="25.5">
      <c r="A29" s="17" t="s">
        <v>47</v>
      </c>
      <c r="B29" s="22" t="s">
        <v>69</v>
      </c>
      <c r="C29" s="22" t="s">
        <v>111</v>
      </c>
      <c r="D29" s="17" t="s">
        <v>49</v>
      </c>
      <c r="E29" s="23" t="s">
        <v>112</v>
      </c>
      <c r="F29" s="24" t="s">
        <v>82</v>
      </c>
      <c r="G29" s="25">
        <v>2</v>
      </c>
      <c r="H29" s="26">
        <v>2101</v>
      </c>
      <c r="I29" s="26">
        <f>ROUND(ROUND(H29,2)*ROUND(G29,3),2)</f>
        <v>4202</v>
      </c>
      <c r="O29">
        <f>(I29*21)/100</f>
        <v>882.42</v>
      </c>
      <c r="P29" t="s">
        <v>27</v>
      </c>
    </row>
    <row r="30" spans="1:5" ht="25.5">
      <c r="A30" s="27" t="s">
        <v>52</v>
      </c>
      <c r="E30" s="28" t="s">
        <v>113</v>
      </c>
    </row>
    <row r="31" spans="1:5" ht="12.75">
      <c r="A31" s="31" t="s">
        <v>54</v>
      </c>
      <c r="E31" s="30" t="s">
        <v>84</v>
      </c>
    </row>
    <row r="32" spans="1:16" ht="25.5">
      <c r="A32" s="17" t="s">
        <v>47</v>
      </c>
      <c r="B32" s="22" t="s">
        <v>73</v>
      </c>
      <c r="C32" s="22" t="s">
        <v>114</v>
      </c>
      <c r="D32" s="17" t="s">
        <v>49</v>
      </c>
      <c r="E32" s="23" t="s">
        <v>115</v>
      </c>
      <c r="F32" s="24" t="s">
        <v>116</v>
      </c>
      <c r="G32" s="25">
        <v>7.326</v>
      </c>
      <c r="H32" s="26">
        <v>966.9</v>
      </c>
      <c r="I32" s="26">
        <f>ROUND(ROUND(H32,2)*ROUND(G32,3),2)</f>
        <v>7083.51</v>
      </c>
      <c r="O32">
        <f>(I32*21)/100</f>
        <v>1487.5371</v>
      </c>
      <c r="P32" t="s">
        <v>27</v>
      </c>
    </row>
    <row r="33" spans="1:5" ht="38.25">
      <c r="A33" s="27" t="s">
        <v>52</v>
      </c>
      <c r="E33" s="28" t="s">
        <v>117</v>
      </c>
    </row>
    <row r="34" spans="1:5" ht="89.25">
      <c r="A34" s="31" t="s">
        <v>54</v>
      </c>
      <c r="E34" s="30" t="s">
        <v>118</v>
      </c>
    </row>
    <row r="35" spans="1:16" ht="25.5">
      <c r="A35" s="17" t="s">
        <v>47</v>
      </c>
      <c r="B35" s="22" t="s">
        <v>42</v>
      </c>
      <c r="C35" s="22" t="s">
        <v>119</v>
      </c>
      <c r="D35" s="17" t="s">
        <v>49</v>
      </c>
      <c r="E35" s="23" t="s">
        <v>120</v>
      </c>
      <c r="F35" s="24" t="s">
        <v>116</v>
      </c>
      <c r="G35" s="25">
        <v>24.999</v>
      </c>
      <c r="H35" s="26">
        <v>484</v>
      </c>
      <c r="I35" s="26">
        <f>ROUND(ROUND(H35,2)*ROUND(G35,3),2)</f>
        <v>12099.52</v>
      </c>
      <c r="O35">
        <f>(I35*21)/100</f>
        <v>2540.8992000000003</v>
      </c>
      <c r="P35" t="s">
        <v>27</v>
      </c>
    </row>
    <row r="36" spans="1:5" ht="38.25">
      <c r="A36" s="27" t="s">
        <v>52</v>
      </c>
      <c r="E36" s="28" t="s">
        <v>121</v>
      </c>
    </row>
    <row r="37" spans="1:5" ht="38.25">
      <c r="A37" s="31" t="s">
        <v>54</v>
      </c>
      <c r="E37" s="30" t="s">
        <v>122</v>
      </c>
    </row>
    <row r="38" spans="1:16" ht="12.75">
      <c r="A38" s="17" t="s">
        <v>47</v>
      </c>
      <c r="B38" s="22" t="s">
        <v>44</v>
      </c>
      <c r="C38" s="22" t="s">
        <v>123</v>
      </c>
      <c r="D38" s="17" t="s">
        <v>49</v>
      </c>
      <c r="E38" s="23" t="s">
        <v>124</v>
      </c>
      <c r="F38" s="24" t="s">
        <v>116</v>
      </c>
      <c r="G38" s="25">
        <v>24.999</v>
      </c>
      <c r="H38" s="26">
        <v>1254</v>
      </c>
      <c r="I38" s="26">
        <f>ROUND(ROUND(H38,2)*ROUND(G38,3),2)</f>
        <v>31348.75</v>
      </c>
      <c r="O38">
        <f>(I38*21)/100</f>
        <v>6583.2375</v>
      </c>
      <c r="P38" t="s">
        <v>27</v>
      </c>
    </row>
    <row r="39" spans="1:5" ht="38.25">
      <c r="A39" s="27" t="s">
        <v>52</v>
      </c>
      <c r="E39" s="28" t="s">
        <v>121</v>
      </c>
    </row>
    <row r="40" spans="1:5" ht="38.25">
      <c r="A40" s="31" t="s">
        <v>54</v>
      </c>
      <c r="E40" s="30" t="s">
        <v>122</v>
      </c>
    </row>
    <row r="41" spans="1:16" ht="12.75">
      <c r="A41" s="17" t="s">
        <v>47</v>
      </c>
      <c r="B41" s="22" t="s">
        <v>85</v>
      </c>
      <c r="C41" s="22" t="s">
        <v>125</v>
      </c>
      <c r="D41" s="17" t="s">
        <v>49</v>
      </c>
      <c r="E41" s="23" t="s">
        <v>126</v>
      </c>
      <c r="F41" s="24" t="s">
        <v>116</v>
      </c>
      <c r="G41" s="25">
        <v>49.901</v>
      </c>
      <c r="H41" s="26">
        <v>1396.5</v>
      </c>
      <c r="I41" s="26">
        <f>ROUND(ROUND(H41,2)*ROUND(G41,3),2)</f>
        <v>69686.75</v>
      </c>
      <c r="O41">
        <f>(I41*21)/100</f>
        <v>14634.2175</v>
      </c>
      <c r="P41" t="s">
        <v>27</v>
      </c>
    </row>
    <row r="42" spans="1:5" ht="38.25">
      <c r="A42" s="27" t="s">
        <v>52</v>
      </c>
      <c r="E42" s="28" t="s">
        <v>127</v>
      </c>
    </row>
    <row r="43" spans="1:5" ht="76.5">
      <c r="A43" s="29" t="s">
        <v>54</v>
      </c>
      <c r="E43" s="30" t="s">
        <v>128</v>
      </c>
    </row>
    <row r="44" spans="1:18" ht="12.75" customHeight="1">
      <c r="A44" s="5" t="s">
        <v>45</v>
      </c>
      <c r="B44" s="5"/>
      <c r="C44" s="33" t="s">
        <v>42</v>
      </c>
      <c r="D44" s="5"/>
      <c r="E44" s="20" t="s">
        <v>129</v>
      </c>
      <c r="F44" s="5"/>
      <c r="G44" s="5"/>
      <c r="H44" s="5"/>
      <c r="I44" s="34">
        <f>0+Q44</f>
        <v>237239.43</v>
      </c>
      <c r="O44">
        <f>0+R44</f>
        <v>49820.280300000006</v>
      </c>
      <c r="Q44">
        <f>0+I45+I48+I51+I54+I57+I60</f>
        <v>237239.43</v>
      </c>
      <c r="R44">
        <f>0+O45+O48+O51+O54+O57+O60</f>
        <v>49820.280300000006</v>
      </c>
    </row>
    <row r="45" spans="1:16" ht="12.75">
      <c r="A45" s="17" t="s">
        <v>47</v>
      </c>
      <c r="B45" s="22" t="s">
        <v>130</v>
      </c>
      <c r="C45" s="22" t="s">
        <v>131</v>
      </c>
      <c r="D45" s="17" t="s">
        <v>49</v>
      </c>
      <c r="E45" s="23" t="s">
        <v>132</v>
      </c>
      <c r="F45" s="24" t="s">
        <v>133</v>
      </c>
      <c r="G45" s="25">
        <v>14.49</v>
      </c>
      <c r="H45" s="26">
        <v>152.88</v>
      </c>
      <c r="I45" s="26">
        <f>ROUND(ROUND(H45,2)*ROUND(G45,3),2)</f>
        <v>2215.23</v>
      </c>
      <c r="O45">
        <f>(I45*21)/100</f>
        <v>465.1983</v>
      </c>
      <c r="P45" t="s">
        <v>27</v>
      </c>
    </row>
    <row r="46" spans="1:5" ht="12.75">
      <c r="A46" s="27" t="s">
        <v>52</v>
      </c>
      <c r="E46" s="28" t="s">
        <v>134</v>
      </c>
    </row>
    <row r="47" spans="1:5" ht="12.75">
      <c r="A47" s="31" t="s">
        <v>54</v>
      </c>
      <c r="E47" s="30" t="s">
        <v>135</v>
      </c>
    </row>
    <row r="48" spans="1:16" ht="12.75">
      <c r="A48" s="17" t="s">
        <v>47</v>
      </c>
      <c r="B48" s="22" t="s">
        <v>136</v>
      </c>
      <c r="C48" s="22" t="s">
        <v>137</v>
      </c>
      <c r="D48" s="17" t="s">
        <v>49</v>
      </c>
      <c r="E48" s="23" t="s">
        <v>138</v>
      </c>
      <c r="F48" s="24" t="s">
        <v>116</v>
      </c>
      <c r="G48" s="25">
        <v>35.114</v>
      </c>
      <c r="H48" s="26">
        <v>3281</v>
      </c>
      <c r="I48" s="26">
        <f>ROUND(ROUND(H48,2)*ROUND(G48,3),2)</f>
        <v>115209.03</v>
      </c>
      <c r="O48">
        <f>(I48*21)/100</f>
        <v>24193.8963</v>
      </c>
      <c r="P48" t="s">
        <v>27</v>
      </c>
    </row>
    <row r="49" spans="1:5" ht="38.25">
      <c r="A49" s="27" t="s">
        <v>52</v>
      </c>
      <c r="E49" s="28" t="s">
        <v>139</v>
      </c>
    </row>
    <row r="50" spans="1:5" ht="76.5">
      <c r="A50" s="31" t="s">
        <v>54</v>
      </c>
      <c r="E50" s="30" t="s">
        <v>140</v>
      </c>
    </row>
    <row r="51" spans="1:16" ht="12.75">
      <c r="A51" s="17" t="s">
        <v>47</v>
      </c>
      <c r="B51" s="22" t="s">
        <v>141</v>
      </c>
      <c r="C51" s="22" t="s">
        <v>142</v>
      </c>
      <c r="D51" s="17" t="s">
        <v>49</v>
      </c>
      <c r="E51" s="23" t="s">
        <v>143</v>
      </c>
      <c r="F51" s="24" t="s">
        <v>116</v>
      </c>
      <c r="G51" s="25">
        <v>11.388</v>
      </c>
      <c r="H51" s="26">
        <v>4887.5</v>
      </c>
      <c r="I51" s="26">
        <f>ROUND(ROUND(H51,2)*ROUND(G51,3),2)</f>
        <v>55658.85</v>
      </c>
      <c r="O51">
        <f>(I51*21)/100</f>
        <v>11688.358499999998</v>
      </c>
      <c r="P51" t="s">
        <v>27</v>
      </c>
    </row>
    <row r="52" spans="1:5" ht="25.5">
      <c r="A52" s="27" t="s">
        <v>52</v>
      </c>
      <c r="E52" s="28" t="s">
        <v>144</v>
      </c>
    </row>
    <row r="53" spans="1:5" ht="102">
      <c r="A53" s="31" t="s">
        <v>54</v>
      </c>
      <c r="E53" s="30" t="s">
        <v>145</v>
      </c>
    </row>
    <row r="54" spans="1:16" ht="25.5">
      <c r="A54" s="17" t="s">
        <v>47</v>
      </c>
      <c r="B54" s="22" t="s">
        <v>146</v>
      </c>
      <c r="C54" s="22" t="s">
        <v>147</v>
      </c>
      <c r="D54" s="17" t="s">
        <v>49</v>
      </c>
      <c r="E54" s="23" t="s">
        <v>148</v>
      </c>
      <c r="F54" s="24" t="s">
        <v>116</v>
      </c>
      <c r="G54" s="25">
        <v>6.165</v>
      </c>
      <c r="H54" s="26">
        <v>2669.5</v>
      </c>
      <c r="I54" s="26">
        <f>ROUND(ROUND(H54,2)*ROUND(G54,3),2)</f>
        <v>16457.47</v>
      </c>
      <c r="O54">
        <f>(I54*21)/100</f>
        <v>3456.0687</v>
      </c>
      <c r="P54" t="s">
        <v>27</v>
      </c>
    </row>
    <row r="55" spans="1:5" ht="25.5">
      <c r="A55" s="27" t="s">
        <v>52</v>
      </c>
      <c r="E55" s="28" t="s">
        <v>149</v>
      </c>
    </row>
    <row r="56" spans="1:5" ht="76.5">
      <c r="A56" s="31" t="s">
        <v>54</v>
      </c>
      <c r="E56" s="30" t="s">
        <v>150</v>
      </c>
    </row>
    <row r="57" spans="1:16" ht="12.75">
      <c r="A57" s="17" t="s">
        <v>47</v>
      </c>
      <c r="B57" s="22" t="s">
        <v>151</v>
      </c>
      <c r="C57" s="22" t="s">
        <v>152</v>
      </c>
      <c r="D57" s="17" t="s">
        <v>49</v>
      </c>
      <c r="E57" s="23" t="s">
        <v>153</v>
      </c>
      <c r="F57" s="24" t="s">
        <v>116</v>
      </c>
      <c r="G57" s="25">
        <v>9.282</v>
      </c>
      <c r="H57" s="26">
        <v>4427</v>
      </c>
      <c r="I57" s="26">
        <f>ROUND(ROUND(H57,2)*ROUND(G57,3),2)</f>
        <v>41091.41</v>
      </c>
      <c r="O57">
        <f>(I57*21)/100</f>
        <v>8629.196100000001</v>
      </c>
      <c r="P57" t="s">
        <v>27</v>
      </c>
    </row>
    <row r="58" spans="1:5" ht="25.5">
      <c r="A58" s="27" t="s">
        <v>52</v>
      </c>
      <c r="E58" s="28" t="s">
        <v>154</v>
      </c>
    </row>
    <row r="59" spans="1:5" ht="38.25">
      <c r="A59" s="31" t="s">
        <v>54</v>
      </c>
      <c r="E59" s="30" t="s">
        <v>155</v>
      </c>
    </row>
    <row r="60" spans="1:16" ht="12.75">
      <c r="A60" s="17" t="s">
        <v>47</v>
      </c>
      <c r="B60" s="22" t="s">
        <v>156</v>
      </c>
      <c r="C60" s="22" t="s">
        <v>157</v>
      </c>
      <c r="D60" s="17" t="s">
        <v>49</v>
      </c>
      <c r="E60" s="23" t="s">
        <v>158</v>
      </c>
      <c r="F60" s="24" t="s">
        <v>159</v>
      </c>
      <c r="G60" s="25">
        <v>27.36</v>
      </c>
      <c r="H60" s="26">
        <v>241.5</v>
      </c>
      <c r="I60" s="26">
        <f>ROUND(ROUND(H60,2)*ROUND(G60,3),2)</f>
        <v>6607.44</v>
      </c>
      <c r="O60">
        <f>(I60*21)/100</f>
        <v>1387.5623999999998</v>
      </c>
      <c r="P60" t="s">
        <v>27</v>
      </c>
    </row>
    <row r="61" spans="1:5" ht="38.25">
      <c r="A61" s="27" t="s">
        <v>52</v>
      </c>
      <c r="E61" s="28" t="s">
        <v>160</v>
      </c>
    </row>
    <row r="62" spans="1:5" ht="12.75">
      <c r="A62" s="29" t="s">
        <v>54</v>
      </c>
      <c r="E62" s="30" t="s">
        <v>161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H47" sqref="H4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21855.5484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162</v>
      </c>
      <c r="I3" s="32">
        <f>0+I9</f>
        <v>104074.04000000001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162</v>
      </c>
      <c r="D4" s="35"/>
      <c r="E4" s="11" t="s">
        <v>163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162</v>
      </c>
      <c r="D5" s="41"/>
      <c r="E5" s="14" t="s">
        <v>163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42</v>
      </c>
      <c r="D9" s="18"/>
      <c r="E9" s="20" t="s">
        <v>129</v>
      </c>
      <c r="F9" s="18"/>
      <c r="G9" s="18"/>
      <c r="H9" s="18"/>
      <c r="I9" s="21">
        <f>0+Q9</f>
        <v>104074.04000000001</v>
      </c>
      <c r="O9">
        <f>0+R9</f>
        <v>21855.5484</v>
      </c>
      <c r="Q9">
        <f>0+I10+I13+I16+I19+I22+I25+I28+I31+I34+I37+I40+I43</f>
        <v>104074.04000000001</v>
      </c>
      <c r="R9">
        <f>0+O10+O13+O16+O19+O22+O25+O28+O31+O34+O37+O40+O43</f>
        <v>21855.5484</v>
      </c>
    </row>
    <row r="10" spans="1:16" ht="25.5">
      <c r="A10" s="17" t="s">
        <v>47</v>
      </c>
      <c r="B10" s="22" t="s">
        <v>31</v>
      </c>
      <c r="C10" s="22" t="s">
        <v>164</v>
      </c>
      <c r="D10" s="17" t="s">
        <v>49</v>
      </c>
      <c r="E10" s="23" t="s">
        <v>165</v>
      </c>
      <c r="F10" s="24" t="s">
        <v>82</v>
      </c>
      <c r="G10" s="25">
        <v>22</v>
      </c>
      <c r="H10" s="26">
        <v>259.7</v>
      </c>
      <c r="I10" s="26">
        <f>ROUND(ROUND(H10,2)*ROUND(G10,3),2)</f>
        <v>5713.4</v>
      </c>
      <c r="O10">
        <f>(I10*21)/100</f>
        <v>1199.8139999999999</v>
      </c>
      <c r="P10" t="s">
        <v>27</v>
      </c>
    </row>
    <row r="11" spans="1:5" ht="140.25">
      <c r="A11" s="27" t="s">
        <v>52</v>
      </c>
      <c r="E11" s="28" t="s">
        <v>166</v>
      </c>
    </row>
    <row r="12" spans="1:5" ht="12.75">
      <c r="A12" s="31" t="s">
        <v>54</v>
      </c>
      <c r="E12" s="30" t="s">
        <v>167</v>
      </c>
    </row>
    <row r="13" spans="1:16" ht="25.5">
      <c r="A13" s="17" t="s">
        <v>47</v>
      </c>
      <c r="B13" s="22" t="s">
        <v>27</v>
      </c>
      <c r="C13" s="22" t="s">
        <v>168</v>
      </c>
      <c r="D13" s="17" t="s">
        <v>49</v>
      </c>
      <c r="E13" s="23" t="s">
        <v>169</v>
      </c>
      <c r="F13" s="24" t="s">
        <v>82</v>
      </c>
      <c r="G13" s="25">
        <v>22</v>
      </c>
      <c r="H13" s="26">
        <v>151.9</v>
      </c>
      <c r="I13" s="26">
        <f>ROUND(ROUND(H13,2)*ROUND(G13,3),2)</f>
        <v>3341.8</v>
      </c>
      <c r="O13">
        <f>(I13*21)/100</f>
        <v>701.778</v>
      </c>
      <c r="P13" t="s">
        <v>27</v>
      </c>
    </row>
    <row r="14" spans="1:5" ht="140.25">
      <c r="A14" s="27" t="s">
        <v>52</v>
      </c>
      <c r="E14" s="28" t="s">
        <v>166</v>
      </c>
    </row>
    <row r="15" spans="1:5" ht="12.75">
      <c r="A15" s="31" t="s">
        <v>54</v>
      </c>
      <c r="E15" s="30" t="s">
        <v>167</v>
      </c>
    </row>
    <row r="16" spans="1:16" ht="12.75">
      <c r="A16" s="17" t="s">
        <v>47</v>
      </c>
      <c r="B16" s="22" t="s">
        <v>26</v>
      </c>
      <c r="C16" s="22" t="s">
        <v>170</v>
      </c>
      <c r="D16" s="17" t="s">
        <v>49</v>
      </c>
      <c r="E16" s="23" t="s">
        <v>171</v>
      </c>
      <c r="F16" s="24" t="s">
        <v>172</v>
      </c>
      <c r="G16" s="25">
        <v>3300</v>
      </c>
      <c r="H16" s="26">
        <v>6.86</v>
      </c>
      <c r="I16" s="26">
        <f>ROUND(ROUND(H16,2)*ROUND(G16,3),2)</f>
        <v>22638</v>
      </c>
      <c r="O16">
        <f>(I16*21)/100</f>
        <v>4753.98</v>
      </c>
      <c r="P16" t="s">
        <v>27</v>
      </c>
    </row>
    <row r="17" spans="1:5" ht="140.25">
      <c r="A17" s="27" t="s">
        <v>52</v>
      </c>
      <c r="E17" s="28" t="s">
        <v>166</v>
      </c>
    </row>
    <row r="18" spans="1:5" ht="25.5">
      <c r="A18" s="31" t="s">
        <v>54</v>
      </c>
      <c r="E18" s="30" t="s">
        <v>173</v>
      </c>
    </row>
    <row r="19" spans="1:16" ht="25.5">
      <c r="A19" s="17" t="s">
        <v>47</v>
      </c>
      <c r="B19" s="22" t="s">
        <v>35</v>
      </c>
      <c r="C19" s="22" t="s">
        <v>174</v>
      </c>
      <c r="D19" s="17" t="s">
        <v>49</v>
      </c>
      <c r="E19" s="23" t="s">
        <v>175</v>
      </c>
      <c r="F19" s="24" t="s">
        <v>82</v>
      </c>
      <c r="G19" s="25">
        <v>5</v>
      </c>
      <c r="H19" s="26">
        <v>587.02</v>
      </c>
      <c r="I19" s="26">
        <f>ROUND(ROUND(H19,2)*ROUND(G19,3),2)</f>
        <v>2935.1</v>
      </c>
      <c r="O19">
        <f>(I19*21)/100</f>
        <v>616.371</v>
      </c>
      <c r="P19" t="s">
        <v>27</v>
      </c>
    </row>
    <row r="20" spans="1:5" ht="12.75">
      <c r="A20" s="27" t="s">
        <v>52</v>
      </c>
      <c r="E20" s="28" t="s">
        <v>176</v>
      </c>
    </row>
    <row r="21" spans="1:5" ht="12.75">
      <c r="A21" s="31" t="s">
        <v>54</v>
      </c>
      <c r="E21" s="30" t="s">
        <v>177</v>
      </c>
    </row>
    <row r="22" spans="1:16" ht="12.75">
      <c r="A22" s="17" t="s">
        <v>47</v>
      </c>
      <c r="B22" s="22" t="s">
        <v>37</v>
      </c>
      <c r="C22" s="22" t="s">
        <v>178</v>
      </c>
      <c r="D22" s="17" t="s">
        <v>49</v>
      </c>
      <c r="E22" s="23" t="s">
        <v>179</v>
      </c>
      <c r="F22" s="24" t="s">
        <v>82</v>
      </c>
      <c r="G22" s="25">
        <v>5</v>
      </c>
      <c r="H22" s="26">
        <v>300.86</v>
      </c>
      <c r="I22" s="26">
        <f>ROUND(ROUND(H22,2)*ROUND(G22,3),2)</f>
        <v>1504.3</v>
      </c>
      <c r="O22">
        <f>(I22*21)/100</f>
        <v>315.903</v>
      </c>
      <c r="P22" t="s">
        <v>27</v>
      </c>
    </row>
    <row r="23" spans="1:5" ht="12.75">
      <c r="A23" s="27" t="s">
        <v>52</v>
      </c>
      <c r="E23" s="28" t="s">
        <v>176</v>
      </c>
    </row>
    <row r="24" spans="1:5" ht="12.75">
      <c r="A24" s="31" t="s">
        <v>54</v>
      </c>
      <c r="E24" s="30" t="s">
        <v>177</v>
      </c>
    </row>
    <row r="25" spans="1:16" ht="12.75">
      <c r="A25" s="17" t="s">
        <v>47</v>
      </c>
      <c r="B25" s="22" t="s">
        <v>39</v>
      </c>
      <c r="C25" s="22" t="s">
        <v>180</v>
      </c>
      <c r="D25" s="17" t="s">
        <v>49</v>
      </c>
      <c r="E25" s="23" t="s">
        <v>181</v>
      </c>
      <c r="F25" s="24" t="s">
        <v>172</v>
      </c>
      <c r="G25" s="25">
        <v>750</v>
      </c>
      <c r="H25" s="26">
        <v>20.58</v>
      </c>
      <c r="I25" s="26">
        <f>ROUND(ROUND(H25,2)*ROUND(G25,3),2)</f>
        <v>15435</v>
      </c>
      <c r="O25">
        <f>(I25*21)/100</f>
        <v>3241.35</v>
      </c>
      <c r="P25" t="s">
        <v>27</v>
      </c>
    </row>
    <row r="26" spans="1:5" ht="12.75">
      <c r="A26" s="27" t="s">
        <v>52</v>
      </c>
      <c r="E26" s="28" t="s">
        <v>176</v>
      </c>
    </row>
    <row r="27" spans="1:5" ht="25.5">
      <c r="A27" s="31" t="s">
        <v>54</v>
      </c>
      <c r="E27" s="30" t="s">
        <v>182</v>
      </c>
    </row>
    <row r="28" spans="1:16" ht="12.75">
      <c r="A28" s="17" t="s">
        <v>47</v>
      </c>
      <c r="B28" s="22" t="s">
        <v>69</v>
      </c>
      <c r="C28" s="22" t="s">
        <v>183</v>
      </c>
      <c r="D28" s="17" t="s">
        <v>49</v>
      </c>
      <c r="E28" s="23" t="s">
        <v>184</v>
      </c>
      <c r="F28" s="24" t="s">
        <v>82</v>
      </c>
      <c r="G28" s="25">
        <v>2</v>
      </c>
      <c r="H28" s="26">
        <v>1019.2</v>
      </c>
      <c r="I28" s="26">
        <f>ROUND(ROUND(H28,2)*ROUND(G28,3),2)</f>
        <v>2038.4</v>
      </c>
      <c r="O28">
        <f>(I28*21)/100</f>
        <v>428.064</v>
      </c>
      <c r="P28" t="s">
        <v>27</v>
      </c>
    </row>
    <row r="29" spans="1:5" ht="12.75">
      <c r="A29" s="27" t="s">
        <v>52</v>
      </c>
      <c r="E29" s="28" t="s">
        <v>185</v>
      </c>
    </row>
    <row r="30" spans="1:5" ht="12.75">
      <c r="A30" s="31" t="s">
        <v>54</v>
      </c>
      <c r="E30" s="30" t="s">
        <v>84</v>
      </c>
    </row>
    <row r="31" spans="1:16" ht="12.75">
      <c r="A31" s="17" t="s">
        <v>47</v>
      </c>
      <c r="B31" s="22" t="s">
        <v>73</v>
      </c>
      <c r="C31" s="22" t="s">
        <v>186</v>
      </c>
      <c r="D31" s="17" t="s">
        <v>49</v>
      </c>
      <c r="E31" s="23" t="s">
        <v>187</v>
      </c>
      <c r="F31" s="24" t="s">
        <v>82</v>
      </c>
      <c r="G31" s="25">
        <v>2</v>
      </c>
      <c r="H31" s="26">
        <v>518.42</v>
      </c>
      <c r="I31" s="26">
        <f>ROUND(ROUND(H31,2)*ROUND(G31,3),2)</f>
        <v>1036.84</v>
      </c>
      <c r="O31">
        <f>(I31*21)/100</f>
        <v>217.7364</v>
      </c>
      <c r="P31" t="s">
        <v>27</v>
      </c>
    </row>
    <row r="32" spans="1:5" ht="12.75">
      <c r="A32" s="27" t="s">
        <v>52</v>
      </c>
      <c r="E32" s="28" t="s">
        <v>185</v>
      </c>
    </row>
    <row r="33" spans="1:5" ht="12.75">
      <c r="A33" s="31" t="s">
        <v>54</v>
      </c>
      <c r="E33" s="30" t="s">
        <v>84</v>
      </c>
    </row>
    <row r="34" spans="1:16" ht="12.75">
      <c r="A34" s="17" t="s">
        <v>47</v>
      </c>
      <c r="B34" s="22" t="s">
        <v>42</v>
      </c>
      <c r="C34" s="22" t="s">
        <v>188</v>
      </c>
      <c r="D34" s="17" t="s">
        <v>49</v>
      </c>
      <c r="E34" s="23" t="s">
        <v>189</v>
      </c>
      <c r="F34" s="24" t="s">
        <v>172</v>
      </c>
      <c r="G34" s="25">
        <v>300</v>
      </c>
      <c r="H34" s="26">
        <v>149.94</v>
      </c>
      <c r="I34" s="26">
        <f>ROUND(ROUND(H34,2)*ROUND(G34,3),2)</f>
        <v>44982</v>
      </c>
      <c r="O34">
        <f>(I34*21)/100</f>
        <v>9446.22</v>
      </c>
      <c r="P34" t="s">
        <v>27</v>
      </c>
    </row>
    <row r="35" spans="1:5" ht="12.75">
      <c r="A35" s="27" t="s">
        <v>52</v>
      </c>
      <c r="E35" s="28" t="s">
        <v>185</v>
      </c>
    </row>
    <row r="36" spans="1:5" ht="25.5">
      <c r="A36" s="31" t="s">
        <v>54</v>
      </c>
      <c r="E36" s="30" t="s">
        <v>190</v>
      </c>
    </row>
    <row r="37" spans="1:16" ht="12.75">
      <c r="A37" s="17" t="s">
        <v>47</v>
      </c>
      <c r="B37" s="22" t="s">
        <v>44</v>
      </c>
      <c r="C37" s="22" t="s">
        <v>191</v>
      </c>
      <c r="D37" s="17" t="s">
        <v>49</v>
      </c>
      <c r="E37" s="23" t="s">
        <v>192</v>
      </c>
      <c r="F37" s="24" t="s">
        <v>82</v>
      </c>
      <c r="G37" s="25">
        <v>2</v>
      </c>
      <c r="H37" s="26">
        <v>205.8</v>
      </c>
      <c r="I37" s="26">
        <f>ROUND(ROUND(H37,2)*ROUND(G37,3),2)</f>
        <v>411.6</v>
      </c>
      <c r="O37">
        <f>(I37*21)/100</f>
        <v>86.436</v>
      </c>
      <c r="P37" t="s">
        <v>27</v>
      </c>
    </row>
    <row r="38" spans="1:5" ht="12.75">
      <c r="A38" s="27" t="s">
        <v>52</v>
      </c>
      <c r="E38" s="28" t="s">
        <v>193</v>
      </c>
    </row>
    <row r="39" spans="1:5" ht="12.75">
      <c r="A39" s="31" t="s">
        <v>54</v>
      </c>
      <c r="E39" s="30" t="s">
        <v>84</v>
      </c>
    </row>
    <row r="40" spans="1:16" ht="12.75">
      <c r="A40" s="17" t="s">
        <v>47</v>
      </c>
      <c r="B40" s="22" t="s">
        <v>85</v>
      </c>
      <c r="C40" s="22" t="s">
        <v>194</v>
      </c>
      <c r="D40" s="17" t="s">
        <v>49</v>
      </c>
      <c r="E40" s="23" t="s">
        <v>195</v>
      </c>
      <c r="F40" s="24" t="s">
        <v>82</v>
      </c>
      <c r="G40" s="25">
        <v>2</v>
      </c>
      <c r="H40" s="26">
        <v>107.8</v>
      </c>
      <c r="I40" s="26">
        <f>ROUND(ROUND(H40,2)*ROUND(G40,3),2)</f>
        <v>215.6</v>
      </c>
      <c r="O40">
        <f>(I40*21)/100</f>
        <v>45.275999999999996</v>
      </c>
      <c r="P40" t="s">
        <v>27</v>
      </c>
    </row>
    <row r="41" spans="1:5" ht="12.75">
      <c r="A41" s="27" t="s">
        <v>52</v>
      </c>
      <c r="E41" s="28" t="s">
        <v>193</v>
      </c>
    </row>
    <row r="42" spans="1:5" ht="12.75">
      <c r="A42" s="31" t="s">
        <v>54</v>
      </c>
      <c r="E42" s="30" t="s">
        <v>84</v>
      </c>
    </row>
    <row r="43" spans="1:16" ht="12.75">
      <c r="A43" s="17" t="s">
        <v>47</v>
      </c>
      <c r="B43" s="22" t="s">
        <v>130</v>
      </c>
      <c r="C43" s="22" t="s">
        <v>196</v>
      </c>
      <c r="D43" s="17" t="s">
        <v>49</v>
      </c>
      <c r="E43" s="23" t="s">
        <v>197</v>
      </c>
      <c r="F43" s="24" t="s">
        <v>172</v>
      </c>
      <c r="G43" s="25">
        <v>300</v>
      </c>
      <c r="H43" s="26">
        <v>12.74</v>
      </c>
      <c r="I43" s="26">
        <f>ROUND(ROUND(H43,2)*ROUND(G43,3),2)</f>
        <v>3822</v>
      </c>
      <c r="O43">
        <f>(I43*21)/100</f>
        <v>802.62</v>
      </c>
      <c r="P43" t="s">
        <v>27</v>
      </c>
    </row>
    <row r="44" spans="1:5" ht="12.75">
      <c r="A44" s="27" t="s">
        <v>52</v>
      </c>
      <c r="E44" s="28" t="s">
        <v>193</v>
      </c>
    </row>
    <row r="45" spans="1:5" ht="25.5">
      <c r="A45" s="29" t="s">
        <v>54</v>
      </c>
      <c r="E45" s="30" t="s">
        <v>190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3"/>
  <sheetViews>
    <sheetView zoomScalePageLayoutView="0" workbookViewId="0" topLeftCell="B1">
      <pane ySplit="8" topLeftCell="A275" activePane="bottomLeft" state="frozen"/>
      <selection pane="topLeft" activeCell="A1" sqref="A1"/>
      <selection pane="bottomLeft" activeCell="H292" sqref="H29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0+O9+O28+O68+O111+O145+O194+O225+O244+O263</f>
        <v>981075.7236000001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198</v>
      </c>
      <c r="I3" s="32">
        <f>0+I9+I28+I68+I111+I145+I194+I225+I244+I263</f>
        <v>4671789.159999999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198</v>
      </c>
      <c r="D4" s="35"/>
      <c r="E4" s="11" t="s">
        <v>199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198</v>
      </c>
      <c r="D5" s="41"/>
      <c r="E5" s="14" t="s">
        <v>199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168086.81</v>
      </c>
      <c r="O9">
        <f>0+R9</f>
        <v>35298.2301</v>
      </c>
      <c r="Q9">
        <f>0+I10+I13+I16+I19+I22+I25</f>
        <v>168086.81</v>
      </c>
      <c r="R9">
        <f>0+O10+O13+O16+O19+O22+O25</f>
        <v>35298.2301</v>
      </c>
    </row>
    <row r="10" spans="1:16" ht="25.5">
      <c r="A10" s="17" t="s">
        <v>47</v>
      </c>
      <c r="B10" s="22" t="s">
        <v>31</v>
      </c>
      <c r="C10" s="22" t="s">
        <v>200</v>
      </c>
      <c r="D10" s="17" t="s">
        <v>49</v>
      </c>
      <c r="E10" s="23" t="s">
        <v>201</v>
      </c>
      <c r="F10" s="24" t="s">
        <v>93</v>
      </c>
      <c r="G10" s="25">
        <v>615.711</v>
      </c>
      <c r="H10" s="26">
        <v>187.5</v>
      </c>
      <c r="I10" s="26">
        <f>ROUND(ROUND(H10,2)*ROUND(G10,3),2)</f>
        <v>115445.81</v>
      </c>
      <c r="O10">
        <f>(I10*21)/100</f>
        <v>24243.620099999996</v>
      </c>
      <c r="P10" t="s">
        <v>27</v>
      </c>
    </row>
    <row r="11" spans="1:5" ht="12.75">
      <c r="A11" s="27" t="s">
        <v>52</v>
      </c>
      <c r="E11" s="28" t="s">
        <v>49</v>
      </c>
    </row>
    <row r="12" spans="1:5" ht="25.5">
      <c r="A12" s="31" t="s">
        <v>54</v>
      </c>
      <c r="E12" s="30" t="s">
        <v>202</v>
      </c>
    </row>
    <row r="13" spans="1:16" ht="25.5">
      <c r="A13" s="17" t="s">
        <v>47</v>
      </c>
      <c r="B13" s="22" t="s">
        <v>27</v>
      </c>
      <c r="C13" s="22" t="s">
        <v>203</v>
      </c>
      <c r="D13" s="17" t="s">
        <v>49</v>
      </c>
      <c r="E13" s="23" t="s">
        <v>204</v>
      </c>
      <c r="F13" s="24" t="s">
        <v>93</v>
      </c>
      <c r="G13" s="25">
        <v>23.205</v>
      </c>
      <c r="H13" s="26">
        <v>200</v>
      </c>
      <c r="I13" s="26">
        <f>ROUND(ROUND(H13,2)*ROUND(G13,3),2)</f>
        <v>4641</v>
      </c>
      <c r="O13">
        <f>(I13*21)/100</f>
        <v>974.61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25.5">
      <c r="A15" s="31" t="s">
        <v>54</v>
      </c>
      <c r="E15" s="30" t="s">
        <v>205</v>
      </c>
    </row>
    <row r="16" spans="1:16" ht="12.75">
      <c r="A16" s="17" t="s">
        <v>47</v>
      </c>
      <c r="B16" s="22" t="s">
        <v>26</v>
      </c>
      <c r="C16" s="22" t="s">
        <v>206</v>
      </c>
      <c r="D16" s="17" t="s">
        <v>49</v>
      </c>
      <c r="E16" s="23" t="s">
        <v>207</v>
      </c>
      <c r="F16" s="24" t="s">
        <v>51</v>
      </c>
      <c r="G16" s="25">
        <v>1</v>
      </c>
      <c r="H16" s="26">
        <v>12000</v>
      </c>
      <c r="I16" s="26">
        <f>ROUND(ROUND(H16,2)*ROUND(G16,3),2)</f>
        <v>12000</v>
      </c>
      <c r="O16">
        <f>(I16*21)/100</f>
        <v>2520</v>
      </c>
      <c r="P16" t="s">
        <v>27</v>
      </c>
    </row>
    <row r="17" spans="1:5" ht="12.75">
      <c r="A17" s="27" t="s">
        <v>52</v>
      </c>
      <c r="E17" s="28" t="s">
        <v>208</v>
      </c>
    </row>
    <row r="18" spans="1:5" ht="12.75">
      <c r="A18" s="31" t="s">
        <v>54</v>
      </c>
      <c r="E18" s="30" t="s">
        <v>55</v>
      </c>
    </row>
    <row r="19" spans="1:16" ht="12.75">
      <c r="A19" s="17" t="s">
        <v>47</v>
      </c>
      <c r="B19" s="22" t="s">
        <v>35</v>
      </c>
      <c r="C19" s="22" t="s">
        <v>209</v>
      </c>
      <c r="D19" s="17" t="s">
        <v>49</v>
      </c>
      <c r="E19" s="23" t="s">
        <v>210</v>
      </c>
      <c r="F19" s="24" t="s">
        <v>82</v>
      </c>
      <c r="G19" s="25">
        <v>1</v>
      </c>
      <c r="H19" s="26">
        <v>12000</v>
      </c>
      <c r="I19" s="26">
        <f>ROUND(ROUND(H19,2)*ROUND(G19,3),2)</f>
        <v>12000</v>
      </c>
      <c r="O19">
        <f>(I19*21)/100</f>
        <v>2520</v>
      </c>
      <c r="P19" t="s">
        <v>27</v>
      </c>
    </row>
    <row r="20" spans="1:5" ht="12.75">
      <c r="A20" s="27" t="s">
        <v>52</v>
      </c>
      <c r="E20" s="28" t="s">
        <v>49</v>
      </c>
    </row>
    <row r="21" spans="1:5" ht="12.75">
      <c r="A21" s="31" t="s">
        <v>54</v>
      </c>
      <c r="E21" s="30" t="s">
        <v>55</v>
      </c>
    </row>
    <row r="22" spans="1:16" ht="12.75">
      <c r="A22" s="17" t="s">
        <v>47</v>
      </c>
      <c r="B22" s="22" t="s">
        <v>37</v>
      </c>
      <c r="C22" s="22" t="s">
        <v>211</v>
      </c>
      <c r="D22" s="17" t="s">
        <v>49</v>
      </c>
      <c r="E22" s="23" t="s">
        <v>212</v>
      </c>
      <c r="F22" s="24" t="s">
        <v>51</v>
      </c>
      <c r="G22" s="25">
        <v>1</v>
      </c>
      <c r="H22" s="26">
        <v>12000</v>
      </c>
      <c r="I22" s="26">
        <f>ROUND(ROUND(H22,2)*ROUND(G22,3),2)</f>
        <v>12000</v>
      </c>
      <c r="O22">
        <f>(I22*21)/100</f>
        <v>2520</v>
      </c>
      <c r="P22" t="s">
        <v>27</v>
      </c>
    </row>
    <row r="23" spans="1:5" ht="12.75">
      <c r="A23" s="27" t="s">
        <v>52</v>
      </c>
      <c r="E23" s="28" t="s">
        <v>213</v>
      </c>
    </row>
    <row r="24" spans="1:5" ht="12.75">
      <c r="A24" s="31" t="s">
        <v>54</v>
      </c>
      <c r="E24" s="30" t="s">
        <v>55</v>
      </c>
    </row>
    <row r="25" spans="1:16" ht="12.75">
      <c r="A25" s="17" t="s">
        <v>47</v>
      </c>
      <c r="B25" s="22" t="s">
        <v>39</v>
      </c>
      <c r="C25" s="22" t="s">
        <v>214</v>
      </c>
      <c r="D25" s="17" t="s">
        <v>49</v>
      </c>
      <c r="E25" s="23" t="s">
        <v>215</v>
      </c>
      <c r="F25" s="24" t="s">
        <v>82</v>
      </c>
      <c r="G25" s="25">
        <v>1</v>
      </c>
      <c r="H25" s="26">
        <v>12000</v>
      </c>
      <c r="I25" s="26">
        <f>ROUND(ROUND(H25,2)*ROUND(G25,3),2)</f>
        <v>12000</v>
      </c>
      <c r="O25">
        <f>(I25*21)/100</f>
        <v>2520</v>
      </c>
      <c r="P25" t="s">
        <v>27</v>
      </c>
    </row>
    <row r="26" spans="1:5" ht="12.75">
      <c r="A26" s="27" t="s">
        <v>52</v>
      </c>
      <c r="E26" s="28" t="s">
        <v>216</v>
      </c>
    </row>
    <row r="27" spans="1:5" ht="12.75">
      <c r="A27" s="29" t="s">
        <v>54</v>
      </c>
      <c r="E27" s="30" t="s">
        <v>55</v>
      </c>
    </row>
    <row r="28" spans="1:18" ht="12.75" customHeight="1">
      <c r="A28" s="5" t="s">
        <v>45</v>
      </c>
      <c r="B28" s="5"/>
      <c r="C28" s="33" t="s">
        <v>31</v>
      </c>
      <c r="D28" s="5"/>
      <c r="E28" s="20" t="s">
        <v>110</v>
      </c>
      <c r="F28" s="5"/>
      <c r="G28" s="5"/>
      <c r="H28" s="5"/>
      <c r="I28" s="34">
        <f>0+Q28</f>
        <v>272759.35000000003</v>
      </c>
      <c r="O28">
        <f>0+R28</f>
        <v>57279.463500000005</v>
      </c>
      <c r="Q28">
        <f>0+I29+I32+I35+I38+I41+I44+I47+I50+I53+I56+I59+I62+I65</f>
        <v>272759.35000000003</v>
      </c>
      <c r="R28">
        <f>0+O29+O32+O35+O38+O41+O44+O47+O50+O53+O56+O59+O62+O65</f>
        <v>57279.463500000005</v>
      </c>
    </row>
    <row r="29" spans="1:16" ht="12.75">
      <c r="A29" s="17" t="s">
        <v>47</v>
      </c>
      <c r="B29" s="22" t="s">
        <v>69</v>
      </c>
      <c r="C29" s="22" t="s">
        <v>217</v>
      </c>
      <c r="D29" s="17" t="s">
        <v>49</v>
      </c>
      <c r="E29" s="23" t="s">
        <v>218</v>
      </c>
      <c r="F29" s="24" t="s">
        <v>159</v>
      </c>
      <c r="G29" s="25">
        <v>418.105</v>
      </c>
      <c r="H29" s="26">
        <v>24.7</v>
      </c>
      <c r="I29" s="26">
        <f>ROUND(ROUND(H29,2)*ROUND(G29,3),2)</f>
        <v>10327.19</v>
      </c>
      <c r="O29">
        <f>(I29*21)/100</f>
        <v>2168.7099000000003</v>
      </c>
      <c r="P29" t="s">
        <v>27</v>
      </c>
    </row>
    <row r="30" spans="1:5" ht="12.75">
      <c r="A30" s="27" t="s">
        <v>52</v>
      </c>
      <c r="E30" s="28" t="s">
        <v>219</v>
      </c>
    </row>
    <row r="31" spans="1:5" ht="12.75">
      <c r="A31" s="31" t="s">
        <v>54</v>
      </c>
      <c r="E31" s="30" t="s">
        <v>220</v>
      </c>
    </row>
    <row r="32" spans="1:16" ht="12.75">
      <c r="A32" s="17" t="s">
        <v>47</v>
      </c>
      <c r="B32" s="22" t="s">
        <v>73</v>
      </c>
      <c r="C32" s="22" t="s">
        <v>221</v>
      </c>
      <c r="D32" s="17" t="s">
        <v>49</v>
      </c>
      <c r="E32" s="23" t="s">
        <v>222</v>
      </c>
      <c r="F32" s="24" t="s">
        <v>223</v>
      </c>
      <c r="G32" s="25">
        <v>340</v>
      </c>
      <c r="H32" s="26">
        <v>74.1</v>
      </c>
      <c r="I32" s="26">
        <f>ROUND(ROUND(H32,2)*ROUND(G32,3),2)</f>
        <v>25194</v>
      </c>
      <c r="O32">
        <f>(I32*21)/100</f>
        <v>5290.74</v>
      </c>
      <c r="P32" t="s">
        <v>27</v>
      </c>
    </row>
    <row r="33" spans="1:5" ht="51">
      <c r="A33" s="27" t="s">
        <v>52</v>
      </c>
      <c r="E33" s="28" t="s">
        <v>224</v>
      </c>
    </row>
    <row r="34" spans="1:5" ht="12.75">
      <c r="A34" s="31" t="s">
        <v>54</v>
      </c>
      <c r="E34" s="30" t="s">
        <v>225</v>
      </c>
    </row>
    <row r="35" spans="1:16" ht="12.75">
      <c r="A35" s="17" t="s">
        <v>47</v>
      </c>
      <c r="B35" s="22" t="s">
        <v>42</v>
      </c>
      <c r="C35" s="22" t="s">
        <v>226</v>
      </c>
      <c r="D35" s="17" t="s">
        <v>49</v>
      </c>
      <c r="E35" s="23" t="s">
        <v>227</v>
      </c>
      <c r="F35" s="24" t="s">
        <v>133</v>
      </c>
      <c r="G35" s="25">
        <v>11</v>
      </c>
      <c r="H35" s="26">
        <v>1054.5</v>
      </c>
      <c r="I35" s="26">
        <f>ROUND(ROUND(H35,2)*ROUND(G35,3),2)</f>
        <v>11599.5</v>
      </c>
      <c r="O35">
        <f>(I35*21)/100</f>
        <v>2435.895</v>
      </c>
      <c r="P35" t="s">
        <v>27</v>
      </c>
    </row>
    <row r="36" spans="1:5" ht="25.5">
      <c r="A36" s="27" t="s">
        <v>52</v>
      </c>
      <c r="E36" s="28" t="s">
        <v>228</v>
      </c>
    </row>
    <row r="37" spans="1:5" ht="12.75">
      <c r="A37" s="31" t="s">
        <v>54</v>
      </c>
      <c r="E37" s="30" t="s">
        <v>229</v>
      </c>
    </row>
    <row r="38" spans="1:16" ht="12.75">
      <c r="A38" s="17" t="s">
        <v>47</v>
      </c>
      <c r="B38" s="22" t="s">
        <v>44</v>
      </c>
      <c r="C38" s="22" t="s">
        <v>230</v>
      </c>
      <c r="D38" s="17" t="s">
        <v>49</v>
      </c>
      <c r="E38" s="23" t="s">
        <v>231</v>
      </c>
      <c r="F38" s="24" t="s">
        <v>133</v>
      </c>
      <c r="G38" s="25">
        <v>23</v>
      </c>
      <c r="H38" s="26">
        <v>2422.5</v>
      </c>
      <c r="I38" s="26">
        <f>ROUND(ROUND(H38,2)*ROUND(G38,3),2)</f>
        <v>55717.5</v>
      </c>
      <c r="O38">
        <f>(I38*21)/100</f>
        <v>11700.675</v>
      </c>
      <c r="P38" t="s">
        <v>27</v>
      </c>
    </row>
    <row r="39" spans="1:5" ht="25.5">
      <c r="A39" s="27" t="s">
        <v>52</v>
      </c>
      <c r="E39" s="28" t="s">
        <v>232</v>
      </c>
    </row>
    <row r="40" spans="1:5" ht="12.75">
      <c r="A40" s="31" t="s">
        <v>54</v>
      </c>
      <c r="E40" s="30" t="s">
        <v>233</v>
      </c>
    </row>
    <row r="41" spans="1:16" ht="12.75">
      <c r="A41" s="17" t="s">
        <v>47</v>
      </c>
      <c r="B41" s="22" t="s">
        <v>85</v>
      </c>
      <c r="C41" s="22" t="s">
        <v>234</v>
      </c>
      <c r="D41" s="17" t="s">
        <v>49</v>
      </c>
      <c r="E41" s="23" t="s">
        <v>235</v>
      </c>
      <c r="F41" s="24" t="s">
        <v>116</v>
      </c>
      <c r="G41" s="25">
        <v>41.811</v>
      </c>
      <c r="H41" s="26">
        <v>308.75</v>
      </c>
      <c r="I41" s="26">
        <f>ROUND(ROUND(H41,2)*ROUND(G41,3),2)</f>
        <v>12909.15</v>
      </c>
      <c r="O41">
        <f>(I41*21)/100</f>
        <v>2710.9214999999995</v>
      </c>
      <c r="P41" t="s">
        <v>27</v>
      </c>
    </row>
    <row r="42" spans="1:5" ht="25.5">
      <c r="A42" s="27" t="s">
        <v>52</v>
      </c>
      <c r="E42" s="28" t="s">
        <v>236</v>
      </c>
    </row>
    <row r="43" spans="1:5" ht="12.75">
      <c r="A43" s="31" t="s">
        <v>54</v>
      </c>
      <c r="E43" s="30" t="s">
        <v>237</v>
      </c>
    </row>
    <row r="44" spans="1:16" ht="12.75">
      <c r="A44" s="17" t="s">
        <v>47</v>
      </c>
      <c r="B44" s="22" t="s">
        <v>130</v>
      </c>
      <c r="C44" s="22" t="s">
        <v>238</v>
      </c>
      <c r="D44" s="17" t="s">
        <v>49</v>
      </c>
      <c r="E44" s="23" t="s">
        <v>239</v>
      </c>
      <c r="F44" s="24" t="s">
        <v>116</v>
      </c>
      <c r="G44" s="25">
        <v>15.4</v>
      </c>
      <c r="H44" s="26">
        <v>352.45</v>
      </c>
      <c r="I44" s="26">
        <f>ROUND(ROUND(H44,2)*ROUND(G44,3),2)</f>
        <v>5427.73</v>
      </c>
      <c r="O44">
        <f>(I44*21)/100</f>
        <v>1139.8232999999998</v>
      </c>
      <c r="P44" t="s">
        <v>27</v>
      </c>
    </row>
    <row r="45" spans="1:5" ht="38.25">
      <c r="A45" s="27" t="s">
        <v>52</v>
      </c>
      <c r="E45" s="28" t="s">
        <v>240</v>
      </c>
    </row>
    <row r="46" spans="1:5" ht="12.75">
      <c r="A46" s="31" t="s">
        <v>54</v>
      </c>
      <c r="E46" s="30" t="s">
        <v>241</v>
      </c>
    </row>
    <row r="47" spans="1:16" ht="12.75">
      <c r="A47" s="17" t="s">
        <v>47</v>
      </c>
      <c r="B47" s="22" t="s">
        <v>136</v>
      </c>
      <c r="C47" s="22" t="s">
        <v>242</v>
      </c>
      <c r="D47" s="17" t="s">
        <v>49</v>
      </c>
      <c r="E47" s="23" t="s">
        <v>243</v>
      </c>
      <c r="F47" s="24" t="s">
        <v>116</v>
      </c>
      <c r="G47" s="25">
        <v>241.546</v>
      </c>
      <c r="H47" s="26">
        <v>426.55</v>
      </c>
      <c r="I47" s="26">
        <f>ROUND(ROUND(H47,2)*ROUND(G47,3),2)</f>
        <v>103031.45</v>
      </c>
      <c r="O47">
        <f>(I47*21)/100</f>
        <v>21636.604499999998</v>
      </c>
      <c r="P47" t="s">
        <v>27</v>
      </c>
    </row>
    <row r="48" spans="1:5" ht="12.75">
      <c r="A48" s="27" t="s">
        <v>52</v>
      </c>
      <c r="E48" s="28" t="s">
        <v>49</v>
      </c>
    </row>
    <row r="49" spans="1:5" ht="127.5">
      <c r="A49" s="31" t="s">
        <v>54</v>
      </c>
      <c r="E49" s="30" t="s">
        <v>244</v>
      </c>
    </row>
    <row r="50" spans="1:16" ht="12.75">
      <c r="A50" s="17" t="s">
        <v>47</v>
      </c>
      <c r="B50" s="22" t="s">
        <v>141</v>
      </c>
      <c r="C50" s="22" t="s">
        <v>245</v>
      </c>
      <c r="D50" s="17" t="s">
        <v>49</v>
      </c>
      <c r="E50" s="23" t="s">
        <v>246</v>
      </c>
      <c r="F50" s="24" t="s">
        <v>116</v>
      </c>
      <c r="G50" s="25">
        <v>24.499</v>
      </c>
      <c r="H50" s="26">
        <v>436.05</v>
      </c>
      <c r="I50" s="26">
        <f>ROUND(ROUND(H50,2)*ROUND(G50,3),2)</f>
        <v>10682.79</v>
      </c>
      <c r="O50">
        <f>(I50*21)/100</f>
        <v>2243.3859</v>
      </c>
      <c r="P50" t="s">
        <v>27</v>
      </c>
    </row>
    <row r="51" spans="1:5" ht="12.75">
      <c r="A51" s="27" t="s">
        <v>52</v>
      </c>
      <c r="E51" s="28" t="s">
        <v>49</v>
      </c>
    </row>
    <row r="52" spans="1:5" ht="76.5">
      <c r="A52" s="31" t="s">
        <v>54</v>
      </c>
      <c r="E52" s="30" t="s">
        <v>247</v>
      </c>
    </row>
    <row r="53" spans="1:16" ht="12.75">
      <c r="A53" s="17" t="s">
        <v>47</v>
      </c>
      <c r="B53" s="22" t="s">
        <v>146</v>
      </c>
      <c r="C53" s="22" t="s">
        <v>248</v>
      </c>
      <c r="D53" s="17" t="s">
        <v>49</v>
      </c>
      <c r="E53" s="23" t="s">
        <v>249</v>
      </c>
      <c r="F53" s="24" t="s">
        <v>116</v>
      </c>
      <c r="G53" s="25">
        <v>33.802</v>
      </c>
      <c r="H53" s="26">
        <v>15.2</v>
      </c>
      <c r="I53" s="26">
        <f>ROUND(ROUND(H53,2)*ROUND(G53,3),2)</f>
        <v>513.79</v>
      </c>
      <c r="O53">
        <f>(I53*21)/100</f>
        <v>107.8959</v>
      </c>
      <c r="P53" t="s">
        <v>27</v>
      </c>
    </row>
    <row r="54" spans="1:5" ht="12.75">
      <c r="A54" s="27" t="s">
        <v>52</v>
      </c>
      <c r="E54" s="28" t="s">
        <v>49</v>
      </c>
    </row>
    <row r="55" spans="1:5" ht="38.25">
      <c r="A55" s="31" t="s">
        <v>54</v>
      </c>
      <c r="E55" s="30" t="s">
        <v>250</v>
      </c>
    </row>
    <row r="56" spans="1:16" ht="12.75">
      <c r="A56" s="17" t="s">
        <v>47</v>
      </c>
      <c r="B56" s="22" t="s">
        <v>151</v>
      </c>
      <c r="C56" s="22" t="s">
        <v>251</v>
      </c>
      <c r="D56" s="17" t="s">
        <v>49</v>
      </c>
      <c r="E56" s="23" t="s">
        <v>252</v>
      </c>
      <c r="F56" s="24" t="s">
        <v>116</v>
      </c>
      <c r="G56" s="25">
        <v>12.225</v>
      </c>
      <c r="H56" s="26">
        <v>766.5</v>
      </c>
      <c r="I56" s="26">
        <f>ROUND(ROUND(H56,2)*ROUND(G56,3),2)</f>
        <v>9370.46</v>
      </c>
      <c r="O56">
        <f>(I56*21)/100</f>
        <v>1967.7965999999997</v>
      </c>
      <c r="P56" t="s">
        <v>27</v>
      </c>
    </row>
    <row r="57" spans="1:5" ht="12.75">
      <c r="A57" s="27" t="s">
        <v>52</v>
      </c>
      <c r="E57" s="28" t="s">
        <v>253</v>
      </c>
    </row>
    <row r="58" spans="1:5" ht="38.25">
      <c r="A58" s="31" t="s">
        <v>54</v>
      </c>
      <c r="E58" s="30" t="s">
        <v>254</v>
      </c>
    </row>
    <row r="59" spans="1:16" ht="12.75">
      <c r="A59" s="17" t="s">
        <v>47</v>
      </c>
      <c r="B59" s="22" t="s">
        <v>156</v>
      </c>
      <c r="C59" s="22" t="s">
        <v>255</v>
      </c>
      <c r="D59" s="17" t="s">
        <v>49</v>
      </c>
      <c r="E59" s="23" t="s">
        <v>256</v>
      </c>
      <c r="F59" s="24" t="s">
        <v>116</v>
      </c>
      <c r="G59" s="25">
        <v>15.4</v>
      </c>
      <c r="H59" s="26">
        <v>583.3</v>
      </c>
      <c r="I59" s="26">
        <f>ROUND(ROUND(H59,2)*ROUND(G59,3),2)</f>
        <v>8982.82</v>
      </c>
      <c r="O59">
        <f>(I59*21)/100</f>
        <v>1886.3922</v>
      </c>
      <c r="P59" t="s">
        <v>27</v>
      </c>
    </row>
    <row r="60" spans="1:5" ht="25.5">
      <c r="A60" s="27" t="s">
        <v>52</v>
      </c>
      <c r="E60" s="28" t="s">
        <v>257</v>
      </c>
    </row>
    <row r="61" spans="1:5" ht="76.5">
      <c r="A61" s="31" t="s">
        <v>54</v>
      </c>
      <c r="E61" s="30" t="s">
        <v>258</v>
      </c>
    </row>
    <row r="62" spans="1:16" ht="12.75">
      <c r="A62" s="17" t="s">
        <v>47</v>
      </c>
      <c r="B62" s="22" t="s">
        <v>259</v>
      </c>
      <c r="C62" s="22" t="s">
        <v>260</v>
      </c>
      <c r="D62" s="17" t="s">
        <v>49</v>
      </c>
      <c r="E62" s="23" t="s">
        <v>261</v>
      </c>
      <c r="F62" s="24" t="s">
        <v>116</v>
      </c>
      <c r="G62" s="25">
        <v>41.811</v>
      </c>
      <c r="H62" s="26">
        <v>199.5</v>
      </c>
      <c r="I62" s="26">
        <f>ROUND(ROUND(H62,2)*ROUND(G62,3),2)</f>
        <v>8341.29</v>
      </c>
      <c r="O62">
        <f>(I62*21)/100</f>
        <v>1751.6709000000003</v>
      </c>
      <c r="P62" t="s">
        <v>27</v>
      </c>
    </row>
    <row r="63" spans="1:5" ht="25.5">
      <c r="A63" s="27" t="s">
        <v>52</v>
      </c>
      <c r="E63" s="28" t="s">
        <v>262</v>
      </c>
    </row>
    <row r="64" spans="1:5" ht="12.75">
      <c r="A64" s="31" t="s">
        <v>54</v>
      </c>
      <c r="E64" s="30" t="s">
        <v>237</v>
      </c>
    </row>
    <row r="65" spans="1:16" ht="12.75">
      <c r="A65" s="17" t="s">
        <v>47</v>
      </c>
      <c r="B65" s="22" t="s">
        <v>263</v>
      </c>
      <c r="C65" s="22" t="s">
        <v>264</v>
      </c>
      <c r="D65" s="17" t="s">
        <v>49</v>
      </c>
      <c r="E65" s="23" t="s">
        <v>265</v>
      </c>
      <c r="F65" s="24" t="s">
        <v>159</v>
      </c>
      <c r="G65" s="25">
        <v>418.105</v>
      </c>
      <c r="H65" s="26">
        <v>25.5</v>
      </c>
      <c r="I65" s="26">
        <f>ROUND(ROUND(H65,2)*ROUND(G65,3),2)</f>
        <v>10661.68</v>
      </c>
      <c r="O65">
        <f>(I65*21)/100</f>
        <v>2238.9528</v>
      </c>
      <c r="P65" t="s">
        <v>27</v>
      </c>
    </row>
    <row r="66" spans="1:5" ht="12.75">
      <c r="A66" s="27" t="s">
        <v>52</v>
      </c>
      <c r="E66" s="28" t="s">
        <v>49</v>
      </c>
    </row>
    <row r="67" spans="1:5" ht="12.75">
      <c r="A67" s="29" t="s">
        <v>54</v>
      </c>
      <c r="E67" s="30" t="s">
        <v>266</v>
      </c>
    </row>
    <row r="68" spans="1:18" ht="12.75" customHeight="1">
      <c r="A68" s="5" t="s">
        <v>45</v>
      </c>
      <c r="B68" s="5"/>
      <c r="C68" s="33" t="s">
        <v>27</v>
      </c>
      <c r="D68" s="5"/>
      <c r="E68" s="20" t="s">
        <v>267</v>
      </c>
      <c r="F68" s="5"/>
      <c r="G68" s="5"/>
      <c r="H68" s="5"/>
      <c r="I68" s="34">
        <f>0+Q68</f>
        <v>2196937.6099999994</v>
      </c>
      <c r="O68">
        <f>0+R68</f>
        <v>461356.8981</v>
      </c>
      <c r="Q68">
        <f>0+I69+I72+I75+I78+I81+I84+I87+I90+I93+I96+I99+I102+I105+I108</f>
        <v>2196937.6099999994</v>
      </c>
      <c r="R68">
        <f>0+O69+O72+O75+O78+O81+O84+O87+O90+O93+O96+O99+O102+O105+O108</f>
        <v>461356.8981</v>
      </c>
    </row>
    <row r="69" spans="1:16" ht="12.75">
      <c r="A69" s="17" t="s">
        <v>47</v>
      </c>
      <c r="B69" s="22" t="s">
        <v>268</v>
      </c>
      <c r="C69" s="22" t="s">
        <v>269</v>
      </c>
      <c r="D69" s="17" t="s">
        <v>49</v>
      </c>
      <c r="E69" s="23" t="s">
        <v>270</v>
      </c>
      <c r="F69" s="24" t="s">
        <v>133</v>
      </c>
      <c r="G69" s="25">
        <v>34</v>
      </c>
      <c r="H69" s="26">
        <v>285.95</v>
      </c>
      <c r="I69" s="26">
        <f>ROUND(ROUND(H69,2)*ROUND(G69,3),2)</f>
        <v>9722.3</v>
      </c>
      <c r="O69">
        <f>(I69*21)/100</f>
        <v>2041.683</v>
      </c>
      <c r="P69" t="s">
        <v>27</v>
      </c>
    </row>
    <row r="70" spans="1:5" ht="25.5">
      <c r="A70" s="27" t="s">
        <v>52</v>
      </c>
      <c r="E70" s="28" t="s">
        <v>271</v>
      </c>
    </row>
    <row r="71" spans="1:5" ht="12.75">
      <c r="A71" s="31" t="s">
        <v>54</v>
      </c>
      <c r="E71" s="30" t="s">
        <v>272</v>
      </c>
    </row>
    <row r="72" spans="1:16" ht="12.75">
      <c r="A72" s="17" t="s">
        <v>47</v>
      </c>
      <c r="B72" s="22" t="s">
        <v>273</v>
      </c>
      <c r="C72" s="22" t="s">
        <v>274</v>
      </c>
      <c r="D72" s="17" t="s">
        <v>49</v>
      </c>
      <c r="E72" s="23" t="s">
        <v>275</v>
      </c>
      <c r="F72" s="24" t="s">
        <v>116</v>
      </c>
      <c r="G72" s="25">
        <v>1.646</v>
      </c>
      <c r="H72" s="26">
        <v>2432</v>
      </c>
      <c r="I72" s="26">
        <f>ROUND(ROUND(H72,2)*ROUND(G72,3),2)</f>
        <v>4003.07</v>
      </c>
      <c r="O72">
        <f>(I72*21)/100</f>
        <v>840.6447000000001</v>
      </c>
      <c r="P72" t="s">
        <v>27</v>
      </c>
    </row>
    <row r="73" spans="1:5" ht="12.75">
      <c r="A73" s="27" t="s">
        <v>52</v>
      </c>
      <c r="E73" s="28" t="s">
        <v>276</v>
      </c>
    </row>
    <row r="74" spans="1:5" ht="12.75">
      <c r="A74" s="31" t="s">
        <v>54</v>
      </c>
      <c r="E74" s="30" t="s">
        <v>277</v>
      </c>
    </row>
    <row r="75" spans="1:16" ht="12.75">
      <c r="A75" s="17" t="s">
        <v>47</v>
      </c>
      <c r="B75" s="22" t="s">
        <v>278</v>
      </c>
      <c r="C75" s="22" t="s">
        <v>279</v>
      </c>
      <c r="D75" s="17" t="s">
        <v>49</v>
      </c>
      <c r="E75" s="23" t="s">
        <v>280</v>
      </c>
      <c r="F75" s="24" t="s">
        <v>159</v>
      </c>
      <c r="G75" s="25">
        <v>44.317</v>
      </c>
      <c r="H75" s="26">
        <v>165.3</v>
      </c>
      <c r="I75" s="26">
        <f>ROUND(ROUND(H75,2)*ROUND(G75,3),2)</f>
        <v>7325.6</v>
      </c>
      <c r="O75">
        <f>(I75*21)/100</f>
        <v>1538.376</v>
      </c>
      <c r="P75" t="s">
        <v>27</v>
      </c>
    </row>
    <row r="76" spans="1:5" ht="12.75">
      <c r="A76" s="27" t="s">
        <v>52</v>
      </c>
      <c r="E76" s="28" t="s">
        <v>281</v>
      </c>
    </row>
    <row r="77" spans="1:5" ht="38.25">
      <c r="A77" s="31" t="s">
        <v>54</v>
      </c>
      <c r="E77" s="30" t="s">
        <v>282</v>
      </c>
    </row>
    <row r="78" spans="1:16" ht="12.75">
      <c r="A78" s="17" t="s">
        <v>47</v>
      </c>
      <c r="B78" s="22" t="s">
        <v>283</v>
      </c>
      <c r="C78" s="22" t="s">
        <v>284</v>
      </c>
      <c r="D78" s="17" t="s">
        <v>49</v>
      </c>
      <c r="E78" s="23" t="s">
        <v>285</v>
      </c>
      <c r="F78" s="24" t="s">
        <v>93</v>
      </c>
      <c r="G78" s="25">
        <v>7.379</v>
      </c>
      <c r="H78" s="26">
        <v>27645</v>
      </c>
      <c r="I78" s="26">
        <f>ROUND(ROUND(H78,2)*ROUND(G78,3),2)</f>
        <v>203992.46</v>
      </c>
      <c r="O78">
        <f>(I78*21)/100</f>
        <v>42838.416600000004</v>
      </c>
      <c r="P78" t="s">
        <v>27</v>
      </c>
    </row>
    <row r="79" spans="1:5" ht="38.25">
      <c r="A79" s="27" t="s">
        <v>52</v>
      </c>
      <c r="E79" s="28" t="s">
        <v>286</v>
      </c>
    </row>
    <row r="80" spans="1:5" ht="204">
      <c r="A80" s="31" t="s">
        <v>54</v>
      </c>
      <c r="E80" s="30" t="s">
        <v>287</v>
      </c>
    </row>
    <row r="81" spans="1:16" ht="12.75">
      <c r="A81" s="17" t="s">
        <v>47</v>
      </c>
      <c r="B81" s="22" t="s">
        <v>288</v>
      </c>
      <c r="C81" s="22" t="s">
        <v>289</v>
      </c>
      <c r="D81" s="17" t="s">
        <v>49</v>
      </c>
      <c r="E81" s="23" t="s">
        <v>290</v>
      </c>
      <c r="F81" s="24" t="s">
        <v>159</v>
      </c>
      <c r="G81" s="25">
        <v>101.24</v>
      </c>
      <c r="H81" s="26">
        <v>902.5</v>
      </c>
      <c r="I81" s="26">
        <f>ROUND(ROUND(H81,2)*ROUND(G81,3),2)</f>
        <v>91369.1</v>
      </c>
      <c r="O81">
        <f>(I81*21)/100</f>
        <v>19187.511000000002</v>
      </c>
      <c r="P81" t="s">
        <v>27</v>
      </c>
    </row>
    <row r="82" spans="1:5" ht="25.5">
      <c r="A82" s="27" t="s">
        <v>52</v>
      </c>
      <c r="E82" s="28" t="s">
        <v>291</v>
      </c>
    </row>
    <row r="83" spans="1:5" ht="127.5">
      <c r="A83" s="31" t="s">
        <v>54</v>
      </c>
      <c r="E83" s="30" t="s">
        <v>292</v>
      </c>
    </row>
    <row r="84" spans="1:16" ht="12.75">
      <c r="A84" s="17" t="s">
        <v>47</v>
      </c>
      <c r="B84" s="22" t="s">
        <v>293</v>
      </c>
      <c r="C84" s="22" t="s">
        <v>294</v>
      </c>
      <c r="D84" s="17" t="s">
        <v>49</v>
      </c>
      <c r="E84" s="23" t="s">
        <v>295</v>
      </c>
      <c r="F84" s="24" t="s">
        <v>133</v>
      </c>
      <c r="G84" s="25">
        <v>253</v>
      </c>
      <c r="H84" s="26">
        <v>1989</v>
      </c>
      <c r="I84" s="26">
        <f>ROUND(ROUND(H84,2)*ROUND(G84,3),2)</f>
        <v>503217</v>
      </c>
      <c r="O84">
        <f>(I84*21)/100</f>
        <v>105675.57</v>
      </c>
      <c r="P84" t="s">
        <v>27</v>
      </c>
    </row>
    <row r="85" spans="1:5" ht="102">
      <c r="A85" s="27" t="s">
        <v>52</v>
      </c>
      <c r="E85" s="28" t="s">
        <v>296</v>
      </c>
    </row>
    <row r="86" spans="1:5" ht="76.5">
      <c r="A86" s="31" t="s">
        <v>54</v>
      </c>
      <c r="E86" s="30" t="s">
        <v>297</v>
      </c>
    </row>
    <row r="87" spans="1:16" ht="25.5">
      <c r="A87" s="17" t="s">
        <v>47</v>
      </c>
      <c r="B87" s="22" t="s">
        <v>298</v>
      </c>
      <c r="C87" s="22" t="s">
        <v>299</v>
      </c>
      <c r="D87" s="17" t="s">
        <v>49</v>
      </c>
      <c r="E87" s="23" t="s">
        <v>300</v>
      </c>
      <c r="F87" s="24" t="s">
        <v>133</v>
      </c>
      <c r="G87" s="25">
        <v>201.2</v>
      </c>
      <c r="H87" s="26">
        <v>1599</v>
      </c>
      <c r="I87" s="26">
        <f>ROUND(ROUND(H87,2)*ROUND(G87,3),2)</f>
        <v>321718.8</v>
      </c>
      <c r="O87">
        <f>(I87*21)/100</f>
        <v>67560.948</v>
      </c>
      <c r="P87" t="s">
        <v>27</v>
      </c>
    </row>
    <row r="88" spans="1:5" ht="25.5">
      <c r="A88" s="27" t="s">
        <v>52</v>
      </c>
      <c r="E88" s="28" t="s">
        <v>301</v>
      </c>
    </row>
    <row r="89" spans="1:5" ht="12.75">
      <c r="A89" s="31" t="s">
        <v>54</v>
      </c>
      <c r="E89" s="30" t="s">
        <v>302</v>
      </c>
    </row>
    <row r="90" spans="1:16" ht="25.5">
      <c r="A90" s="17" t="s">
        <v>47</v>
      </c>
      <c r="B90" s="22" t="s">
        <v>303</v>
      </c>
      <c r="C90" s="22" t="s">
        <v>304</v>
      </c>
      <c r="D90" s="17" t="s">
        <v>49</v>
      </c>
      <c r="E90" s="23" t="s">
        <v>305</v>
      </c>
      <c r="F90" s="24" t="s">
        <v>133</v>
      </c>
      <c r="G90" s="25">
        <v>405</v>
      </c>
      <c r="H90" s="26">
        <v>1764</v>
      </c>
      <c r="I90" s="26">
        <f>ROUND(ROUND(H90,2)*ROUND(G90,3),2)</f>
        <v>714420</v>
      </c>
      <c r="O90">
        <f>(I90*21)/100</f>
        <v>150028.2</v>
      </c>
      <c r="P90" t="s">
        <v>27</v>
      </c>
    </row>
    <row r="91" spans="1:5" ht="63.75">
      <c r="A91" s="27" t="s">
        <v>52</v>
      </c>
      <c r="E91" s="28" t="s">
        <v>306</v>
      </c>
    </row>
    <row r="92" spans="1:5" ht="178.5">
      <c r="A92" s="31" t="s">
        <v>54</v>
      </c>
      <c r="E92" s="30" t="s">
        <v>307</v>
      </c>
    </row>
    <row r="93" spans="1:16" ht="25.5">
      <c r="A93" s="17" t="s">
        <v>47</v>
      </c>
      <c r="B93" s="22" t="s">
        <v>308</v>
      </c>
      <c r="C93" s="22" t="s">
        <v>309</v>
      </c>
      <c r="D93" s="17" t="s">
        <v>49</v>
      </c>
      <c r="E93" s="23" t="s">
        <v>310</v>
      </c>
      <c r="F93" s="24" t="s">
        <v>133</v>
      </c>
      <c r="G93" s="25">
        <v>41.8</v>
      </c>
      <c r="H93" s="26">
        <v>2347.5</v>
      </c>
      <c r="I93" s="26">
        <f>ROUND(ROUND(H93,2)*ROUND(G93,3),2)</f>
        <v>98125.5</v>
      </c>
      <c r="O93">
        <f>(I93*21)/100</f>
        <v>20606.355</v>
      </c>
      <c r="P93" t="s">
        <v>27</v>
      </c>
    </row>
    <row r="94" spans="1:5" ht="25.5">
      <c r="A94" s="27" t="s">
        <v>52</v>
      </c>
      <c r="E94" s="28" t="s">
        <v>311</v>
      </c>
    </row>
    <row r="95" spans="1:5" ht="12.75">
      <c r="A95" s="31" t="s">
        <v>54</v>
      </c>
      <c r="E95" s="30" t="s">
        <v>312</v>
      </c>
    </row>
    <row r="96" spans="1:16" ht="12.75">
      <c r="A96" s="17" t="s">
        <v>47</v>
      </c>
      <c r="B96" s="22" t="s">
        <v>313</v>
      </c>
      <c r="C96" s="22" t="s">
        <v>314</v>
      </c>
      <c r="D96" s="17" t="s">
        <v>49</v>
      </c>
      <c r="E96" s="23" t="s">
        <v>315</v>
      </c>
      <c r="F96" s="24" t="s">
        <v>116</v>
      </c>
      <c r="G96" s="25">
        <v>23.135</v>
      </c>
      <c r="H96" s="26">
        <v>4084.5</v>
      </c>
      <c r="I96" s="26">
        <f>ROUND(ROUND(H96,2)*ROUND(G96,3),2)</f>
        <v>94494.91</v>
      </c>
      <c r="O96">
        <f>(I96*21)/100</f>
        <v>19843.9311</v>
      </c>
      <c r="P96" t="s">
        <v>27</v>
      </c>
    </row>
    <row r="97" spans="1:5" ht="76.5">
      <c r="A97" s="27" t="s">
        <v>52</v>
      </c>
      <c r="E97" s="28" t="s">
        <v>316</v>
      </c>
    </row>
    <row r="98" spans="1:5" ht="127.5">
      <c r="A98" s="31" t="s">
        <v>54</v>
      </c>
      <c r="E98" s="30" t="s">
        <v>317</v>
      </c>
    </row>
    <row r="99" spans="1:16" ht="12.75">
      <c r="A99" s="17" t="s">
        <v>47</v>
      </c>
      <c r="B99" s="22" t="s">
        <v>318</v>
      </c>
      <c r="C99" s="22" t="s">
        <v>319</v>
      </c>
      <c r="D99" s="17" t="s">
        <v>49</v>
      </c>
      <c r="E99" s="23" t="s">
        <v>320</v>
      </c>
      <c r="F99" s="24" t="s">
        <v>93</v>
      </c>
      <c r="G99" s="25">
        <v>4.627</v>
      </c>
      <c r="H99" s="26">
        <v>26775</v>
      </c>
      <c r="I99" s="26">
        <f>ROUND(ROUND(H99,2)*ROUND(G99,3),2)</f>
        <v>123887.93</v>
      </c>
      <c r="O99">
        <f>(I99*21)/100</f>
        <v>26016.465299999996</v>
      </c>
      <c r="P99" t="s">
        <v>27</v>
      </c>
    </row>
    <row r="100" spans="1:5" ht="12.75">
      <c r="A100" s="27" t="s">
        <v>52</v>
      </c>
      <c r="E100" s="28" t="s">
        <v>321</v>
      </c>
    </row>
    <row r="101" spans="1:5" ht="12.75">
      <c r="A101" s="31" t="s">
        <v>54</v>
      </c>
      <c r="E101" s="30" t="s">
        <v>322</v>
      </c>
    </row>
    <row r="102" spans="1:16" ht="12.75">
      <c r="A102" s="17" t="s">
        <v>47</v>
      </c>
      <c r="B102" s="22" t="s">
        <v>323</v>
      </c>
      <c r="C102" s="22" t="s">
        <v>324</v>
      </c>
      <c r="D102" s="17" t="s">
        <v>49</v>
      </c>
      <c r="E102" s="23" t="s">
        <v>325</v>
      </c>
      <c r="F102" s="24" t="s">
        <v>159</v>
      </c>
      <c r="G102" s="25">
        <v>24.021</v>
      </c>
      <c r="H102" s="26">
        <v>84</v>
      </c>
      <c r="I102" s="26">
        <f>ROUND(ROUND(H102,2)*ROUND(G102,3),2)</f>
        <v>2017.76</v>
      </c>
      <c r="O102">
        <f>(I102*21)/100</f>
        <v>423.7296</v>
      </c>
      <c r="P102" t="s">
        <v>27</v>
      </c>
    </row>
    <row r="103" spans="1:5" ht="12.75">
      <c r="A103" s="27" t="s">
        <v>52</v>
      </c>
      <c r="E103" s="28" t="s">
        <v>326</v>
      </c>
    </row>
    <row r="104" spans="1:5" ht="12.75">
      <c r="A104" s="31" t="s">
        <v>54</v>
      </c>
      <c r="E104" s="30" t="s">
        <v>327</v>
      </c>
    </row>
    <row r="105" spans="1:16" ht="12.75">
      <c r="A105" s="17" t="s">
        <v>47</v>
      </c>
      <c r="B105" s="22" t="s">
        <v>328</v>
      </c>
      <c r="C105" s="22" t="s">
        <v>329</v>
      </c>
      <c r="D105" s="17" t="s">
        <v>49</v>
      </c>
      <c r="E105" s="23" t="s">
        <v>330</v>
      </c>
      <c r="F105" s="24" t="s">
        <v>159</v>
      </c>
      <c r="G105" s="25">
        <v>159.909</v>
      </c>
      <c r="H105" s="26">
        <v>84</v>
      </c>
      <c r="I105" s="26">
        <f>ROUND(ROUND(H105,2)*ROUND(G105,3),2)</f>
        <v>13432.36</v>
      </c>
      <c r="O105">
        <f>(I105*21)/100</f>
        <v>2820.7956</v>
      </c>
      <c r="P105" t="s">
        <v>27</v>
      </c>
    </row>
    <row r="106" spans="1:5" ht="12.75">
      <c r="A106" s="27" t="s">
        <v>52</v>
      </c>
      <c r="E106" s="28" t="s">
        <v>331</v>
      </c>
    </row>
    <row r="107" spans="1:5" ht="76.5">
      <c r="A107" s="31" t="s">
        <v>54</v>
      </c>
      <c r="E107" s="30" t="s">
        <v>332</v>
      </c>
    </row>
    <row r="108" spans="1:16" ht="12.75">
      <c r="A108" s="17" t="s">
        <v>47</v>
      </c>
      <c r="B108" s="22" t="s">
        <v>333</v>
      </c>
      <c r="C108" s="22" t="s">
        <v>334</v>
      </c>
      <c r="D108" s="17" t="s">
        <v>49</v>
      </c>
      <c r="E108" s="23" t="s">
        <v>335</v>
      </c>
      <c r="F108" s="24" t="s">
        <v>159</v>
      </c>
      <c r="G108" s="25">
        <v>79.955</v>
      </c>
      <c r="H108" s="26">
        <v>115.2</v>
      </c>
      <c r="I108" s="26">
        <f>ROUND(ROUND(H108,2)*ROUND(G108,3),2)</f>
        <v>9210.82</v>
      </c>
      <c r="O108">
        <f>(I108*21)/100</f>
        <v>1934.2722</v>
      </c>
      <c r="P108" t="s">
        <v>27</v>
      </c>
    </row>
    <row r="109" spans="1:5" ht="12.75">
      <c r="A109" s="27" t="s">
        <v>52</v>
      </c>
      <c r="E109" s="28" t="s">
        <v>336</v>
      </c>
    </row>
    <row r="110" spans="1:5" ht="76.5">
      <c r="A110" s="29" t="s">
        <v>54</v>
      </c>
      <c r="E110" s="30" t="s">
        <v>337</v>
      </c>
    </row>
    <row r="111" spans="1:18" ht="12.75" customHeight="1">
      <c r="A111" s="5" t="s">
        <v>45</v>
      </c>
      <c r="B111" s="5"/>
      <c r="C111" s="33" t="s">
        <v>26</v>
      </c>
      <c r="D111" s="5"/>
      <c r="E111" s="20" t="s">
        <v>338</v>
      </c>
      <c r="F111" s="5"/>
      <c r="G111" s="5"/>
      <c r="H111" s="5"/>
      <c r="I111" s="34">
        <f>0+Q111</f>
        <v>528932.02</v>
      </c>
      <c r="O111">
        <f>0+R111</f>
        <v>111075.7242</v>
      </c>
      <c r="Q111">
        <f>0+I112+I115+I118+I121+I124+I127+I130+I133+I136+I139+I142</f>
        <v>528932.02</v>
      </c>
      <c r="R111">
        <f>0+O112+O115+O118+O121+O124+O127+O130+O133+O136+O139+O142</f>
        <v>111075.7242</v>
      </c>
    </row>
    <row r="112" spans="1:16" ht="12.75">
      <c r="A112" s="17" t="s">
        <v>47</v>
      </c>
      <c r="B112" s="22" t="s">
        <v>339</v>
      </c>
      <c r="C112" s="22" t="s">
        <v>340</v>
      </c>
      <c r="D112" s="17" t="s">
        <v>49</v>
      </c>
      <c r="E112" s="23" t="s">
        <v>341</v>
      </c>
      <c r="F112" s="24" t="s">
        <v>342</v>
      </c>
      <c r="G112" s="25">
        <v>72</v>
      </c>
      <c r="H112" s="26">
        <v>157.2</v>
      </c>
      <c r="I112" s="26">
        <f>ROUND(ROUND(H112,2)*ROUND(G112,3),2)</f>
        <v>11318.4</v>
      </c>
      <c r="O112">
        <f>(I112*21)/100</f>
        <v>2376.864</v>
      </c>
      <c r="P112" t="s">
        <v>27</v>
      </c>
    </row>
    <row r="113" spans="1:5" ht="38.25">
      <c r="A113" s="27" t="s">
        <v>52</v>
      </c>
      <c r="E113" s="28" t="s">
        <v>343</v>
      </c>
    </row>
    <row r="114" spans="1:5" ht="12.75">
      <c r="A114" s="31" t="s">
        <v>54</v>
      </c>
      <c r="E114" s="30" t="s">
        <v>344</v>
      </c>
    </row>
    <row r="115" spans="1:16" ht="12.75">
      <c r="A115" s="17" t="s">
        <v>47</v>
      </c>
      <c r="B115" s="22" t="s">
        <v>345</v>
      </c>
      <c r="C115" s="22" t="s">
        <v>346</v>
      </c>
      <c r="D115" s="17" t="s">
        <v>49</v>
      </c>
      <c r="E115" s="23" t="s">
        <v>347</v>
      </c>
      <c r="F115" s="24" t="s">
        <v>116</v>
      </c>
      <c r="G115" s="25">
        <v>13.663</v>
      </c>
      <c r="H115" s="26">
        <v>9025</v>
      </c>
      <c r="I115" s="26">
        <f>ROUND(ROUND(H115,2)*ROUND(G115,3),2)</f>
        <v>123308.58</v>
      </c>
      <c r="O115">
        <f>(I115*21)/100</f>
        <v>25894.8018</v>
      </c>
      <c r="P115" t="s">
        <v>27</v>
      </c>
    </row>
    <row r="116" spans="1:5" ht="89.25">
      <c r="A116" s="27" t="s">
        <v>52</v>
      </c>
      <c r="E116" s="28" t="s">
        <v>348</v>
      </c>
    </row>
    <row r="117" spans="1:5" ht="38.25">
      <c r="A117" s="31" t="s">
        <v>54</v>
      </c>
      <c r="E117" s="30" t="s">
        <v>349</v>
      </c>
    </row>
    <row r="118" spans="1:16" ht="12.75">
      <c r="A118" s="17" t="s">
        <v>47</v>
      </c>
      <c r="B118" s="22" t="s">
        <v>350</v>
      </c>
      <c r="C118" s="22" t="s">
        <v>351</v>
      </c>
      <c r="D118" s="17" t="s">
        <v>49</v>
      </c>
      <c r="E118" s="23" t="s">
        <v>352</v>
      </c>
      <c r="F118" s="24" t="s">
        <v>93</v>
      </c>
      <c r="G118" s="25">
        <v>2.186</v>
      </c>
      <c r="H118" s="26">
        <v>27195</v>
      </c>
      <c r="I118" s="26">
        <f>ROUND(ROUND(H118,2)*ROUND(G118,3),2)</f>
        <v>59448.27</v>
      </c>
      <c r="O118">
        <f>(I118*21)/100</f>
        <v>12484.1367</v>
      </c>
      <c r="P118" t="s">
        <v>27</v>
      </c>
    </row>
    <row r="119" spans="1:5" ht="12.75">
      <c r="A119" s="27" t="s">
        <v>52</v>
      </c>
      <c r="E119" s="28" t="s">
        <v>353</v>
      </c>
    </row>
    <row r="120" spans="1:5" ht="12.75">
      <c r="A120" s="31" t="s">
        <v>54</v>
      </c>
      <c r="E120" s="30" t="s">
        <v>354</v>
      </c>
    </row>
    <row r="121" spans="1:16" ht="12.75">
      <c r="A121" s="17" t="s">
        <v>47</v>
      </c>
      <c r="B121" s="22" t="s">
        <v>355</v>
      </c>
      <c r="C121" s="22" t="s">
        <v>356</v>
      </c>
      <c r="D121" s="17" t="s">
        <v>49</v>
      </c>
      <c r="E121" s="23" t="s">
        <v>357</v>
      </c>
      <c r="F121" s="24" t="s">
        <v>116</v>
      </c>
      <c r="G121" s="25">
        <v>1.752</v>
      </c>
      <c r="H121" s="26">
        <v>7596</v>
      </c>
      <c r="I121" s="26">
        <f>ROUND(ROUND(H121,2)*ROUND(G121,3),2)</f>
        <v>13308.19</v>
      </c>
      <c r="O121">
        <f>(I121*21)/100</f>
        <v>2794.7199</v>
      </c>
      <c r="P121" t="s">
        <v>27</v>
      </c>
    </row>
    <row r="122" spans="1:5" ht="38.25">
      <c r="A122" s="27" t="s">
        <v>52</v>
      </c>
      <c r="E122" s="28" t="s">
        <v>358</v>
      </c>
    </row>
    <row r="123" spans="1:5" ht="76.5">
      <c r="A123" s="31" t="s">
        <v>54</v>
      </c>
      <c r="E123" s="30" t="s">
        <v>359</v>
      </c>
    </row>
    <row r="124" spans="1:16" ht="25.5">
      <c r="A124" s="17" t="s">
        <v>47</v>
      </c>
      <c r="B124" s="22" t="s">
        <v>360</v>
      </c>
      <c r="C124" s="22" t="s">
        <v>361</v>
      </c>
      <c r="D124" s="17" t="s">
        <v>49</v>
      </c>
      <c r="E124" s="23" t="s">
        <v>362</v>
      </c>
      <c r="F124" s="24" t="s">
        <v>116</v>
      </c>
      <c r="G124" s="25">
        <v>4</v>
      </c>
      <c r="H124" s="26">
        <v>6390</v>
      </c>
      <c r="I124" s="26">
        <f>ROUND(ROUND(H124,2)*ROUND(G124,3),2)</f>
        <v>25560</v>
      </c>
      <c r="O124">
        <f>(I124*21)/100</f>
        <v>5367.6</v>
      </c>
      <c r="P124" t="s">
        <v>27</v>
      </c>
    </row>
    <row r="125" spans="1:5" ht="12.75">
      <c r="A125" s="27" t="s">
        <v>52</v>
      </c>
      <c r="E125" s="28" t="s">
        <v>49</v>
      </c>
    </row>
    <row r="126" spans="1:5" ht="38.25">
      <c r="A126" s="31" t="s">
        <v>54</v>
      </c>
      <c r="E126" s="30" t="s">
        <v>363</v>
      </c>
    </row>
    <row r="127" spans="1:16" ht="12.75">
      <c r="A127" s="17" t="s">
        <v>47</v>
      </c>
      <c r="B127" s="22" t="s">
        <v>364</v>
      </c>
      <c r="C127" s="22" t="s">
        <v>365</v>
      </c>
      <c r="D127" s="17" t="s">
        <v>366</v>
      </c>
      <c r="E127" s="23" t="s">
        <v>367</v>
      </c>
      <c r="F127" s="24" t="s">
        <v>116</v>
      </c>
      <c r="G127" s="25">
        <v>14.068</v>
      </c>
      <c r="H127" s="26">
        <v>5502</v>
      </c>
      <c r="I127" s="26">
        <f>ROUND(ROUND(H127,2)*ROUND(G127,3),2)</f>
        <v>77402.14</v>
      </c>
      <c r="O127">
        <f>(I127*21)/100</f>
        <v>16254.4494</v>
      </c>
      <c r="P127" t="s">
        <v>27</v>
      </c>
    </row>
    <row r="128" spans="1:5" ht="76.5">
      <c r="A128" s="27" t="s">
        <v>52</v>
      </c>
      <c r="E128" s="28" t="s">
        <v>368</v>
      </c>
    </row>
    <row r="129" spans="1:5" ht="12.75">
      <c r="A129" s="31" t="s">
        <v>54</v>
      </c>
      <c r="E129" s="30" t="s">
        <v>369</v>
      </c>
    </row>
    <row r="130" spans="1:16" ht="12.75">
      <c r="A130" s="17" t="s">
        <v>47</v>
      </c>
      <c r="B130" s="22" t="s">
        <v>370</v>
      </c>
      <c r="C130" s="22" t="s">
        <v>365</v>
      </c>
      <c r="D130" s="17" t="s">
        <v>371</v>
      </c>
      <c r="E130" s="23" t="s">
        <v>367</v>
      </c>
      <c r="F130" s="24" t="s">
        <v>116</v>
      </c>
      <c r="G130" s="25">
        <v>1.046</v>
      </c>
      <c r="H130" s="26">
        <v>5502</v>
      </c>
      <c r="I130" s="26">
        <f>ROUND(ROUND(H130,2)*ROUND(G130,3),2)</f>
        <v>5755.09</v>
      </c>
      <c r="O130">
        <f>(I130*21)/100</f>
        <v>1208.5689</v>
      </c>
      <c r="P130" t="s">
        <v>27</v>
      </c>
    </row>
    <row r="131" spans="1:5" ht="76.5">
      <c r="A131" s="27" t="s">
        <v>52</v>
      </c>
      <c r="E131" s="28" t="s">
        <v>372</v>
      </c>
    </row>
    <row r="132" spans="1:5" ht="12.75">
      <c r="A132" s="31" t="s">
        <v>54</v>
      </c>
      <c r="E132" s="30" t="s">
        <v>373</v>
      </c>
    </row>
    <row r="133" spans="1:16" ht="12.75">
      <c r="A133" s="17" t="s">
        <v>47</v>
      </c>
      <c r="B133" s="22" t="s">
        <v>374</v>
      </c>
      <c r="C133" s="22" t="s">
        <v>365</v>
      </c>
      <c r="D133" s="17" t="s">
        <v>375</v>
      </c>
      <c r="E133" s="23" t="s">
        <v>367</v>
      </c>
      <c r="F133" s="24" t="s">
        <v>116</v>
      </c>
      <c r="G133" s="25">
        <v>12.021</v>
      </c>
      <c r="H133" s="26">
        <v>5502</v>
      </c>
      <c r="I133" s="26">
        <f>ROUND(ROUND(H133,2)*ROUND(G133,3),2)</f>
        <v>66139.54</v>
      </c>
      <c r="O133">
        <f>(I133*21)/100</f>
        <v>13889.303399999999</v>
      </c>
      <c r="P133" t="s">
        <v>27</v>
      </c>
    </row>
    <row r="134" spans="1:5" ht="89.25">
      <c r="A134" s="27" t="s">
        <v>52</v>
      </c>
      <c r="E134" s="28" t="s">
        <v>376</v>
      </c>
    </row>
    <row r="135" spans="1:5" ht="51">
      <c r="A135" s="31" t="s">
        <v>54</v>
      </c>
      <c r="E135" s="30" t="s">
        <v>377</v>
      </c>
    </row>
    <row r="136" spans="1:16" ht="12.75">
      <c r="A136" s="17" t="s">
        <v>47</v>
      </c>
      <c r="B136" s="22" t="s">
        <v>378</v>
      </c>
      <c r="C136" s="22" t="s">
        <v>379</v>
      </c>
      <c r="D136" s="17" t="s">
        <v>366</v>
      </c>
      <c r="E136" s="23" t="s">
        <v>380</v>
      </c>
      <c r="F136" s="24" t="s">
        <v>93</v>
      </c>
      <c r="G136" s="25">
        <v>2.814</v>
      </c>
      <c r="H136" s="26">
        <v>27030</v>
      </c>
      <c r="I136" s="26">
        <f>ROUND(ROUND(H136,2)*ROUND(G136,3),2)</f>
        <v>76062.42</v>
      </c>
      <c r="O136">
        <f>(I136*21)/100</f>
        <v>15973.1082</v>
      </c>
      <c r="P136" t="s">
        <v>27</v>
      </c>
    </row>
    <row r="137" spans="1:5" ht="25.5">
      <c r="A137" s="27" t="s">
        <v>52</v>
      </c>
      <c r="E137" s="28" t="s">
        <v>381</v>
      </c>
    </row>
    <row r="138" spans="1:5" ht="12.75">
      <c r="A138" s="31" t="s">
        <v>54</v>
      </c>
      <c r="E138" s="30" t="s">
        <v>382</v>
      </c>
    </row>
    <row r="139" spans="1:16" ht="12.75">
      <c r="A139" s="17" t="s">
        <v>47</v>
      </c>
      <c r="B139" s="22" t="s">
        <v>383</v>
      </c>
      <c r="C139" s="22" t="s">
        <v>379</v>
      </c>
      <c r="D139" s="17" t="s">
        <v>371</v>
      </c>
      <c r="E139" s="23" t="s">
        <v>380</v>
      </c>
      <c r="F139" s="24" t="s">
        <v>93</v>
      </c>
      <c r="G139" s="25">
        <v>0.209</v>
      </c>
      <c r="H139" s="26">
        <v>27030</v>
      </c>
      <c r="I139" s="26">
        <f>ROUND(ROUND(H139,2)*ROUND(G139,3),2)</f>
        <v>5649.27</v>
      </c>
      <c r="O139">
        <f>(I139*21)/100</f>
        <v>1186.3467</v>
      </c>
      <c r="P139" t="s">
        <v>27</v>
      </c>
    </row>
    <row r="140" spans="1:5" ht="38.25">
      <c r="A140" s="27" t="s">
        <v>52</v>
      </c>
      <c r="E140" s="28" t="s">
        <v>384</v>
      </c>
    </row>
    <row r="141" spans="1:5" ht="12.75">
      <c r="A141" s="31" t="s">
        <v>54</v>
      </c>
      <c r="E141" s="30" t="s">
        <v>385</v>
      </c>
    </row>
    <row r="142" spans="1:16" ht="12.75">
      <c r="A142" s="17" t="s">
        <v>47</v>
      </c>
      <c r="B142" s="22" t="s">
        <v>386</v>
      </c>
      <c r="C142" s="22" t="s">
        <v>379</v>
      </c>
      <c r="D142" s="17" t="s">
        <v>375</v>
      </c>
      <c r="E142" s="23" t="s">
        <v>380</v>
      </c>
      <c r="F142" s="24" t="s">
        <v>93</v>
      </c>
      <c r="G142" s="25">
        <v>2.404</v>
      </c>
      <c r="H142" s="26">
        <v>27030</v>
      </c>
      <c r="I142" s="26">
        <f>ROUND(ROUND(H142,2)*ROUND(G142,3),2)</f>
        <v>64980.12</v>
      </c>
      <c r="O142">
        <f>(I142*21)/100</f>
        <v>13645.8252</v>
      </c>
      <c r="P142" t="s">
        <v>27</v>
      </c>
    </row>
    <row r="143" spans="1:5" ht="51">
      <c r="A143" s="27" t="s">
        <v>52</v>
      </c>
      <c r="E143" s="28" t="s">
        <v>387</v>
      </c>
    </row>
    <row r="144" spans="1:5" ht="12.75">
      <c r="A144" s="29" t="s">
        <v>54</v>
      </c>
      <c r="E144" s="30" t="s">
        <v>388</v>
      </c>
    </row>
    <row r="145" spans="1:18" ht="12.75" customHeight="1">
      <c r="A145" s="5" t="s">
        <v>45</v>
      </c>
      <c r="B145" s="5"/>
      <c r="C145" s="33" t="s">
        <v>35</v>
      </c>
      <c r="D145" s="5"/>
      <c r="E145" s="20" t="s">
        <v>389</v>
      </c>
      <c r="F145" s="5"/>
      <c r="G145" s="5"/>
      <c r="H145" s="5"/>
      <c r="I145" s="34">
        <f>0+Q145</f>
        <v>742538.95</v>
      </c>
      <c r="O145">
        <f>0+R145</f>
        <v>155933.17950000003</v>
      </c>
      <c r="Q145">
        <f>0+I146+I149+I152+I155+I158+I161+I164+I167+I170+I173+I176+I179+I182+I185+I188+I191</f>
        <v>742538.95</v>
      </c>
      <c r="R145">
        <f>0+O146+O149+O152+O155+O158+O161+O164+O167+O170+O173+O176+O179+O182+O185+O188+O191</f>
        <v>155933.17950000003</v>
      </c>
    </row>
    <row r="146" spans="1:16" ht="12.75">
      <c r="A146" s="17" t="s">
        <v>47</v>
      </c>
      <c r="B146" s="22" t="s">
        <v>390</v>
      </c>
      <c r="C146" s="22" t="s">
        <v>391</v>
      </c>
      <c r="D146" s="17" t="s">
        <v>49</v>
      </c>
      <c r="E146" s="23" t="s">
        <v>392</v>
      </c>
      <c r="F146" s="24" t="s">
        <v>116</v>
      </c>
      <c r="G146" s="25">
        <v>15.182</v>
      </c>
      <c r="H146" s="26">
        <v>8455</v>
      </c>
      <c r="I146" s="26">
        <f>ROUND(ROUND(H146,2)*ROUND(G146,3),2)</f>
        <v>128363.81</v>
      </c>
      <c r="O146">
        <f>(I146*21)/100</f>
        <v>26956.4001</v>
      </c>
      <c r="P146" t="s">
        <v>27</v>
      </c>
    </row>
    <row r="147" spans="1:5" ht="76.5">
      <c r="A147" s="27" t="s">
        <v>52</v>
      </c>
      <c r="E147" s="28" t="s">
        <v>393</v>
      </c>
    </row>
    <row r="148" spans="1:5" ht="51">
      <c r="A148" s="31" t="s">
        <v>54</v>
      </c>
      <c r="E148" s="30" t="s">
        <v>394</v>
      </c>
    </row>
    <row r="149" spans="1:16" ht="12.75">
      <c r="A149" s="17" t="s">
        <v>47</v>
      </c>
      <c r="B149" s="22" t="s">
        <v>395</v>
      </c>
      <c r="C149" s="22" t="s">
        <v>396</v>
      </c>
      <c r="D149" s="17" t="s">
        <v>49</v>
      </c>
      <c r="E149" s="23" t="s">
        <v>397</v>
      </c>
      <c r="F149" s="24" t="s">
        <v>93</v>
      </c>
      <c r="G149" s="25">
        <v>2.882</v>
      </c>
      <c r="H149" s="26">
        <v>27734</v>
      </c>
      <c r="I149" s="26">
        <f>ROUND(ROUND(H149,2)*ROUND(G149,3),2)</f>
        <v>79929.39</v>
      </c>
      <c r="O149">
        <f>(I149*21)/100</f>
        <v>16785.1719</v>
      </c>
      <c r="P149" t="s">
        <v>27</v>
      </c>
    </row>
    <row r="150" spans="1:5" ht="25.5">
      <c r="A150" s="27" t="s">
        <v>52</v>
      </c>
      <c r="E150" s="28" t="s">
        <v>398</v>
      </c>
    </row>
    <row r="151" spans="1:5" ht="12.75">
      <c r="A151" s="31" t="s">
        <v>54</v>
      </c>
      <c r="E151" s="30" t="s">
        <v>399</v>
      </c>
    </row>
    <row r="152" spans="1:16" ht="12.75">
      <c r="A152" s="17" t="s">
        <v>47</v>
      </c>
      <c r="B152" s="22" t="s">
        <v>400</v>
      </c>
      <c r="C152" s="22" t="s">
        <v>401</v>
      </c>
      <c r="D152" s="17" t="s">
        <v>49</v>
      </c>
      <c r="E152" s="23" t="s">
        <v>402</v>
      </c>
      <c r="F152" s="24" t="s">
        <v>116</v>
      </c>
      <c r="G152" s="25">
        <v>5.584</v>
      </c>
      <c r="H152" s="26">
        <v>2530</v>
      </c>
      <c r="I152" s="26">
        <f>ROUND(ROUND(H152,2)*ROUND(G152,3),2)</f>
        <v>14127.52</v>
      </c>
      <c r="O152">
        <f>(I152*21)/100</f>
        <v>2966.7792</v>
      </c>
      <c r="P152" t="s">
        <v>27</v>
      </c>
    </row>
    <row r="153" spans="1:5" ht="51">
      <c r="A153" s="27" t="s">
        <v>52</v>
      </c>
      <c r="E153" s="28" t="s">
        <v>403</v>
      </c>
    </row>
    <row r="154" spans="1:5" ht="12.75">
      <c r="A154" s="31" t="s">
        <v>54</v>
      </c>
      <c r="E154" s="30" t="s">
        <v>404</v>
      </c>
    </row>
    <row r="155" spans="1:16" ht="12.75">
      <c r="A155" s="17" t="s">
        <v>47</v>
      </c>
      <c r="B155" s="22" t="s">
        <v>405</v>
      </c>
      <c r="C155" s="22" t="s">
        <v>406</v>
      </c>
      <c r="D155" s="17" t="s">
        <v>49</v>
      </c>
      <c r="E155" s="23" t="s">
        <v>407</v>
      </c>
      <c r="F155" s="24" t="s">
        <v>116</v>
      </c>
      <c r="G155" s="25">
        <v>7.221</v>
      </c>
      <c r="H155" s="26">
        <v>2251.5</v>
      </c>
      <c r="I155" s="26">
        <f>ROUND(ROUND(H155,2)*ROUND(G155,3),2)</f>
        <v>16258.08</v>
      </c>
      <c r="O155">
        <f>(I155*21)/100</f>
        <v>3414.1967999999997</v>
      </c>
      <c r="P155" t="s">
        <v>27</v>
      </c>
    </row>
    <row r="156" spans="1:5" ht="25.5">
      <c r="A156" s="27" t="s">
        <v>52</v>
      </c>
      <c r="E156" s="28" t="s">
        <v>408</v>
      </c>
    </row>
    <row r="157" spans="1:5" ht="127.5">
      <c r="A157" s="31" t="s">
        <v>54</v>
      </c>
      <c r="E157" s="30" t="s">
        <v>409</v>
      </c>
    </row>
    <row r="158" spans="1:16" ht="12.75">
      <c r="A158" s="17" t="s">
        <v>47</v>
      </c>
      <c r="B158" s="22" t="s">
        <v>410</v>
      </c>
      <c r="C158" s="22" t="s">
        <v>411</v>
      </c>
      <c r="D158" s="17" t="s">
        <v>49</v>
      </c>
      <c r="E158" s="23" t="s">
        <v>412</v>
      </c>
      <c r="F158" s="24" t="s">
        <v>116</v>
      </c>
      <c r="G158" s="25">
        <v>5.125</v>
      </c>
      <c r="H158" s="26">
        <v>2460.5</v>
      </c>
      <c r="I158" s="26">
        <f>ROUND(ROUND(H158,2)*ROUND(G158,3),2)</f>
        <v>12610.06</v>
      </c>
      <c r="O158">
        <f>(I158*21)/100</f>
        <v>2648.1126</v>
      </c>
      <c r="P158" t="s">
        <v>27</v>
      </c>
    </row>
    <row r="159" spans="1:5" ht="25.5">
      <c r="A159" s="27" t="s">
        <v>52</v>
      </c>
      <c r="E159" s="28" t="s">
        <v>413</v>
      </c>
    </row>
    <row r="160" spans="1:5" ht="12.75">
      <c r="A160" s="31" t="s">
        <v>54</v>
      </c>
      <c r="E160" s="30" t="s">
        <v>414</v>
      </c>
    </row>
    <row r="161" spans="1:16" ht="12.75">
      <c r="A161" s="17" t="s">
        <v>47</v>
      </c>
      <c r="B161" s="22" t="s">
        <v>415</v>
      </c>
      <c r="C161" s="22" t="s">
        <v>416</v>
      </c>
      <c r="D161" s="17" t="s">
        <v>49</v>
      </c>
      <c r="E161" s="23" t="s">
        <v>417</v>
      </c>
      <c r="F161" s="24" t="s">
        <v>116</v>
      </c>
      <c r="G161" s="25">
        <v>11.678</v>
      </c>
      <c r="H161" s="26">
        <v>2622</v>
      </c>
      <c r="I161" s="26">
        <f>ROUND(ROUND(H161,2)*ROUND(G161,3),2)</f>
        <v>30619.72</v>
      </c>
      <c r="O161">
        <f>(I161*21)/100</f>
        <v>6430.1412</v>
      </c>
      <c r="P161" t="s">
        <v>27</v>
      </c>
    </row>
    <row r="162" spans="1:5" ht="12.75">
      <c r="A162" s="27" t="s">
        <v>52</v>
      </c>
      <c r="E162" s="28" t="s">
        <v>418</v>
      </c>
    </row>
    <row r="163" spans="1:5" ht="89.25">
      <c r="A163" s="31" t="s">
        <v>54</v>
      </c>
      <c r="E163" s="30" t="s">
        <v>419</v>
      </c>
    </row>
    <row r="164" spans="1:16" ht="12.75">
      <c r="A164" s="17" t="s">
        <v>47</v>
      </c>
      <c r="B164" s="22" t="s">
        <v>420</v>
      </c>
      <c r="C164" s="22" t="s">
        <v>421</v>
      </c>
      <c r="D164" s="17" t="s">
        <v>49</v>
      </c>
      <c r="E164" s="23" t="s">
        <v>422</v>
      </c>
      <c r="F164" s="24" t="s">
        <v>116</v>
      </c>
      <c r="G164" s="25">
        <v>6.845</v>
      </c>
      <c r="H164" s="26">
        <v>2812</v>
      </c>
      <c r="I164" s="26">
        <f>ROUND(ROUND(H164,2)*ROUND(G164,3),2)</f>
        <v>19248.14</v>
      </c>
      <c r="O164">
        <f>(I164*21)/100</f>
        <v>4042.1094</v>
      </c>
      <c r="P164" t="s">
        <v>27</v>
      </c>
    </row>
    <row r="165" spans="1:5" ht="12.75">
      <c r="A165" s="27" t="s">
        <v>52</v>
      </c>
      <c r="E165" s="28" t="s">
        <v>423</v>
      </c>
    </row>
    <row r="166" spans="1:5" ht="12.75">
      <c r="A166" s="31" t="s">
        <v>54</v>
      </c>
      <c r="E166" s="30" t="s">
        <v>424</v>
      </c>
    </row>
    <row r="167" spans="1:16" ht="12.75">
      <c r="A167" s="17" t="s">
        <v>47</v>
      </c>
      <c r="B167" s="22" t="s">
        <v>425</v>
      </c>
      <c r="C167" s="22" t="s">
        <v>426</v>
      </c>
      <c r="D167" s="17" t="s">
        <v>366</v>
      </c>
      <c r="E167" s="23" t="s">
        <v>427</v>
      </c>
      <c r="F167" s="24" t="s">
        <v>116</v>
      </c>
      <c r="G167" s="25">
        <v>1.7</v>
      </c>
      <c r="H167" s="26">
        <v>876</v>
      </c>
      <c r="I167" s="26">
        <f>ROUND(ROUND(H167,2)*ROUND(G167,3),2)</f>
        <v>1489.2</v>
      </c>
      <c r="O167">
        <f>(I167*21)/100</f>
        <v>312.732</v>
      </c>
      <c r="P167" t="s">
        <v>27</v>
      </c>
    </row>
    <row r="168" spans="1:5" ht="12.75">
      <c r="A168" s="27" t="s">
        <v>52</v>
      </c>
      <c r="E168" s="28" t="s">
        <v>428</v>
      </c>
    </row>
    <row r="169" spans="1:5" ht="12.75">
      <c r="A169" s="31" t="s">
        <v>54</v>
      </c>
      <c r="E169" s="30" t="s">
        <v>429</v>
      </c>
    </row>
    <row r="170" spans="1:16" ht="12.75">
      <c r="A170" s="17" t="s">
        <v>47</v>
      </c>
      <c r="B170" s="22" t="s">
        <v>430</v>
      </c>
      <c r="C170" s="22" t="s">
        <v>426</v>
      </c>
      <c r="D170" s="17" t="s">
        <v>371</v>
      </c>
      <c r="E170" s="23" t="s">
        <v>427</v>
      </c>
      <c r="F170" s="24" t="s">
        <v>116</v>
      </c>
      <c r="G170" s="25">
        <v>16.485</v>
      </c>
      <c r="H170" s="26">
        <v>876</v>
      </c>
      <c r="I170" s="26">
        <f>ROUND(ROUND(H170,2)*ROUND(G170,3),2)</f>
        <v>14440.86</v>
      </c>
      <c r="O170">
        <f>(I170*21)/100</f>
        <v>3032.5806</v>
      </c>
      <c r="P170" t="s">
        <v>27</v>
      </c>
    </row>
    <row r="171" spans="1:5" ht="12.75">
      <c r="A171" s="27" t="s">
        <v>52</v>
      </c>
      <c r="E171" s="28" t="s">
        <v>431</v>
      </c>
    </row>
    <row r="172" spans="1:5" ht="12.75">
      <c r="A172" s="31" t="s">
        <v>54</v>
      </c>
      <c r="E172" s="30" t="s">
        <v>432</v>
      </c>
    </row>
    <row r="173" spans="1:16" ht="12.75">
      <c r="A173" s="17" t="s">
        <v>47</v>
      </c>
      <c r="B173" s="22" t="s">
        <v>433</v>
      </c>
      <c r="C173" s="22" t="s">
        <v>434</v>
      </c>
      <c r="D173" s="17" t="s">
        <v>49</v>
      </c>
      <c r="E173" s="23" t="s">
        <v>435</v>
      </c>
      <c r="F173" s="24" t="s">
        <v>116</v>
      </c>
      <c r="G173" s="25">
        <v>122.782</v>
      </c>
      <c r="H173" s="26">
        <v>2232.5</v>
      </c>
      <c r="I173" s="26">
        <f>ROUND(ROUND(H173,2)*ROUND(G173,3),2)</f>
        <v>274110.82</v>
      </c>
      <c r="O173">
        <f>(I173*21)/100</f>
        <v>57563.2722</v>
      </c>
      <c r="P173" t="s">
        <v>27</v>
      </c>
    </row>
    <row r="174" spans="1:5" ht="12.75">
      <c r="A174" s="27" t="s">
        <v>52</v>
      </c>
      <c r="E174" s="28" t="s">
        <v>436</v>
      </c>
    </row>
    <row r="175" spans="1:5" ht="178.5">
      <c r="A175" s="31" t="s">
        <v>54</v>
      </c>
      <c r="E175" s="30" t="s">
        <v>437</v>
      </c>
    </row>
    <row r="176" spans="1:16" ht="12.75">
      <c r="A176" s="17" t="s">
        <v>47</v>
      </c>
      <c r="B176" s="22" t="s">
        <v>438</v>
      </c>
      <c r="C176" s="22" t="s">
        <v>439</v>
      </c>
      <c r="D176" s="17" t="s">
        <v>49</v>
      </c>
      <c r="E176" s="23" t="s">
        <v>440</v>
      </c>
      <c r="F176" s="24" t="s">
        <v>116</v>
      </c>
      <c r="G176" s="25">
        <v>13.743</v>
      </c>
      <c r="H176" s="26">
        <v>1210</v>
      </c>
      <c r="I176" s="26">
        <f>ROUND(ROUND(H176,2)*ROUND(G176,3),2)</f>
        <v>16629.03</v>
      </c>
      <c r="O176">
        <f>(I176*21)/100</f>
        <v>3492.0963</v>
      </c>
      <c r="P176" t="s">
        <v>27</v>
      </c>
    </row>
    <row r="177" spans="1:5" ht="12.75">
      <c r="A177" s="27" t="s">
        <v>52</v>
      </c>
      <c r="E177" s="28" t="s">
        <v>441</v>
      </c>
    </row>
    <row r="178" spans="1:5" ht="12.75">
      <c r="A178" s="31" t="s">
        <v>54</v>
      </c>
      <c r="E178" s="30" t="s">
        <v>442</v>
      </c>
    </row>
    <row r="179" spans="1:16" ht="12.75">
      <c r="A179" s="17" t="s">
        <v>47</v>
      </c>
      <c r="B179" s="22" t="s">
        <v>443</v>
      </c>
      <c r="C179" s="22" t="s">
        <v>444</v>
      </c>
      <c r="D179" s="17" t="s">
        <v>49</v>
      </c>
      <c r="E179" s="23" t="s">
        <v>445</v>
      </c>
      <c r="F179" s="24" t="s">
        <v>116</v>
      </c>
      <c r="G179" s="25">
        <v>9.063</v>
      </c>
      <c r="H179" s="26">
        <v>1875</v>
      </c>
      <c r="I179" s="26">
        <f>ROUND(ROUND(H179,2)*ROUND(G179,3),2)</f>
        <v>16993.13</v>
      </c>
      <c r="O179">
        <f>(I179*21)/100</f>
        <v>3568.5573000000004</v>
      </c>
      <c r="P179" t="s">
        <v>27</v>
      </c>
    </row>
    <row r="180" spans="1:5" ht="38.25">
      <c r="A180" s="27" t="s">
        <v>52</v>
      </c>
      <c r="E180" s="28" t="s">
        <v>446</v>
      </c>
    </row>
    <row r="181" spans="1:5" ht="25.5">
      <c r="A181" s="31" t="s">
        <v>54</v>
      </c>
      <c r="E181" s="30" t="s">
        <v>447</v>
      </c>
    </row>
    <row r="182" spans="1:16" ht="12.75">
      <c r="A182" s="17" t="s">
        <v>47</v>
      </c>
      <c r="B182" s="22" t="s">
        <v>448</v>
      </c>
      <c r="C182" s="22" t="s">
        <v>449</v>
      </c>
      <c r="D182" s="17" t="s">
        <v>49</v>
      </c>
      <c r="E182" s="23" t="s">
        <v>450</v>
      </c>
      <c r="F182" s="24" t="s">
        <v>116</v>
      </c>
      <c r="G182" s="25">
        <v>5.1</v>
      </c>
      <c r="H182" s="26">
        <v>6765</v>
      </c>
      <c r="I182" s="26">
        <f>ROUND(ROUND(H182,2)*ROUND(G182,3),2)</f>
        <v>34501.5</v>
      </c>
      <c r="O182">
        <f>(I182*21)/100</f>
        <v>7245.315</v>
      </c>
      <c r="P182" t="s">
        <v>27</v>
      </c>
    </row>
    <row r="183" spans="1:5" ht="25.5">
      <c r="A183" s="27" t="s">
        <v>52</v>
      </c>
      <c r="E183" s="28" t="s">
        <v>451</v>
      </c>
    </row>
    <row r="184" spans="1:5" ht="12.75">
      <c r="A184" s="31" t="s">
        <v>54</v>
      </c>
      <c r="E184" s="30" t="s">
        <v>452</v>
      </c>
    </row>
    <row r="185" spans="1:16" ht="12.75">
      <c r="A185" s="17" t="s">
        <v>47</v>
      </c>
      <c r="B185" s="22" t="s">
        <v>453</v>
      </c>
      <c r="C185" s="22" t="s">
        <v>454</v>
      </c>
      <c r="D185" s="17" t="s">
        <v>49</v>
      </c>
      <c r="E185" s="23" t="s">
        <v>455</v>
      </c>
      <c r="F185" s="24" t="s">
        <v>116</v>
      </c>
      <c r="G185" s="25">
        <v>7.383</v>
      </c>
      <c r="H185" s="26">
        <v>5812.5</v>
      </c>
      <c r="I185" s="26">
        <f>ROUND(ROUND(H185,2)*ROUND(G185,3),2)</f>
        <v>42913.69</v>
      </c>
      <c r="O185">
        <f>(I185*21)/100</f>
        <v>9011.8749</v>
      </c>
      <c r="P185" t="s">
        <v>27</v>
      </c>
    </row>
    <row r="186" spans="1:5" ht="51">
      <c r="A186" s="27" t="s">
        <v>52</v>
      </c>
      <c r="E186" s="28" t="s">
        <v>456</v>
      </c>
    </row>
    <row r="187" spans="1:5" ht="12.75">
      <c r="A187" s="31" t="s">
        <v>54</v>
      </c>
      <c r="E187" s="30" t="s">
        <v>457</v>
      </c>
    </row>
    <row r="188" spans="1:16" ht="12.75">
      <c r="A188" s="17" t="s">
        <v>47</v>
      </c>
      <c r="B188" s="22" t="s">
        <v>458</v>
      </c>
      <c r="C188" s="22" t="s">
        <v>459</v>
      </c>
      <c r="D188" s="17" t="s">
        <v>49</v>
      </c>
      <c r="E188" s="23" t="s">
        <v>460</v>
      </c>
      <c r="F188" s="24" t="s">
        <v>159</v>
      </c>
      <c r="G188" s="25">
        <v>6.941</v>
      </c>
      <c r="H188" s="26">
        <v>3200</v>
      </c>
      <c r="I188" s="26">
        <f>ROUND(ROUND(H188,2)*ROUND(G188,3),2)</f>
        <v>22211.2</v>
      </c>
      <c r="O188">
        <f>(I188*21)/100</f>
        <v>4664.352</v>
      </c>
      <c r="P188" t="s">
        <v>27</v>
      </c>
    </row>
    <row r="189" spans="1:5" ht="25.5">
      <c r="A189" s="27" t="s">
        <v>52</v>
      </c>
      <c r="E189" s="28" t="s">
        <v>461</v>
      </c>
    </row>
    <row r="190" spans="1:5" ht="12.75">
      <c r="A190" s="31" t="s">
        <v>54</v>
      </c>
      <c r="E190" s="30" t="s">
        <v>462</v>
      </c>
    </row>
    <row r="191" spans="1:16" ht="12.75">
      <c r="A191" s="17" t="s">
        <v>47</v>
      </c>
      <c r="B191" s="22" t="s">
        <v>463</v>
      </c>
      <c r="C191" s="22" t="s">
        <v>464</v>
      </c>
      <c r="D191" s="17" t="s">
        <v>49</v>
      </c>
      <c r="E191" s="23" t="s">
        <v>465</v>
      </c>
      <c r="F191" s="24" t="s">
        <v>116</v>
      </c>
      <c r="G191" s="25">
        <v>3.2</v>
      </c>
      <c r="H191" s="26">
        <v>5654</v>
      </c>
      <c r="I191" s="26">
        <f>ROUND(ROUND(H191,2)*ROUND(G191,3),2)</f>
        <v>18092.8</v>
      </c>
      <c r="O191">
        <f>(I191*21)/100</f>
        <v>3799.488</v>
      </c>
      <c r="P191" t="s">
        <v>27</v>
      </c>
    </row>
    <row r="192" spans="1:5" ht="25.5">
      <c r="A192" s="27" t="s">
        <v>52</v>
      </c>
      <c r="E192" s="28" t="s">
        <v>466</v>
      </c>
    </row>
    <row r="193" spans="1:5" ht="12.75">
      <c r="A193" s="29" t="s">
        <v>54</v>
      </c>
      <c r="E193" s="30" t="s">
        <v>467</v>
      </c>
    </row>
    <row r="194" spans="1:18" ht="12.75" customHeight="1">
      <c r="A194" s="5" t="s">
        <v>45</v>
      </c>
      <c r="B194" s="5"/>
      <c r="C194" s="33" t="s">
        <v>37</v>
      </c>
      <c r="D194" s="5"/>
      <c r="E194" s="20" t="s">
        <v>468</v>
      </c>
      <c r="F194" s="5"/>
      <c r="G194" s="5"/>
      <c r="H194" s="5"/>
      <c r="I194" s="34">
        <f>0+Q194</f>
        <v>379824.99</v>
      </c>
      <c r="O194">
        <f>0+R194</f>
        <v>79763.2479</v>
      </c>
      <c r="Q194">
        <f>0+I195+I198+I201+I204+I207+I210+I213+I216+I219+I222</f>
        <v>379824.99</v>
      </c>
      <c r="R194">
        <f>0+O195+O198+O201+O204+O207+O210+O213+O216+O219+O222</f>
        <v>79763.2479</v>
      </c>
    </row>
    <row r="195" spans="1:16" ht="12.75">
      <c r="A195" s="17" t="s">
        <v>47</v>
      </c>
      <c r="B195" s="22" t="s">
        <v>469</v>
      </c>
      <c r="C195" s="22" t="s">
        <v>470</v>
      </c>
      <c r="D195" s="17" t="s">
        <v>49</v>
      </c>
      <c r="E195" s="23" t="s">
        <v>471</v>
      </c>
      <c r="F195" s="24" t="s">
        <v>159</v>
      </c>
      <c r="G195" s="25">
        <v>124.995</v>
      </c>
      <c r="H195" s="26">
        <v>420</v>
      </c>
      <c r="I195" s="26">
        <f>ROUND(ROUND(H195,2)*ROUND(G195,3),2)</f>
        <v>52497.9</v>
      </c>
      <c r="O195">
        <f>(I195*21)/100</f>
        <v>11024.559000000001</v>
      </c>
      <c r="P195" t="s">
        <v>27</v>
      </c>
    </row>
    <row r="196" spans="1:5" ht="12.75">
      <c r="A196" s="27" t="s">
        <v>52</v>
      </c>
      <c r="E196" s="28" t="s">
        <v>472</v>
      </c>
    </row>
    <row r="197" spans="1:5" ht="38.25">
      <c r="A197" s="31" t="s">
        <v>54</v>
      </c>
      <c r="E197" s="30" t="s">
        <v>473</v>
      </c>
    </row>
    <row r="198" spans="1:16" ht="12.75">
      <c r="A198" s="17" t="s">
        <v>47</v>
      </c>
      <c r="B198" s="22" t="s">
        <v>474</v>
      </c>
      <c r="C198" s="22" t="s">
        <v>475</v>
      </c>
      <c r="D198" s="17" t="s">
        <v>49</v>
      </c>
      <c r="E198" s="23" t="s">
        <v>476</v>
      </c>
      <c r="F198" s="24" t="s">
        <v>159</v>
      </c>
      <c r="G198" s="25">
        <v>124.995</v>
      </c>
      <c r="H198" s="26">
        <v>165.6</v>
      </c>
      <c r="I198" s="26">
        <f>ROUND(ROUND(H198,2)*ROUND(G198,3),2)</f>
        <v>20699.17</v>
      </c>
      <c r="O198">
        <f>(I198*21)/100</f>
        <v>4346.825699999999</v>
      </c>
      <c r="P198" t="s">
        <v>27</v>
      </c>
    </row>
    <row r="199" spans="1:5" ht="12.75">
      <c r="A199" s="27" t="s">
        <v>52</v>
      </c>
      <c r="E199" s="28" t="s">
        <v>477</v>
      </c>
    </row>
    <row r="200" spans="1:5" ht="38.25">
      <c r="A200" s="31" t="s">
        <v>54</v>
      </c>
      <c r="E200" s="30" t="s">
        <v>473</v>
      </c>
    </row>
    <row r="201" spans="1:16" ht="12.75">
      <c r="A201" s="17" t="s">
        <v>47</v>
      </c>
      <c r="B201" s="22" t="s">
        <v>478</v>
      </c>
      <c r="C201" s="22" t="s">
        <v>479</v>
      </c>
      <c r="D201" s="17" t="s">
        <v>49</v>
      </c>
      <c r="E201" s="23" t="s">
        <v>480</v>
      </c>
      <c r="F201" s="24" t="s">
        <v>159</v>
      </c>
      <c r="G201" s="25">
        <v>18.825</v>
      </c>
      <c r="H201" s="26">
        <v>124.8</v>
      </c>
      <c r="I201" s="26">
        <f>ROUND(ROUND(H201,2)*ROUND(G201,3),2)</f>
        <v>2349.36</v>
      </c>
      <c r="O201">
        <f>(I201*21)/100</f>
        <v>493.36560000000003</v>
      </c>
      <c r="P201" t="s">
        <v>27</v>
      </c>
    </row>
    <row r="202" spans="1:5" ht="12.75">
      <c r="A202" s="27" t="s">
        <v>52</v>
      </c>
      <c r="E202" s="28" t="s">
        <v>481</v>
      </c>
    </row>
    <row r="203" spans="1:5" ht="12.75">
      <c r="A203" s="31" t="s">
        <v>54</v>
      </c>
      <c r="E203" s="30" t="s">
        <v>482</v>
      </c>
    </row>
    <row r="204" spans="1:16" ht="12.75">
      <c r="A204" s="17" t="s">
        <v>47</v>
      </c>
      <c r="B204" s="22" t="s">
        <v>483</v>
      </c>
      <c r="C204" s="22" t="s">
        <v>484</v>
      </c>
      <c r="D204" s="17" t="s">
        <v>49</v>
      </c>
      <c r="E204" s="23" t="s">
        <v>485</v>
      </c>
      <c r="F204" s="24" t="s">
        <v>159</v>
      </c>
      <c r="G204" s="25">
        <v>124.995</v>
      </c>
      <c r="H204" s="26">
        <v>36</v>
      </c>
      <c r="I204" s="26">
        <f>ROUND(ROUND(H204,2)*ROUND(G204,3),2)</f>
        <v>4499.82</v>
      </c>
      <c r="O204">
        <f>(I204*21)/100</f>
        <v>944.9622</v>
      </c>
      <c r="P204" t="s">
        <v>27</v>
      </c>
    </row>
    <row r="205" spans="1:5" ht="12.75">
      <c r="A205" s="27" t="s">
        <v>52</v>
      </c>
      <c r="E205" s="28" t="s">
        <v>486</v>
      </c>
    </row>
    <row r="206" spans="1:5" ht="38.25">
      <c r="A206" s="31" t="s">
        <v>54</v>
      </c>
      <c r="E206" s="30" t="s">
        <v>473</v>
      </c>
    </row>
    <row r="207" spans="1:16" ht="12.75">
      <c r="A207" s="17" t="s">
        <v>47</v>
      </c>
      <c r="B207" s="22" t="s">
        <v>487</v>
      </c>
      <c r="C207" s="22" t="s">
        <v>488</v>
      </c>
      <c r="D207" s="17" t="s">
        <v>49</v>
      </c>
      <c r="E207" s="23" t="s">
        <v>489</v>
      </c>
      <c r="F207" s="24" t="s">
        <v>159</v>
      </c>
      <c r="G207" s="25">
        <v>457.67</v>
      </c>
      <c r="H207" s="26">
        <v>21.6</v>
      </c>
      <c r="I207" s="26">
        <f>ROUND(ROUND(H207,2)*ROUND(G207,3),2)</f>
        <v>9885.67</v>
      </c>
      <c r="O207">
        <f>(I207*21)/100</f>
        <v>2075.9907000000003</v>
      </c>
      <c r="P207" t="s">
        <v>27</v>
      </c>
    </row>
    <row r="208" spans="1:5" ht="25.5">
      <c r="A208" s="27" t="s">
        <v>52</v>
      </c>
      <c r="E208" s="28" t="s">
        <v>490</v>
      </c>
    </row>
    <row r="209" spans="1:5" ht="89.25">
      <c r="A209" s="31" t="s">
        <v>54</v>
      </c>
      <c r="E209" s="30" t="s">
        <v>491</v>
      </c>
    </row>
    <row r="210" spans="1:16" ht="25.5">
      <c r="A210" s="17" t="s">
        <v>47</v>
      </c>
      <c r="B210" s="22" t="s">
        <v>492</v>
      </c>
      <c r="C210" s="22" t="s">
        <v>493</v>
      </c>
      <c r="D210" s="17" t="s">
        <v>49</v>
      </c>
      <c r="E210" s="23" t="s">
        <v>494</v>
      </c>
      <c r="F210" s="24" t="s">
        <v>159</v>
      </c>
      <c r="G210" s="25">
        <v>332.675</v>
      </c>
      <c r="H210" s="26">
        <v>368</v>
      </c>
      <c r="I210" s="26">
        <f>ROUND(ROUND(H210,2)*ROUND(G210,3),2)</f>
        <v>122424.4</v>
      </c>
      <c r="O210">
        <f>(I210*21)/100</f>
        <v>25709.124</v>
      </c>
      <c r="P210" t="s">
        <v>27</v>
      </c>
    </row>
    <row r="211" spans="1:5" ht="25.5">
      <c r="A211" s="27" t="s">
        <v>52</v>
      </c>
      <c r="E211" s="28" t="s">
        <v>495</v>
      </c>
    </row>
    <row r="212" spans="1:5" ht="76.5">
      <c r="A212" s="31" t="s">
        <v>54</v>
      </c>
      <c r="E212" s="30" t="s">
        <v>496</v>
      </c>
    </row>
    <row r="213" spans="1:16" ht="12.75">
      <c r="A213" s="17" t="s">
        <v>47</v>
      </c>
      <c r="B213" s="22" t="s">
        <v>497</v>
      </c>
      <c r="C213" s="22" t="s">
        <v>498</v>
      </c>
      <c r="D213" s="17" t="s">
        <v>49</v>
      </c>
      <c r="E213" s="23" t="s">
        <v>499</v>
      </c>
      <c r="F213" s="24" t="s">
        <v>159</v>
      </c>
      <c r="G213" s="25">
        <v>124.995</v>
      </c>
      <c r="H213" s="26">
        <v>494.4</v>
      </c>
      <c r="I213" s="26">
        <f>ROUND(ROUND(H213,2)*ROUND(G213,3),2)</f>
        <v>61797.53</v>
      </c>
      <c r="O213">
        <f>(I213*21)/100</f>
        <v>12977.4813</v>
      </c>
      <c r="P213" t="s">
        <v>27</v>
      </c>
    </row>
    <row r="214" spans="1:5" ht="12.75">
      <c r="A214" s="27" t="s">
        <v>52</v>
      </c>
      <c r="E214" s="28" t="s">
        <v>500</v>
      </c>
    </row>
    <row r="215" spans="1:5" ht="38.25">
      <c r="A215" s="31" t="s">
        <v>54</v>
      </c>
      <c r="E215" s="30" t="s">
        <v>473</v>
      </c>
    </row>
    <row r="216" spans="1:16" ht="25.5">
      <c r="A216" s="17" t="s">
        <v>47</v>
      </c>
      <c r="B216" s="22" t="s">
        <v>501</v>
      </c>
      <c r="C216" s="22" t="s">
        <v>502</v>
      </c>
      <c r="D216" s="17" t="s">
        <v>49</v>
      </c>
      <c r="E216" s="23" t="s">
        <v>503</v>
      </c>
      <c r="F216" s="24" t="s">
        <v>159</v>
      </c>
      <c r="G216" s="25">
        <v>124.995</v>
      </c>
      <c r="H216" s="26">
        <v>684.8</v>
      </c>
      <c r="I216" s="26">
        <f>ROUND(ROUND(H216,2)*ROUND(G216,3),2)</f>
        <v>85596.58</v>
      </c>
      <c r="O216">
        <f>(I216*21)/100</f>
        <v>17975.2818</v>
      </c>
      <c r="P216" t="s">
        <v>27</v>
      </c>
    </row>
    <row r="217" spans="1:5" ht="12.75">
      <c r="A217" s="27" t="s">
        <v>52</v>
      </c>
      <c r="E217" s="28" t="s">
        <v>504</v>
      </c>
    </row>
    <row r="218" spans="1:5" ht="38.25">
      <c r="A218" s="31" t="s">
        <v>54</v>
      </c>
      <c r="E218" s="30" t="s">
        <v>473</v>
      </c>
    </row>
    <row r="219" spans="1:16" ht="12.75">
      <c r="A219" s="17" t="s">
        <v>47</v>
      </c>
      <c r="B219" s="22" t="s">
        <v>505</v>
      </c>
      <c r="C219" s="22" t="s">
        <v>506</v>
      </c>
      <c r="D219" s="17" t="s">
        <v>49</v>
      </c>
      <c r="E219" s="23" t="s">
        <v>507</v>
      </c>
      <c r="F219" s="24" t="s">
        <v>159</v>
      </c>
      <c r="G219" s="25">
        <v>26.4</v>
      </c>
      <c r="H219" s="26">
        <v>742.4</v>
      </c>
      <c r="I219" s="26">
        <f>ROUND(ROUND(H219,2)*ROUND(G219,3),2)</f>
        <v>19599.36</v>
      </c>
      <c r="O219">
        <f>(I219*21)/100</f>
        <v>4115.8656</v>
      </c>
      <c r="P219" t="s">
        <v>27</v>
      </c>
    </row>
    <row r="220" spans="1:5" ht="38.25">
      <c r="A220" s="27" t="s">
        <v>52</v>
      </c>
      <c r="E220" s="28" t="s">
        <v>508</v>
      </c>
    </row>
    <row r="221" spans="1:5" ht="12.75">
      <c r="A221" s="31" t="s">
        <v>54</v>
      </c>
      <c r="E221" s="30" t="s">
        <v>509</v>
      </c>
    </row>
    <row r="222" spans="1:16" ht="12.75">
      <c r="A222" s="17" t="s">
        <v>47</v>
      </c>
      <c r="B222" s="22" t="s">
        <v>510</v>
      </c>
      <c r="C222" s="22" t="s">
        <v>511</v>
      </c>
      <c r="D222" s="17" t="s">
        <v>49</v>
      </c>
      <c r="E222" s="23" t="s">
        <v>512</v>
      </c>
      <c r="F222" s="24" t="s">
        <v>159</v>
      </c>
      <c r="G222" s="25">
        <v>26.4</v>
      </c>
      <c r="H222" s="26">
        <v>18</v>
      </c>
      <c r="I222" s="26">
        <f>ROUND(ROUND(H222,2)*ROUND(G222,3),2)</f>
        <v>475.2</v>
      </c>
      <c r="O222">
        <f>(I222*21)/100</f>
        <v>99.79199999999999</v>
      </c>
      <c r="P222" t="s">
        <v>27</v>
      </c>
    </row>
    <row r="223" spans="1:5" ht="12.75">
      <c r="A223" s="27" t="s">
        <v>52</v>
      </c>
      <c r="E223" s="28" t="s">
        <v>513</v>
      </c>
    </row>
    <row r="224" spans="1:5" ht="12.75">
      <c r="A224" s="29" t="s">
        <v>54</v>
      </c>
      <c r="E224" s="30" t="s">
        <v>509</v>
      </c>
    </row>
    <row r="225" spans="1:18" ht="12.75" customHeight="1">
      <c r="A225" s="5" t="s">
        <v>45</v>
      </c>
      <c r="B225" s="5"/>
      <c r="C225" s="33" t="s">
        <v>69</v>
      </c>
      <c r="D225" s="5"/>
      <c r="E225" s="20" t="s">
        <v>514</v>
      </c>
      <c r="F225" s="5"/>
      <c r="G225" s="5"/>
      <c r="H225" s="5"/>
      <c r="I225" s="34">
        <f>0+Q225</f>
        <v>55450.810000000005</v>
      </c>
      <c r="O225">
        <f>0+R225</f>
        <v>11644.6701</v>
      </c>
      <c r="Q225">
        <f>0+I226+I229+I232+I235+I238+I241</f>
        <v>55450.810000000005</v>
      </c>
      <c r="R225">
        <f>0+O226+O229+O232+O235+O238+O241</f>
        <v>11644.6701</v>
      </c>
    </row>
    <row r="226" spans="1:16" ht="25.5">
      <c r="A226" s="17" t="s">
        <v>47</v>
      </c>
      <c r="B226" s="22" t="s">
        <v>515</v>
      </c>
      <c r="C226" s="22" t="s">
        <v>516</v>
      </c>
      <c r="D226" s="17" t="s">
        <v>49</v>
      </c>
      <c r="E226" s="23" t="s">
        <v>517</v>
      </c>
      <c r="F226" s="24" t="s">
        <v>159</v>
      </c>
      <c r="G226" s="25">
        <v>66.289</v>
      </c>
      <c r="H226" s="26">
        <v>200.45</v>
      </c>
      <c r="I226" s="26">
        <f>ROUND(ROUND(H226,2)*ROUND(G226,3),2)</f>
        <v>13287.63</v>
      </c>
      <c r="O226">
        <f>(I226*21)/100</f>
        <v>2790.4022999999997</v>
      </c>
      <c r="P226" t="s">
        <v>27</v>
      </c>
    </row>
    <row r="227" spans="1:5" ht="51">
      <c r="A227" s="27" t="s">
        <v>52</v>
      </c>
      <c r="E227" s="28" t="s">
        <v>518</v>
      </c>
    </row>
    <row r="228" spans="1:5" ht="51">
      <c r="A228" s="31" t="s">
        <v>54</v>
      </c>
      <c r="E228" s="30" t="s">
        <v>519</v>
      </c>
    </row>
    <row r="229" spans="1:16" ht="12.75">
      <c r="A229" s="17" t="s">
        <v>47</v>
      </c>
      <c r="B229" s="22" t="s">
        <v>520</v>
      </c>
      <c r="C229" s="22" t="s">
        <v>521</v>
      </c>
      <c r="D229" s="17" t="s">
        <v>49</v>
      </c>
      <c r="E229" s="23" t="s">
        <v>522</v>
      </c>
      <c r="F229" s="24" t="s">
        <v>159</v>
      </c>
      <c r="G229" s="25">
        <v>49.38</v>
      </c>
      <c r="H229" s="26">
        <v>482.6</v>
      </c>
      <c r="I229" s="26">
        <f>ROUND(ROUND(H229,2)*ROUND(G229,3),2)</f>
        <v>23830.79</v>
      </c>
      <c r="O229">
        <f>(I229*21)/100</f>
        <v>5004.4659</v>
      </c>
      <c r="P229" t="s">
        <v>27</v>
      </c>
    </row>
    <row r="230" spans="1:5" ht="25.5">
      <c r="A230" s="27" t="s">
        <v>52</v>
      </c>
      <c r="E230" s="28" t="s">
        <v>523</v>
      </c>
    </row>
    <row r="231" spans="1:5" ht="12.75">
      <c r="A231" s="31" t="s">
        <v>54</v>
      </c>
      <c r="E231" s="30" t="s">
        <v>524</v>
      </c>
    </row>
    <row r="232" spans="1:16" ht="12.75">
      <c r="A232" s="17" t="s">
        <v>47</v>
      </c>
      <c r="B232" s="22" t="s">
        <v>525</v>
      </c>
      <c r="C232" s="22" t="s">
        <v>526</v>
      </c>
      <c r="D232" s="17" t="s">
        <v>49</v>
      </c>
      <c r="E232" s="23" t="s">
        <v>527</v>
      </c>
      <c r="F232" s="24" t="s">
        <v>159</v>
      </c>
      <c r="G232" s="25">
        <v>18.6</v>
      </c>
      <c r="H232" s="26">
        <v>264</v>
      </c>
      <c r="I232" s="26">
        <f>ROUND(ROUND(H232,2)*ROUND(G232,3),2)</f>
        <v>4910.4</v>
      </c>
      <c r="O232">
        <f>(I232*21)/100</f>
        <v>1031.184</v>
      </c>
      <c r="P232" t="s">
        <v>27</v>
      </c>
    </row>
    <row r="233" spans="1:5" ht="12.75">
      <c r="A233" s="27" t="s">
        <v>52</v>
      </c>
      <c r="E233" s="28" t="s">
        <v>528</v>
      </c>
    </row>
    <row r="234" spans="1:5" ht="12.75">
      <c r="A234" s="31" t="s">
        <v>54</v>
      </c>
      <c r="E234" s="30" t="s">
        <v>529</v>
      </c>
    </row>
    <row r="235" spans="1:16" ht="12.75">
      <c r="A235" s="17" t="s">
        <v>47</v>
      </c>
      <c r="B235" s="22" t="s">
        <v>530</v>
      </c>
      <c r="C235" s="22" t="s">
        <v>531</v>
      </c>
      <c r="D235" s="17" t="s">
        <v>49</v>
      </c>
      <c r="E235" s="23" t="s">
        <v>532</v>
      </c>
      <c r="F235" s="24" t="s">
        <v>159</v>
      </c>
      <c r="G235" s="25">
        <v>60.049</v>
      </c>
      <c r="H235" s="26">
        <v>124.8</v>
      </c>
      <c r="I235" s="26">
        <f>ROUND(ROUND(H235,2)*ROUND(G235,3),2)</f>
        <v>7494.12</v>
      </c>
      <c r="O235">
        <f>(I235*21)/100</f>
        <v>1573.7651999999998</v>
      </c>
      <c r="P235" t="s">
        <v>27</v>
      </c>
    </row>
    <row r="236" spans="1:5" ht="12.75">
      <c r="A236" s="27" t="s">
        <v>52</v>
      </c>
      <c r="E236" s="28" t="s">
        <v>533</v>
      </c>
    </row>
    <row r="237" spans="1:5" ht="38.25">
      <c r="A237" s="31" t="s">
        <v>54</v>
      </c>
      <c r="E237" s="30" t="s">
        <v>534</v>
      </c>
    </row>
    <row r="238" spans="1:16" ht="12.75">
      <c r="A238" s="17" t="s">
        <v>47</v>
      </c>
      <c r="B238" s="22" t="s">
        <v>535</v>
      </c>
      <c r="C238" s="22" t="s">
        <v>536</v>
      </c>
      <c r="D238" s="17" t="s">
        <v>49</v>
      </c>
      <c r="E238" s="23" t="s">
        <v>537</v>
      </c>
      <c r="F238" s="24" t="s">
        <v>159</v>
      </c>
      <c r="G238" s="25">
        <v>6.81</v>
      </c>
      <c r="H238" s="26">
        <v>382.8</v>
      </c>
      <c r="I238" s="26">
        <f>ROUND(ROUND(H238,2)*ROUND(G238,3),2)</f>
        <v>2606.87</v>
      </c>
      <c r="O238">
        <f>(I238*21)/100</f>
        <v>547.4427</v>
      </c>
      <c r="P238" t="s">
        <v>27</v>
      </c>
    </row>
    <row r="239" spans="1:5" ht="25.5">
      <c r="A239" s="27" t="s">
        <v>52</v>
      </c>
      <c r="E239" s="28" t="s">
        <v>538</v>
      </c>
    </row>
    <row r="240" spans="1:5" ht="12.75">
      <c r="A240" s="31" t="s">
        <v>54</v>
      </c>
      <c r="E240" s="30" t="s">
        <v>539</v>
      </c>
    </row>
    <row r="241" spans="1:16" ht="12.75">
      <c r="A241" s="17" t="s">
        <v>47</v>
      </c>
      <c r="B241" s="22" t="s">
        <v>540</v>
      </c>
      <c r="C241" s="22" t="s">
        <v>541</v>
      </c>
      <c r="D241" s="17" t="s">
        <v>49</v>
      </c>
      <c r="E241" s="23" t="s">
        <v>542</v>
      </c>
      <c r="F241" s="24" t="s">
        <v>159</v>
      </c>
      <c r="G241" s="25">
        <v>7.5</v>
      </c>
      <c r="H241" s="26">
        <v>442.8</v>
      </c>
      <c r="I241" s="26">
        <f>ROUND(ROUND(H241,2)*ROUND(G241,3),2)</f>
        <v>3321</v>
      </c>
      <c r="O241">
        <f>(I241*21)/100</f>
        <v>697.41</v>
      </c>
      <c r="P241" t="s">
        <v>27</v>
      </c>
    </row>
    <row r="242" spans="1:5" ht="12.75">
      <c r="A242" s="27" t="s">
        <v>52</v>
      </c>
      <c r="E242" s="28" t="s">
        <v>49</v>
      </c>
    </row>
    <row r="243" spans="1:5" ht="12.75">
      <c r="A243" s="29" t="s">
        <v>54</v>
      </c>
      <c r="E243" s="30" t="s">
        <v>543</v>
      </c>
    </row>
    <row r="244" spans="1:18" ht="12.75" customHeight="1">
      <c r="A244" s="5" t="s">
        <v>45</v>
      </c>
      <c r="B244" s="5"/>
      <c r="C244" s="33" t="s">
        <v>73</v>
      </c>
      <c r="D244" s="5"/>
      <c r="E244" s="20" t="s">
        <v>544</v>
      </c>
      <c r="F244" s="5"/>
      <c r="G244" s="5"/>
      <c r="H244" s="5"/>
      <c r="I244" s="34">
        <f>0+Q244</f>
        <v>154033.14</v>
      </c>
      <c r="O244">
        <f>0+R244</f>
        <v>32346.9594</v>
      </c>
      <c r="Q244">
        <f>0+I245+I248+I251+I254+I257+I260</f>
        <v>154033.14</v>
      </c>
      <c r="R244">
        <f>0+O245+O248+O251+O254+O257+O260</f>
        <v>32346.9594</v>
      </c>
    </row>
    <row r="245" spans="1:16" ht="12.75">
      <c r="A245" s="17" t="s">
        <v>47</v>
      </c>
      <c r="B245" s="22" t="s">
        <v>545</v>
      </c>
      <c r="C245" s="22" t="s">
        <v>546</v>
      </c>
      <c r="D245" s="17" t="s">
        <v>49</v>
      </c>
      <c r="E245" s="23" t="s">
        <v>547</v>
      </c>
      <c r="F245" s="24" t="s">
        <v>133</v>
      </c>
      <c r="G245" s="25">
        <v>34</v>
      </c>
      <c r="H245" s="26">
        <v>978.5</v>
      </c>
      <c r="I245" s="26">
        <f>ROUND(ROUND(H245,2)*ROUND(G245,3),2)</f>
        <v>33269</v>
      </c>
      <c r="O245">
        <f>(I245*21)/100</f>
        <v>6986.49</v>
      </c>
      <c r="P245" t="s">
        <v>27</v>
      </c>
    </row>
    <row r="246" spans="1:5" ht="12.75">
      <c r="A246" s="27" t="s">
        <v>52</v>
      </c>
      <c r="E246" s="28" t="s">
        <v>548</v>
      </c>
    </row>
    <row r="247" spans="1:5" ht="12.75">
      <c r="A247" s="31" t="s">
        <v>54</v>
      </c>
      <c r="E247" s="30" t="s">
        <v>549</v>
      </c>
    </row>
    <row r="248" spans="1:16" ht="12.75">
      <c r="A248" s="17" t="s">
        <v>47</v>
      </c>
      <c r="B248" s="22" t="s">
        <v>550</v>
      </c>
      <c r="C248" s="22" t="s">
        <v>551</v>
      </c>
      <c r="D248" s="17" t="s">
        <v>49</v>
      </c>
      <c r="E248" s="23" t="s">
        <v>552</v>
      </c>
      <c r="F248" s="24" t="s">
        <v>133</v>
      </c>
      <c r="G248" s="25">
        <v>28.714</v>
      </c>
      <c r="H248" s="26">
        <v>235.6</v>
      </c>
      <c r="I248" s="26">
        <f>ROUND(ROUND(H248,2)*ROUND(G248,3),2)</f>
        <v>6765.02</v>
      </c>
      <c r="O248">
        <f>(I248*21)/100</f>
        <v>1420.6542000000002</v>
      </c>
      <c r="P248" t="s">
        <v>27</v>
      </c>
    </row>
    <row r="249" spans="1:5" ht="25.5">
      <c r="A249" s="27" t="s">
        <v>52</v>
      </c>
      <c r="E249" s="28" t="s">
        <v>553</v>
      </c>
    </row>
    <row r="250" spans="1:5" ht="12.75">
      <c r="A250" s="31" t="s">
        <v>54</v>
      </c>
      <c r="E250" s="30" t="s">
        <v>554</v>
      </c>
    </row>
    <row r="251" spans="1:16" ht="12.75">
      <c r="A251" s="17" t="s">
        <v>47</v>
      </c>
      <c r="B251" s="22" t="s">
        <v>555</v>
      </c>
      <c r="C251" s="22" t="s">
        <v>556</v>
      </c>
      <c r="D251" s="17" t="s">
        <v>49</v>
      </c>
      <c r="E251" s="23" t="s">
        <v>557</v>
      </c>
      <c r="F251" s="24" t="s">
        <v>133</v>
      </c>
      <c r="G251" s="25">
        <v>74</v>
      </c>
      <c r="H251" s="26">
        <v>117.8</v>
      </c>
      <c r="I251" s="26">
        <f>ROUND(ROUND(H251,2)*ROUND(G251,3),2)</f>
        <v>8717.2</v>
      </c>
      <c r="O251">
        <f>(I251*21)/100</f>
        <v>1830.612</v>
      </c>
      <c r="P251" t="s">
        <v>27</v>
      </c>
    </row>
    <row r="252" spans="1:5" ht="12.75">
      <c r="A252" s="27" t="s">
        <v>52</v>
      </c>
      <c r="E252" s="28" t="s">
        <v>558</v>
      </c>
    </row>
    <row r="253" spans="1:5" ht="12.75">
      <c r="A253" s="31" t="s">
        <v>54</v>
      </c>
      <c r="E253" s="30" t="s">
        <v>559</v>
      </c>
    </row>
    <row r="254" spans="1:16" ht="12.75">
      <c r="A254" s="17" t="s">
        <v>47</v>
      </c>
      <c r="B254" s="22" t="s">
        <v>560</v>
      </c>
      <c r="C254" s="22" t="s">
        <v>561</v>
      </c>
      <c r="D254" s="17" t="s">
        <v>49</v>
      </c>
      <c r="E254" s="23" t="s">
        <v>562</v>
      </c>
      <c r="F254" s="24" t="s">
        <v>133</v>
      </c>
      <c r="G254" s="25">
        <v>5.2</v>
      </c>
      <c r="H254" s="26">
        <v>369.6</v>
      </c>
      <c r="I254" s="26">
        <f>ROUND(ROUND(H254,2)*ROUND(G254,3),2)</f>
        <v>1921.92</v>
      </c>
      <c r="O254">
        <f>(I254*21)/100</f>
        <v>403.6032</v>
      </c>
      <c r="P254" t="s">
        <v>27</v>
      </c>
    </row>
    <row r="255" spans="1:5" ht="25.5">
      <c r="A255" s="27" t="s">
        <v>52</v>
      </c>
      <c r="E255" s="28" t="s">
        <v>563</v>
      </c>
    </row>
    <row r="256" spans="1:5" ht="12.75">
      <c r="A256" s="31" t="s">
        <v>54</v>
      </c>
      <c r="E256" s="30" t="s">
        <v>564</v>
      </c>
    </row>
    <row r="257" spans="1:16" ht="12.75">
      <c r="A257" s="17" t="s">
        <v>47</v>
      </c>
      <c r="B257" s="22" t="s">
        <v>565</v>
      </c>
      <c r="C257" s="22" t="s">
        <v>566</v>
      </c>
      <c r="D257" s="17" t="s">
        <v>49</v>
      </c>
      <c r="E257" s="23" t="s">
        <v>567</v>
      </c>
      <c r="F257" s="24" t="s">
        <v>82</v>
      </c>
      <c r="G257" s="25">
        <v>2</v>
      </c>
      <c r="H257" s="26">
        <v>21470</v>
      </c>
      <c r="I257" s="26">
        <f>ROUND(ROUND(H257,2)*ROUND(G257,3),2)</f>
        <v>42940</v>
      </c>
      <c r="O257">
        <f>(I257*21)/100</f>
        <v>9017.4</v>
      </c>
      <c r="P257" t="s">
        <v>27</v>
      </c>
    </row>
    <row r="258" spans="1:5" ht="25.5">
      <c r="A258" s="27" t="s">
        <v>52</v>
      </c>
      <c r="E258" s="28" t="s">
        <v>568</v>
      </c>
    </row>
    <row r="259" spans="1:5" ht="12.75">
      <c r="A259" s="31" t="s">
        <v>54</v>
      </c>
      <c r="E259" s="30" t="s">
        <v>84</v>
      </c>
    </row>
    <row r="260" spans="1:16" ht="12.75">
      <c r="A260" s="17" t="s">
        <v>47</v>
      </c>
      <c r="B260" s="22" t="s">
        <v>569</v>
      </c>
      <c r="C260" s="22" t="s">
        <v>570</v>
      </c>
      <c r="D260" s="17" t="s">
        <v>49</v>
      </c>
      <c r="E260" s="23" t="s">
        <v>571</v>
      </c>
      <c r="F260" s="24" t="s">
        <v>82</v>
      </c>
      <c r="G260" s="25">
        <v>8</v>
      </c>
      <c r="H260" s="26">
        <v>7552.5</v>
      </c>
      <c r="I260" s="26">
        <f>ROUND(ROUND(H260,2)*ROUND(G260,3),2)</f>
        <v>60420</v>
      </c>
      <c r="O260">
        <f>(I260*21)/100</f>
        <v>12688.2</v>
      </c>
      <c r="P260" t="s">
        <v>27</v>
      </c>
    </row>
    <row r="261" spans="1:5" ht="140.25">
      <c r="A261" s="27" t="s">
        <v>52</v>
      </c>
      <c r="E261" s="28" t="s">
        <v>572</v>
      </c>
    </row>
    <row r="262" spans="1:5" ht="12.75">
      <c r="A262" s="29" t="s">
        <v>54</v>
      </c>
      <c r="E262" s="30" t="s">
        <v>573</v>
      </c>
    </row>
    <row r="263" spans="1:18" ht="12.75" customHeight="1">
      <c r="A263" s="5" t="s">
        <v>45</v>
      </c>
      <c r="B263" s="5"/>
      <c r="C263" s="33" t="s">
        <v>42</v>
      </c>
      <c r="D263" s="5"/>
      <c r="E263" s="20" t="s">
        <v>129</v>
      </c>
      <c r="F263" s="5"/>
      <c r="G263" s="5"/>
      <c r="H263" s="5"/>
      <c r="I263" s="34">
        <f>0+Q263</f>
        <v>173225.48</v>
      </c>
      <c r="O263">
        <f>0+R263</f>
        <v>36377.3508</v>
      </c>
      <c r="Q263">
        <f>0+I264+I267+I270+I273+I276+I279+I282+I285+I288+I291</f>
        <v>173225.48</v>
      </c>
      <c r="R263">
        <f>0+O264+O267+O270+O273+O276+O279+O282+O285+O288+O291</f>
        <v>36377.3508</v>
      </c>
    </row>
    <row r="264" spans="1:16" ht="12.75">
      <c r="A264" s="17" t="s">
        <v>47</v>
      </c>
      <c r="B264" s="22" t="s">
        <v>574</v>
      </c>
      <c r="C264" s="22" t="s">
        <v>575</v>
      </c>
      <c r="D264" s="17" t="s">
        <v>49</v>
      </c>
      <c r="E264" s="23" t="s">
        <v>576</v>
      </c>
      <c r="F264" s="24" t="s">
        <v>133</v>
      </c>
      <c r="G264" s="25">
        <v>2.8</v>
      </c>
      <c r="H264" s="26">
        <v>1872</v>
      </c>
      <c r="I264" s="26">
        <f>ROUND(ROUND(H264,2)*ROUND(G264,3),2)</f>
        <v>5241.6</v>
      </c>
      <c r="O264">
        <f>(I264*21)/100</f>
        <v>1100.736</v>
      </c>
      <c r="P264" t="s">
        <v>27</v>
      </c>
    </row>
    <row r="265" spans="1:5" ht="38.25">
      <c r="A265" s="27" t="s">
        <v>52</v>
      </c>
      <c r="E265" s="28" t="s">
        <v>577</v>
      </c>
    </row>
    <row r="266" spans="1:5" ht="12.75">
      <c r="A266" s="31" t="s">
        <v>54</v>
      </c>
      <c r="E266" s="30" t="s">
        <v>578</v>
      </c>
    </row>
    <row r="267" spans="1:16" ht="12.75">
      <c r="A267" s="17" t="s">
        <v>47</v>
      </c>
      <c r="B267" s="22" t="s">
        <v>579</v>
      </c>
      <c r="C267" s="22" t="s">
        <v>580</v>
      </c>
      <c r="D267" s="17" t="s">
        <v>49</v>
      </c>
      <c r="E267" s="23" t="s">
        <v>581</v>
      </c>
      <c r="F267" s="24" t="s">
        <v>133</v>
      </c>
      <c r="G267" s="25">
        <v>26</v>
      </c>
      <c r="H267" s="26">
        <v>4128</v>
      </c>
      <c r="I267" s="26">
        <f>ROUND(ROUND(H267,2)*ROUND(G267,3),2)</f>
        <v>107328</v>
      </c>
      <c r="O267">
        <f>(I267*21)/100</f>
        <v>22538.88</v>
      </c>
      <c r="P267" t="s">
        <v>27</v>
      </c>
    </row>
    <row r="268" spans="1:5" ht="38.25">
      <c r="A268" s="27" t="s">
        <v>52</v>
      </c>
      <c r="E268" s="28" t="s">
        <v>582</v>
      </c>
    </row>
    <row r="269" spans="1:5" ht="12.75">
      <c r="A269" s="31" t="s">
        <v>54</v>
      </c>
      <c r="E269" s="30" t="s">
        <v>583</v>
      </c>
    </row>
    <row r="270" spans="1:16" ht="12.75">
      <c r="A270" s="17" t="s">
        <v>47</v>
      </c>
      <c r="B270" s="22" t="s">
        <v>584</v>
      </c>
      <c r="C270" s="22" t="s">
        <v>585</v>
      </c>
      <c r="D270" s="17" t="s">
        <v>49</v>
      </c>
      <c r="E270" s="23" t="s">
        <v>586</v>
      </c>
      <c r="F270" s="24" t="s">
        <v>82</v>
      </c>
      <c r="G270" s="25">
        <v>2</v>
      </c>
      <c r="H270" s="26">
        <v>1248</v>
      </c>
      <c r="I270" s="26">
        <f>ROUND(ROUND(H270,2)*ROUND(G270,3),2)</f>
        <v>2496</v>
      </c>
      <c r="O270">
        <f>(I270*21)/100</f>
        <v>524.16</v>
      </c>
      <c r="P270" t="s">
        <v>27</v>
      </c>
    </row>
    <row r="271" spans="1:5" ht="12.75">
      <c r="A271" s="27" t="s">
        <v>52</v>
      </c>
      <c r="E271" s="28" t="s">
        <v>49</v>
      </c>
    </row>
    <row r="272" spans="1:5" ht="12.75">
      <c r="A272" s="31" t="s">
        <v>54</v>
      </c>
      <c r="E272" s="30" t="s">
        <v>84</v>
      </c>
    </row>
    <row r="273" spans="1:16" ht="25.5">
      <c r="A273" s="17" t="s">
        <v>47</v>
      </c>
      <c r="B273" s="22" t="s">
        <v>587</v>
      </c>
      <c r="C273" s="22" t="s">
        <v>588</v>
      </c>
      <c r="D273" s="17" t="s">
        <v>49</v>
      </c>
      <c r="E273" s="23" t="s">
        <v>589</v>
      </c>
      <c r="F273" s="24" t="s">
        <v>159</v>
      </c>
      <c r="G273" s="25">
        <v>29.5</v>
      </c>
      <c r="H273" s="26">
        <v>136.8</v>
      </c>
      <c r="I273" s="26">
        <f>ROUND(ROUND(H273,2)*ROUND(G273,3),2)</f>
        <v>4035.6</v>
      </c>
      <c r="O273">
        <f>(I273*21)/100</f>
        <v>847.4759999999999</v>
      </c>
      <c r="P273" t="s">
        <v>27</v>
      </c>
    </row>
    <row r="274" spans="1:5" ht="12.75">
      <c r="A274" s="27" t="s">
        <v>52</v>
      </c>
      <c r="E274" s="28" t="s">
        <v>590</v>
      </c>
    </row>
    <row r="275" spans="1:5" ht="12.75">
      <c r="A275" s="31" t="s">
        <v>54</v>
      </c>
      <c r="E275" s="30" t="s">
        <v>591</v>
      </c>
    </row>
    <row r="276" spans="1:16" ht="25.5">
      <c r="A276" s="17" t="s">
        <v>47</v>
      </c>
      <c r="B276" s="22" t="s">
        <v>592</v>
      </c>
      <c r="C276" s="22" t="s">
        <v>593</v>
      </c>
      <c r="D276" s="17" t="s">
        <v>49</v>
      </c>
      <c r="E276" s="23" t="s">
        <v>594</v>
      </c>
      <c r="F276" s="24" t="s">
        <v>159</v>
      </c>
      <c r="G276" s="25">
        <v>9.5</v>
      </c>
      <c r="H276" s="26">
        <v>446.4</v>
      </c>
      <c r="I276" s="26">
        <f>ROUND(ROUND(H276,2)*ROUND(G276,3),2)</f>
        <v>4240.8</v>
      </c>
      <c r="O276">
        <f>(I276*21)/100</f>
        <v>890.568</v>
      </c>
      <c r="P276" t="s">
        <v>27</v>
      </c>
    </row>
    <row r="277" spans="1:5" ht="12.75">
      <c r="A277" s="27" t="s">
        <v>52</v>
      </c>
      <c r="E277" s="28" t="s">
        <v>590</v>
      </c>
    </row>
    <row r="278" spans="1:5" ht="12.75">
      <c r="A278" s="31" t="s">
        <v>54</v>
      </c>
      <c r="E278" s="30" t="s">
        <v>595</v>
      </c>
    </row>
    <row r="279" spans="1:16" ht="12.75">
      <c r="A279" s="17" t="s">
        <v>47</v>
      </c>
      <c r="B279" s="22" t="s">
        <v>596</v>
      </c>
      <c r="C279" s="22" t="s">
        <v>597</v>
      </c>
      <c r="D279" s="17" t="s">
        <v>49</v>
      </c>
      <c r="E279" s="23" t="s">
        <v>598</v>
      </c>
      <c r="F279" s="24" t="s">
        <v>133</v>
      </c>
      <c r="G279" s="25">
        <v>54.5</v>
      </c>
      <c r="H279" s="26">
        <v>316.35</v>
      </c>
      <c r="I279" s="26">
        <f>ROUND(ROUND(H279,2)*ROUND(G279,3),2)</f>
        <v>17241.08</v>
      </c>
      <c r="O279">
        <f>(I279*21)/100</f>
        <v>3620.6268000000005</v>
      </c>
      <c r="P279" t="s">
        <v>27</v>
      </c>
    </row>
    <row r="280" spans="1:5" ht="12.75">
      <c r="A280" s="27" t="s">
        <v>52</v>
      </c>
      <c r="E280" s="28" t="s">
        <v>49</v>
      </c>
    </row>
    <row r="281" spans="1:5" ht="12.75">
      <c r="A281" s="31" t="s">
        <v>54</v>
      </c>
      <c r="E281" s="30" t="s">
        <v>599</v>
      </c>
    </row>
    <row r="282" spans="1:16" ht="12.75">
      <c r="A282" s="17" t="s">
        <v>47</v>
      </c>
      <c r="B282" s="22" t="s">
        <v>600</v>
      </c>
      <c r="C282" s="22" t="s">
        <v>601</v>
      </c>
      <c r="D282" s="17" t="s">
        <v>49</v>
      </c>
      <c r="E282" s="23" t="s">
        <v>602</v>
      </c>
      <c r="F282" s="24" t="s">
        <v>133</v>
      </c>
      <c r="G282" s="25">
        <v>11</v>
      </c>
      <c r="H282" s="26">
        <v>95.7</v>
      </c>
      <c r="I282" s="26">
        <f>ROUND(ROUND(H282,2)*ROUND(G282,3),2)</f>
        <v>1052.7</v>
      </c>
      <c r="O282">
        <f>(I282*21)/100</f>
        <v>221.067</v>
      </c>
      <c r="P282" t="s">
        <v>27</v>
      </c>
    </row>
    <row r="283" spans="1:5" ht="12.75">
      <c r="A283" s="27" t="s">
        <v>52</v>
      </c>
      <c r="E283" s="28" t="s">
        <v>603</v>
      </c>
    </row>
    <row r="284" spans="1:5" ht="12.75">
      <c r="A284" s="31" t="s">
        <v>54</v>
      </c>
      <c r="E284" s="30" t="s">
        <v>604</v>
      </c>
    </row>
    <row r="285" spans="1:16" ht="12.75">
      <c r="A285" s="17" t="s">
        <v>47</v>
      </c>
      <c r="B285" s="22" t="s">
        <v>605</v>
      </c>
      <c r="C285" s="22" t="s">
        <v>606</v>
      </c>
      <c r="D285" s="17" t="s">
        <v>49</v>
      </c>
      <c r="E285" s="23" t="s">
        <v>607</v>
      </c>
      <c r="F285" s="24" t="s">
        <v>82</v>
      </c>
      <c r="G285" s="25">
        <v>88</v>
      </c>
      <c r="H285" s="26">
        <v>104.5</v>
      </c>
      <c r="I285" s="26">
        <f>ROUND(ROUND(H285,2)*ROUND(G285,3),2)</f>
        <v>9196</v>
      </c>
      <c r="O285">
        <f>(I285*21)/100</f>
        <v>1931.16</v>
      </c>
      <c r="P285" t="s">
        <v>27</v>
      </c>
    </row>
    <row r="286" spans="1:5" ht="51">
      <c r="A286" s="27" t="s">
        <v>52</v>
      </c>
      <c r="E286" s="28" t="s">
        <v>608</v>
      </c>
    </row>
    <row r="287" spans="1:5" ht="12.75">
      <c r="A287" s="31" t="s">
        <v>54</v>
      </c>
      <c r="E287" s="30" t="s">
        <v>609</v>
      </c>
    </row>
    <row r="288" spans="1:16" ht="12.75">
      <c r="A288" s="17" t="s">
        <v>47</v>
      </c>
      <c r="B288" s="22" t="s">
        <v>610</v>
      </c>
      <c r="C288" s="22" t="s">
        <v>611</v>
      </c>
      <c r="D288" s="17" t="s">
        <v>49</v>
      </c>
      <c r="E288" s="23" t="s">
        <v>612</v>
      </c>
      <c r="F288" s="24" t="s">
        <v>133</v>
      </c>
      <c r="G288" s="25">
        <v>101.73</v>
      </c>
      <c r="H288" s="26">
        <v>96</v>
      </c>
      <c r="I288" s="26">
        <f>ROUND(ROUND(H288,2)*ROUND(G288,3),2)</f>
        <v>9766.08</v>
      </c>
      <c r="O288">
        <f>(I288*21)/100</f>
        <v>2050.8768</v>
      </c>
      <c r="P288" t="s">
        <v>27</v>
      </c>
    </row>
    <row r="289" spans="1:5" ht="12.75">
      <c r="A289" s="27" t="s">
        <v>52</v>
      </c>
      <c r="E289" s="28" t="s">
        <v>49</v>
      </c>
    </row>
    <row r="290" spans="1:5" ht="102">
      <c r="A290" s="31" t="s">
        <v>54</v>
      </c>
      <c r="E290" s="30" t="s">
        <v>613</v>
      </c>
    </row>
    <row r="291" spans="1:16" ht="12.75">
      <c r="A291" s="17" t="s">
        <v>47</v>
      </c>
      <c r="B291" s="22" t="s">
        <v>614</v>
      </c>
      <c r="C291" s="22" t="s">
        <v>615</v>
      </c>
      <c r="D291" s="17" t="s">
        <v>49</v>
      </c>
      <c r="E291" s="23" t="s">
        <v>616</v>
      </c>
      <c r="F291" s="24" t="s">
        <v>133</v>
      </c>
      <c r="G291" s="25">
        <v>78.53</v>
      </c>
      <c r="H291" s="26">
        <v>160.8</v>
      </c>
      <c r="I291" s="26">
        <f>ROUND(ROUND(H291,2)*ROUND(G291,3),2)</f>
        <v>12627.62</v>
      </c>
      <c r="O291">
        <f>(I291*21)/100</f>
        <v>2651.8002</v>
      </c>
      <c r="P291" t="s">
        <v>27</v>
      </c>
    </row>
    <row r="292" spans="1:5" ht="12.75">
      <c r="A292" s="27" t="s">
        <v>52</v>
      </c>
      <c r="E292" s="28" t="s">
        <v>49</v>
      </c>
    </row>
    <row r="293" spans="1:5" ht="25.5">
      <c r="A293" s="29" t="s">
        <v>54</v>
      </c>
      <c r="E293" s="30" t="s">
        <v>617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Natálie Kuchařová</cp:lastModifiedBy>
  <cp:lastPrinted>2019-02-01T11:55:35Z</cp:lastPrinted>
  <dcterms:modified xsi:type="dcterms:W3CDTF">2019-02-04T11:38:48Z</dcterms:modified>
  <cp:category/>
  <cp:version/>
  <cp:contentType/>
  <cp:contentStatus/>
</cp:coreProperties>
</file>