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ALKULACE\Zakázky\Horní_Bříza\09_DOZP_Střecha\Dodatky\D_4\"/>
    </mc:Choice>
  </mc:AlternateContent>
  <xr:revisionPtr revIDLastSave="0" documentId="13_ncr:1_{E271BC98-1BB6-491B-950B-65BAC96E19BE}" xr6:coauthVersionLast="40" xr6:coauthVersionMax="40" xr10:uidLastSave="{00000000-0000-0000-0000-000000000000}"/>
  <bookViews>
    <workbookView xWindow="-120" yWindow="-120" windowWidth="25440" windowHeight="1599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45" i="12" l="1"/>
  <c r="O41" i="12"/>
  <c r="K41" i="12"/>
  <c r="I41" i="12"/>
  <c r="G41" i="12"/>
  <c r="Q41" i="12" s="1"/>
  <c r="O40" i="12"/>
  <c r="O39" i="12" s="1"/>
  <c r="K40" i="12"/>
  <c r="I40" i="12"/>
  <c r="I39" i="12" s="1"/>
  <c r="G40" i="12"/>
  <c r="M40" i="12" s="1"/>
  <c r="K39" i="12" l="1"/>
  <c r="Q40" i="12"/>
  <c r="Q39" i="12" s="1"/>
  <c r="M41" i="12"/>
  <c r="M39" i="12" s="1"/>
  <c r="O30" i="12" l="1"/>
  <c r="K30" i="12"/>
  <c r="I30" i="12"/>
  <c r="G30" i="12"/>
  <c r="Q30" i="12" s="1"/>
  <c r="M30" i="12" l="1"/>
  <c r="O37" i="12"/>
  <c r="K37" i="12"/>
  <c r="I37" i="12"/>
  <c r="G37" i="12"/>
  <c r="Q37" i="12" s="1"/>
  <c r="O36" i="12"/>
  <c r="K36" i="12"/>
  <c r="I36" i="12"/>
  <c r="G36" i="12"/>
  <c r="Q36" i="12" s="1"/>
  <c r="O35" i="12"/>
  <c r="K35" i="12"/>
  <c r="I35" i="12"/>
  <c r="G35" i="12"/>
  <c r="Q35" i="12" s="1"/>
  <c r="M37" i="12" l="1"/>
  <c r="M36" i="12"/>
  <c r="M35" i="12"/>
  <c r="G32" i="12" l="1"/>
  <c r="Q32" i="12" s="1"/>
  <c r="O31" i="12"/>
  <c r="K31" i="12"/>
  <c r="I31" i="12"/>
  <c r="G31" i="12"/>
  <c r="Q31" i="12" s="1"/>
  <c r="I28" i="12"/>
  <c r="O29" i="12"/>
  <c r="K29" i="12"/>
  <c r="I29" i="12"/>
  <c r="G29" i="12"/>
  <c r="Q29" i="12" s="1"/>
  <c r="Q28" i="12" s="1"/>
  <c r="K28" i="12"/>
  <c r="U29" i="12"/>
  <c r="M31" i="12" l="1"/>
  <c r="U28" i="12"/>
  <c r="M28" i="12"/>
  <c r="M29" i="12"/>
  <c r="O10" i="12" l="1"/>
  <c r="K10" i="12"/>
  <c r="I10" i="12"/>
  <c r="G10" i="12"/>
  <c r="Q10" i="12" s="1"/>
  <c r="M10" i="12" l="1"/>
  <c r="G43" i="12"/>
  <c r="Q43" i="12" s="1"/>
  <c r="G38" i="12"/>
  <c r="Q38" i="12" s="1"/>
  <c r="G34" i="12"/>
  <c r="Q34" i="12" s="1"/>
  <c r="G27" i="12"/>
  <c r="Q27" i="12" s="1"/>
  <c r="G26" i="12"/>
  <c r="Q26" i="12" s="1"/>
  <c r="G25" i="12"/>
  <c r="Q25" i="12" s="1"/>
  <c r="G24" i="12"/>
  <c r="Q24" i="12" s="1"/>
  <c r="G23" i="12"/>
  <c r="Q23" i="12" s="1"/>
  <c r="G22" i="12"/>
  <c r="Q22" i="12" s="1"/>
  <c r="G20" i="12"/>
  <c r="Q20" i="12" s="1"/>
  <c r="G18" i="12"/>
  <c r="Q18" i="12" s="1"/>
  <c r="G17" i="12"/>
  <c r="Q17" i="12" s="1"/>
  <c r="G16" i="12"/>
  <c r="Q16" i="12" s="1"/>
  <c r="G15" i="12"/>
  <c r="Q15" i="12" s="1"/>
  <c r="G14" i="12"/>
  <c r="Q14" i="12" s="1"/>
  <c r="G13" i="12"/>
  <c r="Q13" i="12" s="1"/>
  <c r="G12" i="12"/>
  <c r="Q12" i="12" s="1"/>
  <c r="G9" i="12"/>
  <c r="Q9" i="12" s="1"/>
  <c r="I9" i="12" l="1"/>
  <c r="I8" i="12" s="1"/>
  <c r="K9" i="12"/>
  <c r="K8" i="12" s="1"/>
  <c r="M9" i="12"/>
  <c r="M8" i="12" s="1"/>
  <c r="O9" i="12"/>
  <c r="O8" i="12" s="1"/>
  <c r="Q8" i="12"/>
  <c r="U9" i="12"/>
  <c r="U8" i="12" s="1"/>
  <c r="I12" i="12"/>
  <c r="K12" i="12"/>
  <c r="M12" i="12"/>
  <c r="O12" i="12"/>
  <c r="U12" i="12"/>
  <c r="I13" i="12"/>
  <c r="K13" i="12"/>
  <c r="M13" i="12"/>
  <c r="O13" i="12"/>
  <c r="U13" i="12"/>
  <c r="I14" i="12"/>
  <c r="K14" i="12"/>
  <c r="M14" i="12"/>
  <c r="O14" i="12"/>
  <c r="U14" i="12"/>
  <c r="I15" i="12"/>
  <c r="K15" i="12"/>
  <c r="M15" i="12"/>
  <c r="O15" i="12"/>
  <c r="U15" i="12"/>
  <c r="I16" i="12"/>
  <c r="K16" i="12"/>
  <c r="M16" i="12"/>
  <c r="O16" i="12"/>
  <c r="U16" i="12"/>
  <c r="I17" i="12"/>
  <c r="K17" i="12"/>
  <c r="M17" i="12"/>
  <c r="O17" i="12"/>
  <c r="U17" i="12"/>
  <c r="I18" i="12"/>
  <c r="K18" i="12"/>
  <c r="M18" i="12"/>
  <c r="O18" i="12"/>
  <c r="U18" i="12"/>
  <c r="I20" i="12"/>
  <c r="I19" i="12" s="1"/>
  <c r="K20" i="12"/>
  <c r="K19" i="12" s="1"/>
  <c r="M20" i="12"/>
  <c r="M19" i="12" s="1"/>
  <c r="O20" i="12"/>
  <c r="O19" i="12" s="1"/>
  <c r="Q19" i="12"/>
  <c r="U20" i="12"/>
  <c r="U19" i="12" s="1"/>
  <c r="I22" i="12"/>
  <c r="K22" i="12"/>
  <c r="M22" i="12"/>
  <c r="O22" i="12"/>
  <c r="U22" i="12"/>
  <c r="I23" i="12"/>
  <c r="K23" i="12"/>
  <c r="M23" i="12"/>
  <c r="O23" i="12"/>
  <c r="U23" i="12"/>
  <c r="I24" i="12"/>
  <c r="K24" i="12"/>
  <c r="M24" i="12"/>
  <c r="O24" i="12"/>
  <c r="U24" i="12"/>
  <c r="I25" i="12"/>
  <c r="K25" i="12"/>
  <c r="M25" i="12"/>
  <c r="O25" i="12"/>
  <c r="U25" i="12"/>
  <c r="I26" i="12"/>
  <c r="K26" i="12"/>
  <c r="M26" i="12"/>
  <c r="O26" i="12"/>
  <c r="U26" i="12"/>
  <c r="I27" i="12"/>
  <c r="K27" i="12"/>
  <c r="M27" i="12"/>
  <c r="O27" i="12"/>
  <c r="U27" i="12"/>
  <c r="I34" i="12"/>
  <c r="K34" i="12"/>
  <c r="M34" i="12"/>
  <c r="O34" i="12"/>
  <c r="U34" i="12"/>
  <c r="U35" i="12"/>
  <c r="I38" i="12"/>
  <c r="K38" i="12"/>
  <c r="M38" i="12"/>
  <c r="O38" i="12"/>
  <c r="U38" i="12"/>
  <c r="I43" i="12"/>
  <c r="I42" i="12" s="1"/>
  <c r="K43" i="12"/>
  <c r="K42" i="12" s="1"/>
  <c r="M43" i="12"/>
  <c r="M42" i="12" s="1"/>
  <c r="O43" i="12"/>
  <c r="O42" i="12" s="1"/>
  <c r="Q42" i="12"/>
  <c r="U43" i="12"/>
  <c r="U42" i="12" s="1"/>
  <c r="F40" i="1"/>
  <c r="G40" i="1"/>
  <c r="H40" i="1"/>
  <c r="I40" i="1"/>
  <c r="J39" i="1" s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  <c r="U21" i="12" l="1"/>
  <c r="Q33" i="12"/>
  <c r="I33" i="12"/>
  <c r="Q21" i="12"/>
  <c r="I21" i="12"/>
  <c r="M11" i="12"/>
  <c r="U33" i="12"/>
  <c r="K21" i="12"/>
  <c r="O11" i="12"/>
  <c r="O33" i="12"/>
  <c r="O21" i="12"/>
  <c r="U11" i="12"/>
  <c r="K11" i="12"/>
  <c r="K33" i="12"/>
  <c r="M33" i="12"/>
  <c r="M21" i="12"/>
  <c r="Q11" i="12"/>
  <c r="I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<sst xmlns="http://schemas.openxmlformats.org/spreadsheetml/2006/main" count="284" uniqueCount="168">
  <si>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</si>
  <si>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</si>
  <si>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</si>
  <si>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</si>
  <si>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</si>
  <si>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</si>
  <si>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</si>
  <si>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</si>
  <si>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</si>
  <si>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</si>
  <si>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</si>
  <si>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</si>
  <si>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</si>
  <si>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</si>
  <si>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</si>
  <si>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</si>
  <si>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</si>
  <si>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</si>
  <si>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</si>
  <si>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</si>
  <si>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</si>
  <si>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</si>
  <si>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</si>
  <si>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</si>
  <si>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</si>
  <si>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</si>
  <si>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</si>
  <si>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</si>
  <si>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</si>
  <si>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</si>
  <si>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</si>
  <si>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</si>
  <si>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</si>
  <si>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</si>
  <si>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</si>
  <si>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</si>
  <si>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</si>
  <si>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</si>
  <si>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</si>
  <si>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</si>
  <si>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</si>
  <si>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</si>
  <si>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</si>
  <si>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HORNÍ BŘÍZA</t>
  </si>
  <si>
    <t>Rozpočet:</t>
  </si>
  <si>
    <t>Misto</t>
  </si>
  <si>
    <t>HORNÍ BŘÍZA, obj. B-   HOSPODÁŘSKÝ PAVILON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</si>
  <si>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</si>
  <si>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</si>
  <si>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</si>
  <si>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</si>
  <si>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</si>
  <si>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</si>
  <si>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</si>
  <si>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</si>
  <si>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</si>
  <si>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</si>
  <si>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</si>
  <si>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</si>
  <si>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</si>
  <si>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</si>
  <si>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</si>
  <si>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</si>
  <si>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</si>
  <si>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</si>
  <si>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</si>
  <si>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</si>
  <si>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</si>
  <si>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</si>
  <si>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</si>
  <si>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</si>
  <si>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</si>
  <si>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</si>
  <si>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</si>
  <si>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784</t>
  </si>
  <si>
    <t>Malby</t>
  </si>
  <si>
    <t>900</t>
  </si>
  <si>
    <t>Profese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</si>
  <si>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</si>
  <si>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</si>
  <si>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</si>
  <si>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</si>
  <si>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</si>
  <si>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</si>
  <si>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</si>
  <si>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</si>
  <si>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</si>
  <si>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</si>
  <si>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</si>
  <si>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</si>
  <si>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</si>
  <si>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</si>
  <si>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</si>
  <si>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</si>
  <si>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</si>
  <si>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</si>
  <si>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</si>
  <si>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</si>
  <si>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</si>
  <si>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</si>
  <si>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</si>
  <si>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</si>
  <si>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</si>
  <si>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</si>
  <si>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</si>
  <si>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</si>
  <si>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</si>
  <si>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</si>
  <si>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POL1_0</t>
  </si>
  <si>
    <t>952901111R00</t>
  </si>
  <si>
    <t>Vyčištění budov o výšce podlaží do 4 m</t>
  </si>
  <si>
    <t>VV</t>
  </si>
  <si>
    <t>979087212R00</t>
  </si>
  <si>
    <t>Nakládání suti na dopravní prostředky</t>
  </si>
  <si>
    <t>t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</si>
  <si>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</si>
  <si>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</si>
  <si>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</si>
  <si>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</si>
  <si>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</si>
  <si>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</si>
  <si>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</si>
  <si>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</si>
  <si>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979999999R00</t>
  </si>
  <si>
    <t>Poplatek za skládku 10 % příměsí</t>
  </si>
  <si>
    <t>979990122R00</t>
  </si>
  <si>
    <t>Poplatek za skládku suti - střešní krytina</t>
  </si>
  <si>
    <t>999281108R00</t>
  </si>
  <si>
    <t>Přesun hmot pro opravy a údržbu do výšky 12 m</t>
  </si>
  <si>
    <t>762341210RT2</t>
  </si>
  <si>
    <t>Montáž bednění střech  prkna hrubá na sraz, včetně dodávky řeziva, prkna tl. 24 mm doplnění</t>
  </si>
  <si>
    <t>762342203RT4</t>
  </si>
  <si>
    <t>Montáž laťování střech, vzdálenost latí 22 - 36 cm, včetně dodávky řeziva, latě 4/6 cm</t>
  </si>
  <si>
    <t>762342204RT4</t>
  </si>
  <si>
    <t>Montáž kontralatí přibitím, včetně dodávky řeziva, latě 4/6 cm</t>
  </si>
  <si>
    <t>765901119R00</t>
  </si>
  <si>
    <t>Fólie difuzní</t>
  </si>
  <si>
    <t>762911113R00</t>
  </si>
  <si>
    <t xml:space="preserve">Impregnace řeziva  </t>
  </si>
  <si>
    <t>998762103R00</t>
  </si>
  <si>
    <t>Přesun hmot pro tesařské konstrukce, výšky do 24 m</t>
  </si>
  <si>
    <t>ks</t>
  </si>
  <si>
    <t>765311723R00</t>
  </si>
  <si>
    <t>765311722R00</t>
  </si>
  <si>
    <t>998765103R00</t>
  </si>
  <si>
    <t>Přesun hmot pro krytiny tvrdé, výšky do 24 m</t>
  </si>
  <si>
    <t>3</t>
  </si>
  <si>
    <t/>
  </si>
  <si>
    <t>END</t>
  </si>
  <si>
    <t>celkem bez DPH</t>
  </si>
  <si>
    <r>
      <t>HORNÍ BŘÍZA, obj. B + C -</t>
    </r>
    <r>
      <rPr>
        <b/>
        <sz val="10"/>
        <rFont val="Arial CE"/>
        <charset val="238"/>
      </rPr>
      <t xml:space="preserve"> vícepráce</t>
    </r>
  </si>
  <si>
    <t>Zařízení staveniště, mimostaveništní doprava</t>
  </si>
  <si>
    <t>Demontáž střešního arkýře</t>
  </si>
  <si>
    <t>713110010RAB</t>
  </si>
  <si>
    <t>Penetrace stropů před lepením izolace - WEBER.pas podklad UNI - technický suterén objekt A</t>
  </si>
  <si>
    <t>Dodávka odvětrání kanalizace WD 110 mm vč. manžety, komínkové krytky a montáže - objekt A</t>
  </si>
  <si>
    <t>Původní arkýř - konstrukce tesařské</t>
  </si>
  <si>
    <t>Kotvení izolace tepelné stropu - prostory objekt B - hmoždinky LTX PT1 délky 200, 140 a 70 mm, pvc trn</t>
  </si>
  <si>
    <t>Soudal silikon bílý 300 ml vč. práce - styk podlaha - SDK - objekt B</t>
  </si>
  <si>
    <t>Původní arkýř - dodávka a montáž prodlužovacího potrubí odvětrání 250 mm</t>
  </si>
  <si>
    <t xml:space="preserve">Původní arkýř - dodávka a montáž gumové průchodky střechou pro potrubí odvětrání 250 mm </t>
  </si>
  <si>
    <t>Původní arkýř - dodávka a montáž plechové komínové stříšky 320 mm</t>
  </si>
  <si>
    <t>Očištění stropů před penetrací a lepením izolace - vč. úklidových prací - technický suterén objekt A</t>
  </si>
  <si>
    <t>Objekt B - kuchyňka + ordinace - Malby</t>
  </si>
  <si>
    <t>784191201R00</t>
  </si>
  <si>
    <t>Penetrace podkladu hloubková  1x</t>
  </si>
  <si>
    <t>784195112R00</t>
  </si>
  <si>
    <t>Malba  Standard, bílá, bez penetrace,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</si>
</sst>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8" xfId="0" applyNumberFormat="1" applyFont="1" applyBorder="1" applyAlignment="1">
      <alignment vertical="top" shrinkToFit="1"/>
    </xf>
    <xf numFmtId="0" fontId="16" fillId="0" borderId="48" xfId="0" applyFont="1" applyBorder="1" applyAlignment="1">
      <alignment vertical="top" shrinkToFit="1"/>
    </xf>
    <xf numFmtId="0" fontId="11" fillId="0" borderId="0" xfId="0" applyFont="1"/>
    <xf numFmtId="0" fontId="0" fillId="3" borderId="52" xfId="0" applyNumberFormat="1" applyFill="1" applyBorder="1" applyAlignment="1">
      <alignment vertical="top"/>
    </xf>
    <xf numFmtId="0" fontId="0" fillId="3" borderId="48" xfId="0" applyNumberFormat="1" applyFill="1" applyBorder="1" applyAlignment="1">
      <alignment horizontal="left" vertical="top" wrapText="1"/>
    </xf>
    <xf numFmtId="0" fontId="0" fillId="3" borderId="53" xfId="0" applyFill="1" applyBorder="1" applyAlignment="1">
      <alignment vertical="top" shrinkToFit="1"/>
    </xf>
    <xf numFmtId="164" fontId="0" fillId="3" borderId="4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 shrinkToFit="1"/>
    </xf>
    <xf numFmtId="0" fontId="0" fillId="3" borderId="48" xfId="0" applyFill="1" applyBorder="1" applyAlignment="1">
      <alignment vertical="top" shrinkToFit="1"/>
    </xf>
    <xf numFmtId="0" fontId="16" fillId="5" borderId="10" xfId="0" applyNumberFormat="1" applyFont="1" applyFill="1" applyBorder="1" applyAlignment="1">
      <alignment vertical="top"/>
    </xf>
    <xf numFmtId="0" fontId="16" fillId="5" borderId="38" xfId="0" applyNumberFormat="1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vertical="top" shrinkToFit="1"/>
    </xf>
    <xf numFmtId="164" fontId="16" fillId="5" borderId="38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0" fontId="16" fillId="5" borderId="38" xfId="0" applyFont="1" applyFill="1" applyBorder="1" applyAlignment="1">
      <alignment vertical="top" shrinkToFit="1"/>
    </xf>
    <xf numFmtId="4" fontId="11" fillId="0" borderId="0" xfId="0" applyNumberFormat="1" applyFont="1"/>
    <xf numFmtId="0" fontId="16" fillId="5" borderId="26" xfId="0" applyNumberFormat="1" applyFont="1" applyFill="1" applyBorder="1" applyAlignment="1">
      <alignment vertical="top"/>
    </xf>
    <xf numFmtId="0" fontId="16" fillId="5" borderId="33" xfId="0" applyNumberFormat="1" applyFont="1" applyFill="1" applyBorder="1" applyAlignment="1">
      <alignment horizontal="left" vertical="top" wrapText="1"/>
    </xf>
    <xf numFmtId="0" fontId="16" fillId="5" borderId="34" xfId="0" applyFont="1" applyFill="1" applyBorder="1" applyAlignment="1">
      <alignment vertical="top" shrinkToFit="1"/>
    </xf>
    <xf numFmtId="164" fontId="16" fillId="5" borderId="33" xfId="0" applyNumberFormat="1" applyFont="1" applyFill="1" applyBorder="1" applyAlignment="1">
      <alignment vertical="top" shrinkToFit="1"/>
    </xf>
    <xf numFmtId="4" fontId="16" fillId="5" borderId="33" xfId="0" applyNumberFormat="1" applyFont="1" applyFill="1" applyBorder="1" applyAlignment="1">
      <alignment vertical="top" shrinkToFit="1"/>
    </xf>
    <xf numFmtId="0" fontId="16" fillId="5" borderId="33" xfId="0" applyFont="1" applyFill="1" applyBorder="1" applyAlignment="1">
      <alignment vertical="top" shrinkToFit="1"/>
    </xf>
    <xf numFmtId="0" fontId="16" fillId="5" borderId="26" xfId="0" applyFont="1" applyFill="1" applyBorder="1" applyAlignment="1">
      <alignment vertical="top"/>
    </xf>
    <xf numFmtId="4" fontId="16" fillId="0" borderId="33" xfId="0" applyNumberFormat="1" applyFont="1" applyFill="1" applyBorder="1" applyAlignment="1">
      <alignment vertical="top" shrinkToFit="1"/>
    </xf>
    <xf numFmtId="4" fontId="17" fillId="0" borderId="33" xfId="0" applyNumberFormat="1" applyFont="1" applyFill="1" applyBorder="1" applyAlignment="1">
      <alignment vertical="top" shrinkToFit="1"/>
    </xf>
    <xf numFmtId="4" fontId="16" fillId="0" borderId="38" xfId="0" applyNumberFormat="1" applyFont="1" applyFill="1" applyBorder="1" applyAlignment="1">
      <alignment vertical="top" shrinkToFit="1"/>
    </xf>
    <xf numFmtId="4" fontId="16" fillId="0" borderId="48" xfId="0" applyNumberFormat="1" applyFont="1" applyFill="1" applyBorder="1" applyAlignment="1">
      <alignment vertical="top" shrinkToFit="1"/>
    </xf>
    <xf numFmtId="4" fontId="0" fillId="0" borderId="0" xfId="0" applyNumberFormat="1" applyAlignment="1">
      <alignment horizontal="right"/>
    </xf>
    <xf numFmtId="0" fontId="1" fillId="0" borderId="0" xfId="0" applyFont="1"/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8" xfId="0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" fontId="16" fillId="0" borderId="38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2" t="s">
        <v>39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7" zoomScaleNormal="100" zoomScaleSheetLayoutView="75" workbookViewId="0">
      <selection activeCell="I51" sqref="I51:J5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4" t="s">
        <v>42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 x14ac:dyDescent="0.2">
      <c r="A2" s="4"/>
      <c r="B2" s="81" t="s">
        <v>40</v>
      </c>
      <c r="C2" s="82"/>
      <c r="D2" s="229" t="s">
        <v>46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45</v>
      </c>
      <c r="C3" s="84"/>
      <c r="D3" s="257" t="s">
        <v>43</v>
      </c>
      <c r="E3" s="258"/>
      <c r="F3" s="258"/>
      <c r="G3" s="258"/>
      <c r="H3" s="258"/>
      <c r="I3" s="258"/>
      <c r="J3" s="25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6"/>
      <c r="E11" s="236"/>
      <c r="F11" s="236"/>
      <c r="G11" s="236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55"/>
      <c r="E12" s="255"/>
      <c r="F12" s="255"/>
      <c r="G12" s="255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56"/>
      <c r="E13" s="256"/>
      <c r="F13" s="256"/>
      <c r="G13" s="256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5"/>
      <c r="F15" s="235"/>
      <c r="G15" s="253"/>
      <c r="H15" s="253"/>
      <c r="I15" s="253" t="s">
        <v>28</v>
      </c>
      <c r="J15" s="254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32"/>
      <c r="F16" s="233"/>
      <c r="G16" s="232"/>
      <c r="H16" s="233"/>
      <c r="I16" s="232"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32"/>
      <c r="F17" s="233"/>
      <c r="G17" s="232"/>
      <c r="H17" s="233"/>
      <c r="I17" s="232"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32"/>
      <c r="F18" s="233"/>
      <c r="G18" s="232"/>
      <c r="H18" s="233"/>
      <c r="I18" s="232">
        <v>0</v>
      </c>
      <c r="J18" s="234"/>
    </row>
    <row r="19" spans="1:10" ht="23.25" customHeight="1" x14ac:dyDescent="0.2">
      <c r="A19" s="139" t="s">
        <v>78</v>
      </c>
      <c r="B19" s="140" t="s">
        <v>26</v>
      </c>
      <c r="C19" s="58"/>
      <c r="D19" s="59"/>
      <c r="E19" s="232"/>
      <c r="F19" s="233"/>
      <c r="G19" s="232"/>
      <c r="H19" s="233"/>
      <c r="I19" s="232">
        <v>0</v>
      </c>
      <c r="J19" s="234"/>
    </row>
    <row r="20" spans="1:10" ht="23.25" customHeight="1" x14ac:dyDescent="0.2">
      <c r="A20" s="139" t="s">
        <v>79</v>
      </c>
      <c r="B20" s="140" t="s">
        <v>27</v>
      </c>
      <c r="C20" s="58"/>
      <c r="D20" s="59"/>
      <c r="E20" s="232"/>
      <c r="F20" s="233"/>
      <c r="G20" s="232"/>
      <c r="H20" s="233"/>
      <c r="I20" s="232">
        <v>0</v>
      </c>
      <c r="J20" s="234"/>
    </row>
    <row r="21" spans="1:10" ht="23.25" customHeight="1" x14ac:dyDescent="0.2">
      <c r="A21" s="4"/>
      <c r="B21" s="74" t="s">
        <v>28</v>
      </c>
      <c r="C21" s="75"/>
      <c r="D21" s="76"/>
      <c r="E21" s="242"/>
      <c r="F21" s="251"/>
      <c r="G21" s="242"/>
      <c r="H21" s="251"/>
      <c r="I21" s="242">
        <f>SUM(I16:J20)</f>
        <v>0</v>
      </c>
      <c r="J21" s="24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0">
        <v>0</v>
      </c>
      <c r="H23" s="241"/>
      <c r="I23" s="24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8">
        <v>0</v>
      </c>
      <c r="H24" s="239"/>
      <c r="I24" s="23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40">
        <v>0</v>
      </c>
      <c r="H25" s="241"/>
      <c r="I25" s="24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7"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9"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50">
        <v>1756026.4</v>
      </c>
      <c r="H28" s="252"/>
      <c r="I28" s="252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50">
        <v>0</v>
      </c>
      <c r="H29" s="250"/>
      <c r="I29" s="250"/>
      <c r="J29" s="118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43508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0</v>
      </c>
      <c r="B39" s="102" t="s">
        <v>47</v>
      </c>
      <c r="C39" s="220" t="s">
        <v>46</v>
      </c>
      <c r="D39" s="221"/>
      <c r="E39" s="221"/>
      <c r="F39" s="107">
        <v>1756026.4</v>
      </c>
      <c r="G39" s="108">
        <v>0</v>
      </c>
      <c r="H39" s="109">
        <v>263404</v>
      </c>
      <c r="I39" s="109">
        <v>2019430.3999999999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22" t="s">
        <v>48</v>
      </c>
      <c r="C40" s="223"/>
      <c r="D40" s="223"/>
      <c r="E40" s="224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50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51</v>
      </c>
      <c r="G46" s="128"/>
      <c r="H46" s="128"/>
      <c r="I46" s="225" t="s">
        <v>28</v>
      </c>
      <c r="J46" s="225"/>
    </row>
    <row r="47" spans="1:10" ht="25.5" customHeight="1" x14ac:dyDescent="0.2">
      <c r="A47" s="121"/>
      <c r="B47" s="129" t="s">
        <v>52</v>
      </c>
      <c r="C47" s="227" t="s">
        <v>53</v>
      </c>
      <c r="D47" s="228"/>
      <c r="E47" s="228"/>
      <c r="F47" s="131" t="s">
        <v>23</v>
      </c>
      <c r="G47" s="132"/>
      <c r="H47" s="132"/>
      <c r="I47" s="226"/>
      <c r="J47" s="226"/>
    </row>
    <row r="48" spans="1:10" ht="25.5" customHeight="1" x14ac:dyDescent="0.2">
      <c r="A48" s="121"/>
      <c r="B48" s="123" t="s">
        <v>54</v>
      </c>
      <c r="C48" s="215" t="s">
        <v>55</v>
      </c>
      <c r="D48" s="216"/>
      <c r="E48" s="216"/>
      <c r="F48" s="133" t="s">
        <v>23</v>
      </c>
      <c r="G48" s="134"/>
      <c r="H48" s="134"/>
      <c r="I48" s="214"/>
      <c r="J48" s="214"/>
    </row>
    <row r="49" spans="1:10" ht="25.5" customHeight="1" x14ac:dyDescent="0.2">
      <c r="A49" s="121"/>
      <c r="B49" s="123" t="s">
        <v>56</v>
      </c>
      <c r="C49" s="215" t="s">
        <v>57</v>
      </c>
      <c r="D49" s="216"/>
      <c r="E49" s="216"/>
      <c r="F49" s="133" t="s">
        <v>23</v>
      </c>
      <c r="G49" s="134"/>
      <c r="H49" s="134"/>
      <c r="I49" s="214"/>
      <c r="J49" s="214"/>
    </row>
    <row r="50" spans="1:10" ht="25.5" customHeight="1" x14ac:dyDescent="0.2">
      <c r="A50" s="121"/>
      <c r="B50" s="123" t="s">
        <v>58</v>
      </c>
      <c r="C50" s="215" t="s">
        <v>59</v>
      </c>
      <c r="D50" s="216"/>
      <c r="E50" s="216"/>
      <c r="F50" s="133" t="s">
        <v>23</v>
      </c>
      <c r="G50" s="134"/>
      <c r="H50" s="134"/>
      <c r="I50" s="214"/>
      <c r="J50" s="214"/>
    </row>
    <row r="51" spans="1:10" ht="25.5" customHeight="1" x14ac:dyDescent="0.2">
      <c r="A51" s="121"/>
      <c r="B51" s="123" t="s">
        <v>60</v>
      </c>
      <c r="C51" s="215" t="s">
        <v>61</v>
      </c>
      <c r="D51" s="216"/>
      <c r="E51" s="216"/>
      <c r="F51" s="133" t="s">
        <v>23</v>
      </c>
      <c r="G51" s="134"/>
      <c r="H51" s="134"/>
      <c r="I51" s="214"/>
      <c r="J51" s="214"/>
    </row>
    <row r="52" spans="1:10" ht="25.5" customHeight="1" x14ac:dyDescent="0.2">
      <c r="A52" s="121"/>
      <c r="B52" s="123" t="s">
        <v>62</v>
      </c>
      <c r="C52" s="215" t="s">
        <v>63</v>
      </c>
      <c r="D52" s="216"/>
      <c r="E52" s="216"/>
      <c r="F52" s="133" t="s">
        <v>24</v>
      </c>
      <c r="G52" s="134"/>
      <c r="H52" s="134"/>
      <c r="I52" s="214"/>
      <c r="J52" s="214"/>
    </row>
    <row r="53" spans="1:10" ht="25.5" customHeight="1" x14ac:dyDescent="0.2">
      <c r="A53" s="121"/>
      <c r="B53" s="123" t="s">
        <v>64</v>
      </c>
      <c r="C53" s="215" t="s">
        <v>65</v>
      </c>
      <c r="D53" s="216"/>
      <c r="E53" s="216"/>
      <c r="F53" s="133" t="s">
        <v>24</v>
      </c>
      <c r="G53" s="134"/>
      <c r="H53" s="134"/>
      <c r="I53" s="214"/>
      <c r="J53" s="214"/>
    </row>
    <row r="54" spans="1:10" ht="25.5" customHeight="1" x14ac:dyDescent="0.2">
      <c r="A54" s="121"/>
      <c r="B54" s="123" t="s">
        <v>66</v>
      </c>
      <c r="C54" s="215" t="s">
        <v>67</v>
      </c>
      <c r="D54" s="216"/>
      <c r="E54" s="216"/>
      <c r="F54" s="133" t="s">
        <v>24</v>
      </c>
      <c r="G54" s="134"/>
      <c r="H54" s="134"/>
      <c r="I54" s="214"/>
      <c r="J54" s="214"/>
    </row>
    <row r="55" spans="1:10" ht="25.5" customHeight="1" x14ac:dyDescent="0.2">
      <c r="A55" s="121"/>
      <c r="B55" s="123" t="s">
        <v>68</v>
      </c>
      <c r="C55" s="215" t="s">
        <v>69</v>
      </c>
      <c r="D55" s="216"/>
      <c r="E55" s="216"/>
      <c r="F55" s="133" t="s">
        <v>24</v>
      </c>
      <c r="G55" s="134"/>
      <c r="H55" s="134"/>
      <c r="I55" s="214"/>
      <c r="J55" s="214"/>
    </row>
    <row r="56" spans="1:10" ht="25.5" customHeight="1" x14ac:dyDescent="0.2">
      <c r="A56" s="121"/>
      <c r="B56" s="123" t="s">
        <v>70</v>
      </c>
      <c r="C56" s="215" t="s">
        <v>71</v>
      </c>
      <c r="D56" s="216"/>
      <c r="E56" s="216"/>
      <c r="F56" s="133" t="s">
        <v>24</v>
      </c>
      <c r="G56" s="134"/>
      <c r="H56" s="134"/>
      <c r="I56" s="214"/>
      <c r="J56" s="214"/>
    </row>
    <row r="57" spans="1:10" ht="25.5" customHeight="1" x14ac:dyDescent="0.2">
      <c r="A57" s="121"/>
      <c r="B57" s="123" t="s">
        <v>72</v>
      </c>
      <c r="C57" s="215" t="s">
        <v>73</v>
      </c>
      <c r="D57" s="216"/>
      <c r="E57" s="216"/>
      <c r="F57" s="133" t="s">
        <v>24</v>
      </c>
      <c r="G57" s="134"/>
      <c r="H57" s="134"/>
      <c r="I57" s="214"/>
      <c r="J57" s="214"/>
    </row>
    <row r="58" spans="1:10" ht="25.5" customHeight="1" x14ac:dyDescent="0.2">
      <c r="A58" s="121"/>
      <c r="B58" s="123" t="s">
        <v>74</v>
      </c>
      <c r="C58" s="215" t="s">
        <v>75</v>
      </c>
      <c r="D58" s="216"/>
      <c r="E58" s="216"/>
      <c r="F58" s="133" t="s">
        <v>24</v>
      </c>
      <c r="G58" s="134"/>
      <c r="H58" s="134"/>
      <c r="I58" s="214"/>
      <c r="J58" s="214"/>
    </row>
    <row r="59" spans="1:10" ht="25.5" customHeight="1" x14ac:dyDescent="0.2">
      <c r="A59" s="121"/>
      <c r="B59" s="123" t="s">
        <v>76</v>
      </c>
      <c r="C59" s="215" t="s">
        <v>77</v>
      </c>
      <c r="D59" s="216"/>
      <c r="E59" s="216"/>
      <c r="F59" s="133" t="s">
        <v>23</v>
      </c>
      <c r="G59" s="134"/>
      <c r="H59" s="134"/>
      <c r="I59" s="214"/>
      <c r="J59" s="214"/>
    </row>
    <row r="60" spans="1:10" ht="25.5" customHeight="1" x14ac:dyDescent="0.2">
      <c r="A60" s="121"/>
      <c r="B60" s="130" t="s">
        <v>78</v>
      </c>
      <c r="C60" s="218" t="s">
        <v>26</v>
      </c>
      <c r="D60" s="219"/>
      <c r="E60" s="219"/>
      <c r="F60" s="135" t="s">
        <v>23</v>
      </c>
      <c r="G60" s="136"/>
      <c r="H60" s="136"/>
      <c r="I60" s="217"/>
      <c r="J60" s="217"/>
    </row>
    <row r="61" spans="1:10" ht="25.5" customHeight="1" x14ac:dyDescent="0.2">
      <c r="A61" s="122"/>
      <c r="B61" s="126" t="s">
        <v>1</v>
      </c>
      <c r="C61" s="126"/>
      <c r="D61" s="127"/>
      <c r="E61" s="127"/>
      <c r="F61" s="137"/>
      <c r="G61" s="138"/>
      <c r="H61" s="138"/>
      <c r="I61" s="213"/>
      <c r="J61" s="213"/>
    </row>
    <row r="62" spans="1:10" x14ac:dyDescent="0.2">
      <c r="F62" s="94"/>
      <c r="G62" s="95"/>
      <c r="H62" s="94"/>
      <c r="I62" s="95"/>
      <c r="J62" s="95"/>
    </row>
    <row r="63" spans="1:10" x14ac:dyDescent="0.2">
      <c r="F63" s="94"/>
      <c r="G63" s="95"/>
      <c r="H63" s="94"/>
      <c r="I63" s="95"/>
      <c r="J63" s="95"/>
    </row>
    <row r="64" spans="1:10" x14ac:dyDescent="0.2">
      <c r="F64" s="94"/>
      <c r="G64" s="95"/>
      <c r="H64" s="94"/>
      <c r="I64" s="95"/>
      <c r="J64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0" t="s">
        <v>6</v>
      </c>
      <c r="B1" s="260"/>
      <c r="C1" s="261"/>
      <c r="D1" s="260"/>
      <c r="E1" s="260"/>
      <c r="F1" s="260"/>
      <c r="G1" s="260"/>
    </row>
    <row r="2" spans="1:7" ht="24.95" customHeight="1" x14ac:dyDescent="0.2">
      <c r="A2" s="79" t="s">
        <v>41</v>
      </c>
      <c r="B2" s="78"/>
      <c r="C2" s="262"/>
      <c r="D2" s="262"/>
      <c r="E2" s="262"/>
      <c r="F2" s="262"/>
      <c r="G2" s="263"/>
    </row>
    <row r="3" spans="1:7" ht="24.95" hidden="1" customHeight="1" x14ac:dyDescent="0.2">
      <c r="A3" s="79" t="s">
        <v>7</v>
      </c>
      <c r="B3" s="78"/>
      <c r="C3" s="262"/>
      <c r="D3" s="262"/>
      <c r="E3" s="262"/>
      <c r="F3" s="262"/>
      <c r="G3" s="263"/>
    </row>
    <row r="4" spans="1:7" ht="24.95" hidden="1" customHeight="1" x14ac:dyDescent="0.2">
      <c r="A4" s="79" t="s">
        <v>8</v>
      </c>
      <c r="B4" s="78"/>
      <c r="C4" s="262"/>
      <c r="D4" s="262"/>
      <c r="E4" s="262"/>
      <c r="F4" s="262"/>
      <c r="G4" s="26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2"/>
  <sheetViews>
    <sheetView tabSelected="1" topLeftCell="A15" workbookViewId="0">
      <selection activeCell="Q46" sqref="Q46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7" max="17" width="11.28515625" bestFit="1" customWidth="1"/>
    <col min="18" max="21" width="0" hidden="1" customWidth="1"/>
    <col min="29" max="39" width="0" hidden="1" customWidth="1"/>
  </cols>
  <sheetData>
    <row r="1" spans="1:60" ht="15.75" customHeight="1" x14ac:dyDescent="0.25">
      <c r="A1" s="264" t="s">
        <v>6</v>
      </c>
      <c r="B1" s="264"/>
      <c r="C1" s="264"/>
      <c r="D1" s="264"/>
      <c r="E1" s="264"/>
      <c r="F1" s="264"/>
      <c r="G1" s="264"/>
      <c r="AE1" t="s">
        <v>81</v>
      </c>
    </row>
    <row r="2" spans="1:60" ht="25.15" customHeight="1" x14ac:dyDescent="0.2">
      <c r="A2" s="143" t="s">
        <v>80</v>
      </c>
      <c r="B2" s="141"/>
      <c r="C2" s="265" t="s">
        <v>150</v>
      </c>
      <c r="D2" s="266"/>
      <c r="E2" s="266"/>
      <c r="F2" s="266"/>
      <c r="G2" s="267"/>
      <c r="AE2" t="s">
        <v>82</v>
      </c>
    </row>
    <row r="3" spans="1:60" ht="25.15" customHeight="1" x14ac:dyDescent="0.2">
      <c r="A3" s="144" t="s">
        <v>7</v>
      </c>
      <c r="B3" s="142"/>
      <c r="C3" s="268" t="s">
        <v>43</v>
      </c>
      <c r="D3" s="269"/>
      <c r="E3" s="269"/>
      <c r="F3" s="269"/>
      <c r="G3" s="270"/>
      <c r="AE3" t="s">
        <v>83</v>
      </c>
    </row>
    <row r="4" spans="1:60" ht="25.15" hidden="1" customHeight="1" x14ac:dyDescent="0.2">
      <c r="A4" s="144" t="s">
        <v>8</v>
      </c>
      <c r="B4" s="142"/>
      <c r="C4" s="268"/>
      <c r="D4" s="269"/>
      <c r="E4" s="269"/>
      <c r="F4" s="269"/>
      <c r="G4" s="270"/>
      <c r="AE4" t="s">
        <v>84</v>
      </c>
    </row>
    <row r="5" spans="1:60" hidden="1" x14ac:dyDescent="0.2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8.25" x14ac:dyDescent="0.2">
      <c r="A7" s="154" t="s">
        <v>87</v>
      </c>
      <c r="B7" s="155" t="s">
        <v>88</v>
      </c>
      <c r="C7" s="155" t="s">
        <v>89</v>
      </c>
      <c r="D7" s="154" t="s">
        <v>90</v>
      </c>
      <c r="E7" s="154" t="s">
        <v>91</v>
      </c>
      <c r="F7" s="150" t="s">
        <v>92</v>
      </c>
      <c r="G7" s="169" t="s">
        <v>28</v>
      </c>
      <c r="H7" s="170" t="s">
        <v>29</v>
      </c>
      <c r="I7" s="170" t="s">
        <v>93</v>
      </c>
      <c r="J7" s="170" t="s">
        <v>30</v>
      </c>
      <c r="K7" s="170" t="s">
        <v>94</v>
      </c>
      <c r="L7" s="170" t="s">
        <v>95</v>
      </c>
      <c r="M7" s="170" t="s">
        <v>96</v>
      </c>
      <c r="N7" s="170" t="s">
        <v>97</v>
      </c>
      <c r="O7" s="170" t="s">
        <v>98</v>
      </c>
      <c r="P7" s="170" t="s">
        <v>99</v>
      </c>
      <c r="Q7" s="170" t="s">
        <v>100</v>
      </c>
      <c r="R7" s="170" t="s">
        <v>101</v>
      </c>
      <c r="S7" s="170" t="s">
        <v>102</v>
      </c>
      <c r="T7" s="170" t="s">
        <v>103</v>
      </c>
      <c r="U7" s="156" t="s">
        <v>104</v>
      </c>
    </row>
    <row r="8" spans="1:60" x14ac:dyDescent="0.2">
      <c r="A8" s="171" t="s">
        <v>105</v>
      </c>
      <c r="B8" s="186" t="s">
        <v>56</v>
      </c>
      <c r="C8" s="187" t="s">
        <v>57</v>
      </c>
      <c r="D8" s="188"/>
      <c r="E8" s="189"/>
      <c r="F8" s="190"/>
      <c r="G8" s="190"/>
      <c r="H8" s="190"/>
      <c r="I8" s="190">
        <f>SUM(I9:I10)</f>
        <v>17.399999999999999</v>
      </c>
      <c r="J8" s="190"/>
      <c r="K8" s="190">
        <f>SUM(K9:K10)</f>
        <v>1188.5999999999999</v>
      </c>
      <c r="L8" s="190"/>
      <c r="M8" s="190">
        <f>SUM(M9:M10)</f>
        <v>7962.1859999999997</v>
      </c>
      <c r="N8" s="191"/>
      <c r="O8" s="191">
        <f>SUM(O9:O10)</f>
        <v>4.8000000000000007E-4</v>
      </c>
      <c r="P8" s="191"/>
      <c r="Q8" s="191">
        <f>SUM(Q9:Q10)</f>
        <v>6923.64</v>
      </c>
      <c r="R8" s="163"/>
      <c r="S8" s="163"/>
      <c r="T8" s="164"/>
      <c r="U8" s="163">
        <f>SUM(U9:U10)</f>
        <v>1.23</v>
      </c>
      <c r="AE8" t="s">
        <v>106</v>
      </c>
    </row>
    <row r="9" spans="1:60" outlineLevel="1" x14ac:dyDescent="0.2">
      <c r="A9" s="152">
        <v>1</v>
      </c>
      <c r="B9" s="157" t="s">
        <v>109</v>
      </c>
      <c r="C9" s="178" t="s">
        <v>152</v>
      </c>
      <c r="D9" s="159" t="s">
        <v>141</v>
      </c>
      <c r="E9" s="165">
        <v>4</v>
      </c>
      <c r="F9" s="206">
        <v>1548</v>
      </c>
      <c r="G9" s="167">
        <f>F9*E9</f>
        <v>6192</v>
      </c>
      <c r="H9" s="167">
        <v>1.45</v>
      </c>
      <c r="I9" s="167">
        <f>ROUND(E9*H9,2)</f>
        <v>5.8</v>
      </c>
      <c r="J9" s="167">
        <v>99.05</v>
      </c>
      <c r="K9" s="167">
        <f>ROUND(E9*J9,2)</f>
        <v>396.2</v>
      </c>
      <c r="L9" s="167">
        <v>15</v>
      </c>
      <c r="M9" s="167">
        <f>G9*(1+L9/100)</f>
        <v>7120.7999999999993</v>
      </c>
      <c r="N9" s="160">
        <v>4.0000000000000003E-5</v>
      </c>
      <c r="O9" s="160">
        <f>ROUND(E9*N9,5)</f>
        <v>1.6000000000000001E-4</v>
      </c>
      <c r="P9" s="160">
        <v>0</v>
      </c>
      <c r="Q9" s="167">
        <f>G9</f>
        <v>6192</v>
      </c>
      <c r="R9" s="160"/>
      <c r="S9" s="160"/>
      <c r="T9" s="161">
        <v>0.308</v>
      </c>
      <c r="U9" s="160">
        <f>ROUND(E9*T9,2)</f>
        <v>1.23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108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7" t="s">
        <v>109</v>
      </c>
      <c r="C10" s="178" t="s">
        <v>110</v>
      </c>
      <c r="D10" s="159" t="s">
        <v>107</v>
      </c>
      <c r="E10" s="165">
        <v>8</v>
      </c>
      <c r="F10" s="207">
        <v>91.454999999999998</v>
      </c>
      <c r="G10" s="167">
        <f>F10*E10</f>
        <v>731.64</v>
      </c>
      <c r="H10" s="167">
        <v>1.45</v>
      </c>
      <c r="I10" s="167">
        <f>ROUND(E10*H10,2)</f>
        <v>11.6</v>
      </c>
      <c r="J10" s="167">
        <v>99.05</v>
      </c>
      <c r="K10" s="167">
        <f>ROUND(E10*J10,2)</f>
        <v>792.4</v>
      </c>
      <c r="L10" s="167">
        <v>15</v>
      </c>
      <c r="M10" s="167">
        <f>G10*(1+L10/100)</f>
        <v>841.38599999999997</v>
      </c>
      <c r="N10" s="160">
        <v>4.0000000000000003E-5</v>
      </c>
      <c r="O10" s="160">
        <f>ROUND(E10*N10,5)</f>
        <v>3.2000000000000003E-4</v>
      </c>
      <c r="P10" s="160">
        <v>0</v>
      </c>
      <c r="Q10" s="167">
        <f>G10</f>
        <v>731.64</v>
      </c>
      <c r="R10" s="160"/>
      <c r="S10" s="160"/>
      <c r="T10" s="161"/>
      <c r="U10" s="160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111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71" t="s">
        <v>105</v>
      </c>
      <c r="B11" s="186" t="s">
        <v>58</v>
      </c>
      <c r="C11" s="187" t="s">
        <v>59</v>
      </c>
      <c r="D11" s="188"/>
      <c r="E11" s="189"/>
      <c r="F11" s="190"/>
      <c r="G11" s="190"/>
      <c r="H11" s="190"/>
      <c r="I11" s="190">
        <f>SUM(I12:I18)</f>
        <v>0</v>
      </c>
      <c r="J11" s="190"/>
      <c r="K11" s="190">
        <f>SUM(K12:K18)</f>
        <v>563.29999999999995</v>
      </c>
      <c r="L11" s="190"/>
      <c r="M11" s="190">
        <f>SUM(M12:M18)</f>
        <v>589.49344999999994</v>
      </c>
      <c r="N11" s="191"/>
      <c r="O11" s="191">
        <f>SUM(O12:O18)</f>
        <v>0</v>
      </c>
      <c r="P11" s="191"/>
      <c r="Q11" s="191">
        <f>SUM(Q12:Q18)</f>
        <v>512.60300000000007</v>
      </c>
      <c r="R11" s="163"/>
      <c r="S11" s="163"/>
      <c r="T11" s="164"/>
      <c r="U11" s="163">
        <f>SUM(U12:U18)</f>
        <v>0.43999999999999995</v>
      </c>
      <c r="AE11" t="s">
        <v>106</v>
      </c>
    </row>
    <row r="12" spans="1:60" outlineLevel="1" x14ac:dyDescent="0.2">
      <c r="A12" s="152">
        <v>2</v>
      </c>
      <c r="B12" s="157" t="s">
        <v>112</v>
      </c>
      <c r="C12" s="178" t="s">
        <v>113</v>
      </c>
      <c r="D12" s="159" t="s">
        <v>114</v>
      </c>
      <c r="E12" s="165">
        <v>0.2</v>
      </c>
      <c r="F12" s="207">
        <v>113.295</v>
      </c>
      <c r="G12" s="167">
        <f t="shared" ref="G12:G18" si="0">F12*E12</f>
        <v>22.659000000000002</v>
      </c>
      <c r="H12" s="167">
        <v>0</v>
      </c>
      <c r="I12" s="167">
        <f t="shared" ref="I12:I18" si="1">ROUND(E12*H12,2)</f>
        <v>0</v>
      </c>
      <c r="J12" s="167">
        <v>124.5</v>
      </c>
      <c r="K12" s="167">
        <f t="shared" ref="K12:K18" si="2">ROUND(E12*J12,2)</f>
        <v>24.9</v>
      </c>
      <c r="L12" s="167">
        <v>15</v>
      </c>
      <c r="M12" s="167">
        <f t="shared" ref="M12:M18" si="3">G12*(1+L12/100)</f>
        <v>26.057850000000002</v>
      </c>
      <c r="N12" s="160">
        <v>0</v>
      </c>
      <c r="O12" s="160">
        <f t="shared" ref="O12:O18" si="4">ROUND(E12*N12,5)</f>
        <v>0</v>
      </c>
      <c r="P12" s="160">
        <v>0</v>
      </c>
      <c r="Q12" s="167">
        <f t="shared" ref="Q12:Q18" si="5">G12</f>
        <v>22.659000000000002</v>
      </c>
      <c r="R12" s="160"/>
      <c r="S12" s="160"/>
      <c r="T12" s="161">
        <v>9.9000000000000005E-2</v>
      </c>
      <c r="U12" s="160">
        <f t="shared" ref="U12:U18" si="6">ROUND(E12*T12,2)</f>
        <v>0.02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3</v>
      </c>
      <c r="B13" s="157" t="s">
        <v>115</v>
      </c>
      <c r="C13" s="178" t="s">
        <v>116</v>
      </c>
      <c r="D13" s="159" t="s">
        <v>114</v>
      </c>
      <c r="E13" s="165">
        <v>0.2</v>
      </c>
      <c r="F13" s="207">
        <v>263.44499999999999</v>
      </c>
      <c r="G13" s="167">
        <f t="shared" si="0"/>
        <v>52.689</v>
      </c>
      <c r="H13" s="167">
        <v>0</v>
      </c>
      <c r="I13" s="167">
        <f t="shared" si="1"/>
        <v>0</v>
      </c>
      <c r="J13" s="167">
        <v>289.5</v>
      </c>
      <c r="K13" s="167">
        <f t="shared" si="2"/>
        <v>57.9</v>
      </c>
      <c r="L13" s="167">
        <v>15</v>
      </c>
      <c r="M13" s="167">
        <f t="shared" si="3"/>
        <v>60.592349999999996</v>
      </c>
      <c r="N13" s="160">
        <v>0</v>
      </c>
      <c r="O13" s="160">
        <f t="shared" si="4"/>
        <v>0</v>
      </c>
      <c r="P13" s="160">
        <v>0</v>
      </c>
      <c r="Q13" s="167">
        <f t="shared" si="5"/>
        <v>52.689</v>
      </c>
      <c r="R13" s="160"/>
      <c r="S13" s="160"/>
      <c r="T13" s="161">
        <v>0.93300000000000005</v>
      </c>
      <c r="U13" s="160">
        <f t="shared" si="6"/>
        <v>0.19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108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4</v>
      </c>
      <c r="B14" s="157" t="s">
        <v>117</v>
      </c>
      <c r="C14" s="178" t="s">
        <v>118</v>
      </c>
      <c r="D14" s="159" t="s">
        <v>114</v>
      </c>
      <c r="E14" s="165">
        <v>0.2</v>
      </c>
      <c r="F14" s="207">
        <v>161.98000000000002</v>
      </c>
      <c r="G14" s="167">
        <f t="shared" si="0"/>
        <v>32.396000000000008</v>
      </c>
      <c r="H14" s="167">
        <v>0</v>
      </c>
      <c r="I14" s="167">
        <f t="shared" si="1"/>
        <v>0</v>
      </c>
      <c r="J14" s="167">
        <v>178</v>
      </c>
      <c r="K14" s="167">
        <f t="shared" si="2"/>
        <v>35.6</v>
      </c>
      <c r="L14" s="167">
        <v>15</v>
      </c>
      <c r="M14" s="167">
        <f t="shared" si="3"/>
        <v>37.255400000000009</v>
      </c>
      <c r="N14" s="160">
        <v>0</v>
      </c>
      <c r="O14" s="160">
        <f t="shared" si="4"/>
        <v>0</v>
      </c>
      <c r="P14" s="160">
        <v>0</v>
      </c>
      <c r="Q14" s="167">
        <f t="shared" si="5"/>
        <v>32.396000000000008</v>
      </c>
      <c r="R14" s="160"/>
      <c r="S14" s="160"/>
      <c r="T14" s="161">
        <v>0.65300000000000002</v>
      </c>
      <c r="U14" s="160">
        <f t="shared" si="6"/>
        <v>0.13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108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5</v>
      </c>
      <c r="B15" s="157" t="s">
        <v>119</v>
      </c>
      <c r="C15" s="178" t="s">
        <v>120</v>
      </c>
      <c r="D15" s="159" t="s">
        <v>114</v>
      </c>
      <c r="E15" s="165">
        <v>0.2</v>
      </c>
      <c r="F15" s="207">
        <v>176.995</v>
      </c>
      <c r="G15" s="167">
        <f t="shared" si="0"/>
        <v>35.399000000000001</v>
      </c>
      <c r="H15" s="167">
        <v>0</v>
      </c>
      <c r="I15" s="167">
        <f t="shared" si="1"/>
        <v>0</v>
      </c>
      <c r="J15" s="167">
        <v>194.5</v>
      </c>
      <c r="K15" s="167">
        <f t="shared" si="2"/>
        <v>38.9</v>
      </c>
      <c r="L15" s="167">
        <v>15</v>
      </c>
      <c r="M15" s="167">
        <f t="shared" si="3"/>
        <v>40.708849999999998</v>
      </c>
      <c r="N15" s="160">
        <v>0</v>
      </c>
      <c r="O15" s="160">
        <f t="shared" si="4"/>
        <v>0</v>
      </c>
      <c r="P15" s="160">
        <v>0</v>
      </c>
      <c r="Q15" s="167">
        <f t="shared" si="5"/>
        <v>35.399000000000001</v>
      </c>
      <c r="R15" s="160"/>
      <c r="S15" s="160"/>
      <c r="T15" s="161">
        <v>0.49</v>
      </c>
      <c r="U15" s="160">
        <f t="shared" si="6"/>
        <v>0.1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6</v>
      </c>
      <c r="B16" s="157" t="s">
        <v>121</v>
      </c>
      <c r="C16" s="178" t="s">
        <v>122</v>
      </c>
      <c r="D16" s="159" t="s">
        <v>114</v>
      </c>
      <c r="E16" s="165">
        <v>2.5</v>
      </c>
      <c r="F16" s="207">
        <v>14.196</v>
      </c>
      <c r="G16" s="167">
        <f t="shared" si="0"/>
        <v>35.49</v>
      </c>
      <c r="H16" s="167">
        <v>0</v>
      </c>
      <c r="I16" s="167">
        <f t="shared" si="1"/>
        <v>0</v>
      </c>
      <c r="J16" s="167">
        <v>15.6</v>
      </c>
      <c r="K16" s="167">
        <f t="shared" si="2"/>
        <v>39</v>
      </c>
      <c r="L16" s="167">
        <v>15</v>
      </c>
      <c r="M16" s="167">
        <f t="shared" si="3"/>
        <v>40.813499999999998</v>
      </c>
      <c r="N16" s="160">
        <v>0</v>
      </c>
      <c r="O16" s="160">
        <f t="shared" si="4"/>
        <v>0</v>
      </c>
      <c r="P16" s="160">
        <v>0</v>
      </c>
      <c r="Q16" s="167">
        <f t="shared" si="5"/>
        <v>35.49</v>
      </c>
      <c r="R16" s="160"/>
      <c r="S16" s="160"/>
      <c r="T16" s="161">
        <v>0</v>
      </c>
      <c r="U16" s="160">
        <f t="shared" si="6"/>
        <v>0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7</v>
      </c>
      <c r="B17" s="157" t="s">
        <v>123</v>
      </c>
      <c r="C17" s="178" t="s">
        <v>124</v>
      </c>
      <c r="D17" s="159" t="s">
        <v>114</v>
      </c>
      <c r="E17" s="165">
        <v>0.2</v>
      </c>
      <c r="F17" s="207">
        <v>546</v>
      </c>
      <c r="G17" s="167">
        <f t="shared" si="0"/>
        <v>109.2</v>
      </c>
      <c r="H17" s="167">
        <v>0</v>
      </c>
      <c r="I17" s="167">
        <f t="shared" si="1"/>
        <v>0</v>
      </c>
      <c r="J17" s="167">
        <v>600</v>
      </c>
      <c r="K17" s="167">
        <f t="shared" si="2"/>
        <v>120</v>
      </c>
      <c r="L17" s="167">
        <v>15</v>
      </c>
      <c r="M17" s="167">
        <f t="shared" si="3"/>
        <v>125.58</v>
      </c>
      <c r="N17" s="160">
        <v>0</v>
      </c>
      <c r="O17" s="160">
        <f t="shared" si="4"/>
        <v>0</v>
      </c>
      <c r="P17" s="160">
        <v>0</v>
      </c>
      <c r="Q17" s="167">
        <f t="shared" si="5"/>
        <v>109.2</v>
      </c>
      <c r="R17" s="160"/>
      <c r="S17" s="160"/>
      <c r="T17" s="161">
        <v>0</v>
      </c>
      <c r="U17" s="160">
        <f t="shared" si="6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108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7" t="s">
        <v>125</v>
      </c>
      <c r="C18" s="178" t="s">
        <v>126</v>
      </c>
      <c r="D18" s="159" t="s">
        <v>114</v>
      </c>
      <c r="E18" s="165">
        <v>0.2</v>
      </c>
      <c r="F18" s="207">
        <v>1123.8500000000001</v>
      </c>
      <c r="G18" s="167">
        <f t="shared" si="0"/>
        <v>224.77000000000004</v>
      </c>
      <c r="H18" s="167">
        <v>0</v>
      </c>
      <c r="I18" s="167">
        <f t="shared" si="1"/>
        <v>0</v>
      </c>
      <c r="J18" s="167">
        <v>1235</v>
      </c>
      <c r="K18" s="167">
        <f t="shared" si="2"/>
        <v>247</v>
      </c>
      <c r="L18" s="167">
        <v>15</v>
      </c>
      <c r="M18" s="167">
        <f t="shared" si="3"/>
        <v>258.4855</v>
      </c>
      <c r="N18" s="160">
        <v>0</v>
      </c>
      <c r="O18" s="160">
        <f t="shared" si="4"/>
        <v>0</v>
      </c>
      <c r="P18" s="160">
        <v>0</v>
      </c>
      <c r="Q18" s="167">
        <f t="shared" si="5"/>
        <v>224.77000000000004</v>
      </c>
      <c r="R18" s="160"/>
      <c r="S18" s="160"/>
      <c r="T18" s="161">
        <v>0</v>
      </c>
      <c r="U18" s="160">
        <f t="shared" si="6"/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108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105</v>
      </c>
      <c r="B19" s="158" t="s">
        <v>60</v>
      </c>
      <c r="C19" s="179" t="s">
        <v>61</v>
      </c>
      <c r="D19" s="162"/>
      <c r="E19" s="166"/>
      <c r="F19" s="168"/>
      <c r="G19" s="168"/>
      <c r="H19" s="168"/>
      <c r="I19" s="168">
        <f>SUM(I20:I20)</f>
        <v>0</v>
      </c>
      <c r="J19" s="168"/>
      <c r="K19" s="168">
        <f>SUM(K20:K20)</f>
        <v>129.19999999999999</v>
      </c>
      <c r="L19" s="168"/>
      <c r="M19" s="168">
        <f>SUM(M20:M20)</f>
        <v>135.20779999999999</v>
      </c>
      <c r="N19" s="163"/>
      <c r="O19" s="163">
        <f>SUM(O20:O20)</f>
        <v>0</v>
      </c>
      <c r="P19" s="163"/>
      <c r="Q19" s="163">
        <f>SUM(Q20:Q20)</f>
        <v>117.572</v>
      </c>
      <c r="R19" s="163"/>
      <c r="S19" s="163"/>
      <c r="T19" s="164"/>
      <c r="U19" s="163">
        <f>SUM(U20:U20)</f>
        <v>0.38</v>
      </c>
      <c r="AE19" t="s">
        <v>106</v>
      </c>
    </row>
    <row r="20" spans="1:60" outlineLevel="1" x14ac:dyDescent="0.2">
      <c r="A20" s="152">
        <v>9</v>
      </c>
      <c r="B20" s="157" t="s">
        <v>127</v>
      </c>
      <c r="C20" s="178" t="s">
        <v>128</v>
      </c>
      <c r="D20" s="159" t="s">
        <v>114</v>
      </c>
      <c r="E20" s="165">
        <v>0.2</v>
      </c>
      <c r="F20" s="207">
        <v>587.86</v>
      </c>
      <c r="G20" s="167">
        <f>F20*E20</f>
        <v>117.572</v>
      </c>
      <c r="H20" s="167">
        <v>0</v>
      </c>
      <c r="I20" s="167">
        <f>ROUND(E20*H20,2)</f>
        <v>0</v>
      </c>
      <c r="J20" s="167">
        <v>646</v>
      </c>
      <c r="K20" s="167">
        <f>ROUND(E20*J20,2)</f>
        <v>129.19999999999999</v>
      </c>
      <c r="L20" s="167">
        <v>15</v>
      </c>
      <c r="M20" s="167">
        <f>G20*(1+L20/100)</f>
        <v>135.20779999999999</v>
      </c>
      <c r="N20" s="160">
        <v>0</v>
      </c>
      <c r="O20" s="160">
        <f>ROUND(E20*N20,5)</f>
        <v>0</v>
      </c>
      <c r="P20" s="160">
        <v>0</v>
      </c>
      <c r="Q20" s="167">
        <f>G20</f>
        <v>117.572</v>
      </c>
      <c r="R20" s="160"/>
      <c r="S20" s="160"/>
      <c r="T20" s="161">
        <v>1.8919999999999999</v>
      </c>
      <c r="U20" s="160">
        <f>ROUND(E20*T20,2)</f>
        <v>0.38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108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1" t="s">
        <v>105</v>
      </c>
      <c r="B21" s="186" t="s">
        <v>66</v>
      </c>
      <c r="C21" s="187" t="s">
        <v>156</v>
      </c>
      <c r="D21" s="188"/>
      <c r="E21" s="189"/>
      <c r="F21" s="190"/>
      <c r="G21" s="190"/>
      <c r="H21" s="190"/>
      <c r="I21" s="190">
        <f>SUM(I22:I27)</f>
        <v>2106.56</v>
      </c>
      <c r="J21" s="190"/>
      <c r="K21" s="190">
        <f>SUM(K22:K27)</f>
        <v>2293.04</v>
      </c>
      <c r="L21" s="190"/>
      <c r="M21" s="190">
        <f>SUM(M22:M27)</f>
        <v>4604.1814000000004</v>
      </c>
      <c r="N21" s="191"/>
      <c r="O21" s="191">
        <f>SUM(O22:O27)</f>
        <v>0.16176000000000001</v>
      </c>
      <c r="P21" s="191"/>
      <c r="Q21" s="191">
        <f>SUM(Q22:Q27)</f>
        <v>4003.636</v>
      </c>
      <c r="R21" s="163"/>
      <c r="S21" s="163"/>
      <c r="T21" s="164"/>
      <c r="U21" s="163">
        <f>SUM(U22:U27)</f>
        <v>5.1800000000000006</v>
      </c>
      <c r="AE21" t="s">
        <v>106</v>
      </c>
    </row>
    <row r="22" spans="1:60" ht="22.5" outlineLevel="1" x14ac:dyDescent="0.2">
      <c r="A22" s="152">
        <v>12</v>
      </c>
      <c r="B22" s="157" t="s">
        <v>129</v>
      </c>
      <c r="C22" s="178" t="s">
        <v>130</v>
      </c>
      <c r="D22" s="159" t="s">
        <v>107</v>
      </c>
      <c r="E22" s="165">
        <v>8</v>
      </c>
      <c r="F22" s="207">
        <v>224.77</v>
      </c>
      <c r="G22" s="167">
        <f t="shared" ref="G22:G27" si="7">F22*E22</f>
        <v>1798.16</v>
      </c>
      <c r="H22" s="167">
        <v>146.94</v>
      </c>
      <c r="I22" s="167">
        <f t="shared" ref="I22:I27" si="8">ROUND(E22*H22,2)</f>
        <v>1175.52</v>
      </c>
      <c r="J22" s="167">
        <v>100.06</v>
      </c>
      <c r="K22" s="167">
        <f t="shared" ref="K22:K27" si="9">ROUND(E22*J22,2)</f>
        <v>800.48</v>
      </c>
      <c r="L22" s="167">
        <v>15</v>
      </c>
      <c r="M22" s="167">
        <f t="shared" ref="M22:M27" si="10">G22*(1+L22/100)</f>
        <v>2067.884</v>
      </c>
      <c r="N22" s="160">
        <v>1.452E-2</v>
      </c>
      <c r="O22" s="160">
        <f t="shared" ref="O22:O27" si="11">ROUND(E22*N22,5)</f>
        <v>0.11616</v>
      </c>
      <c r="P22" s="160">
        <v>0</v>
      </c>
      <c r="Q22" s="167">
        <f t="shared" ref="Q22:Q27" si="12">G22</f>
        <v>1798.16</v>
      </c>
      <c r="R22" s="160"/>
      <c r="S22" s="160"/>
      <c r="T22" s="161">
        <v>0.27</v>
      </c>
      <c r="U22" s="160">
        <f t="shared" ref="U22:U27" si="13">ROUND(E22*T22,2)</f>
        <v>2.16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108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2">
        <v>13</v>
      </c>
      <c r="B23" s="157" t="s">
        <v>131</v>
      </c>
      <c r="C23" s="178" t="s">
        <v>132</v>
      </c>
      <c r="D23" s="159" t="s">
        <v>107</v>
      </c>
      <c r="E23" s="165">
        <v>8</v>
      </c>
      <c r="F23" s="207">
        <v>101.465</v>
      </c>
      <c r="G23" s="167">
        <f t="shared" si="7"/>
        <v>811.72</v>
      </c>
      <c r="H23" s="167">
        <v>46.87</v>
      </c>
      <c r="I23" s="167">
        <f t="shared" si="8"/>
        <v>374.96</v>
      </c>
      <c r="J23" s="167">
        <v>64.63</v>
      </c>
      <c r="K23" s="167">
        <f t="shared" si="9"/>
        <v>517.04</v>
      </c>
      <c r="L23" s="167">
        <v>15</v>
      </c>
      <c r="M23" s="167">
        <f t="shared" si="10"/>
        <v>933.47799999999995</v>
      </c>
      <c r="N23" s="160">
        <v>4.0299999999999997E-3</v>
      </c>
      <c r="O23" s="160">
        <f t="shared" si="11"/>
        <v>3.2239999999999998E-2</v>
      </c>
      <c r="P23" s="160">
        <v>0</v>
      </c>
      <c r="Q23" s="167">
        <f t="shared" si="12"/>
        <v>811.72</v>
      </c>
      <c r="R23" s="160"/>
      <c r="S23" s="160"/>
      <c r="T23" s="161">
        <v>0.156</v>
      </c>
      <c r="U23" s="160">
        <f t="shared" si="13"/>
        <v>1.25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108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52">
        <v>14</v>
      </c>
      <c r="B24" s="157" t="s">
        <v>133</v>
      </c>
      <c r="C24" s="178" t="s">
        <v>134</v>
      </c>
      <c r="D24" s="159" t="s">
        <v>107</v>
      </c>
      <c r="E24" s="165">
        <v>8</v>
      </c>
      <c r="F24" s="207">
        <v>36.036000000000001</v>
      </c>
      <c r="G24" s="167">
        <f t="shared" si="7"/>
        <v>288.28800000000001</v>
      </c>
      <c r="H24" s="167">
        <v>16.809999999999999</v>
      </c>
      <c r="I24" s="167">
        <f t="shared" si="8"/>
        <v>134.47999999999999</v>
      </c>
      <c r="J24" s="167">
        <v>22.790000000000003</v>
      </c>
      <c r="K24" s="167">
        <f t="shared" si="9"/>
        <v>182.32</v>
      </c>
      <c r="L24" s="167">
        <v>15</v>
      </c>
      <c r="M24" s="167">
        <f t="shared" si="10"/>
        <v>331.53120000000001</v>
      </c>
      <c r="N24" s="160">
        <v>1.4499999999999999E-3</v>
      </c>
      <c r="O24" s="160">
        <f t="shared" si="11"/>
        <v>1.1599999999999999E-2</v>
      </c>
      <c r="P24" s="160">
        <v>0</v>
      </c>
      <c r="Q24" s="167">
        <f t="shared" si="12"/>
        <v>288.28800000000001</v>
      </c>
      <c r="R24" s="160"/>
      <c r="S24" s="160"/>
      <c r="T24" s="161">
        <v>5.5E-2</v>
      </c>
      <c r="U24" s="160">
        <f t="shared" si="13"/>
        <v>0.44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108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15</v>
      </c>
      <c r="B25" s="157" t="s">
        <v>135</v>
      </c>
      <c r="C25" s="178" t="s">
        <v>136</v>
      </c>
      <c r="D25" s="159" t="s">
        <v>107</v>
      </c>
      <c r="E25" s="165">
        <v>8</v>
      </c>
      <c r="F25" s="207">
        <v>87.087000000000003</v>
      </c>
      <c r="G25" s="167">
        <f t="shared" si="7"/>
        <v>696.69600000000003</v>
      </c>
      <c r="H25" s="167">
        <v>40.46</v>
      </c>
      <c r="I25" s="167">
        <f t="shared" si="8"/>
        <v>323.68</v>
      </c>
      <c r="J25" s="167">
        <v>55.24</v>
      </c>
      <c r="K25" s="167">
        <f t="shared" si="9"/>
        <v>441.92</v>
      </c>
      <c r="L25" s="167">
        <v>15</v>
      </c>
      <c r="M25" s="167">
        <f t="shared" si="10"/>
        <v>801.20039999999995</v>
      </c>
      <c r="N25" s="160">
        <v>1.3999999999999999E-4</v>
      </c>
      <c r="O25" s="160">
        <f t="shared" si="11"/>
        <v>1.1199999999999999E-3</v>
      </c>
      <c r="P25" s="160">
        <v>0</v>
      </c>
      <c r="Q25" s="167">
        <f t="shared" si="12"/>
        <v>696.69600000000003</v>
      </c>
      <c r="R25" s="160"/>
      <c r="S25" s="160"/>
      <c r="T25" s="161">
        <v>0.12</v>
      </c>
      <c r="U25" s="160">
        <f t="shared" si="13"/>
        <v>0.96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108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16</v>
      </c>
      <c r="B26" s="157" t="s">
        <v>137</v>
      </c>
      <c r="C26" s="178" t="s">
        <v>138</v>
      </c>
      <c r="D26" s="159" t="s">
        <v>107</v>
      </c>
      <c r="E26" s="165">
        <v>16</v>
      </c>
      <c r="F26" s="207">
        <v>9.4640000000000004</v>
      </c>
      <c r="G26" s="167">
        <f t="shared" si="7"/>
        <v>151.42400000000001</v>
      </c>
      <c r="H26" s="167">
        <v>6.12</v>
      </c>
      <c r="I26" s="167">
        <f t="shared" si="8"/>
        <v>97.92</v>
      </c>
      <c r="J26" s="167">
        <v>4.28</v>
      </c>
      <c r="K26" s="167">
        <f t="shared" si="9"/>
        <v>68.48</v>
      </c>
      <c r="L26" s="167">
        <v>15</v>
      </c>
      <c r="M26" s="167">
        <f t="shared" si="10"/>
        <v>174.13759999999999</v>
      </c>
      <c r="N26" s="160">
        <v>4.0000000000000003E-5</v>
      </c>
      <c r="O26" s="160">
        <f t="shared" si="11"/>
        <v>6.4000000000000005E-4</v>
      </c>
      <c r="P26" s="160">
        <v>0</v>
      </c>
      <c r="Q26" s="167">
        <f t="shared" si="12"/>
        <v>151.42400000000001</v>
      </c>
      <c r="R26" s="160"/>
      <c r="S26" s="160"/>
      <c r="T26" s="161">
        <v>0</v>
      </c>
      <c r="U26" s="160">
        <f t="shared" si="13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108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12.75" customHeight="1" outlineLevel="1" x14ac:dyDescent="0.2">
      <c r="A27" s="152">
        <v>17</v>
      </c>
      <c r="B27" s="157" t="s">
        <v>139</v>
      </c>
      <c r="C27" s="178" t="s">
        <v>140</v>
      </c>
      <c r="D27" s="159" t="s">
        <v>114</v>
      </c>
      <c r="E27" s="165">
        <v>0.2</v>
      </c>
      <c r="F27" s="207">
        <v>1286.74</v>
      </c>
      <c r="G27" s="167">
        <f t="shared" si="7"/>
        <v>257.34800000000001</v>
      </c>
      <c r="H27" s="167">
        <v>0</v>
      </c>
      <c r="I27" s="167">
        <f t="shared" si="8"/>
        <v>0</v>
      </c>
      <c r="J27" s="167">
        <v>1414</v>
      </c>
      <c r="K27" s="167">
        <f t="shared" si="9"/>
        <v>282.8</v>
      </c>
      <c r="L27" s="167">
        <v>15</v>
      </c>
      <c r="M27" s="167">
        <f t="shared" si="10"/>
        <v>295.9502</v>
      </c>
      <c r="N27" s="160">
        <v>0</v>
      </c>
      <c r="O27" s="160">
        <f t="shared" si="11"/>
        <v>0</v>
      </c>
      <c r="P27" s="160">
        <v>0</v>
      </c>
      <c r="Q27" s="167">
        <f t="shared" si="12"/>
        <v>257.34800000000001</v>
      </c>
      <c r="R27" s="160"/>
      <c r="S27" s="160"/>
      <c r="T27" s="161">
        <v>1.863</v>
      </c>
      <c r="U27" s="160">
        <f t="shared" si="13"/>
        <v>0.37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108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53" t="s">
        <v>105</v>
      </c>
      <c r="B28" s="186" t="s">
        <v>64</v>
      </c>
      <c r="C28" s="187" t="s">
        <v>65</v>
      </c>
      <c r="D28" s="188"/>
      <c r="E28" s="189"/>
      <c r="F28" s="190"/>
      <c r="G28" s="190"/>
      <c r="H28" s="190"/>
      <c r="I28" s="190" t="e">
        <f>SUM(#REF!)</f>
        <v>#REF!</v>
      </c>
      <c r="J28" s="190"/>
      <c r="K28" s="190" t="e">
        <f>SUM(#REF!)</f>
        <v>#REF!</v>
      </c>
      <c r="L28" s="190"/>
      <c r="M28" s="190" t="e">
        <f>SUM(#REF!)</f>
        <v>#REF!</v>
      </c>
      <c r="N28" s="191"/>
      <c r="O28" s="191"/>
      <c r="P28" s="191"/>
      <c r="Q28" s="190">
        <f>Q29+Q30+Q31+Q32</f>
        <v>45194</v>
      </c>
      <c r="R28" s="163"/>
      <c r="S28" s="163"/>
      <c r="T28" s="164"/>
      <c r="U28" s="163">
        <f>SUM(U29:U29)</f>
        <v>1078.6400000000001</v>
      </c>
      <c r="AE28" t="s">
        <v>106</v>
      </c>
    </row>
    <row r="29" spans="1:60" ht="22.5" outlineLevel="1" x14ac:dyDescent="0.2">
      <c r="A29" s="152">
        <v>18</v>
      </c>
      <c r="B29" s="192" t="s">
        <v>153</v>
      </c>
      <c r="C29" s="193" t="s">
        <v>154</v>
      </c>
      <c r="D29" s="194" t="s">
        <v>141</v>
      </c>
      <c r="E29" s="195">
        <v>845</v>
      </c>
      <c r="F29" s="208">
        <v>22.8</v>
      </c>
      <c r="G29" s="196">
        <f t="shared" ref="G29:G30" si="14">F29*E29</f>
        <v>19266</v>
      </c>
      <c r="H29" s="196">
        <v>141.35</v>
      </c>
      <c r="I29" s="196">
        <f>ROUND(E29*H29,2)</f>
        <v>119440.75</v>
      </c>
      <c r="J29" s="196">
        <v>77.650000000000006</v>
      </c>
      <c r="K29" s="196">
        <f>ROUND(E29*J29,2)</f>
        <v>65614.25</v>
      </c>
      <c r="L29" s="196">
        <v>15</v>
      </c>
      <c r="M29" s="196">
        <f>G29*(1+L29/100)</f>
        <v>22155.899999999998</v>
      </c>
      <c r="N29" s="197">
        <v>3.5899999999999999E-3</v>
      </c>
      <c r="O29" s="197">
        <f>ROUND(E29*N29,5)</f>
        <v>3.03355</v>
      </c>
      <c r="P29" s="197">
        <v>0</v>
      </c>
      <c r="Q29" s="196">
        <f t="shared" ref="Q29:Q30" si="15">G29</f>
        <v>19266</v>
      </c>
      <c r="R29" s="160"/>
      <c r="S29" s="160"/>
      <c r="T29" s="161">
        <v>1.2765</v>
      </c>
      <c r="U29" s="160">
        <f>ROUND(E29*T29,2)</f>
        <v>1078.6400000000001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108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2"/>
      <c r="B30" s="192" t="s">
        <v>153</v>
      </c>
      <c r="C30" s="193" t="s">
        <v>162</v>
      </c>
      <c r="D30" s="194" t="s">
        <v>141</v>
      </c>
      <c r="E30" s="195">
        <v>845</v>
      </c>
      <c r="F30" s="196">
        <v>16</v>
      </c>
      <c r="G30" s="196">
        <f t="shared" si="14"/>
        <v>13520</v>
      </c>
      <c r="H30" s="196">
        <v>141.35</v>
      </c>
      <c r="I30" s="196">
        <f>ROUND(E30*H30,2)</f>
        <v>119440.75</v>
      </c>
      <c r="J30" s="196">
        <v>77.650000000000006</v>
      </c>
      <c r="K30" s="196">
        <f>ROUND(E30*J30,2)</f>
        <v>65614.25</v>
      </c>
      <c r="L30" s="196">
        <v>15</v>
      </c>
      <c r="M30" s="196">
        <f>G30*(1+L30/100)</f>
        <v>15547.999999999998</v>
      </c>
      <c r="N30" s="197">
        <v>3.5899999999999999E-3</v>
      </c>
      <c r="O30" s="197">
        <f>ROUND(E30*N30,5)</f>
        <v>3.03355</v>
      </c>
      <c r="P30" s="197">
        <v>0</v>
      </c>
      <c r="Q30" s="196">
        <f t="shared" si="15"/>
        <v>13520</v>
      </c>
      <c r="R30" s="160"/>
      <c r="S30" s="160"/>
      <c r="T30" s="161"/>
      <c r="U30" s="160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2"/>
      <c r="B31" s="192" t="s">
        <v>153</v>
      </c>
      <c r="C31" s="193" t="s">
        <v>157</v>
      </c>
      <c r="D31" s="194" t="s">
        <v>141</v>
      </c>
      <c r="E31" s="195">
        <v>580</v>
      </c>
      <c r="F31" s="208">
        <v>18</v>
      </c>
      <c r="G31" s="196">
        <f t="shared" ref="G31:G32" si="16">F31*E31</f>
        <v>10440</v>
      </c>
      <c r="H31" s="196">
        <v>141.35</v>
      </c>
      <c r="I31" s="196">
        <f>ROUND(E31*H31,2)</f>
        <v>81983</v>
      </c>
      <c r="J31" s="196">
        <v>77.650000000000006</v>
      </c>
      <c r="K31" s="196">
        <f>ROUND(E31*J31,2)</f>
        <v>45037</v>
      </c>
      <c r="L31" s="196">
        <v>15</v>
      </c>
      <c r="M31" s="196">
        <f>G31*(1+L31/100)</f>
        <v>12005.999999999998</v>
      </c>
      <c r="N31" s="197">
        <v>3.5899999999999999E-3</v>
      </c>
      <c r="O31" s="197">
        <f>ROUND(E31*N31,5)</f>
        <v>2.0821999999999998</v>
      </c>
      <c r="P31" s="197">
        <v>0</v>
      </c>
      <c r="Q31" s="196">
        <f t="shared" ref="Q31:Q32" si="17">G31</f>
        <v>10440</v>
      </c>
      <c r="R31" s="160"/>
      <c r="S31" s="160"/>
      <c r="T31" s="161"/>
      <c r="U31" s="160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/>
      <c r="B32" s="192" t="s">
        <v>153</v>
      </c>
      <c r="C32" s="193" t="s">
        <v>158</v>
      </c>
      <c r="D32" s="194" t="s">
        <v>141</v>
      </c>
      <c r="E32" s="195">
        <v>10</v>
      </c>
      <c r="F32" s="208">
        <v>196.8</v>
      </c>
      <c r="G32" s="196">
        <f t="shared" si="16"/>
        <v>1968</v>
      </c>
      <c r="H32" s="196"/>
      <c r="I32" s="196"/>
      <c r="J32" s="196"/>
      <c r="K32" s="196"/>
      <c r="L32" s="196"/>
      <c r="M32" s="196"/>
      <c r="N32" s="197">
        <v>0</v>
      </c>
      <c r="O32" s="197">
        <v>0</v>
      </c>
      <c r="P32" s="197">
        <v>0</v>
      </c>
      <c r="Q32" s="196">
        <f t="shared" si="17"/>
        <v>1968</v>
      </c>
      <c r="R32" s="160"/>
      <c r="S32" s="160"/>
      <c r="T32" s="161"/>
      <c r="U32" s="160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53" t="s">
        <v>105</v>
      </c>
      <c r="B33" s="158" t="s">
        <v>70</v>
      </c>
      <c r="C33" s="179" t="s">
        <v>71</v>
      </c>
      <c r="D33" s="162"/>
      <c r="E33" s="166"/>
      <c r="F33" s="168"/>
      <c r="G33" s="168"/>
      <c r="H33" s="168"/>
      <c r="I33" s="168">
        <f>SUM(I34:I38)</f>
        <v>1424.28</v>
      </c>
      <c r="J33" s="168"/>
      <c r="K33" s="168">
        <f>SUM(K34:K38)</f>
        <v>1443.52</v>
      </c>
      <c r="L33" s="168"/>
      <c r="M33" s="168">
        <f>SUM(M34:M38)</f>
        <v>111769.9375</v>
      </c>
      <c r="N33" s="163"/>
      <c r="O33" s="163">
        <f>SUM(O34:O38)</f>
        <v>8.5400000000000007E-3</v>
      </c>
      <c r="P33" s="163"/>
      <c r="Q33" s="163">
        <f>SUM(Q34:Q38)</f>
        <v>97191.25</v>
      </c>
      <c r="R33" s="163"/>
      <c r="S33" s="163"/>
      <c r="T33" s="164"/>
      <c r="U33" s="163">
        <f>SUM(U34:U38)</f>
        <v>2.71</v>
      </c>
      <c r="AE33" t="s">
        <v>106</v>
      </c>
    </row>
    <row r="34" spans="1:60" ht="22.5" outlineLevel="1" x14ac:dyDescent="0.2">
      <c r="A34" s="152">
        <v>29</v>
      </c>
      <c r="B34" s="157" t="s">
        <v>142</v>
      </c>
      <c r="C34" s="178" t="s">
        <v>155</v>
      </c>
      <c r="D34" s="159" t="s">
        <v>141</v>
      </c>
      <c r="E34" s="165">
        <v>22</v>
      </c>
      <c r="F34" s="206">
        <v>2700</v>
      </c>
      <c r="G34" s="167">
        <f t="shared" ref="G34:G38" si="18">F34*E34</f>
        <v>59400</v>
      </c>
      <c r="H34" s="167">
        <v>22.68</v>
      </c>
      <c r="I34" s="167">
        <f>ROUND(E34*H34,2)</f>
        <v>498.96</v>
      </c>
      <c r="J34" s="167">
        <v>20.72</v>
      </c>
      <c r="K34" s="167">
        <f>ROUND(E34*J34,2)</f>
        <v>455.84</v>
      </c>
      <c r="L34" s="167">
        <v>15</v>
      </c>
      <c r="M34" s="167">
        <f>G34*(1+L34/100)</f>
        <v>68310</v>
      </c>
      <c r="N34" s="160">
        <v>1.1E-4</v>
      </c>
      <c r="O34" s="160">
        <f>ROUND(E34*N34,5)</f>
        <v>2.4199999999999998E-3</v>
      </c>
      <c r="P34" s="160">
        <v>0</v>
      </c>
      <c r="Q34" s="167">
        <f t="shared" ref="Q34:Q38" si="19">G34</f>
        <v>59400</v>
      </c>
      <c r="R34" s="160"/>
      <c r="S34" s="160"/>
      <c r="T34" s="161">
        <v>0.05</v>
      </c>
      <c r="U34" s="160">
        <f>ROUND(E34*T34,2)</f>
        <v>1.1000000000000001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108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2">
        <v>30</v>
      </c>
      <c r="B35" s="199" t="s">
        <v>143</v>
      </c>
      <c r="C35" s="200" t="s">
        <v>159</v>
      </c>
      <c r="D35" s="201" t="s">
        <v>141</v>
      </c>
      <c r="E35" s="202">
        <v>4</v>
      </c>
      <c r="F35" s="206">
        <v>4733</v>
      </c>
      <c r="G35" s="203">
        <f t="shared" si="18"/>
        <v>18932</v>
      </c>
      <c r="H35" s="203">
        <v>77.11</v>
      </c>
      <c r="I35" s="203">
        <f t="shared" ref="I35:I36" si="20">ROUND(E35*H35,2)</f>
        <v>308.44</v>
      </c>
      <c r="J35" s="203">
        <v>34.39</v>
      </c>
      <c r="K35" s="203">
        <f t="shared" ref="K35:K36" si="21">ROUND(E35*J35,2)</f>
        <v>137.56</v>
      </c>
      <c r="L35" s="203">
        <v>15</v>
      </c>
      <c r="M35" s="203">
        <f t="shared" ref="M35:M36" si="22">G35*(1+L35/100)</f>
        <v>21771.8</v>
      </c>
      <c r="N35" s="204">
        <v>5.1000000000000004E-4</v>
      </c>
      <c r="O35" s="204">
        <f t="shared" ref="O35:O36" si="23">ROUND(E35*N35,5)</f>
        <v>2.0400000000000001E-3</v>
      </c>
      <c r="P35" s="204">
        <v>0</v>
      </c>
      <c r="Q35" s="203">
        <f t="shared" si="19"/>
        <v>18932</v>
      </c>
      <c r="R35" s="160"/>
      <c r="S35" s="160"/>
      <c r="T35" s="161">
        <v>8.3000000000000004E-2</v>
      </c>
      <c r="U35" s="160">
        <f>ROUND(E35*T35,2)</f>
        <v>0.33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108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5">
        <v>21</v>
      </c>
      <c r="B36" s="199" t="s">
        <v>143</v>
      </c>
      <c r="C36" s="200" t="s">
        <v>160</v>
      </c>
      <c r="D36" s="201" t="s">
        <v>141</v>
      </c>
      <c r="E36" s="202">
        <v>4</v>
      </c>
      <c r="F36" s="206">
        <v>2376</v>
      </c>
      <c r="G36" s="203">
        <f t="shared" si="18"/>
        <v>9504</v>
      </c>
      <c r="H36" s="203">
        <v>77.11</v>
      </c>
      <c r="I36" s="203">
        <f t="shared" si="20"/>
        <v>308.44</v>
      </c>
      <c r="J36" s="203">
        <v>34.39</v>
      </c>
      <c r="K36" s="203">
        <f t="shared" si="21"/>
        <v>137.56</v>
      </c>
      <c r="L36" s="203">
        <v>15</v>
      </c>
      <c r="M36" s="203">
        <f t="shared" si="22"/>
        <v>10929.599999999999</v>
      </c>
      <c r="N36" s="204">
        <v>5.1000000000000004E-4</v>
      </c>
      <c r="O36" s="204">
        <f t="shared" si="23"/>
        <v>2.0400000000000001E-3</v>
      </c>
      <c r="P36" s="204">
        <v>0</v>
      </c>
      <c r="Q36" s="203">
        <f t="shared" si="19"/>
        <v>9504</v>
      </c>
      <c r="R36" s="160"/>
      <c r="S36" s="160"/>
      <c r="T36" s="161"/>
      <c r="U36" s="160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5">
        <v>22</v>
      </c>
      <c r="B37" s="199" t="s">
        <v>143</v>
      </c>
      <c r="C37" s="200" t="s">
        <v>161</v>
      </c>
      <c r="D37" s="201" t="s">
        <v>141</v>
      </c>
      <c r="E37" s="202">
        <v>4</v>
      </c>
      <c r="F37" s="206">
        <v>2208</v>
      </c>
      <c r="G37" s="203">
        <f t="shared" si="18"/>
        <v>8832</v>
      </c>
      <c r="H37" s="203">
        <v>77.11</v>
      </c>
      <c r="I37" s="203">
        <f>ROUND(E37*H37,2)</f>
        <v>308.44</v>
      </c>
      <c r="J37" s="203">
        <v>34.39</v>
      </c>
      <c r="K37" s="203">
        <f>ROUND(E37*J37,2)</f>
        <v>137.56</v>
      </c>
      <c r="L37" s="203">
        <v>15</v>
      </c>
      <c r="M37" s="203">
        <f>G37*(1+L37/100)</f>
        <v>10156.799999999999</v>
      </c>
      <c r="N37" s="204">
        <v>5.1000000000000004E-4</v>
      </c>
      <c r="O37" s="204">
        <f>ROUND(E37*N37,5)</f>
        <v>2.0400000000000001E-3</v>
      </c>
      <c r="P37" s="204">
        <v>0</v>
      </c>
      <c r="Q37" s="203">
        <f t="shared" si="19"/>
        <v>8832</v>
      </c>
      <c r="R37" s="160"/>
      <c r="S37" s="160"/>
      <c r="T37" s="161"/>
      <c r="U37" s="16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31</v>
      </c>
      <c r="B38" s="157" t="s">
        <v>144</v>
      </c>
      <c r="C38" s="178" t="s">
        <v>145</v>
      </c>
      <c r="D38" s="159" t="s">
        <v>114</v>
      </c>
      <c r="E38" s="165">
        <v>0.5</v>
      </c>
      <c r="F38" s="207">
        <v>1046.5</v>
      </c>
      <c r="G38" s="167">
        <f t="shared" si="18"/>
        <v>523.25</v>
      </c>
      <c r="H38" s="167">
        <v>0</v>
      </c>
      <c r="I38" s="167">
        <f>ROUND(E38*H38,2)</f>
        <v>0</v>
      </c>
      <c r="J38" s="167">
        <v>1150</v>
      </c>
      <c r="K38" s="167">
        <f>ROUND(E38*J38,2)</f>
        <v>575</v>
      </c>
      <c r="L38" s="167">
        <v>15</v>
      </c>
      <c r="M38" s="167">
        <f>G38*(1+L38/100)</f>
        <v>601.73749999999995</v>
      </c>
      <c r="N38" s="160">
        <v>0</v>
      </c>
      <c r="O38" s="160">
        <f>ROUND(E38*N38,5)</f>
        <v>0</v>
      </c>
      <c r="P38" s="160">
        <v>0</v>
      </c>
      <c r="Q38" s="167">
        <f t="shared" si="19"/>
        <v>523.25</v>
      </c>
      <c r="R38" s="160"/>
      <c r="S38" s="160"/>
      <c r="T38" s="161">
        <v>2.5569999999999999</v>
      </c>
      <c r="U38" s="160">
        <f>ROUND(E38*T38,2)</f>
        <v>1.28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108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1" t="s">
        <v>105</v>
      </c>
      <c r="B39" s="171" t="s">
        <v>74</v>
      </c>
      <c r="C39" s="271" t="s">
        <v>163</v>
      </c>
      <c r="D39" s="188"/>
      <c r="E39" s="189"/>
      <c r="F39" s="190"/>
      <c r="G39" s="190"/>
      <c r="H39" s="190"/>
      <c r="I39" s="190">
        <f>SUM(I40:I41)</f>
        <v>547.6</v>
      </c>
      <c r="J39" s="190"/>
      <c r="K39" s="190">
        <f>SUM(K40:K41)</f>
        <v>4070</v>
      </c>
      <c r="L39" s="190"/>
      <c r="M39" s="190">
        <f>SUM(M40:M41)</f>
        <v>4832.8289999999997</v>
      </c>
      <c r="N39" s="191"/>
      <c r="O39" s="191">
        <f>SUM(O40:O41)</f>
        <v>1.5539999999999998E-2</v>
      </c>
      <c r="P39" s="191"/>
      <c r="Q39" s="191">
        <f>SUM(Q40:Q41)</f>
        <v>4202.46</v>
      </c>
      <c r="R39" s="160"/>
      <c r="S39" s="160"/>
      <c r="T39" s="161"/>
      <c r="U39" s="16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25</v>
      </c>
      <c r="B40" s="152" t="s">
        <v>164</v>
      </c>
      <c r="C40" s="272" t="s">
        <v>165</v>
      </c>
      <c r="D40" s="159" t="s">
        <v>107</v>
      </c>
      <c r="E40" s="165">
        <v>74</v>
      </c>
      <c r="F40" s="206">
        <v>16.2</v>
      </c>
      <c r="G40" s="167">
        <f t="shared" ref="G40:G41" si="24">F40*E40</f>
        <v>1198.8</v>
      </c>
      <c r="H40" s="167">
        <v>4.5</v>
      </c>
      <c r="I40" s="167">
        <f>ROUND(E40*H40,2)</f>
        <v>333</v>
      </c>
      <c r="J40" s="167">
        <v>13.3</v>
      </c>
      <c r="K40" s="167">
        <f>ROUND(E40*J40,2)</f>
        <v>984.2</v>
      </c>
      <c r="L40" s="167">
        <v>15</v>
      </c>
      <c r="M40" s="167">
        <f>G40*(1+L40/100)</f>
        <v>1378.62</v>
      </c>
      <c r="N40" s="160">
        <v>6.9999999999999994E-5</v>
      </c>
      <c r="O40" s="160">
        <f>ROUND(E40*N40,5)</f>
        <v>5.1799999999999997E-3</v>
      </c>
      <c r="P40" s="160">
        <v>0</v>
      </c>
      <c r="Q40" s="167">
        <f t="shared" ref="Q40:Q41" si="25">G40</f>
        <v>1198.8</v>
      </c>
      <c r="R40" s="160"/>
      <c r="S40" s="160"/>
      <c r="T40" s="161"/>
      <c r="U40" s="16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2">
        <v>26</v>
      </c>
      <c r="B41" s="172" t="s">
        <v>166</v>
      </c>
      <c r="C41" s="273" t="s">
        <v>167</v>
      </c>
      <c r="D41" s="174" t="s">
        <v>107</v>
      </c>
      <c r="E41" s="175">
        <v>74</v>
      </c>
      <c r="F41" s="208">
        <v>40.590000000000003</v>
      </c>
      <c r="G41" s="274">
        <f t="shared" si="24"/>
        <v>3003.6600000000003</v>
      </c>
      <c r="H41" s="274">
        <v>2.9</v>
      </c>
      <c r="I41" s="274">
        <f>ROUND(E41*H41,2)</f>
        <v>214.6</v>
      </c>
      <c r="J41" s="274">
        <v>41.7</v>
      </c>
      <c r="K41" s="274">
        <f>ROUND(E41*J41,2)</f>
        <v>3085.8</v>
      </c>
      <c r="L41" s="274">
        <v>15</v>
      </c>
      <c r="M41" s="274">
        <f>G41*(1+L41/100)</f>
        <v>3454.2090000000003</v>
      </c>
      <c r="N41" s="176">
        <v>1.3999999999999999E-4</v>
      </c>
      <c r="O41" s="176">
        <f>ROUND(E41*N41,5)</f>
        <v>1.0359999999999999E-2</v>
      </c>
      <c r="P41" s="176">
        <v>0</v>
      </c>
      <c r="Q41" s="274">
        <f t="shared" si="25"/>
        <v>3003.6600000000003</v>
      </c>
      <c r="R41" s="160"/>
      <c r="S41" s="160"/>
      <c r="T41" s="161"/>
      <c r="U41" s="16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105</v>
      </c>
      <c r="B42" s="158" t="s">
        <v>78</v>
      </c>
      <c r="C42" s="179" t="s">
        <v>26</v>
      </c>
      <c r="D42" s="162"/>
      <c r="E42" s="166"/>
      <c r="F42" s="168"/>
      <c r="G42" s="168"/>
      <c r="H42" s="168"/>
      <c r="I42" s="168">
        <f>SUM(I43:I43)</f>
        <v>0</v>
      </c>
      <c r="J42" s="168"/>
      <c r="K42" s="168">
        <f>SUM(K43:K43)</f>
        <v>83620</v>
      </c>
      <c r="L42" s="168"/>
      <c r="M42" s="168">
        <f>SUM(M43:M43)</f>
        <v>2875</v>
      </c>
      <c r="N42" s="163"/>
      <c r="O42" s="163">
        <f>SUM(O43:O43)</f>
        <v>0</v>
      </c>
      <c r="P42" s="163"/>
      <c r="Q42" s="163">
        <f>SUM(Q43:Q43)</f>
        <v>2500</v>
      </c>
      <c r="R42" s="163"/>
      <c r="S42" s="163"/>
      <c r="T42" s="164"/>
      <c r="U42" s="163">
        <f>SUM(U43:U43)</f>
        <v>0</v>
      </c>
      <c r="AE42" t="s">
        <v>106</v>
      </c>
    </row>
    <row r="43" spans="1:60" outlineLevel="1" x14ac:dyDescent="0.2">
      <c r="A43" s="172">
        <v>32</v>
      </c>
      <c r="B43" s="173" t="s">
        <v>146</v>
      </c>
      <c r="C43" s="180" t="s">
        <v>151</v>
      </c>
      <c r="D43" s="174" t="s">
        <v>141</v>
      </c>
      <c r="E43" s="175">
        <v>1</v>
      </c>
      <c r="F43" s="209">
        <v>2500</v>
      </c>
      <c r="G43" s="183">
        <f t="shared" ref="G43" si="26">F43*E43</f>
        <v>2500</v>
      </c>
      <c r="H43" s="183">
        <v>0</v>
      </c>
      <c r="I43" s="183">
        <f>ROUND(E43*H43,2)</f>
        <v>0</v>
      </c>
      <c r="J43" s="183">
        <v>83620</v>
      </c>
      <c r="K43" s="183">
        <f>ROUND(E43*J43,2)</f>
        <v>83620</v>
      </c>
      <c r="L43" s="183">
        <v>15</v>
      </c>
      <c r="M43" s="183">
        <f>G43*(1+L43/100)</f>
        <v>2875</v>
      </c>
      <c r="N43" s="184">
        <v>0</v>
      </c>
      <c r="O43" s="184">
        <f>ROUND(E43*N43,5)</f>
        <v>0</v>
      </c>
      <c r="P43" s="184">
        <v>0</v>
      </c>
      <c r="Q43" s="183">
        <f>G43</f>
        <v>2500</v>
      </c>
      <c r="R43" s="176"/>
      <c r="S43" s="176"/>
      <c r="T43" s="177">
        <v>0</v>
      </c>
      <c r="U43" s="176">
        <f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108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6"/>
      <c r="B44" s="7" t="s">
        <v>147</v>
      </c>
      <c r="C44" s="181" t="s">
        <v>147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C44">
        <v>15</v>
      </c>
      <c r="AD44">
        <v>21</v>
      </c>
    </row>
    <row r="45" spans="1:60" ht="15" x14ac:dyDescent="0.25">
      <c r="C45" s="182"/>
      <c r="O45" s="185" t="s">
        <v>149</v>
      </c>
      <c r="P45" s="185"/>
      <c r="Q45" s="198">
        <f>Q8+Q11+Q19+Q21+Q28+Q33+Q39+Q42</f>
        <v>160645.16099999999</v>
      </c>
      <c r="AE45" t="s">
        <v>148</v>
      </c>
    </row>
    <row r="48" spans="1:60" x14ac:dyDescent="0.2">
      <c r="C48" s="210"/>
      <c r="E48" s="211"/>
    </row>
    <row r="49" spans="3:5" x14ac:dyDescent="0.2">
      <c r="C49" s="210"/>
      <c r="E49" s="211"/>
    </row>
    <row r="50" spans="3:5" x14ac:dyDescent="0.2">
      <c r="C50" s="210"/>
    </row>
    <row r="51" spans="3:5" x14ac:dyDescent="0.2">
      <c r="C51" s="210"/>
    </row>
    <row r="52" spans="3:5" x14ac:dyDescent="0.2">
      <c r="C52" s="210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Kalkulace</cp:lastModifiedBy>
  <cp:lastPrinted>2014-02-28T09:52:57Z</cp:lastPrinted>
  <dcterms:created xsi:type="dcterms:W3CDTF">2009-04-08T07:15:50Z</dcterms:created>
  <dcterms:modified xsi:type="dcterms:W3CDTF">2019-02-12T07:30:43Z</dcterms:modified>
</cp:coreProperties>
</file>