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Smluvní požadavk..." sheetId="2" r:id="rId2"/>
    <sheet name="SO 101 - Dopravně inženýr..." sheetId="3" r:id="rId3"/>
    <sheet name="SO 201 - Most č. ev. 1832..." sheetId="4" r:id="rId4"/>
  </sheets>
  <definedNames>
    <definedName name="_xlnm.Print_Area" localSheetId="0">'Rekapitulace stavby'!$D$4:$AO$36,'Rekapitulace stavby'!$C$42:$AQ$58</definedName>
    <definedName name="_xlnm._FilterDatabase" localSheetId="1" hidden="1">'SO 001 - Smluvní požadavk...'!$C$80:$K$101</definedName>
    <definedName name="_xlnm.Print_Area" localSheetId="1">'SO 001 - Smluvní požadavk...'!$C$4:$J$39,'SO 001 - Smluvní požadavk...'!$C$45:$J$62,'SO 001 - Smluvní požadavk...'!$C$68:$K$101</definedName>
    <definedName name="_xlnm._FilterDatabase" localSheetId="2" hidden="1">'SO 101 - Dopravně inženýr...'!$C$81:$K$97</definedName>
    <definedName name="_xlnm.Print_Area" localSheetId="2">'SO 101 - Dopravně inženýr...'!$C$4:$J$39,'SO 101 - Dopravně inženýr...'!$C$45:$J$63,'SO 101 - Dopravně inženýr...'!$C$69:$K$97</definedName>
    <definedName name="_xlnm._FilterDatabase" localSheetId="3" hidden="1">'SO 201 - Most č. ev. 1832...'!$C$97:$K$263</definedName>
    <definedName name="_xlnm.Print_Area" localSheetId="3">'SO 201 - Most č. ev. 1832...'!$C$4:$J$39,'SO 201 - Most č. ev. 1832...'!$C$45:$J$79,'SO 201 - Most č. ev. 1832...'!$C$85:$K$263</definedName>
    <definedName name="_xlnm.Print_Titles" localSheetId="0">'Rekapitulace stavby'!$52:$52</definedName>
    <definedName name="_xlnm.Print_Titles" localSheetId="1">'SO 001 - Smluvní požadavk...'!$80:$80</definedName>
    <definedName name="_xlnm.Print_Titles" localSheetId="2">'SO 101 - Dopravně inženýr...'!$81:$81</definedName>
    <definedName name="_xlnm.Print_Titles" localSheetId="3">'SO 201 - Most č. ev. 1832...'!$97:$97</definedName>
  </definedNames>
  <calcPr fullCalcOnLoad="1"/>
</workbook>
</file>

<file path=xl/sharedStrings.xml><?xml version="1.0" encoding="utf-8"?>
<sst xmlns="http://schemas.openxmlformats.org/spreadsheetml/2006/main" count="3233" uniqueCount="734">
  <si>
    <t>Export Komplet</t>
  </si>
  <si>
    <t/>
  </si>
  <si>
    <t>2.0</t>
  </si>
  <si>
    <t>ZAMOK</t>
  </si>
  <si>
    <t>False</t>
  </si>
  <si>
    <t>{80d35716-ded6-4abe-9b18-18089628c4ac}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</si>
  <si>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</si>
  <si>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</si>
  <si>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</si>
  <si>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</si>
  <si>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</si>
  <si>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</si>
  <si>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</si>
  <si>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</si>
  <si>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116001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</si>
  <si>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</si>
  <si>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</si>
  <si>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č. ev. 18326 - 1 Dolní Lukavice</t>
  </si>
  <si>
    <t>0,1</t>
  </si>
  <si>
    <t>KSO:</t>
  </si>
  <si>
    <t>CC-CZ:</t>
  </si>
  <si>
    <t>1</t>
  </si>
  <si>
    <t>Místo:</t>
  </si>
  <si>
    <t xml:space="preserve"> </t>
  </si>
  <si>
    <t>Datum:</t>
  </si>
  <si>
    <t>25. 11. 2016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</si>
  <si>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</si>
  <si>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</si>
  <si>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</si>
  <si>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</si>
  <si>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</si>
  <si>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</si>
  <si>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</si>
  <si>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</si>
  <si>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</si>
  <si>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</si>
  <si>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</si>
  <si>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</si>
  <si>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</si>
  <si>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</si>
  <si>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</si>
  <si>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</si>
  <si>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</si>
  <si>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</si>
  <si>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</si>
  <si>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</si>
  <si>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</si>
  <si>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</si>
  <si>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</si>
  <si>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</si>
  <si>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</si>
  <si>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</si>
  <si>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</si>
  <si>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</si>
  <si>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</si>
  <si>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</si>
  <si>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</si>
  <si>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</si>
  <si>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</si>
  <si>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</si>
  <si>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</si>
  <si>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</si>
  <si>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</si>
  <si>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</si>
  <si>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</si>
  <si>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</si>
  <si>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</si>
  <si>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</si>
  <si>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</si>
  <si>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</si>
  <si>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</si>
  <si>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</si>
  <si>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</si>
  <si>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</si>
  <si>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</si>
  <si>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</si>
  <si>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Smluvní požadavky objednatele</t>
  </si>
  <si>
    <t>STA</t>
  </si>
  <si>
    <t>{f537ac70-39cc-444f-957f-1ff94692424e}</t>
  </si>
  <si>
    <t>2</t>
  </si>
  <si>
    <t>SO 101</t>
  </si>
  <si>
    <t>Dopravně inženýrské opatření</t>
  </si>
  <si>
    <t>{fa12200c-2d23-4208-82f3-37f775d679fa}</t>
  </si>
  <si>
    <t>SO 201</t>
  </si>
  <si>
    <t xml:space="preserve">Most č. ev. 18326-1 Dolní Lukavice </t>
  </si>
  <si>
    <t>{57c2bf9f-8fae-4870-830b-6489fcbfa7fa}</t>
  </si>
  <si>
    <t>KRYCÍ LIST SOUPISU PRACÍ</t>
  </si>
  <si>
    <t>Objekt:</t>
  </si>
  <si>
    <t>SO 001 - Smluvní požadavky objednatele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</si>
  <si>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</si>
  <si>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</si>
  <si>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</si>
  <si>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</si>
  <si>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</si>
  <si>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</si>
  <si>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</si>
  <si>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</si>
  <si>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</si>
  <si>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</si>
  <si>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</si>
  <si>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</si>
  <si>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</si>
  <si>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</si>
  <si>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</si>
  <si>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</si>
  <si>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</si>
  <si>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</si>
  <si>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</si>
  <si>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</si>
  <si>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</si>
  <si>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</si>
  <si>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</si>
  <si>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</si>
  <si>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</si>
  <si>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025209999</t>
  </si>
  <si>
    <t>Zkoušky materiálů nezávislou zkušebnou (zkoušky požadované investorem)</t>
  </si>
  <si>
    <t>Kč</t>
  </si>
  <si>
    <t>CS ÚRS 2016 02</t>
  </si>
  <si>
    <t>4</t>
  </si>
  <si>
    <t>029109999</t>
  </si>
  <si>
    <t>Ostatní požadavky - zeměměřičská měření (odděl. geometr. plány pro vypořádání)</t>
  </si>
  <si>
    <t>3</t>
  </si>
  <si>
    <t>029119998</t>
  </si>
  <si>
    <t>Ostatní požadavky - geologické  práce ( ověření IG poměrů)</t>
  </si>
  <si>
    <t>m</t>
  </si>
  <si>
    <t>6</t>
  </si>
  <si>
    <t>029119999</t>
  </si>
  <si>
    <t>Ostatní požadavky - (zaměření skut. stavu)</t>
  </si>
  <si>
    <t>8</t>
  </si>
  <si>
    <t>5</t>
  </si>
  <si>
    <t>029439998</t>
  </si>
  <si>
    <t>Ostatní požadavky - povodňový a havarijní plán</t>
  </si>
  <si>
    <t>029439999</t>
  </si>
  <si>
    <t>Ostatní požadavky - vypracování RDS</t>
  </si>
  <si>
    <t>12</t>
  </si>
  <si>
    <t>7</t>
  </si>
  <si>
    <t>029449999</t>
  </si>
  <si>
    <t>Ostatní požadavky - dokumentace skuteč. provedení v digit. formě ( 4 vyhotovení v tištěné podobě)</t>
  </si>
  <si>
    <t>14</t>
  </si>
  <si>
    <t>029509999</t>
  </si>
  <si>
    <t>Zabezpečení přístupu do dotčených nemovitostí</t>
  </si>
  <si>
    <t>16</t>
  </si>
  <si>
    <t>9</t>
  </si>
  <si>
    <t>029511999</t>
  </si>
  <si>
    <t>Ostatní požadavky - posudky a kontroly ( zkoušky materiálů provedou zhotovitelé dle TP a TKP)</t>
  </si>
  <si>
    <t>18</t>
  </si>
  <si>
    <t>029601997</t>
  </si>
  <si>
    <t>Ostatní požadavky - měření hluku před zahájením a po dokončení stavby</t>
  </si>
  <si>
    <t>kpl</t>
  </si>
  <si>
    <t>20</t>
  </si>
  <si>
    <t>11</t>
  </si>
  <si>
    <t>029601998</t>
  </si>
  <si>
    <t>Ostatní požadavky - odborý dozor (autorský dozor, kordinátor BOZP)</t>
  </si>
  <si>
    <t>hod</t>
  </si>
  <si>
    <t>22</t>
  </si>
  <si>
    <t>029601999</t>
  </si>
  <si>
    <t>Ostatní požadavky - odborý dozor geologa</t>
  </si>
  <si>
    <t>24</t>
  </si>
  <si>
    <t>13</t>
  </si>
  <si>
    <t>029602994</t>
  </si>
  <si>
    <t>Ostatní požadavky - náhrada za prodloužené trasy linek veřejné dopravy po objížďkách</t>
  </si>
  <si>
    <t>26</t>
  </si>
  <si>
    <t>029602995</t>
  </si>
  <si>
    <t>Ostatní požadavky - úpravy objízdných tras</t>
  </si>
  <si>
    <t>m2</t>
  </si>
  <si>
    <t>28</t>
  </si>
  <si>
    <t>029602996</t>
  </si>
  <si>
    <t>Ostatní požadavky - videozáznam stávajícího stavu objízdných tras (pasport poškození) - před realizací</t>
  </si>
  <si>
    <t>30</t>
  </si>
  <si>
    <t>029602997</t>
  </si>
  <si>
    <t>Ostatní požadavky - pasport přilehlých budov před realizací</t>
  </si>
  <si>
    <t>32</t>
  </si>
  <si>
    <t>17</t>
  </si>
  <si>
    <t>029602998</t>
  </si>
  <si>
    <t>Ostatní požadavky - první hlavní prohlídka</t>
  </si>
  <si>
    <t>34</t>
  </si>
  <si>
    <t>029602999</t>
  </si>
  <si>
    <t>Ostatní požadavky - vypracování mostního listu vč. stanovení zatížitelnosti</t>
  </si>
  <si>
    <t>36</t>
  </si>
  <si>
    <t>SO 101 - Dopravně inženýrské opatření</t>
  </si>
  <si>
    <t xml:space="preserve">    9 - Ostatní konstrukce a práce-bourání</t>
  </si>
  <si>
    <t xml:space="preserve">      99 - Přesun hmot</t>
  </si>
  <si>
    <t>Ostatní konstrukce a práce-bourání</t>
  </si>
  <si>
    <t>914111111</t>
  </si>
  <si>
    <t>Montáž svislé dopravní značky do velikosti 1 m2 objímkami na sloupek nebo konzolu</t>
  </si>
  <si>
    <t>kus</t>
  </si>
  <si>
    <t>M</t>
  </si>
  <si>
    <t>404443250</t>
  </si>
  <si>
    <t>značka svislá reflexní AL- 3M 300 x 200 mm              IS 15a</t>
  </si>
  <si>
    <t>914511111</t>
  </si>
  <si>
    <t>Montáž sloupku dopravních značek délky do 3,5 m s betonovým základem</t>
  </si>
  <si>
    <t>404452300</t>
  </si>
  <si>
    <t>sloupek Zn 70 - 350</t>
  </si>
  <si>
    <t>404452540</t>
  </si>
  <si>
    <t>víčko plastové na sloupek 70</t>
  </si>
  <si>
    <t>404452570</t>
  </si>
  <si>
    <t>upínací svorka na sloupek US 70</t>
  </si>
  <si>
    <t>914001113</t>
  </si>
  <si>
    <t>betonová patka sloupu DZ</t>
  </si>
  <si>
    <t>ks</t>
  </si>
  <si>
    <t>915121111</t>
  </si>
  <si>
    <t>Vodorovné dopravní značení šířky 250 mm bílou barvou vodící čáry</t>
  </si>
  <si>
    <t>915611111</t>
  </si>
  <si>
    <t>Předznačení vodorovného liniového značení</t>
  </si>
  <si>
    <t>91400R</t>
  </si>
  <si>
    <t>Přechodné dopravní značení vč. montáže, demontáže (11 měsíců,t.j. 330 dnů)</t>
  </si>
  <si>
    <t>91401R</t>
  </si>
  <si>
    <t>Blikací soupravy vč montáže a demontáže</t>
  </si>
  <si>
    <t>99</t>
  </si>
  <si>
    <t>Přesun hmot</t>
  </si>
  <si>
    <t>998225111</t>
  </si>
  <si>
    <t>Přesun hmot pro pozemní komunikace a letiště s krytem živičným</t>
  </si>
  <si>
    <t>t</t>
  </si>
  <si>
    <t xml:space="preserve">SO 201 - Most č. ev. 18326-1 Dolní Lukavice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</si>
  <si>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</si>
  <si>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</si>
  <si>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</si>
  <si>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</si>
  <si>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povrchu, podlahy, osazení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</si>
  <si>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</si>
  <si>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</si>
  <si>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</si>
  <si>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</si>
  <si>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</si>
  <si>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M - Práce a dodávky M</t>
  </si>
  <si>
    <t xml:space="preserve">    22-M - Montáže oznam. a zabezp. zařízení</t>
  </si>
  <si>
    <t xml:space="preserve">    46-M - Zemní práce při extr.mont.pracích</t>
  </si>
  <si>
    <t>VRN - Vedlejší rozpočtové náklady</t>
  </si>
  <si>
    <t xml:space="preserve">    VRN - Vedlejší rozpočtové náklady</t>
  </si>
  <si>
    <t>113106122</t>
  </si>
  <si>
    <t>Rozebrání dlažeb nebo dílců komunikací pro pěší z kamenných dlaždic           (odtok)</t>
  </si>
  <si>
    <t>113154114</t>
  </si>
  <si>
    <t>Frézování živičného krytu tl 100 mm pruh š 0,5 m pl do 500 m2 bez překážek v trase</t>
  </si>
  <si>
    <t>113107163</t>
  </si>
  <si>
    <t>Odstranění podkladu pl přes 50 do 200 m2 z kameniva drceného tl 300 mm</t>
  </si>
  <si>
    <t>115101201</t>
  </si>
  <si>
    <t>Čerpání vody na dopravní výšku do 10 m průměrný přítok do 500 l/min</t>
  </si>
  <si>
    <t>115101301</t>
  </si>
  <si>
    <t>Pohotovost čerpací soupravy pro dopravní výšku do 10 m přítok do 500 l/min</t>
  </si>
  <si>
    <t>den</t>
  </si>
  <si>
    <t>115201R01</t>
  </si>
  <si>
    <t>Čerpací vrt prům. 300mm, hl. 2m, vč. vystrojení, zřízení, údržba, likvidace</t>
  </si>
  <si>
    <t>119001401</t>
  </si>
  <si>
    <t>Dočasné zajištění potrubí ocelového nebo litinového DN do 200                           RWE</t>
  </si>
  <si>
    <t>119001421</t>
  </si>
  <si>
    <t>Dočasné zajištění kabelů a kabelových tratí ze 3 volně ložených kabelů</t>
  </si>
  <si>
    <t>130001101</t>
  </si>
  <si>
    <t>Příplatek za ztížení vykopávky v blízkosti pozemního vedení</t>
  </si>
  <si>
    <t>m3</t>
  </si>
  <si>
    <t>131201202</t>
  </si>
  <si>
    <t>Hloubení jam zapažených v hornině tř. 3 objemu do 1000 m3</t>
  </si>
  <si>
    <t>131201209</t>
  </si>
  <si>
    <t>Příplatek za lepivost u hloubení jam zapažených v hornině tř. 3</t>
  </si>
  <si>
    <t>161101102</t>
  </si>
  <si>
    <t>Svislé přemístění výkopku z horniny tř. 1 až 4 hl výkopu do 4 m    16%</t>
  </si>
  <si>
    <t>162301101</t>
  </si>
  <si>
    <t>Vodorovné přemístění do 500 m výkopku/sypaniny z horniny tř. 1 až 4</t>
  </si>
  <si>
    <t>162701105</t>
  </si>
  <si>
    <t>Vodorovné přemístění do 10000 m výkopku z horniny tř. 1 až 4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</si>
  <si>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</si>
  <si>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</si>
  <si>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</si>
  <si>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</si>
  <si>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21019R</t>
  </si>
  <si>
    <t>Přeložka kabelu</t>
  </si>
  <si>
    <t>Zakládání</t>
  </si>
  <si>
    <t>231212113</t>
  </si>
  <si>
    <t>Zřízení pilot svislých zapažených D do 1250 mm hl do 10 m s vytažením pažnic z betonu železového</t>
  </si>
  <si>
    <t>19</t>
  </si>
  <si>
    <t>589329R01</t>
  </si>
  <si>
    <t>směs pro beton třída C25-30 XC2,  XA1</t>
  </si>
  <si>
    <t>38</t>
  </si>
  <si>
    <t>231611114</t>
  </si>
  <si>
    <t>Výztuž pilot betonovaných do země ocel z betonářské oceli 10 505</t>
  </si>
  <si>
    <t>40</t>
  </si>
  <si>
    <t>231942231</t>
  </si>
  <si>
    <t>Ocelové štětovnice beraněné řezání otvorů na skládce i zaberaněných        (kotvení římsy k desce)</t>
  </si>
  <si>
    <t>42</t>
  </si>
  <si>
    <t>153112111</t>
  </si>
  <si>
    <t>Nastražení ocelových štětovnic dl do 10 m ve standardních podmínkách z terénu</t>
  </si>
  <si>
    <t>44</t>
  </si>
  <si>
    <t>23</t>
  </si>
  <si>
    <t>153112122</t>
  </si>
  <si>
    <t>Zaberanění ocelových štětovnic na dl do 8 m ve standardních podmínkách z terénu</t>
  </si>
  <si>
    <t>46</t>
  </si>
  <si>
    <t>153113112</t>
  </si>
  <si>
    <t>Vytažení ocelových štětovnic dl do 12 m zaberaněných do hl 8 m z terénu ve standardnich podmínkách</t>
  </si>
  <si>
    <t>48</t>
  </si>
  <si>
    <t>25</t>
  </si>
  <si>
    <t>227211115</t>
  </si>
  <si>
    <t>Odpažení velkoprofilových vrtů průměru do 1050 mm</t>
  </si>
  <si>
    <t>50</t>
  </si>
  <si>
    <t>239111113</t>
  </si>
  <si>
    <t>Odbourání vrchní části znehodnocené výplně pilot D piloty do 1250 mm</t>
  </si>
  <si>
    <t>52</t>
  </si>
  <si>
    <t>27</t>
  </si>
  <si>
    <t>226213211</t>
  </si>
  <si>
    <t>Vrty velkoprofilové svislé zapažené D do 1050 mm hl do 10 m hor. I</t>
  </si>
  <si>
    <t>54</t>
  </si>
  <si>
    <t>274311128</t>
  </si>
  <si>
    <t>Základové pasy, prahy, věnce a ostruhy z betonu prostého C 30/37</t>
  </si>
  <si>
    <t>56</t>
  </si>
  <si>
    <t>29</t>
  </si>
  <si>
    <t>274354111</t>
  </si>
  <si>
    <t>Bednění základových pásů - zřízení</t>
  </si>
  <si>
    <t>58</t>
  </si>
  <si>
    <t>274354211</t>
  </si>
  <si>
    <t>Bednění základových pásů - odstranění</t>
  </si>
  <si>
    <t>60</t>
  </si>
  <si>
    <t>31</t>
  </si>
  <si>
    <t>275311127</t>
  </si>
  <si>
    <t>Základové patky a bloky z betonu prostého C 25/30</t>
  </si>
  <si>
    <t>62</t>
  </si>
  <si>
    <t>Svislé a kompletní konstrukce</t>
  </si>
  <si>
    <t>317171126</t>
  </si>
  <si>
    <t>Kotvení monolitického betonu římsy do mostovky kotvou do vývrtu</t>
  </si>
  <si>
    <t>64</t>
  </si>
  <si>
    <t>33</t>
  </si>
  <si>
    <t>548792R01</t>
  </si>
  <si>
    <t>kotva talířová římsy do vývrtu -  dodávka</t>
  </si>
  <si>
    <t>66</t>
  </si>
  <si>
    <t>317321118</t>
  </si>
  <si>
    <t>Mostní římsy ze ŽB C 30/37 XF4 XD3 XC4</t>
  </si>
  <si>
    <t>68</t>
  </si>
  <si>
    <t>35</t>
  </si>
  <si>
    <t>317353121</t>
  </si>
  <si>
    <t>Bednění mostních říms všech tvarů - zřízení</t>
  </si>
  <si>
    <t>70</t>
  </si>
  <si>
    <t>317353221</t>
  </si>
  <si>
    <t>Bednění mostních říms všech tvarů - odstranění</t>
  </si>
  <si>
    <t>72</t>
  </si>
  <si>
    <t>37</t>
  </si>
  <si>
    <t>317361116</t>
  </si>
  <si>
    <t>Výztuž mostních říms z betonářské oceli 10 505</t>
  </si>
  <si>
    <t>74</t>
  </si>
  <si>
    <t>317661142</t>
  </si>
  <si>
    <t>Výplň spár monolitické římsy tmelem polyuretanovým šířky spáry do 40 mm</t>
  </si>
  <si>
    <t>76</t>
  </si>
  <si>
    <t>39</t>
  </si>
  <si>
    <t>327324128</t>
  </si>
  <si>
    <t>Opěrné zdi a valy ze ŽB odolného proti agresivnímu prostředí tř. C 30/37 XF3 XC2 XA1</t>
  </si>
  <si>
    <t>78</t>
  </si>
  <si>
    <t>327351211</t>
  </si>
  <si>
    <t>Bednění opěrných zdí a valů svislých i skloněných zřízení</t>
  </si>
  <si>
    <t>80</t>
  </si>
  <si>
    <t>41</t>
  </si>
  <si>
    <t>327351221</t>
  </si>
  <si>
    <t>Bednění opěrných zdí a valů svislých i skloněných odstranění</t>
  </si>
  <si>
    <t>82</t>
  </si>
  <si>
    <t>327361006</t>
  </si>
  <si>
    <t>Výztuž opěrných zdí a valů D 12 mm z betonářské oceli 10 505</t>
  </si>
  <si>
    <t>84</t>
  </si>
  <si>
    <t>43</t>
  </si>
  <si>
    <t>334213345</t>
  </si>
  <si>
    <t>Zdivo nadzákladové pilířů, opěr, křídel obkladní z lomového kamene tl 250-450 mm s vyspárováním   (vyzdívka pod přesahy římsy)</t>
  </si>
  <si>
    <t>86</t>
  </si>
  <si>
    <t>334214521</t>
  </si>
  <si>
    <t>Zdivo nadzákladové opěrných zdí z lomového kamene do drátěných gabionů na sucho        (mezi stáv. opěrou a rám kcí)</t>
  </si>
  <si>
    <t>88</t>
  </si>
  <si>
    <t>45</t>
  </si>
  <si>
    <t>334323118</t>
  </si>
  <si>
    <t>Mostní opěry a úložné prahy ze ŽB C 30/37 XF3 XA1 XC2</t>
  </si>
  <si>
    <t>90</t>
  </si>
  <si>
    <t>334351112</t>
  </si>
  <si>
    <t>Bednění systémové mostních opěr a úložných prahů z překližek pro ŽB - zřízení</t>
  </si>
  <si>
    <t>92</t>
  </si>
  <si>
    <t>47</t>
  </si>
  <si>
    <t>334351211</t>
  </si>
  <si>
    <t>Bednění systémové mostních opěr a úložných prahů z překližek - odstranění</t>
  </si>
  <si>
    <t>94</t>
  </si>
  <si>
    <t>334361226</t>
  </si>
  <si>
    <t>Výztuž křídel, závěrných zdí z betonářské oceli 10 505    (kotvení křídel pod římsou ke stáv. opěře)</t>
  </si>
  <si>
    <t>96</t>
  </si>
  <si>
    <t>49</t>
  </si>
  <si>
    <t>334361266</t>
  </si>
  <si>
    <t>Výztuž úložných prahů ložisek z betonářské oceli 10 505</t>
  </si>
  <si>
    <t>98</t>
  </si>
  <si>
    <t>348171R01</t>
  </si>
  <si>
    <t>Osazení mostního ocelového zábradlí na kotevní šrouby</t>
  </si>
  <si>
    <t>100</t>
  </si>
  <si>
    <t>51</t>
  </si>
  <si>
    <t>5531099R</t>
  </si>
  <si>
    <t>Mostní zábradlí - dodávka</t>
  </si>
  <si>
    <t>kg</t>
  </si>
  <si>
    <t>102</t>
  </si>
  <si>
    <t>388995R01</t>
  </si>
  <si>
    <t>Chránička kabelů z trub plast DN 80 vč. uchycení na římsu mostu, mont+dod</t>
  </si>
  <si>
    <t>104</t>
  </si>
  <si>
    <t>53</t>
  </si>
  <si>
    <t>388995R02</t>
  </si>
  <si>
    <t>Chránička kabelů z trub plast DN 80 , mont+dod</t>
  </si>
  <si>
    <t>106</t>
  </si>
  <si>
    <t>389121R01</t>
  </si>
  <si>
    <t>Nosný polorám mostu - dílec š 2,4m, dl. 9,4m ze železobetonu C45/55 XF3 XC2 - mont+dod</t>
  </si>
  <si>
    <t>108</t>
  </si>
  <si>
    <t>55</t>
  </si>
  <si>
    <t>389361003</t>
  </si>
  <si>
    <t>Výztuž doplňková uzavírací nebo petlicové spáry dílců rámové konstrukce D do 12 mm z oceli 10 505</t>
  </si>
  <si>
    <t>110</t>
  </si>
  <si>
    <t>389381R01</t>
  </si>
  <si>
    <t>Doplňková betonáž a bednění malého rozsahu uzavírací nebo petlicové spáry dílců z betonu C 45/55 XF3, XC2</t>
  </si>
  <si>
    <t>112</t>
  </si>
  <si>
    <t>Vodorovné konstrukce</t>
  </si>
  <si>
    <t>57</t>
  </si>
  <si>
    <t>451314111</t>
  </si>
  <si>
    <t>Podklad pod dlažbu z betonu prostého tř. B7,5 tl nad 200 do 250 mm      (kamenné schody)</t>
  </si>
  <si>
    <t>114</t>
  </si>
  <si>
    <t>451315115</t>
  </si>
  <si>
    <t>Podkladní nebo výplňová vrstva z betonu C 16/20 tl do 100 mm</t>
  </si>
  <si>
    <t>116</t>
  </si>
  <si>
    <t>59</t>
  </si>
  <si>
    <t>451476121</t>
  </si>
  <si>
    <t>Podkladní vrstva plastbetonová tixotropní první vrstva tl 10 mm                         (práh- drážka  uložení rámů)</t>
  </si>
  <si>
    <t>118</t>
  </si>
  <si>
    <t>451476122</t>
  </si>
  <si>
    <t>Podkladní vrstva plastbetonová tixotropní každá další vrstva tl 10 mm             ( drážka práhu pro kotvení rámů)</t>
  </si>
  <si>
    <t>120</t>
  </si>
  <si>
    <t>61</t>
  </si>
  <si>
    <t>451577121</t>
  </si>
  <si>
    <t>Podkladní a výplňová vrstva z kameniva drceného tl do 200 mm</t>
  </si>
  <si>
    <t>122</t>
  </si>
  <si>
    <t>458311R01</t>
  </si>
  <si>
    <t>Výplňové klíny za opěrou - vrstvy tl. 300mm z betonu prostého C 12/15</t>
  </si>
  <si>
    <t>124</t>
  </si>
  <si>
    <t>63</t>
  </si>
  <si>
    <t>458501112</t>
  </si>
  <si>
    <t>Výplňové klíny za opěrou z kameniva drceného hutněného po vrstvách</t>
  </si>
  <si>
    <t>126</t>
  </si>
  <si>
    <t>465210122</t>
  </si>
  <si>
    <t>Schody z lomového kamene na maltu cementovou s vyspárováním tl 250 mm</t>
  </si>
  <si>
    <t>128</t>
  </si>
  <si>
    <t>65</t>
  </si>
  <si>
    <t>465513157</t>
  </si>
  <si>
    <t>Dlažba svahu u opěr z upraveného lomového žulového kamene LK 20 do lože C 25/30         (D-D)</t>
  </si>
  <si>
    <t>130</t>
  </si>
  <si>
    <t>Komunikace</t>
  </si>
  <si>
    <t>564841113</t>
  </si>
  <si>
    <t>Podklad ze štěrkodrtě ŠD tl 140 mm</t>
  </si>
  <si>
    <t>132</t>
  </si>
  <si>
    <t>67</t>
  </si>
  <si>
    <t>564962111</t>
  </si>
  <si>
    <t>Podklad z mechanicky zpevněného kameniva MZK tl 200 mm</t>
  </si>
  <si>
    <t>134</t>
  </si>
  <si>
    <t>565125111</t>
  </si>
  <si>
    <t>Asfaltový beton vrstva podkladní ACP 16+ (obalované kamenivo OKS) tl 40 mm š do 3 m</t>
  </si>
  <si>
    <t>136</t>
  </si>
  <si>
    <t>69</t>
  </si>
  <si>
    <t>565175R01</t>
  </si>
  <si>
    <t>Asfaltový beton vrstva podkladní ACP 16+ (obalované kamenivo OKS) ve spádu tl 40 - 110 mm š do 3 m</t>
  </si>
  <si>
    <t>138</t>
  </si>
  <si>
    <t>577134111</t>
  </si>
  <si>
    <t>Asfaltový beton vrstva obrusná ACO 11 (ABS) tř. I tl 40 mm š do 3 m z nemodifikovaného asfaltu</t>
  </si>
  <si>
    <t>140</t>
  </si>
  <si>
    <t>71</t>
  </si>
  <si>
    <t>577133111</t>
  </si>
  <si>
    <t>Asfaltový beton ABJ (ACO 8) I tl 40 mm š do 3 m                (ochrana izolace mostu)</t>
  </si>
  <si>
    <t>142</t>
  </si>
  <si>
    <t>596211110</t>
  </si>
  <si>
    <t>Kladení zámkové dlažby komunikací pro pěší tl 60 mm skupiny A pl do 50 m2</t>
  </si>
  <si>
    <t>144</t>
  </si>
  <si>
    <t>73</t>
  </si>
  <si>
    <t>592453030</t>
  </si>
  <si>
    <t>dlažba se zámkem  skladba 20x16,5x6 cm přírodní</t>
  </si>
  <si>
    <t>146</t>
  </si>
  <si>
    <t>Úpravy povrchu, podlahy, osazení</t>
  </si>
  <si>
    <t>632451493</t>
  </si>
  <si>
    <t>Příplatek k potěrům pískocementovým za úpravu povrchů válečkováním           (římsa v chodníkvé části)</t>
  </si>
  <si>
    <t>148</t>
  </si>
  <si>
    <t>75</t>
  </si>
  <si>
    <t>632459111</t>
  </si>
  <si>
    <t>Příplatek  za sražení hran viditelných konstrukcí             (úložný práh)</t>
  </si>
  <si>
    <t>150</t>
  </si>
  <si>
    <t>911331111</t>
  </si>
  <si>
    <t>Svodidlo ocelové jednostranné JSNH4/N2 se zaberaněním sloupků po 2 m</t>
  </si>
  <si>
    <t>152</t>
  </si>
  <si>
    <t>77</t>
  </si>
  <si>
    <t>911334122</t>
  </si>
  <si>
    <t>Svodidlo ocelové zábradelní ZSNH4/H2 kotvené do římsy s výplní ze svislých tyčí</t>
  </si>
  <si>
    <t>154</t>
  </si>
  <si>
    <t>911334621</t>
  </si>
  <si>
    <t>Mostní svodidlo ocelové úrovně zádržnosti H 2 typ KB1 RH2 K</t>
  </si>
  <si>
    <t>156</t>
  </si>
  <si>
    <t>79</t>
  </si>
  <si>
    <t>914112111</t>
  </si>
  <si>
    <t>Tabulka s označením evidenčního čísla mostu</t>
  </si>
  <si>
    <t>158</t>
  </si>
  <si>
    <t>916563211</t>
  </si>
  <si>
    <t>Osazení silničního obrubníku betonového stojatého s boční opěrou do lože z betonu prostého     (F-F)</t>
  </si>
  <si>
    <t>160</t>
  </si>
  <si>
    <t>81</t>
  </si>
  <si>
    <t>592174500</t>
  </si>
  <si>
    <t>obrubník betonový chodníkový ABO 1-15 100x15x30 cm</t>
  </si>
  <si>
    <t>162</t>
  </si>
  <si>
    <t>919726124</t>
  </si>
  <si>
    <t>Geotextilie pro ochranu, separaci a filtraci netkaná měrná hmotnost do 800 g/m2</t>
  </si>
  <si>
    <t>164</t>
  </si>
  <si>
    <t>83</t>
  </si>
  <si>
    <t>919731112</t>
  </si>
  <si>
    <t>Zarovnání styčné plochy podkladu nebo krytu z betonu tl do 150 mm     (po demolici desky)</t>
  </si>
  <si>
    <t>166</t>
  </si>
  <si>
    <t>931992111</t>
  </si>
  <si>
    <t>Výplň dilatačních spár z pěnového polystyrénu tl 20 mm</t>
  </si>
  <si>
    <t>168</t>
  </si>
  <si>
    <t>85</t>
  </si>
  <si>
    <t>931994R01</t>
  </si>
  <si>
    <t>Těsnění spáry mezi římsou a vozovkou na mostě zálivkou tl. min 15mm, mont+dod</t>
  </si>
  <si>
    <t>170</t>
  </si>
  <si>
    <t>935111211</t>
  </si>
  <si>
    <t>Osazení příkopového žlabu do štěrkopísku tl 100 mm z betonových tvárnic š 800 mm                  (řez C-C)</t>
  </si>
  <si>
    <t>172</t>
  </si>
  <si>
    <t>87</t>
  </si>
  <si>
    <t>592274960</t>
  </si>
  <si>
    <t>žlabovka betonová TBM 33-60 33x60x8 cm</t>
  </si>
  <si>
    <t>174</t>
  </si>
  <si>
    <t>935316R01</t>
  </si>
  <si>
    <t>Odvodňovací žlab mělký z betonu pl do 0,30 m2 - přechodová část mezi žlabovkami a stáv. příkopem</t>
  </si>
  <si>
    <t>176</t>
  </si>
  <si>
    <t>89</t>
  </si>
  <si>
    <t>936000R01</t>
  </si>
  <si>
    <t>Vyznačení roku výstavby trvalým neodnímatelným způsobem - vtlačením do betonu</t>
  </si>
  <si>
    <t>178</t>
  </si>
  <si>
    <t>936171123</t>
  </si>
  <si>
    <t>Osazení kovových doplňků mostního vybavení - desky do 15 kg přichycené šrouby</t>
  </si>
  <si>
    <t>180</t>
  </si>
  <si>
    <t>91</t>
  </si>
  <si>
    <t>936500R02</t>
  </si>
  <si>
    <t>Drobné doplňkové konstr. kovové - geodetické značky</t>
  </si>
  <si>
    <t>182</t>
  </si>
  <si>
    <t>953943R01</t>
  </si>
  <si>
    <t>Kotevní trny zabetonované do gabionu D16, dl. 800mm á 1m, mont+dod</t>
  </si>
  <si>
    <t>184</t>
  </si>
  <si>
    <t>93</t>
  </si>
  <si>
    <t>953961R01</t>
  </si>
  <si>
    <t>Kotvy chemickou patronou M 16 hl 170 mm do betonu, ŽB nebo kamene s vyvrtáním otvoru</t>
  </si>
  <si>
    <t>186</t>
  </si>
  <si>
    <t>953965132</t>
  </si>
  <si>
    <t>Kotevní šroub pro chemické kotvy M 16 dl 260 mm</t>
  </si>
  <si>
    <t>188</t>
  </si>
  <si>
    <t>960211251</t>
  </si>
  <si>
    <t>Bourání konstrukcí zděných, z betonu nebo asfaltobetonu , kam. dlažeb                              (dlažba)</t>
  </si>
  <si>
    <t>192</t>
  </si>
  <si>
    <t>97</t>
  </si>
  <si>
    <t>961021112</t>
  </si>
  <si>
    <t>Bourání mostních základů z kamene                           (část horní kam. zdi   -D-d)</t>
  </si>
  <si>
    <t>194</t>
  </si>
  <si>
    <t>961051111</t>
  </si>
  <si>
    <t>Bourání mostních základů z ŽB</t>
  </si>
  <si>
    <t>196</t>
  </si>
  <si>
    <t>963023611</t>
  </si>
  <si>
    <t>Vybourání schodišťových stupňů  kamenných</t>
  </si>
  <si>
    <t>198</t>
  </si>
  <si>
    <t>963051111</t>
  </si>
  <si>
    <t>Bourání mostní nosné konstrukce z ŽB</t>
  </si>
  <si>
    <t>200</t>
  </si>
  <si>
    <t>101</t>
  </si>
  <si>
    <t>964072451</t>
  </si>
  <si>
    <t>Vybourání válcovaných nosníků ze zdiva smíšeného dl do 8 m hmotnosti přes 55 kg/m</t>
  </si>
  <si>
    <t>202</t>
  </si>
  <si>
    <t>966005211</t>
  </si>
  <si>
    <t>Rozebrání a odstranění silničního zábradlí se sloupky osazenými do říms nebo krycích desek</t>
  </si>
  <si>
    <t>204</t>
  </si>
  <si>
    <t>103</t>
  </si>
  <si>
    <t>966006112</t>
  </si>
  <si>
    <t>Odstranění značek pro staničení uklínovaných kameny hektometrovníků nebo mezníků    (bet. patník)</t>
  </si>
  <si>
    <t>206</t>
  </si>
  <si>
    <t>967043111</t>
  </si>
  <si>
    <t>Odsekání vrstvy vyrovnávacího betonu na nosné konstrukci mostů tl 150 mm</t>
  </si>
  <si>
    <t>208</t>
  </si>
  <si>
    <t>105</t>
  </si>
  <si>
    <t>977141125</t>
  </si>
  <si>
    <t>Vrty pro kotvy do betonu průměru 25 mm hloubky 170 mm s vyplněním epoxidovým tmelem</t>
  </si>
  <si>
    <t>210</t>
  </si>
  <si>
    <t>977141132</t>
  </si>
  <si>
    <t>Vrty pro kotvy do betonu průměru 32 mm hloubky 220 mm s vyplněním epoxidovým tmelem</t>
  </si>
  <si>
    <t>212</t>
  </si>
  <si>
    <t>107</t>
  </si>
  <si>
    <t>548790R01</t>
  </si>
  <si>
    <t>ocelová kotva OMO M16 - 145mm komplet, vč. povrch. úpravy zinkováním, dodávka</t>
  </si>
  <si>
    <t>214</t>
  </si>
  <si>
    <t>548790R02</t>
  </si>
  <si>
    <t>ocelová kotva OMO M24 - 205-210mm komplet vč. povrch. úpravy zinkováním , dodávka</t>
  </si>
  <si>
    <t>216</t>
  </si>
  <si>
    <t>109</t>
  </si>
  <si>
    <t>997211111</t>
  </si>
  <si>
    <t>Svislá doprava suti na v 3,5 m</t>
  </si>
  <si>
    <t>218</t>
  </si>
  <si>
    <t>997211511</t>
  </si>
  <si>
    <t>Vodorovná doprava suti po suchu na vzdálenost do 1 km</t>
  </si>
  <si>
    <t>220</t>
  </si>
  <si>
    <t>111</t>
  </si>
  <si>
    <t>997211519</t>
  </si>
  <si>
    <t>Příplatek ZKD 1 km u vodorovné dopravy suti</t>
  </si>
  <si>
    <t>222</t>
  </si>
  <si>
    <t>997221825</t>
  </si>
  <si>
    <t>Poplatek za uložení železobetonového odpadu na skládce (skládkovné)</t>
  </si>
  <si>
    <t>224</t>
  </si>
  <si>
    <t>113</t>
  </si>
  <si>
    <t>997221855</t>
  </si>
  <si>
    <t>Poplatek za uložení odpadu z kameniva na skládce (skládkovné)</t>
  </si>
  <si>
    <t>226</t>
  </si>
  <si>
    <t>997221845</t>
  </si>
  <si>
    <t>Poplatek za uložení odpadu z asfaltových povrchů na skládce (skládkovné)</t>
  </si>
  <si>
    <t>228</t>
  </si>
  <si>
    <t>115</t>
  </si>
  <si>
    <t>997221R01</t>
  </si>
  <si>
    <t>Poplatek za uložení odpadu z asfaltových povrchů s obsahem dehtu na skládce (skládkovné)</t>
  </si>
  <si>
    <t>230</t>
  </si>
  <si>
    <t>997221R02</t>
  </si>
  <si>
    <t>Poplatek za uložení odpadu z betonu kontaminovaného u na skládce (skládkovné)</t>
  </si>
  <si>
    <t>232</t>
  </si>
  <si>
    <t>117</t>
  </si>
  <si>
    <t>998214111</t>
  </si>
  <si>
    <t>Přesun hmot pro mosty montované z dílců ŽB nebo předpjatých v do 20 m</t>
  </si>
  <si>
    <t>234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</si>
  <si>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</si>
  <si>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</si>
  <si>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</si>
  <si>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</si>
  <si>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</si>
  <si>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</si>
  <si>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236</t>
  </si>
  <si>
    <t>119</t>
  </si>
  <si>
    <t>111631500</t>
  </si>
  <si>
    <t>lak asfaltový penetrační</t>
  </si>
  <si>
    <t>238</t>
  </si>
  <si>
    <t>711112002</t>
  </si>
  <si>
    <t>Provedení izolace proti zemní vlhkosti svislé za studena lakem asfaltovým</t>
  </si>
  <si>
    <t>240</t>
  </si>
  <si>
    <t>121</t>
  </si>
  <si>
    <t>111631520</t>
  </si>
  <si>
    <t>lak asfaltový</t>
  </si>
  <si>
    <t>242</t>
  </si>
  <si>
    <t>711131R01</t>
  </si>
  <si>
    <t>Odstranění izolace mostovky</t>
  </si>
  <si>
    <t>244</t>
  </si>
  <si>
    <t>123</t>
  </si>
  <si>
    <t>711142559</t>
  </si>
  <si>
    <t>Provedení izolace proti zemní vlhkosti pásy přitavením svislé NAIP</t>
  </si>
  <si>
    <t>246</t>
  </si>
  <si>
    <t>628522540</t>
  </si>
  <si>
    <t>pás asfaltovaný modifikovaný</t>
  </si>
  <si>
    <t>248</t>
  </si>
  <si>
    <t>125</t>
  </si>
  <si>
    <t>711311001</t>
  </si>
  <si>
    <t>Provedení hydroizolace mostovek za studena lakem asfaltovým penetračním                     (most)</t>
  </si>
  <si>
    <t>250</t>
  </si>
  <si>
    <t>252</t>
  </si>
  <si>
    <t>127</t>
  </si>
  <si>
    <t>711491272</t>
  </si>
  <si>
    <t>Provedení izolace proti tlakové vodě svislé z textilií vrstva ochranná</t>
  </si>
  <si>
    <t>254</t>
  </si>
  <si>
    <t>673520290</t>
  </si>
  <si>
    <t>geotextilie ochranná 710 g/m2</t>
  </si>
  <si>
    <t>256</t>
  </si>
  <si>
    <t>129</t>
  </si>
  <si>
    <t>711341564</t>
  </si>
  <si>
    <t>Provedení hydroizolace mostovek pásy přitavením NAIP</t>
  </si>
  <si>
    <t>258</t>
  </si>
  <si>
    <t>260</t>
  </si>
  <si>
    <t>131</t>
  </si>
  <si>
    <t>628560R01</t>
  </si>
  <si>
    <t>pás asfaltovaný modifikovaný s hliníkovou fólií</t>
  </si>
  <si>
    <t>262</t>
  </si>
  <si>
    <t>711491273</t>
  </si>
  <si>
    <t>Provedení izolace proti tlakové vodě svislé z nopové folie</t>
  </si>
  <si>
    <t>264</t>
  </si>
  <si>
    <t>133</t>
  </si>
  <si>
    <t>283231020</t>
  </si>
  <si>
    <t>fólie z polyetylénu hydroizolační nopová š. 1,4 m, tl. 1,5 mm</t>
  </si>
  <si>
    <t>266</t>
  </si>
  <si>
    <t>998711201</t>
  </si>
  <si>
    <t>Přesun hmot pro izolace proti vodě, vlhkosti a plynům v objektech v do 6 m</t>
  </si>
  <si>
    <t>%</t>
  </si>
  <si>
    <t>268</t>
  </si>
  <si>
    <t>764</t>
  </si>
  <si>
    <t>Konstrukce klempířské</t>
  </si>
  <si>
    <t>135</t>
  </si>
  <si>
    <t>764223R01</t>
  </si>
  <si>
    <t>Okapní plech Cu tl. 8mm  rš 250 mm</t>
  </si>
  <si>
    <t>270</t>
  </si>
  <si>
    <t>998764201</t>
  </si>
  <si>
    <t>Přesun hmot procentní pro konstrukce klempířské v objektech v do 6 m</t>
  </si>
  <si>
    <t>272</t>
  </si>
  <si>
    <t>783</t>
  </si>
  <si>
    <t>Dokončovací práce - nátěry</t>
  </si>
  <si>
    <t>137</t>
  </si>
  <si>
    <t>78310R</t>
  </si>
  <si>
    <t>Nátěr betonu proti působení posypových solí                           (římsy)</t>
  </si>
  <si>
    <t>274</t>
  </si>
  <si>
    <t>783271001</t>
  </si>
  <si>
    <t>Nátěry polyuretanové kovových doplňkových konstrukcí jednonásobné a 2x email</t>
  </si>
  <si>
    <t>276</t>
  </si>
  <si>
    <t>139</t>
  </si>
  <si>
    <t>783271007</t>
  </si>
  <si>
    <t>Nátěry polyuretanové kovových doplňkových konstrukcí základní</t>
  </si>
  <si>
    <t>278</t>
  </si>
  <si>
    <t>789</t>
  </si>
  <si>
    <t>Povrchové úpravy ocelových konstrukcí a technologických zařízení</t>
  </si>
  <si>
    <t>789221112</t>
  </si>
  <si>
    <t>Otryskání ocelových konstrukcí třídy I povrch jemný a střední A na Sa 2 1/2</t>
  </si>
  <si>
    <t>280</t>
  </si>
  <si>
    <t>141</t>
  </si>
  <si>
    <t>789421R01</t>
  </si>
  <si>
    <t>Žárové zinkování ponorem  Zn 60-80 um</t>
  </si>
  <si>
    <t>282</t>
  </si>
  <si>
    <t>Práce a dodávky M</t>
  </si>
  <si>
    <t>22-M</t>
  </si>
  <si>
    <t>Montáže oznam. a zabezp. zařízení</t>
  </si>
  <si>
    <t>220070R01</t>
  </si>
  <si>
    <t>Montáž kabelové spojky</t>
  </si>
  <si>
    <t>284</t>
  </si>
  <si>
    <t>143</t>
  </si>
  <si>
    <t>354323R01</t>
  </si>
  <si>
    <t>spojka kabelová</t>
  </si>
  <si>
    <t>286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</si>
  <si>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</si>
  <si>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</si>
  <si>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</si>
  <si>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</si>
  <si>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</si>
  <si>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288</t>
  </si>
  <si>
    <t>VRN</t>
  </si>
  <si>
    <t>Vedlejší rozpočtové náklady</t>
  </si>
  <si>
    <t>145</t>
  </si>
  <si>
    <t>012203000</t>
  </si>
  <si>
    <t>Geodetické práce při provádění stavby</t>
  </si>
  <si>
    <t>290</t>
  </si>
  <si>
    <t>030001000</t>
  </si>
  <si>
    <t>Zařízení staveniště</t>
  </si>
  <si>
    <t>292</t>
  </si>
  <si>
    <t>147</t>
  </si>
  <si>
    <t>060001000</t>
  </si>
  <si>
    <t>Územní vlivy</t>
  </si>
  <si>
    <t>294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</si>
</sst>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49" fontId="27" fillId="0" borderId="22" xfId="0" applyNumberFormat="1" applyFont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167" fontId="27" fillId="0" borderId="22" xfId="0" applyNumberFormat="1" applyFont="1" applyBorder="1" applyAlignment="1" applyProtection="1">
      <alignment vertical="center"/>
      <protection/>
    </xf>
    <xf numFmtId="4" fontId="27" fillId="2" borderId="22" xfId="0" applyNumberFormat="1" applyFont="1" applyFill="1" applyBorder="1" applyAlignment="1" applyProtection="1">
      <alignment vertical="center"/>
      <protection locked="0"/>
    </xf>
    <xf numFmtId="4" fontId="27" fillId="0" borderId="22" xfId="0" applyNumberFormat="1" applyFont="1" applyBorder="1" applyAlignment="1" applyProtection="1">
      <alignment vertical="center"/>
      <protection/>
    </xf>
    <xf numFmtId="0" fontId="27" fillId="0" borderId="3" xfId="0" applyFont="1" applyBorder="1" applyAlignment="1">
      <alignment vertical="center"/>
    </xf>
    <xf numFmtId="0" fontId="27" fillId="2" borderId="14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18</v>
      </c>
    </row>
    <row r="7" spans="2:71" ht="12" customHeight="1">
      <c r="B7" s="16"/>
      <c r="C7" s="17"/>
      <c r="D7" s="27" t="s">
        <v>19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20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21</v>
      </c>
    </row>
    <row r="8" spans="2:71" ht="12" customHeight="1">
      <c r="B8" s="16"/>
      <c r="C8" s="17"/>
      <c r="D8" s="27" t="s">
        <v>22</v>
      </c>
      <c r="E8" s="17"/>
      <c r="F8" s="17"/>
      <c r="G8" s="17"/>
      <c r="H8" s="17"/>
      <c r="I8" s="17"/>
      <c r="J8" s="17"/>
      <c r="K8" s="22" t="s">
        <v>23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24</v>
      </c>
      <c r="AL8" s="17"/>
      <c r="AM8" s="17"/>
      <c r="AN8" s="28" t="s">
        <v>25</v>
      </c>
      <c r="AO8" s="17"/>
      <c r="AP8" s="17"/>
      <c r="AQ8" s="17"/>
      <c r="AR8" s="15"/>
      <c r="BE8" s="26"/>
      <c r="BS8" s="12" t="s">
        <v>26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21</v>
      </c>
    </row>
    <row r="10" spans="2:71" ht="12" customHeight="1">
      <c r="B10" s="16"/>
      <c r="C10" s="17"/>
      <c r="D10" s="27" t="s">
        <v>27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28</v>
      </c>
      <c r="AL10" s="17"/>
      <c r="AM10" s="17"/>
      <c r="AN10" s="22" t="s">
        <v>1</v>
      </c>
      <c r="AO10" s="17"/>
      <c r="AP10" s="17"/>
      <c r="AQ10" s="17"/>
      <c r="AR10" s="15"/>
      <c r="BE10" s="26"/>
      <c r="BS10" s="12" t="s">
        <v>18</v>
      </c>
    </row>
    <row r="11" spans="2:71" ht="18.45" customHeight="1">
      <c r="B11" s="16"/>
      <c r="C11" s="17"/>
      <c r="D11" s="17"/>
      <c r="E11" s="22" t="s">
        <v>23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29</v>
      </c>
      <c r="AL11" s="17"/>
      <c r="AM11" s="17"/>
      <c r="AN11" s="22" t="s">
        <v>1</v>
      </c>
      <c r="AO11" s="17"/>
      <c r="AP11" s="17"/>
      <c r="AQ11" s="17"/>
      <c r="AR11" s="15"/>
      <c r="BE11" s="26"/>
      <c r="BS11" s="12" t="s">
        <v>18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18</v>
      </c>
    </row>
    <row r="13" spans="2:71" ht="12" customHeight="1">
      <c r="B13" s="16"/>
      <c r="C13" s="17"/>
      <c r="D13" s="27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28</v>
      </c>
      <c r="AL13" s="17"/>
      <c r="AM13" s="17"/>
      <c r="AN13" s="29" t="s">
        <v>31</v>
      </c>
      <c r="AO13" s="17"/>
      <c r="AP13" s="17"/>
      <c r="AQ13" s="17"/>
      <c r="AR13" s="15"/>
      <c r="BE13" s="26"/>
      <c r="BS13" s="12" t="s">
        <v>18</v>
      </c>
    </row>
    <row r="14" spans="2:71" ht="12">
      <c r="B14" s="16"/>
      <c r="C14" s="17"/>
      <c r="D14" s="17"/>
      <c r="E14" s="29" t="s">
        <v>31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29</v>
      </c>
      <c r="AL14" s="17"/>
      <c r="AM14" s="17"/>
      <c r="AN14" s="29" t="s">
        <v>31</v>
      </c>
      <c r="AO14" s="17"/>
      <c r="AP14" s="17"/>
      <c r="AQ14" s="17"/>
      <c r="AR14" s="15"/>
      <c r="BE14" s="26"/>
      <c r="BS14" s="12" t="s">
        <v>18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28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23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29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33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28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23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29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33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37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38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39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40</v>
      </c>
      <c r="E29" s="41"/>
      <c r="F29" s="27" t="s">
        <v>41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42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43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44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45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116001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Most č. ev. 18326 - 1 Dolní Lukavice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22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24</v>
      </c>
      <c r="AJ47" s="34"/>
      <c r="AK47" s="34"/>
      <c r="AL47" s="34"/>
      <c r="AM47" s="62" t="str">
        <f>IF(AN8="","",AN8)</f>
        <v>25. 11. 2016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3.65" customHeight="1">
      <c r="B49" s="33"/>
      <c r="C49" s="27" t="s">
        <v>27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32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50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3.65" customHeight="1">
      <c r="B50" s="33"/>
      <c r="C50" s="27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34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51</v>
      </c>
      <c r="D52" s="77"/>
      <c r="E52" s="77"/>
      <c r="F52" s="77"/>
      <c r="G52" s="77"/>
      <c r="H52" s="78"/>
      <c r="I52" s="79" t="s">
        <v>52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53</v>
      </c>
      <c r="AH52" s="77"/>
      <c r="AI52" s="77"/>
      <c r="AJ52" s="77"/>
      <c r="AK52" s="77"/>
      <c r="AL52" s="77"/>
      <c r="AM52" s="77"/>
      <c r="AN52" s="79" t="s">
        <v>54</v>
      </c>
      <c r="AO52" s="77"/>
      <c r="AP52" s="81"/>
      <c r="AQ52" s="82" t="s">
        <v>55</v>
      </c>
      <c r="AR52" s="38"/>
      <c r="AS52" s="83" t="s">
        <v>56</v>
      </c>
      <c r="AT52" s="84" t="s">
        <v>57</v>
      </c>
      <c r="AU52" s="84" t="s">
        <v>58</v>
      </c>
      <c r="AV52" s="84" t="s">
        <v>59</v>
      </c>
      <c r="AW52" s="84" t="s">
        <v>60</v>
      </c>
      <c r="AX52" s="84" t="s">
        <v>61</v>
      </c>
      <c r="AY52" s="84" t="s">
        <v>62</v>
      </c>
      <c r="AZ52" s="84" t="s">
        <v>63</v>
      </c>
      <c r="BA52" s="84" t="s">
        <v>64</v>
      </c>
      <c r="BB52" s="84" t="s">
        <v>65</v>
      </c>
      <c r="BC52" s="84" t="s">
        <v>66</v>
      </c>
      <c r="BD52" s="85" t="s">
        <v>67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68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ROUND(SUM(AG55:AG57),2)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ROUND(SUM(AS55:AS57),2)</f>
        <v>0</v>
      </c>
      <c r="AT54" s="97">
        <f>ROUND(SUM(AV54:AW54),2)</f>
        <v>0</v>
      </c>
      <c r="AU54" s="98">
        <f>ROUND(SUM(AU55:AU57),5)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ROUND(SUM(AZ55:AZ57),2)</f>
        <v>0</v>
      </c>
      <c r="BA54" s="97">
        <f>ROUND(SUM(BA55:BA57),2)</f>
        <v>0</v>
      </c>
      <c r="BB54" s="97">
        <f>ROUND(SUM(BB55:BB57),2)</f>
        <v>0</v>
      </c>
      <c r="BC54" s="97">
        <f>ROUND(SUM(BC55:BC57),2)</f>
        <v>0</v>
      </c>
      <c r="BD54" s="99">
        <f>ROUND(SUM(BD55:BD57),2)</f>
        <v>0</v>
      </c>
      <c r="BS54" s="100" t="s">
        <v>69</v>
      </c>
      <c r="BT54" s="100" t="s">
        <v>70</v>
      </c>
      <c r="BU54" s="101" t="s">
        <v>71</v>
      </c>
      <c r="BV54" s="100" t="s">
        <v>72</v>
      </c>
      <c r="BW54" s="100" t="s">
        <v>5</v>
      </c>
      <c r="BX54" s="100" t="s">
        <v>73</v>
      </c>
      <c r="CL54" s="100" t="s">
        <v>1</v>
      </c>
    </row>
    <row r="55" spans="1:91" s="5" customFormat="1" ht="16.5" customHeight="1">
      <c r="A55" s="102" t="s">
        <v>74</v>
      </c>
      <c r="B55" s="103"/>
      <c r="C55" s="104"/>
      <c r="D55" s="105" t="s">
        <v>75</v>
      </c>
      <c r="E55" s="105"/>
      <c r="F55" s="105"/>
      <c r="G55" s="105"/>
      <c r="H55" s="105"/>
      <c r="I55" s="106"/>
      <c r="J55" s="105" t="s">
        <v>76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7">
        <f>'SO 001 - Smluvní požadavk...'!J30</f>
        <v>0</v>
      </c>
      <c r="AH55" s="106"/>
      <c r="AI55" s="106"/>
      <c r="AJ55" s="106"/>
      <c r="AK55" s="106"/>
      <c r="AL55" s="106"/>
      <c r="AM55" s="106"/>
      <c r="AN55" s="107">
        <f>SUM(AG55,AT55)</f>
        <v>0</v>
      </c>
      <c r="AO55" s="106"/>
      <c r="AP55" s="106"/>
      <c r="AQ55" s="108" t="s">
        <v>77</v>
      </c>
      <c r="AR55" s="109"/>
      <c r="AS55" s="110">
        <v>0</v>
      </c>
      <c r="AT55" s="111">
        <f>ROUND(SUM(AV55:AW55),2)</f>
        <v>0</v>
      </c>
      <c r="AU55" s="112">
        <f>'SO 001 - Smluvní požadavk...'!P81</f>
        <v>0</v>
      </c>
      <c r="AV55" s="111">
        <f>'SO 001 - Smluvní požadavk...'!J33</f>
        <v>0</v>
      </c>
      <c r="AW55" s="111">
        <f>'SO 001 - Smluvní požadavk...'!J34</f>
        <v>0</v>
      </c>
      <c r="AX55" s="111">
        <f>'SO 001 - Smluvní požadavk...'!J35</f>
        <v>0</v>
      </c>
      <c r="AY55" s="111">
        <f>'SO 001 - Smluvní požadavk...'!J36</f>
        <v>0</v>
      </c>
      <c r="AZ55" s="111">
        <f>'SO 001 - Smluvní požadavk...'!F33</f>
        <v>0</v>
      </c>
      <c r="BA55" s="111">
        <f>'SO 001 - Smluvní požadavk...'!F34</f>
        <v>0</v>
      </c>
      <c r="BB55" s="111">
        <f>'SO 001 - Smluvní požadavk...'!F35</f>
        <v>0</v>
      </c>
      <c r="BC55" s="111">
        <f>'SO 001 - Smluvní požadavk...'!F36</f>
        <v>0</v>
      </c>
      <c r="BD55" s="113">
        <f>'SO 001 - Smluvní požadavk...'!F37</f>
        <v>0</v>
      </c>
      <c r="BT55" s="114" t="s">
        <v>21</v>
      </c>
      <c r="BV55" s="114" t="s">
        <v>72</v>
      </c>
      <c r="BW55" s="114" t="s">
        <v>78</v>
      </c>
      <c r="BX55" s="114" t="s">
        <v>5</v>
      </c>
      <c r="CL55" s="114" t="s">
        <v>1</v>
      </c>
      <c r="CM55" s="114" t="s">
        <v>79</v>
      </c>
    </row>
    <row r="56" spans="1:91" s="5" customFormat="1" ht="16.5" customHeight="1">
      <c r="A56" s="102" t="s">
        <v>74</v>
      </c>
      <c r="B56" s="103"/>
      <c r="C56" s="104"/>
      <c r="D56" s="105" t="s">
        <v>80</v>
      </c>
      <c r="E56" s="105"/>
      <c r="F56" s="105"/>
      <c r="G56" s="105"/>
      <c r="H56" s="105"/>
      <c r="I56" s="106"/>
      <c r="J56" s="105" t="s">
        <v>81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7">
        <f>'SO 101 - Dopravně inženýr...'!J30</f>
        <v>0</v>
      </c>
      <c r="AH56" s="106"/>
      <c r="AI56" s="106"/>
      <c r="AJ56" s="106"/>
      <c r="AK56" s="106"/>
      <c r="AL56" s="106"/>
      <c r="AM56" s="106"/>
      <c r="AN56" s="107">
        <f>SUM(AG56,AT56)</f>
        <v>0</v>
      </c>
      <c r="AO56" s="106"/>
      <c r="AP56" s="106"/>
      <c r="AQ56" s="108" t="s">
        <v>77</v>
      </c>
      <c r="AR56" s="109"/>
      <c r="AS56" s="110">
        <v>0</v>
      </c>
      <c r="AT56" s="111">
        <f>ROUND(SUM(AV56:AW56),2)</f>
        <v>0</v>
      </c>
      <c r="AU56" s="112">
        <f>'SO 101 - Dopravně inženýr...'!P82</f>
        <v>0</v>
      </c>
      <c r="AV56" s="111">
        <f>'SO 101 - Dopravně inženýr...'!J33</f>
        <v>0</v>
      </c>
      <c r="AW56" s="111">
        <f>'SO 101 - Dopravně inženýr...'!J34</f>
        <v>0</v>
      </c>
      <c r="AX56" s="111">
        <f>'SO 101 - Dopravně inženýr...'!J35</f>
        <v>0</v>
      </c>
      <c r="AY56" s="111">
        <f>'SO 101 - Dopravně inženýr...'!J36</f>
        <v>0</v>
      </c>
      <c r="AZ56" s="111">
        <f>'SO 101 - Dopravně inženýr...'!F33</f>
        <v>0</v>
      </c>
      <c r="BA56" s="111">
        <f>'SO 101 - Dopravně inženýr...'!F34</f>
        <v>0</v>
      </c>
      <c r="BB56" s="111">
        <f>'SO 101 - Dopravně inženýr...'!F35</f>
        <v>0</v>
      </c>
      <c r="BC56" s="111">
        <f>'SO 101 - Dopravně inženýr...'!F36</f>
        <v>0</v>
      </c>
      <c r="BD56" s="113">
        <f>'SO 101 - Dopravně inženýr...'!F37</f>
        <v>0</v>
      </c>
      <c r="BT56" s="114" t="s">
        <v>21</v>
      </c>
      <c r="BV56" s="114" t="s">
        <v>72</v>
      </c>
      <c r="BW56" s="114" t="s">
        <v>82</v>
      </c>
      <c r="BX56" s="114" t="s">
        <v>5</v>
      </c>
      <c r="CL56" s="114" t="s">
        <v>1</v>
      </c>
      <c r="CM56" s="114" t="s">
        <v>79</v>
      </c>
    </row>
    <row r="57" spans="1:91" s="5" customFormat="1" ht="16.5" customHeight="1">
      <c r="A57" s="102" t="s">
        <v>74</v>
      </c>
      <c r="B57" s="103"/>
      <c r="C57" s="104"/>
      <c r="D57" s="105" t="s">
        <v>83</v>
      </c>
      <c r="E57" s="105"/>
      <c r="F57" s="105"/>
      <c r="G57" s="105"/>
      <c r="H57" s="105"/>
      <c r="I57" s="106"/>
      <c r="J57" s="105" t="s">
        <v>84</v>
      </c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7">
        <f>'SO 201 - Most č. ev. 1832...'!J30</f>
        <v>0</v>
      </c>
      <c r="AH57" s="106"/>
      <c r="AI57" s="106"/>
      <c r="AJ57" s="106"/>
      <c r="AK57" s="106"/>
      <c r="AL57" s="106"/>
      <c r="AM57" s="106"/>
      <c r="AN57" s="107">
        <f>SUM(AG57,AT57)</f>
        <v>0</v>
      </c>
      <c r="AO57" s="106"/>
      <c r="AP57" s="106"/>
      <c r="AQ57" s="108" t="s">
        <v>77</v>
      </c>
      <c r="AR57" s="109"/>
      <c r="AS57" s="115">
        <v>0</v>
      </c>
      <c r="AT57" s="116">
        <f>ROUND(SUM(AV57:AW57),2)</f>
        <v>0</v>
      </c>
      <c r="AU57" s="117">
        <f>'SO 201 - Most č. ev. 1832...'!P98</f>
        <v>0</v>
      </c>
      <c r="AV57" s="116">
        <f>'SO 201 - Most č. ev. 1832...'!J33</f>
        <v>0</v>
      </c>
      <c r="AW57" s="116">
        <f>'SO 201 - Most č. ev. 1832...'!J34</f>
        <v>0</v>
      </c>
      <c r="AX57" s="116">
        <f>'SO 201 - Most č. ev. 1832...'!J35</f>
        <v>0</v>
      </c>
      <c r="AY57" s="116">
        <f>'SO 201 - Most č. ev. 1832...'!J36</f>
        <v>0</v>
      </c>
      <c r="AZ57" s="116">
        <f>'SO 201 - Most č. ev. 1832...'!F33</f>
        <v>0</v>
      </c>
      <c r="BA57" s="116">
        <f>'SO 201 - Most č. ev. 1832...'!F34</f>
        <v>0</v>
      </c>
      <c r="BB57" s="116">
        <f>'SO 201 - Most č. ev. 1832...'!F35</f>
        <v>0</v>
      </c>
      <c r="BC57" s="116">
        <f>'SO 201 - Most č. ev. 1832...'!F36</f>
        <v>0</v>
      </c>
      <c r="BD57" s="118">
        <f>'SO 201 - Most č. ev. 1832...'!F37</f>
        <v>0</v>
      </c>
      <c r="BT57" s="114" t="s">
        <v>21</v>
      </c>
      <c r="BV57" s="114" t="s">
        <v>72</v>
      </c>
      <c r="BW57" s="114" t="s">
        <v>85</v>
      </c>
      <c r="BX57" s="114" t="s">
        <v>5</v>
      </c>
      <c r="CL57" s="114" t="s">
        <v>1</v>
      </c>
      <c r="CM57" s="114" t="s">
        <v>79</v>
      </c>
    </row>
    <row r="58" spans="2:44" s="1" customFormat="1" ht="30" customHeight="1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8"/>
    </row>
    <row r="59" spans="2:44" s="1" customFormat="1" ht="6.95" customHeight="1"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38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SO 001 - Smluvní požadavk...'!C2" display="/"/>
    <hyperlink ref="A56" location="'SO 101 - Dopravně inženýr...'!C2" display="/"/>
    <hyperlink ref="A57" location="'SO 201 - Most č. ev. 1832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78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79</v>
      </c>
    </row>
    <row r="4" spans="2:46" ht="24.95" customHeight="1">
      <c r="B4" s="15"/>
      <c r="D4" s="123" t="s">
        <v>86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24" t="s">
        <v>16</v>
      </c>
      <c r="L6" s="15"/>
    </row>
    <row r="7" spans="2:12" ht="16.5" customHeight="1">
      <c r="B7" s="15"/>
      <c r="E7" s="125" t="str">
        <f>'Rekapitulace stavby'!K6</f>
        <v>Most č. ev. 18326 - 1 Dolní Lukavice</v>
      </c>
      <c r="F7" s="124"/>
      <c r="G7" s="124"/>
      <c r="H7" s="124"/>
      <c r="L7" s="15"/>
    </row>
    <row r="8" spans="2:12" s="1" customFormat="1" ht="12" customHeight="1">
      <c r="B8" s="38"/>
      <c r="D8" s="124" t="s">
        <v>87</v>
      </c>
      <c r="I8" s="126"/>
      <c r="L8" s="38"/>
    </row>
    <row r="9" spans="2:12" s="1" customFormat="1" ht="36.95" customHeight="1">
      <c r="B9" s="38"/>
      <c r="E9" s="127" t="s">
        <v>88</v>
      </c>
      <c r="F9" s="1"/>
      <c r="G9" s="1"/>
      <c r="H9" s="1"/>
      <c r="I9" s="126"/>
      <c r="L9" s="38"/>
    </row>
    <row r="10" spans="2:12" s="1" customFormat="1" ht="12">
      <c r="B10" s="38"/>
      <c r="I10" s="126"/>
      <c r="L10" s="38"/>
    </row>
    <row r="11" spans="2:12" s="1" customFormat="1" ht="12" customHeight="1">
      <c r="B11" s="38"/>
      <c r="D11" s="124" t="s">
        <v>19</v>
      </c>
      <c r="F11" s="12" t="s">
        <v>1</v>
      </c>
      <c r="I11" s="128" t="s">
        <v>20</v>
      </c>
      <c r="J11" s="12" t="s">
        <v>1</v>
      </c>
      <c r="L11" s="38"/>
    </row>
    <row r="12" spans="2:12" s="1" customFormat="1" ht="12" customHeight="1">
      <c r="B12" s="38"/>
      <c r="D12" s="124" t="s">
        <v>22</v>
      </c>
      <c r="F12" s="12" t="s">
        <v>23</v>
      </c>
      <c r="I12" s="128" t="s">
        <v>24</v>
      </c>
      <c r="J12" s="129" t="str">
        <f>'Rekapitulace stavby'!AN8</f>
        <v>25. 11. 2016</v>
      </c>
      <c r="L12" s="38"/>
    </row>
    <row r="13" spans="2:12" s="1" customFormat="1" ht="10.8" customHeight="1">
      <c r="B13" s="38"/>
      <c r="I13" s="126"/>
      <c r="L13" s="38"/>
    </row>
    <row r="14" spans="2:12" s="1" customFormat="1" ht="12" customHeight="1">
      <c r="B14" s="38"/>
      <c r="D14" s="124" t="s">
        <v>27</v>
      </c>
      <c r="I14" s="128" t="s">
        <v>28</v>
      </c>
      <c r="J14" s="12" t="str">
        <f>IF('Rekapitulace stavby'!AN10="","",'Rekapitulace stavby'!AN10)</f>
        <v/>
      </c>
      <c r="L14" s="38"/>
    </row>
    <row r="15" spans="2:12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29</v>
      </c>
      <c r="J15" s="12" t="str">
        <f>IF('Rekapitulace stavby'!AN11="","",'Rekapitulace stavby'!AN11)</f>
        <v/>
      </c>
      <c r="L15" s="38"/>
    </row>
    <row r="16" spans="2:12" s="1" customFormat="1" ht="6.95" customHeight="1">
      <c r="B16" s="38"/>
      <c r="I16" s="126"/>
      <c r="L16" s="38"/>
    </row>
    <row r="17" spans="2:12" s="1" customFormat="1" ht="12" customHeight="1">
      <c r="B17" s="38"/>
      <c r="D17" s="124" t="s">
        <v>30</v>
      </c>
      <c r="I17" s="128" t="s">
        <v>28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29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26"/>
      <c r="L19" s="38"/>
    </row>
    <row r="20" spans="2:12" s="1" customFormat="1" ht="12" customHeight="1">
      <c r="B20" s="38"/>
      <c r="D20" s="124" t="s">
        <v>32</v>
      </c>
      <c r="I20" s="128" t="s">
        <v>28</v>
      </c>
      <c r="J20" s="12" t="str">
        <f>IF('Rekapitulace stavby'!AN16="","",'Rekapitulace stavby'!AN16)</f>
        <v/>
      </c>
      <c r="L20" s="38"/>
    </row>
    <row r="21" spans="2:12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29</v>
      </c>
      <c r="J21" s="12" t="str">
        <f>IF('Rekapitulace stavby'!AN17="","",'Rekapitulace stavby'!AN17)</f>
        <v/>
      </c>
      <c r="L21" s="38"/>
    </row>
    <row r="22" spans="2:12" s="1" customFormat="1" ht="6.95" customHeight="1">
      <c r="B22" s="38"/>
      <c r="I22" s="126"/>
      <c r="L22" s="38"/>
    </row>
    <row r="23" spans="2:12" s="1" customFormat="1" ht="12" customHeight="1">
      <c r="B23" s="38"/>
      <c r="D23" s="124" t="s">
        <v>34</v>
      </c>
      <c r="I23" s="128" t="s">
        <v>28</v>
      </c>
      <c r="J23" s="12" t="str">
        <f>IF('Rekapitulace stavby'!AN19="","",'Rekapitulace stavby'!AN19)</f>
        <v/>
      </c>
      <c r="L23" s="38"/>
    </row>
    <row r="24" spans="2:12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29</v>
      </c>
      <c r="J24" s="12" t="str">
        <f>IF('Rekapitulace stavby'!AN20="","",'Rekapitulace stavby'!AN20)</f>
        <v/>
      </c>
      <c r="L24" s="38"/>
    </row>
    <row r="25" spans="2:12" s="1" customFormat="1" ht="6.95" customHeight="1">
      <c r="B25" s="38"/>
      <c r="I25" s="126"/>
      <c r="L25" s="38"/>
    </row>
    <row r="26" spans="2:12" s="1" customFormat="1" ht="12" customHeight="1">
      <c r="B26" s="38"/>
      <c r="D26" s="124" t="s">
        <v>35</v>
      </c>
      <c r="I26" s="126"/>
      <c r="L26" s="38"/>
    </row>
    <row r="27" spans="2:12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spans="2:12" s="1" customFormat="1" ht="6.95" customHeight="1">
      <c r="B28" s="38"/>
      <c r="I28" s="126"/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pans="2:12" s="1" customFormat="1" ht="25.4" customHeight="1">
      <c r="B30" s="38"/>
      <c r="D30" s="134" t="s">
        <v>36</v>
      </c>
      <c r="I30" s="126"/>
      <c r="J30" s="135">
        <f>ROUND(J81,2)</f>
        <v>0</v>
      </c>
      <c r="L30" s="38"/>
    </row>
    <row r="31" spans="2:12" s="1" customFormat="1" ht="6.95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pans="2:1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pans="2:12" s="1" customFormat="1" ht="14.4" customHeight="1">
      <c r="B33" s="38"/>
      <c r="D33" s="124" t="s">
        <v>40</v>
      </c>
      <c r="E33" s="124" t="s">
        <v>41</v>
      </c>
      <c r="F33" s="138">
        <f>ROUND((SUM(BE81:BE101)),2)</f>
        <v>0</v>
      </c>
      <c r="I33" s="139">
        <v>0.21</v>
      </c>
      <c r="J33" s="138">
        <f>ROUND(((SUM(BE81:BE101))*I33),2)</f>
        <v>0</v>
      </c>
      <c r="L33" s="38"/>
    </row>
    <row r="34" spans="2:12" s="1" customFormat="1" ht="14.4" customHeight="1">
      <c r="B34" s="38"/>
      <c r="E34" s="124" t="s">
        <v>42</v>
      </c>
      <c r="F34" s="138">
        <f>ROUND((SUM(BF81:BF101)),2)</f>
        <v>0</v>
      </c>
      <c r="I34" s="139">
        <v>0.15</v>
      </c>
      <c r="J34" s="138">
        <f>ROUND(((SUM(BF81:BF101))*I34),2)</f>
        <v>0</v>
      </c>
      <c r="L34" s="38"/>
    </row>
    <row r="35" spans="2:12" s="1" customFormat="1" ht="14.4" customHeight="1" hidden="1">
      <c r="B35" s="38"/>
      <c r="E35" s="124" t="s">
        <v>43</v>
      </c>
      <c r="F35" s="138">
        <f>ROUND((SUM(BG81:BG101)),2)</f>
        <v>0</v>
      </c>
      <c r="I35" s="139">
        <v>0.21</v>
      </c>
      <c r="J35" s="138">
        <f>0</f>
        <v>0</v>
      </c>
      <c r="L35" s="38"/>
    </row>
    <row r="36" spans="2:12" s="1" customFormat="1" ht="14.4" customHeight="1" hidden="1">
      <c r="B36" s="38"/>
      <c r="E36" s="124" t="s">
        <v>44</v>
      </c>
      <c r="F36" s="138">
        <f>ROUND((SUM(BH81:BH101)),2)</f>
        <v>0</v>
      </c>
      <c r="I36" s="139">
        <v>0.15</v>
      </c>
      <c r="J36" s="138">
        <f>0</f>
        <v>0</v>
      </c>
      <c r="L36" s="38"/>
    </row>
    <row r="37" spans="2:12" s="1" customFormat="1" ht="14.4" customHeight="1" hidden="1">
      <c r="B37" s="38"/>
      <c r="E37" s="124" t="s">
        <v>45</v>
      </c>
      <c r="F37" s="138">
        <f>ROUND((SUM(BI81:BI101)),2)</f>
        <v>0</v>
      </c>
      <c r="I37" s="139">
        <v>0</v>
      </c>
      <c r="J37" s="138">
        <f>0</f>
        <v>0</v>
      </c>
      <c r="L37" s="38"/>
    </row>
    <row r="38" spans="2:12" s="1" customFormat="1" ht="6.95" customHeight="1">
      <c r="B38" s="38"/>
      <c r="I38" s="126"/>
      <c r="L38" s="38"/>
    </row>
    <row r="39" spans="2:12" s="1" customFormat="1" ht="25.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pans="2:12" s="1" customFormat="1" ht="24.95" customHeight="1">
      <c r="B45" s="33"/>
      <c r="C45" s="18" t="s">
        <v>89</v>
      </c>
      <c r="D45" s="34"/>
      <c r="E45" s="34"/>
      <c r="F45" s="34"/>
      <c r="G45" s="34"/>
      <c r="H45" s="34"/>
      <c r="I45" s="126"/>
      <c r="J45" s="34"/>
      <c r="K45" s="34"/>
      <c r="L45" s="38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pans="2:12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pans="2:12" s="1" customFormat="1" ht="16.5" customHeight="1">
      <c r="B48" s="33"/>
      <c r="C48" s="34"/>
      <c r="D48" s="34"/>
      <c r="E48" s="154" t="str">
        <f>E7</f>
        <v>Most č. ev. 18326 - 1 Dolní Lukavice</v>
      </c>
      <c r="F48" s="27"/>
      <c r="G48" s="27"/>
      <c r="H48" s="27"/>
      <c r="I48" s="126"/>
      <c r="J48" s="34"/>
      <c r="K48" s="34"/>
      <c r="L48" s="38"/>
    </row>
    <row r="49" spans="2:12" s="1" customFormat="1" ht="12" customHeight="1">
      <c r="B49" s="33"/>
      <c r="C49" s="27" t="s">
        <v>87</v>
      </c>
      <c r="D49" s="34"/>
      <c r="E49" s="34"/>
      <c r="F49" s="34"/>
      <c r="G49" s="34"/>
      <c r="H49" s="34"/>
      <c r="I49" s="126"/>
      <c r="J49" s="34"/>
      <c r="K49" s="34"/>
      <c r="L49" s="38"/>
    </row>
    <row r="50" spans="2:12" s="1" customFormat="1" ht="16.5" customHeight="1">
      <c r="B50" s="33"/>
      <c r="C50" s="34"/>
      <c r="D50" s="34"/>
      <c r="E50" s="59" t="str">
        <f>E9</f>
        <v>SO 001 - Smluvní požadavky objednatele</v>
      </c>
      <c r="F50" s="34"/>
      <c r="G50" s="34"/>
      <c r="H50" s="34"/>
      <c r="I50" s="126"/>
      <c r="J50" s="34"/>
      <c r="K50" s="34"/>
      <c r="L50" s="38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pans="2:12" s="1" customFormat="1" ht="12" customHeight="1">
      <c r="B52" s="33"/>
      <c r="C52" s="27" t="s">
        <v>22</v>
      </c>
      <c r="D52" s="34"/>
      <c r="E52" s="34"/>
      <c r="F52" s="22" t="str">
        <f>F12</f>
        <v xml:space="preserve"> </v>
      </c>
      <c r="G52" s="34"/>
      <c r="H52" s="34"/>
      <c r="I52" s="128" t="s">
        <v>24</v>
      </c>
      <c r="J52" s="62" t="str">
        <f>IF(J12="","",J12)</f>
        <v>25. 11. 2016</v>
      </c>
      <c r="K52" s="34"/>
      <c r="L52" s="38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pans="2:12" s="1" customFormat="1" ht="13.65" customHeight="1">
      <c r="B54" s="33"/>
      <c r="C54" s="27" t="s">
        <v>27</v>
      </c>
      <c r="D54" s="34"/>
      <c r="E54" s="34"/>
      <c r="F54" s="22" t="str">
        <f>E15</f>
        <v xml:space="preserve"> </v>
      </c>
      <c r="G54" s="34"/>
      <c r="H54" s="34"/>
      <c r="I54" s="128" t="s">
        <v>32</v>
      </c>
      <c r="J54" s="31" t="str">
        <f>E21</f>
        <v xml:space="preserve"> </v>
      </c>
      <c r="K54" s="34"/>
      <c r="L54" s="38"/>
    </row>
    <row r="55" spans="2:12" s="1" customFormat="1" ht="13.65" customHeight="1">
      <c r="B55" s="33"/>
      <c r="C55" s="27" t="s">
        <v>30</v>
      </c>
      <c r="D55" s="34"/>
      <c r="E55" s="34"/>
      <c r="F55" s="22" t="str">
        <f>IF(E18="","",E18)</f>
        <v>Vyplň údaj</v>
      </c>
      <c r="G55" s="34"/>
      <c r="H55" s="34"/>
      <c r="I55" s="128" t="s">
        <v>34</v>
      </c>
      <c r="J55" s="31" t="str">
        <f>E24</f>
        <v xml:space="preserve"> </v>
      </c>
      <c r="K55" s="34"/>
      <c r="L55" s="38"/>
    </row>
    <row r="56" spans="2:12" s="1" customFormat="1" ht="10.3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pans="2:12" s="1" customFormat="1" ht="29.25" customHeight="1">
      <c r="B57" s="33"/>
      <c r="C57" s="155" t="s">
        <v>90</v>
      </c>
      <c r="D57" s="156"/>
      <c r="E57" s="156"/>
      <c r="F57" s="156"/>
      <c r="G57" s="156"/>
      <c r="H57" s="156"/>
      <c r="I57" s="157"/>
      <c r="J57" s="158" t="s">
        <v>91</v>
      </c>
      <c r="K57" s="156"/>
      <c r="L57" s="38"/>
    </row>
    <row r="58" spans="2:12" s="1" customFormat="1" ht="10.3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pans="2:47" s="1" customFormat="1" ht="22.8" customHeight="1">
      <c r="B59" s="33"/>
      <c r="C59" s="159" t="s">
        <v>92</v>
      </c>
      <c r="D59" s="34"/>
      <c r="E59" s="34"/>
      <c r="F59" s="34"/>
      <c r="G59" s="34"/>
      <c r="H59" s="34"/>
      <c r="I59" s="126"/>
      <c r="J59" s="93">
        <f>J81</f>
        <v>0</v>
      </c>
      <c r="K59" s="34"/>
      <c r="L59" s="38"/>
      <c r="AU59" s="12" t="s">
        <v>93</v>
      </c>
    </row>
    <row r="60" spans="2:12" s="7" customFormat="1" ht="24.95" customHeight="1">
      <c r="B60" s="160"/>
      <c r="C60" s="161"/>
      <c r="D60" s="162" t="s">
        <v>94</v>
      </c>
      <c r="E60" s="163"/>
      <c r="F60" s="163"/>
      <c r="G60" s="163"/>
      <c r="H60" s="163"/>
      <c r="I60" s="164"/>
      <c r="J60" s="165">
        <f>J82</f>
        <v>0</v>
      </c>
      <c r="K60" s="161"/>
      <c r="L60" s="166"/>
    </row>
    <row r="61" spans="2:12" s="8" customFormat="1" ht="19.9" customHeight="1">
      <c r="B61" s="167"/>
      <c r="C61" s="168"/>
      <c r="D61" s="169" t="s">
        <v>95</v>
      </c>
      <c r="E61" s="170"/>
      <c r="F61" s="170"/>
      <c r="G61" s="170"/>
      <c r="H61" s="170"/>
      <c r="I61" s="171"/>
      <c r="J61" s="172">
        <f>J83</f>
        <v>0</v>
      </c>
      <c r="K61" s="168"/>
      <c r="L61" s="173"/>
    </row>
    <row r="62" spans="2:12" s="1" customFormat="1" ht="21.8" customHeight="1">
      <c r="B62" s="33"/>
      <c r="C62" s="34"/>
      <c r="D62" s="34"/>
      <c r="E62" s="34"/>
      <c r="F62" s="34"/>
      <c r="G62" s="34"/>
      <c r="H62" s="34"/>
      <c r="I62" s="126"/>
      <c r="J62" s="34"/>
      <c r="K62" s="34"/>
      <c r="L62" s="38"/>
    </row>
    <row r="63" spans="2:12" s="1" customFormat="1" ht="6.95" customHeight="1">
      <c r="B63" s="52"/>
      <c r="C63" s="53"/>
      <c r="D63" s="53"/>
      <c r="E63" s="53"/>
      <c r="F63" s="53"/>
      <c r="G63" s="53"/>
      <c r="H63" s="53"/>
      <c r="I63" s="150"/>
      <c r="J63" s="53"/>
      <c r="K63" s="53"/>
      <c r="L63" s="38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53"/>
      <c r="J67" s="55"/>
      <c r="K67" s="55"/>
      <c r="L67" s="38"/>
    </row>
    <row r="68" spans="2:12" s="1" customFormat="1" ht="24.95" customHeight="1">
      <c r="B68" s="33"/>
      <c r="C68" s="18" t="s">
        <v>96</v>
      </c>
      <c r="D68" s="34"/>
      <c r="E68" s="34"/>
      <c r="F68" s="34"/>
      <c r="G68" s="34"/>
      <c r="H68" s="34"/>
      <c r="I68" s="126"/>
      <c r="J68" s="34"/>
      <c r="K68" s="34"/>
      <c r="L68" s="38"/>
    </row>
    <row r="69" spans="2:12" s="1" customFormat="1" ht="6.95" customHeight="1">
      <c r="B69" s="33"/>
      <c r="C69" s="34"/>
      <c r="D69" s="34"/>
      <c r="E69" s="34"/>
      <c r="F69" s="34"/>
      <c r="G69" s="34"/>
      <c r="H69" s="34"/>
      <c r="I69" s="126"/>
      <c r="J69" s="34"/>
      <c r="K69" s="34"/>
      <c r="L69" s="38"/>
    </row>
    <row r="70" spans="2:12" s="1" customFormat="1" ht="12" customHeight="1">
      <c r="B70" s="33"/>
      <c r="C70" s="27" t="s">
        <v>16</v>
      </c>
      <c r="D70" s="34"/>
      <c r="E70" s="34"/>
      <c r="F70" s="34"/>
      <c r="G70" s="34"/>
      <c r="H70" s="34"/>
      <c r="I70" s="126"/>
      <c r="J70" s="34"/>
      <c r="K70" s="34"/>
      <c r="L70" s="38"/>
    </row>
    <row r="71" spans="2:12" s="1" customFormat="1" ht="16.5" customHeight="1">
      <c r="B71" s="33"/>
      <c r="C71" s="34"/>
      <c r="D71" s="34"/>
      <c r="E71" s="154" t="str">
        <f>E7</f>
        <v>Most č. ev. 18326 - 1 Dolní Lukavice</v>
      </c>
      <c r="F71" s="27"/>
      <c r="G71" s="27"/>
      <c r="H71" s="27"/>
      <c r="I71" s="126"/>
      <c r="J71" s="34"/>
      <c r="K71" s="34"/>
      <c r="L71" s="38"/>
    </row>
    <row r="72" spans="2:12" s="1" customFormat="1" ht="12" customHeight="1">
      <c r="B72" s="33"/>
      <c r="C72" s="27" t="s">
        <v>87</v>
      </c>
      <c r="D72" s="34"/>
      <c r="E72" s="34"/>
      <c r="F72" s="34"/>
      <c r="G72" s="34"/>
      <c r="H72" s="34"/>
      <c r="I72" s="126"/>
      <c r="J72" s="34"/>
      <c r="K72" s="34"/>
      <c r="L72" s="38"/>
    </row>
    <row r="73" spans="2:12" s="1" customFormat="1" ht="16.5" customHeight="1">
      <c r="B73" s="33"/>
      <c r="C73" s="34"/>
      <c r="D73" s="34"/>
      <c r="E73" s="59" t="str">
        <f>E9</f>
        <v>SO 001 - Smluvní požadavky objednatele</v>
      </c>
      <c r="F73" s="34"/>
      <c r="G73" s="34"/>
      <c r="H73" s="34"/>
      <c r="I73" s="126"/>
      <c r="J73" s="34"/>
      <c r="K73" s="34"/>
      <c r="L73" s="38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26"/>
      <c r="J74" s="34"/>
      <c r="K74" s="34"/>
      <c r="L74" s="38"/>
    </row>
    <row r="75" spans="2:12" s="1" customFormat="1" ht="12" customHeight="1">
      <c r="B75" s="33"/>
      <c r="C75" s="27" t="s">
        <v>22</v>
      </c>
      <c r="D75" s="34"/>
      <c r="E75" s="34"/>
      <c r="F75" s="22" t="str">
        <f>F12</f>
        <v xml:space="preserve"> </v>
      </c>
      <c r="G75" s="34"/>
      <c r="H75" s="34"/>
      <c r="I75" s="128" t="s">
        <v>24</v>
      </c>
      <c r="J75" s="62" t="str">
        <f>IF(J12="","",J12)</f>
        <v>25. 11. 2016</v>
      </c>
      <c r="K75" s="34"/>
      <c r="L75" s="38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26"/>
      <c r="J76" s="34"/>
      <c r="K76" s="34"/>
      <c r="L76" s="38"/>
    </row>
    <row r="77" spans="2:12" s="1" customFormat="1" ht="13.65" customHeight="1">
      <c r="B77" s="33"/>
      <c r="C77" s="27" t="s">
        <v>27</v>
      </c>
      <c r="D77" s="34"/>
      <c r="E77" s="34"/>
      <c r="F77" s="22" t="str">
        <f>E15</f>
        <v xml:space="preserve"> </v>
      </c>
      <c r="G77" s="34"/>
      <c r="H77" s="34"/>
      <c r="I77" s="128" t="s">
        <v>32</v>
      </c>
      <c r="J77" s="31" t="str">
        <f>E21</f>
        <v xml:space="preserve"> </v>
      </c>
      <c r="K77" s="34"/>
      <c r="L77" s="38"/>
    </row>
    <row r="78" spans="2:12" s="1" customFormat="1" ht="13.65" customHeight="1">
      <c r="B78" s="33"/>
      <c r="C78" s="27" t="s">
        <v>30</v>
      </c>
      <c r="D78" s="34"/>
      <c r="E78" s="34"/>
      <c r="F78" s="22" t="str">
        <f>IF(E18="","",E18)</f>
        <v>Vyplň údaj</v>
      </c>
      <c r="G78" s="34"/>
      <c r="H78" s="34"/>
      <c r="I78" s="128" t="s">
        <v>34</v>
      </c>
      <c r="J78" s="31" t="str">
        <f>E24</f>
        <v xml:space="preserve"> </v>
      </c>
      <c r="K78" s="34"/>
      <c r="L78" s="38"/>
    </row>
    <row r="79" spans="2:12" s="1" customFormat="1" ht="10.3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pans="2:20" s="9" customFormat="1" ht="29.25" customHeight="1">
      <c r="B80" s="174"/>
      <c r="C80" s="175" t="s">
        <v>97</v>
      </c>
      <c r="D80" s="176" t="s">
        <v>55</v>
      </c>
      <c r="E80" s="176" t="s">
        <v>51</v>
      </c>
      <c r="F80" s="176" t="s">
        <v>52</v>
      </c>
      <c r="G80" s="176" t="s">
        <v>98</v>
      </c>
      <c r="H80" s="176" t="s">
        <v>99</v>
      </c>
      <c r="I80" s="177" t="s">
        <v>100</v>
      </c>
      <c r="J80" s="178" t="s">
        <v>91</v>
      </c>
      <c r="K80" s="179" t="s">
        <v>101</v>
      </c>
      <c r="L80" s="180"/>
      <c r="M80" s="83" t="s">
        <v>1</v>
      </c>
      <c r="N80" s="84" t="s">
        <v>40</v>
      </c>
      <c r="O80" s="84" t="s">
        <v>102</v>
      </c>
      <c r="P80" s="84" t="s">
        <v>103</v>
      </c>
      <c r="Q80" s="84" t="s">
        <v>104</v>
      </c>
      <c r="R80" s="84" t="s">
        <v>105</v>
      </c>
      <c r="S80" s="84" t="s">
        <v>106</v>
      </c>
      <c r="T80" s="85" t="s">
        <v>107</v>
      </c>
    </row>
    <row r="81" spans="2:63" s="1" customFormat="1" ht="22.8" customHeight="1">
      <c r="B81" s="33"/>
      <c r="C81" s="90" t="s">
        <v>108</v>
      </c>
      <c r="D81" s="34"/>
      <c r="E81" s="34"/>
      <c r="F81" s="34"/>
      <c r="G81" s="34"/>
      <c r="H81" s="34"/>
      <c r="I81" s="126"/>
      <c r="J81" s="181">
        <f>BK81</f>
        <v>0</v>
      </c>
      <c r="K81" s="34"/>
      <c r="L81" s="38"/>
      <c r="M81" s="86"/>
      <c r="N81" s="87"/>
      <c r="O81" s="87"/>
      <c r="P81" s="182">
        <f>P82</f>
        <v>0</v>
      </c>
      <c r="Q81" s="87"/>
      <c r="R81" s="182">
        <f>R82</f>
        <v>0</v>
      </c>
      <c r="S81" s="87"/>
      <c r="T81" s="183">
        <f>T82</f>
        <v>0</v>
      </c>
      <c r="AT81" s="12" t="s">
        <v>69</v>
      </c>
      <c r="AU81" s="12" t="s">
        <v>93</v>
      </c>
      <c r="BK81" s="184">
        <f>BK82</f>
        <v>0</v>
      </c>
    </row>
    <row r="82" spans="2:63" s="10" customFormat="1" ht="25.9" customHeight="1">
      <c r="B82" s="185"/>
      <c r="C82" s="186"/>
      <c r="D82" s="187" t="s">
        <v>69</v>
      </c>
      <c r="E82" s="188" t="s">
        <v>109</v>
      </c>
      <c r="F82" s="188" t="s">
        <v>110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</f>
        <v>0</v>
      </c>
      <c r="Q82" s="193"/>
      <c r="R82" s="194">
        <f>R83</f>
        <v>0</v>
      </c>
      <c r="S82" s="193"/>
      <c r="T82" s="195">
        <f>T83</f>
        <v>0</v>
      </c>
      <c r="AR82" s="196" t="s">
        <v>21</v>
      </c>
      <c r="AT82" s="197" t="s">
        <v>69</v>
      </c>
      <c r="AU82" s="197" t="s">
        <v>70</v>
      </c>
      <c r="AY82" s="196" t="s">
        <v>111</v>
      </c>
      <c r="BK82" s="198">
        <f>BK83</f>
        <v>0</v>
      </c>
    </row>
    <row r="83" spans="2:63" s="10" customFormat="1" ht="22.8" customHeight="1">
      <c r="B83" s="185"/>
      <c r="C83" s="186"/>
      <c r="D83" s="187" t="s">
        <v>69</v>
      </c>
      <c r="E83" s="199" t="s">
        <v>21</v>
      </c>
      <c r="F83" s="199" t="s">
        <v>112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SUM(P84:P101)</f>
        <v>0</v>
      </c>
      <c r="Q83" s="193"/>
      <c r="R83" s="194">
        <f>SUM(R84:R101)</f>
        <v>0</v>
      </c>
      <c r="S83" s="193"/>
      <c r="T83" s="195">
        <f>SUM(T84:T101)</f>
        <v>0</v>
      </c>
      <c r="AR83" s="196" t="s">
        <v>21</v>
      </c>
      <c r="AT83" s="197" t="s">
        <v>69</v>
      </c>
      <c r="AU83" s="197" t="s">
        <v>21</v>
      </c>
      <c r="AY83" s="196" t="s">
        <v>111</v>
      </c>
      <c r="BK83" s="198">
        <f>SUM(BK84:BK101)</f>
        <v>0</v>
      </c>
    </row>
    <row r="84" spans="2:65" s="1" customFormat="1" ht="16.5" customHeight="1">
      <c r="B84" s="33"/>
      <c r="C84" s="201" t="s">
        <v>21</v>
      </c>
      <c r="D84" s="201" t="s">
        <v>113</v>
      </c>
      <c r="E84" s="202" t="s">
        <v>114</v>
      </c>
      <c r="F84" s="203" t="s">
        <v>115</v>
      </c>
      <c r="G84" s="204" t="s">
        <v>116</v>
      </c>
      <c r="H84" s="205">
        <v>1</v>
      </c>
      <c r="I84" s="206"/>
      <c r="J84" s="207">
        <f>ROUND(I84*H84,2)</f>
        <v>0</v>
      </c>
      <c r="K84" s="203" t="s">
        <v>117</v>
      </c>
      <c r="L84" s="38"/>
      <c r="M84" s="208" t="s">
        <v>1</v>
      </c>
      <c r="N84" s="209" t="s">
        <v>41</v>
      </c>
      <c r="O84" s="74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AR84" s="12" t="s">
        <v>118</v>
      </c>
      <c r="AT84" s="12" t="s">
        <v>113</v>
      </c>
      <c r="AU84" s="12" t="s">
        <v>79</v>
      </c>
      <c r="AY84" s="12" t="s">
        <v>111</v>
      </c>
      <c r="BE84" s="212">
        <f>IF(N84="základní",J84,0)</f>
        <v>0</v>
      </c>
      <c r="BF84" s="212">
        <f>IF(N84="snížená",J84,0)</f>
        <v>0</v>
      </c>
      <c r="BG84" s="212">
        <f>IF(N84="zákl. přenesená",J84,0)</f>
        <v>0</v>
      </c>
      <c r="BH84" s="212">
        <f>IF(N84="sníž. přenesená",J84,0)</f>
        <v>0</v>
      </c>
      <c r="BI84" s="212">
        <f>IF(N84="nulová",J84,0)</f>
        <v>0</v>
      </c>
      <c r="BJ84" s="12" t="s">
        <v>21</v>
      </c>
      <c r="BK84" s="212">
        <f>ROUND(I84*H84,2)</f>
        <v>0</v>
      </c>
      <c r="BL84" s="12" t="s">
        <v>118</v>
      </c>
      <c r="BM84" s="12" t="s">
        <v>79</v>
      </c>
    </row>
    <row r="85" spans="2:65" s="1" customFormat="1" ht="16.5" customHeight="1">
      <c r="B85" s="33"/>
      <c r="C85" s="201" t="s">
        <v>79</v>
      </c>
      <c r="D85" s="201" t="s">
        <v>113</v>
      </c>
      <c r="E85" s="202" t="s">
        <v>119</v>
      </c>
      <c r="F85" s="203" t="s">
        <v>120</v>
      </c>
      <c r="G85" s="204" t="s">
        <v>116</v>
      </c>
      <c r="H85" s="205">
        <v>1</v>
      </c>
      <c r="I85" s="206"/>
      <c r="J85" s="207">
        <f>ROUND(I85*H85,2)</f>
        <v>0</v>
      </c>
      <c r="K85" s="203" t="s">
        <v>117</v>
      </c>
      <c r="L85" s="38"/>
      <c r="M85" s="208" t="s">
        <v>1</v>
      </c>
      <c r="N85" s="209" t="s">
        <v>41</v>
      </c>
      <c r="O85" s="74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12" t="s">
        <v>118</v>
      </c>
      <c r="AT85" s="12" t="s">
        <v>113</v>
      </c>
      <c r="AU85" s="12" t="s">
        <v>79</v>
      </c>
      <c r="AY85" s="12" t="s">
        <v>111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12" t="s">
        <v>21</v>
      </c>
      <c r="BK85" s="212">
        <f>ROUND(I85*H85,2)</f>
        <v>0</v>
      </c>
      <c r="BL85" s="12" t="s">
        <v>118</v>
      </c>
      <c r="BM85" s="12" t="s">
        <v>118</v>
      </c>
    </row>
    <row r="86" spans="2:65" s="1" customFormat="1" ht="16.5" customHeight="1">
      <c r="B86" s="33"/>
      <c r="C86" s="201" t="s">
        <v>121</v>
      </c>
      <c r="D86" s="201" t="s">
        <v>113</v>
      </c>
      <c r="E86" s="202" t="s">
        <v>122</v>
      </c>
      <c r="F86" s="203" t="s">
        <v>123</v>
      </c>
      <c r="G86" s="204" t="s">
        <v>124</v>
      </c>
      <c r="H86" s="205">
        <v>24</v>
      </c>
      <c r="I86" s="206"/>
      <c r="J86" s="207">
        <f>ROUND(I86*H86,2)</f>
        <v>0</v>
      </c>
      <c r="K86" s="203" t="s">
        <v>117</v>
      </c>
      <c r="L86" s="38"/>
      <c r="M86" s="208" t="s">
        <v>1</v>
      </c>
      <c r="N86" s="209" t="s">
        <v>41</v>
      </c>
      <c r="O86" s="74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12" t="s">
        <v>118</v>
      </c>
      <c r="AT86" s="12" t="s">
        <v>113</v>
      </c>
      <c r="AU86" s="12" t="s">
        <v>79</v>
      </c>
      <c r="AY86" s="12" t="s">
        <v>111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2" t="s">
        <v>21</v>
      </c>
      <c r="BK86" s="212">
        <f>ROUND(I86*H86,2)</f>
        <v>0</v>
      </c>
      <c r="BL86" s="12" t="s">
        <v>118</v>
      </c>
      <c r="BM86" s="12" t="s">
        <v>125</v>
      </c>
    </row>
    <row r="87" spans="2:65" s="1" customFormat="1" ht="16.5" customHeight="1">
      <c r="B87" s="33"/>
      <c r="C87" s="201" t="s">
        <v>118</v>
      </c>
      <c r="D87" s="201" t="s">
        <v>113</v>
      </c>
      <c r="E87" s="202" t="s">
        <v>126</v>
      </c>
      <c r="F87" s="203" t="s">
        <v>127</v>
      </c>
      <c r="G87" s="204" t="s">
        <v>116</v>
      </c>
      <c r="H87" s="205">
        <v>1</v>
      </c>
      <c r="I87" s="206"/>
      <c r="J87" s="207">
        <f>ROUND(I87*H87,2)</f>
        <v>0</v>
      </c>
      <c r="K87" s="203" t="s">
        <v>117</v>
      </c>
      <c r="L87" s="38"/>
      <c r="M87" s="208" t="s">
        <v>1</v>
      </c>
      <c r="N87" s="209" t="s">
        <v>41</v>
      </c>
      <c r="O87" s="74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12" t="s">
        <v>118</v>
      </c>
      <c r="AT87" s="12" t="s">
        <v>113</v>
      </c>
      <c r="AU87" s="12" t="s">
        <v>79</v>
      </c>
      <c r="AY87" s="12" t="s">
        <v>111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2" t="s">
        <v>21</v>
      </c>
      <c r="BK87" s="212">
        <f>ROUND(I87*H87,2)</f>
        <v>0</v>
      </c>
      <c r="BL87" s="12" t="s">
        <v>118</v>
      </c>
      <c r="BM87" s="12" t="s">
        <v>128</v>
      </c>
    </row>
    <row r="88" spans="2:65" s="1" customFormat="1" ht="16.5" customHeight="1">
      <c r="B88" s="33"/>
      <c r="C88" s="201" t="s">
        <v>129</v>
      </c>
      <c r="D88" s="201" t="s">
        <v>113</v>
      </c>
      <c r="E88" s="202" t="s">
        <v>130</v>
      </c>
      <c r="F88" s="203" t="s">
        <v>131</v>
      </c>
      <c r="G88" s="204" t="s">
        <v>116</v>
      </c>
      <c r="H88" s="205">
        <v>1</v>
      </c>
      <c r="I88" s="206"/>
      <c r="J88" s="207">
        <f>ROUND(I88*H88,2)</f>
        <v>0</v>
      </c>
      <c r="K88" s="203" t="s">
        <v>117</v>
      </c>
      <c r="L88" s="38"/>
      <c r="M88" s="208" t="s">
        <v>1</v>
      </c>
      <c r="N88" s="209" t="s">
        <v>41</v>
      </c>
      <c r="O88" s="74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12" t="s">
        <v>118</v>
      </c>
      <c r="AT88" s="12" t="s">
        <v>113</v>
      </c>
      <c r="AU88" s="12" t="s">
        <v>79</v>
      </c>
      <c r="AY88" s="12" t="s">
        <v>111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2" t="s">
        <v>21</v>
      </c>
      <c r="BK88" s="212">
        <f>ROUND(I88*H88,2)</f>
        <v>0</v>
      </c>
      <c r="BL88" s="12" t="s">
        <v>118</v>
      </c>
      <c r="BM88" s="12" t="s">
        <v>26</v>
      </c>
    </row>
    <row r="89" spans="2:65" s="1" customFormat="1" ht="16.5" customHeight="1">
      <c r="B89" s="33"/>
      <c r="C89" s="201" t="s">
        <v>125</v>
      </c>
      <c r="D89" s="201" t="s">
        <v>113</v>
      </c>
      <c r="E89" s="202" t="s">
        <v>132</v>
      </c>
      <c r="F89" s="203" t="s">
        <v>133</v>
      </c>
      <c r="G89" s="204" t="s">
        <v>116</v>
      </c>
      <c r="H89" s="205">
        <v>1</v>
      </c>
      <c r="I89" s="206"/>
      <c r="J89" s="207">
        <f>ROUND(I89*H89,2)</f>
        <v>0</v>
      </c>
      <c r="K89" s="203" t="s">
        <v>117</v>
      </c>
      <c r="L89" s="38"/>
      <c r="M89" s="208" t="s">
        <v>1</v>
      </c>
      <c r="N89" s="209" t="s">
        <v>41</v>
      </c>
      <c r="O89" s="74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2" t="s">
        <v>118</v>
      </c>
      <c r="AT89" s="12" t="s">
        <v>113</v>
      </c>
      <c r="AU89" s="12" t="s">
        <v>79</v>
      </c>
      <c r="AY89" s="12" t="s">
        <v>111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2" t="s">
        <v>21</v>
      </c>
      <c r="BK89" s="212">
        <f>ROUND(I89*H89,2)</f>
        <v>0</v>
      </c>
      <c r="BL89" s="12" t="s">
        <v>118</v>
      </c>
      <c r="BM89" s="12" t="s">
        <v>134</v>
      </c>
    </row>
    <row r="90" spans="2:65" s="1" customFormat="1" ht="16.5" customHeight="1">
      <c r="B90" s="33"/>
      <c r="C90" s="201" t="s">
        <v>135</v>
      </c>
      <c r="D90" s="201" t="s">
        <v>113</v>
      </c>
      <c r="E90" s="202" t="s">
        <v>136</v>
      </c>
      <c r="F90" s="203" t="s">
        <v>137</v>
      </c>
      <c r="G90" s="204" t="s">
        <v>116</v>
      </c>
      <c r="H90" s="205">
        <v>1</v>
      </c>
      <c r="I90" s="206"/>
      <c r="J90" s="207">
        <f>ROUND(I90*H90,2)</f>
        <v>0</v>
      </c>
      <c r="K90" s="203" t="s">
        <v>117</v>
      </c>
      <c r="L90" s="38"/>
      <c r="M90" s="208" t="s">
        <v>1</v>
      </c>
      <c r="N90" s="209" t="s">
        <v>41</v>
      </c>
      <c r="O90" s="74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2" t="s">
        <v>118</v>
      </c>
      <c r="AT90" s="12" t="s">
        <v>113</v>
      </c>
      <c r="AU90" s="12" t="s">
        <v>79</v>
      </c>
      <c r="AY90" s="12" t="s">
        <v>111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2" t="s">
        <v>21</v>
      </c>
      <c r="BK90" s="212">
        <f>ROUND(I90*H90,2)</f>
        <v>0</v>
      </c>
      <c r="BL90" s="12" t="s">
        <v>118</v>
      </c>
      <c r="BM90" s="12" t="s">
        <v>138</v>
      </c>
    </row>
    <row r="91" spans="2:65" s="1" customFormat="1" ht="16.5" customHeight="1">
      <c r="B91" s="33"/>
      <c r="C91" s="201" t="s">
        <v>128</v>
      </c>
      <c r="D91" s="201" t="s">
        <v>113</v>
      </c>
      <c r="E91" s="202" t="s">
        <v>139</v>
      </c>
      <c r="F91" s="203" t="s">
        <v>140</v>
      </c>
      <c r="G91" s="204" t="s">
        <v>116</v>
      </c>
      <c r="H91" s="205">
        <v>1</v>
      </c>
      <c r="I91" s="206"/>
      <c r="J91" s="207">
        <f>ROUND(I91*H91,2)</f>
        <v>0</v>
      </c>
      <c r="K91" s="203" t="s">
        <v>117</v>
      </c>
      <c r="L91" s="38"/>
      <c r="M91" s="208" t="s">
        <v>1</v>
      </c>
      <c r="N91" s="209" t="s">
        <v>41</v>
      </c>
      <c r="O91" s="74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12" t="s">
        <v>118</v>
      </c>
      <c r="AT91" s="12" t="s">
        <v>113</v>
      </c>
      <c r="AU91" s="12" t="s">
        <v>79</v>
      </c>
      <c r="AY91" s="12" t="s">
        <v>111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2" t="s">
        <v>21</v>
      </c>
      <c r="BK91" s="212">
        <f>ROUND(I91*H91,2)</f>
        <v>0</v>
      </c>
      <c r="BL91" s="12" t="s">
        <v>118</v>
      </c>
      <c r="BM91" s="12" t="s">
        <v>141</v>
      </c>
    </row>
    <row r="92" spans="2:65" s="1" customFormat="1" ht="16.5" customHeight="1">
      <c r="B92" s="33"/>
      <c r="C92" s="201" t="s">
        <v>142</v>
      </c>
      <c r="D92" s="201" t="s">
        <v>113</v>
      </c>
      <c r="E92" s="202" t="s">
        <v>143</v>
      </c>
      <c r="F92" s="203" t="s">
        <v>144</v>
      </c>
      <c r="G92" s="204" t="s">
        <v>116</v>
      </c>
      <c r="H92" s="205">
        <v>1</v>
      </c>
      <c r="I92" s="206"/>
      <c r="J92" s="207">
        <f>ROUND(I92*H92,2)</f>
        <v>0</v>
      </c>
      <c r="K92" s="203" t="s">
        <v>117</v>
      </c>
      <c r="L92" s="38"/>
      <c r="M92" s="208" t="s">
        <v>1</v>
      </c>
      <c r="N92" s="209" t="s">
        <v>41</v>
      </c>
      <c r="O92" s="74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12" t="s">
        <v>118</v>
      </c>
      <c r="AT92" s="12" t="s">
        <v>113</v>
      </c>
      <c r="AU92" s="12" t="s">
        <v>79</v>
      </c>
      <c r="AY92" s="12" t="s">
        <v>111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2" t="s">
        <v>21</v>
      </c>
      <c r="BK92" s="212">
        <f>ROUND(I92*H92,2)</f>
        <v>0</v>
      </c>
      <c r="BL92" s="12" t="s">
        <v>118</v>
      </c>
      <c r="BM92" s="12" t="s">
        <v>145</v>
      </c>
    </row>
    <row r="93" spans="2:65" s="1" customFormat="1" ht="16.5" customHeight="1">
      <c r="B93" s="33"/>
      <c r="C93" s="201" t="s">
        <v>26</v>
      </c>
      <c r="D93" s="201" t="s">
        <v>113</v>
      </c>
      <c r="E93" s="202" t="s">
        <v>146</v>
      </c>
      <c r="F93" s="203" t="s">
        <v>147</v>
      </c>
      <c r="G93" s="204" t="s">
        <v>148</v>
      </c>
      <c r="H93" s="205">
        <v>1</v>
      </c>
      <c r="I93" s="206"/>
      <c r="J93" s="207">
        <f>ROUND(I93*H93,2)</f>
        <v>0</v>
      </c>
      <c r="K93" s="203" t="s">
        <v>117</v>
      </c>
      <c r="L93" s="38"/>
      <c r="M93" s="208" t="s">
        <v>1</v>
      </c>
      <c r="N93" s="209" t="s">
        <v>41</v>
      </c>
      <c r="O93" s="74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2" t="s">
        <v>118</v>
      </c>
      <c r="AT93" s="12" t="s">
        <v>113</v>
      </c>
      <c r="AU93" s="12" t="s">
        <v>79</v>
      </c>
      <c r="AY93" s="12" t="s">
        <v>111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2" t="s">
        <v>21</v>
      </c>
      <c r="BK93" s="212">
        <f>ROUND(I93*H93,2)</f>
        <v>0</v>
      </c>
      <c r="BL93" s="12" t="s">
        <v>118</v>
      </c>
      <c r="BM93" s="12" t="s">
        <v>149</v>
      </c>
    </row>
    <row r="94" spans="2:65" s="1" customFormat="1" ht="16.5" customHeight="1">
      <c r="B94" s="33"/>
      <c r="C94" s="201" t="s">
        <v>150</v>
      </c>
      <c r="D94" s="201" t="s">
        <v>113</v>
      </c>
      <c r="E94" s="202" t="s">
        <v>151</v>
      </c>
      <c r="F94" s="203" t="s">
        <v>152</v>
      </c>
      <c r="G94" s="204" t="s">
        <v>153</v>
      </c>
      <c r="H94" s="205">
        <v>215</v>
      </c>
      <c r="I94" s="206"/>
      <c r="J94" s="207">
        <f>ROUND(I94*H94,2)</f>
        <v>0</v>
      </c>
      <c r="K94" s="203" t="s">
        <v>117</v>
      </c>
      <c r="L94" s="38"/>
      <c r="M94" s="208" t="s">
        <v>1</v>
      </c>
      <c r="N94" s="209" t="s">
        <v>41</v>
      </c>
      <c r="O94" s="74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2" t="s">
        <v>118</v>
      </c>
      <c r="AT94" s="12" t="s">
        <v>113</v>
      </c>
      <c r="AU94" s="12" t="s">
        <v>79</v>
      </c>
      <c r="AY94" s="12" t="s">
        <v>111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2" t="s">
        <v>21</v>
      </c>
      <c r="BK94" s="212">
        <f>ROUND(I94*H94,2)</f>
        <v>0</v>
      </c>
      <c r="BL94" s="12" t="s">
        <v>118</v>
      </c>
      <c r="BM94" s="12" t="s">
        <v>154</v>
      </c>
    </row>
    <row r="95" spans="2:65" s="1" customFormat="1" ht="16.5" customHeight="1">
      <c r="B95" s="33"/>
      <c r="C95" s="201" t="s">
        <v>134</v>
      </c>
      <c r="D95" s="201" t="s">
        <v>113</v>
      </c>
      <c r="E95" s="202" t="s">
        <v>155</v>
      </c>
      <c r="F95" s="203" t="s">
        <v>156</v>
      </c>
      <c r="G95" s="204" t="s">
        <v>153</v>
      </c>
      <c r="H95" s="205">
        <v>12</v>
      </c>
      <c r="I95" s="206"/>
      <c r="J95" s="207">
        <f>ROUND(I95*H95,2)</f>
        <v>0</v>
      </c>
      <c r="K95" s="203" t="s">
        <v>117</v>
      </c>
      <c r="L95" s="38"/>
      <c r="M95" s="208" t="s">
        <v>1</v>
      </c>
      <c r="N95" s="209" t="s">
        <v>41</v>
      </c>
      <c r="O95" s="74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2" t="s">
        <v>118</v>
      </c>
      <c r="AT95" s="12" t="s">
        <v>113</v>
      </c>
      <c r="AU95" s="12" t="s">
        <v>79</v>
      </c>
      <c r="AY95" s="12" t="s">
        <v>111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2" t="s">
        <v>21</v>
      </c>
      <c r="BK95" s="212">
        <f>ROUND(I95*H95,2)</f>
        <v>0</v>
      </c>
      <c r="BL95" s="12" t="s">
        <v>118</v>
      </c>
      <c r="BM95" s="12" t="s">
        <v>157</v>
      </c>
    </row>
    <row r="96" spans="2:65" s="1" customFormat="1" ht="16.5" customHeight="1">
      <c r="B96" s="33"/>
      <c r="C96" s="201" t="s">
        <v>158</v>
      </c>
      <c r="D96" s="201" t="s">
        <v>113</v>
      </c>
      <c r="E96" s="202" t="s">
        <v>159</v>
      </c>
      <c r="F96" s="203" t="s">
        <v>160</v>
      </c>
      <c r="G96" s="204" t="s">
        <v>148</v>
      </c>
      <c r="H96" s="205">
        <v>1</v>
      </c>
      <c r="I96" s="206"/>
      <c r="J96" s="207">
        <f>ROUND(I96*H96,2)</f>
        <v>0</v>
      </c>
      <c r="K96" s="203" t="s">
        <v>117</v>
      </c>
      <c r="L96" s="38"/>
      <c r="M96" s="208" t="s">
        <v>1</v>
      </c>
      <c r="N96" s="209" t="s">
        <v>41</v>
      </c>
      <c r="O96" s="74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12" t="s">
        <v>118</v>
      </c>
      <c r="AT96" s="12" t="s">
        <v>113</v>
      </c>
      <c r="AU96" s="12" t="s">
        <v>79</v>
      </c>
      <c r="AY96" s="12" t="s">
        <v>111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2" t="s">
        <v>21</v>
      </c>
      <c r="BK96" s="212">
        <f>ROUND(I96*H96,2)</f>
        <v>0</v>
      </c>
      <c r="BL96" s="12" t="s">
        <v>118</v>
      </c>
      <c r="BM96" s="12" t="s">
        <v>161</v>
      </c>
    </row>
    <row r="97" spans="2:65" s="1" customFormat="1" ht="16.5" customHeight="1">
      <c r="B97" s="33"/>
      <c r="C97" s="201" t="s">
        <v>138</v>
      </c>
      <c r="D97" s="201" t="s">
        <v>113</v>
      </c>
      <c r="E97" s="202" t="s">
        <v>162</v>
      </c>
      <c r="F97" s="203" t="s">
        <v>163</v>
      </c>
      <c r="G97" s="204" t="s">
        <v>164</v>
      </c>
      <c r="H97" s="205">
        <v>900</v>
      </c>
      <c r="I97" s="206"/>
      <c r="J97" s="207">
        <f>ROUND(I97*H97,2)</f>
        <v>0</v>
      </c>
      <c r="K97" s="203" t="s">
        <v>117</v>
      </c>
      <c r="L97" s="38"/>
      <c r="M97" s="208" t="s">
        <v>1</v>
      </c>
      <c r="N97" s="209" t="s">
        <v>41</v>
      </c>
      <c r="O97" s="74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12" t="s">
        <v>118</v>
      </c>
      <c r="AT97" s="12" t="s">
        <v>113</v>
      </c>
      <c r="AU97" s="12" t="s">
        <v>79</v>
      </c>
      <c r="AY97" s="12" t="s">
        <v>111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2" t="s">
        <v>21</v>
      </c>
      <c r="BK97" s="212">
        <f>ROUND(I97*H97,2)</f>
        <v>0</v>
      </c>
      <c r="BL97" s="12" t="s">
        <v>118</v>
      </c>
      <c r="BM97" s="12" t="s">
        <v>165</v>
      </c>
    </row>
    <row r="98" spans="2:65" s="1" customFormat="1" ht="16.5" customHeight="1">
      <c r="B98" s="33"/>
      <c r="C98" s="201" t="s">
        <v>8</v>
      </c>
      <c r="D98" s="201" t="s">
        <v>113</v>
      </c>
      <c r="E98" s="202" t="s">
        <v>166</v>
      </c>
      <c r="F98" s="203" t="s">
        <v>167</v>
      </c>
      <c r="G98" s="204" t="s">
        <v>148</v>
      </c>
      <c r="H98" s="205">
        <v>1</v>
      </c>
      <c r="I98" s="206"/>
      <c r="J98" s="207">
        <f>ROUND(I98*H98,2)</f>
        <v>0</v>
      </c>
      <c r="K98" s="203" t="s">
        <v>117</v>
      </c>
      <c r="L98" s="38"/>
      <c r="M98" s="208" t="s">
        <v>1</v>
      </c>
      <c r="N98" s="209" t="s">
        <v>41</v>
      </c>
      <c r="O98" s="74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12" t="s">
        <v>118</v>
      </c>
      <c r="AT98" s="12" t="s">
        <v>113</v>
      </c>
      <c r="AU98" s="12" t="s">
        <v>79</v>
      </c>
      <c r="AY98" s="12" t="s">
        <v>111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2" t="s">
        <v>21</v>
      </c>
      <c r="BK98" s="212">
        <f>ROUND(I98*H98,2)</f>
        <v>0</v>
      </c>
      <c r="BL98" s="12" t="s">
        <v>118</v>
      </c>
      <c r="BM98" s="12" t="s">
        <v>168</v>
      </c>
    </row>
    <row r="99" spans="2:65" s="1" customFormat="1" ht="16.5" customHeight="1">
      <c r="B99" s="33"/>
      <c r="C99" s="201" t="s">
        <v>141</v>
      </c>
      <c r="D99" s="201" t="s">
        <v>113</v>
      </c>
      <c r="E99" s="202" t="s">
        <v>169</v>
      </c>
      <c r="F99" s="203" t="s">
        <v>170</v>
      </c>
      <c r="G99" s="204" t="s">
        <v>148</v>
      </c>
      <c r="H99" s="205">
        <v>3</v>
      </c>
      <c r="I99" s="206"/>
      <c r="J99" s="207">
        <f>ROUND(I99*H99,2)</f>
        <v>0</v>
      </c>
      <c r="K99" s="203" t="s">
        <v>117</v>
      </c>
      <c r="L99" s="38"/>
      <c r="M99" s="208" t="s">
        <v>1</v>
      </c>
      <c r="N99" s="209" t="s">
        <v>41</v>
      </c>
      <c r="O99" s="74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12" t="s">
        <v>118</v>
      </c>
      <c r="AT99" s="12" t="s">
        <v>113</v>
      </c>
      <c r="AU99" s="12" t="s">
        <v>79</v>
      </c>
      <c r="AY99" s="12" t="s">
        <v>111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2" t="s">
        <v>21</v>
      </c>
      <c r="BK99" s="212">
        <f>ROUND(I99*H99,2)</f>
        <v>0</v>
      </c>
      <c r="BL99" s="12" t="s">
        <v>118</v>
      </c>
      <c r="BM99" s="12" t="s">
        <v>171</v>
      </c>
    </row>
    <row r="100" spans="2:65" s="1" customFormat="1" ht="16.5" customHeight="1">
      <c r="B100" s="33"/>
      <c r="C100" s="201" t="s">
        <v>172</v>
      </c>
      <c r="D100" s="201" t="s">
        <v>113</v>
      </c>
      <c r="E100" s="202" t="s">
        <v>173</v>
      </c>
      <c r="F100" s="203" t="s">
        <v>174</v>
      </c>
      <c r="G100" s="204" t="s">
        <v>116</v>
      </c>
      <c r="H100" s="205">
        <v>1</v>
      </c>
      <c r="I100" s="206"/>
      <c r="J100" s="207">
        <f>ROUND(I100*H100,2)</f>
        <v>0</v>
      </c>
      <c r="K100" s="203" t="s">
        <v>117</v>
      </c>
      <c r="L100" s="38"/>
      <c r="M100" s="208" t="s">
        <v>1</v>
      </c>
      <c r="N100" s="209" t="s">
        <v>41</v>
      </c>
      <c r="O100" s="74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12" t="s">
        <v>118</v>
      </c>
      <c r="AT100" s="12" t="s">
        <v>113</v>
      </c>
      <c r="AU100" s="12" t="s">
        <v>79</v>
      </c>
      <c r="AY100" s="12" t="s">
        <v>111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2" t="s">
        <v>21</v>
      </c>
      <c r="BK100" s="212">
        <f>ROUND(I100*H100,2)</f>
        <v>0</v>
      </c>
      <c r="BL100" s="12" t="s">
        <v>118</v>
      </c>
      <c r="BM100" s="12" t="s">
        <v>175</v>
      </c>
    </row>
    <row r="101" spans="2:65" s="1" customFormat="1" ht="16.5" customHeight="1">
      <c r="B101" s="33"/>
      <c r="C101" s="201" t="s">
        <v>145</v>
      </c>
      <c r="D101" s="201" t="s">
        <v>113</v>
      </c>
      <c r="E101" s="202" t="s">
        <v>176</v>
      </c>
      <c r="F101" s="203" t="s">
        <v>177</v>
      </c>
      <c r="G101" s="204" t="s">
        <v>148</v>
      </c>
      <c r="H101" s="205">
        <v>1</v>
      </c>
      <c r="I101" s="206"/>
      <c r="J101" s="207">
        <f>ROUND(I101*H101,2)</f>
        <v>0</v>
      </c>
      <c r="K101" s="203" t="s">
        <v>117</v>
      </c>
      <c r="L101" s="38"/>
      <c r="M101" s="213" t="s">
        <v>1</v>
      </c>
      <c r="N101" s="214" t="s">
        <v>41</v>
      </c>
      <c r="O101" s="215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2" t="s">
        <v>118</v>
      </c>
      <c r="AT101" s="12" t="s">
        <v>113</v>
      </c>
      <c r="AU101" s="12" t="s">
        <v>79</v>
      </c>
      <c r="AY101" s="12" t="s">
        <v>111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2" t="s">
        <v>21</v>
      </c>
      <c r="BK101" s="212">
        <f>ROUND(I101*H101,2)</f>
        <v>0</v>
      </c>
      <c r="BL101" s="12" t="s">
        <v>118</v>
      </c>
      <c r="BM101" s="12" t="s">
        <v>178</v>
      </c>
    </row>
    <row r="102" spans="2:12" s="1" customFormat="1" ht="6.95" customHeight="1">
      <c r="B102" s="52"/>
      <c r="C102" s="53"/>
      <c r="D102" s="53"/>
      <c r="E102" s="53"/>
      <c r="F102" s="53"/>
      <c r="G102" s="53"/>
      <c r="H102" s="53"/>
      <c r="I102" s="150"/>
      <c r="J102" s="53"/>
      <c r="K102" s="53"/>
      <c r="L102" s="38"/>
    </row>
  </sheetData>
  <sheetProtection password="CC35" sheet="1" objects="1" scenarios="1" formatColumns="0" formatRows="0" autoFilter="0"/>
  <autoFilter ref="C80:K10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82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79</v>
      </c>
    </row>
    <row r="4" spans="2:46" ht="24.95" customHeight="1">
      <c r="B4" s="15"/>
      <c r="D4" s="123" t="s">
        <v>86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24" t="s">
        <v>16</v>
      </c>
      <c r="L6" s="15"/>
    </row>
    <row r="7" spans="2:12" ht="16.5" customHeight="1">
      <c r="B7" s="15"/>
      <c r="E7" s="125" t="str">
        <f>'Rekapitulace stavby'!K6</f>
        <v>Most č. ev. 18326 - 1 Dolní Lukavice</v>
      </c>
      <c r="F7" s="124"/>
      <c r="G7" s="124"/>
      <c r="H7" s="124"/>
      <c r="L7" s="15"/>
    </row>
    <row r="8" spans="2:12" s="1" customFormat="1" ht="12" customHeight="1">
      <c r="B8" s="38"/>
      <c r="D8" s="124" t="s">
        <v>87</v>
      </c>
      <c r="I8" s="126"/>
      <c r="L8" s="38"/>
    </row>
    <row r="9" spans="2:12" s="1" customFormat="1" ht="36.95" customHeight="1">
      <c r="B9" s="38"/>
      <c r="E9" s="127" t="s">
        <v>179</v>
      </c>
      <c r="F9" s="1"/>
      <c r="G9" s="1"/>
      <c r="H9" s="1"/>
      <c r="I9" s="126"/>
      <c r="L9" s="38"/>
    </row>
    <row r="10" spans="2:12" s="1" customFormat="1" ht="12">
      <c r="B10" s="38"/>
      <c r="I10" s="126"/>
      <c r="L10" s="38"/>
    </row>
    <row r="11" spans="2:12" s="1" customFormat="1" ht="12" customHeight="1">
      <c r="B11" s="38"/>
      <c r="D11" s="124" t="s">
        <v>19</v>
      </c>
      <c r="F11" s="12" t="s">
        <v>1</v>
      </c>
      <c r="I11" s="128" t="s">
        <v>20</v>
      </c>
      <c r="J11" s="12" t="s">
        <v>1</v>
      </c>
      <c r="L11" s="38"/>
    </row>
    <row r="12" spans="2:12" s="1" customFormat="1" ht="12" customHeight="1">
      <c r="B12" s="38"/>
      <c r="D12" s="124" t="s">
        <v>22</v>
      </c>
      <c r="F12" s="12" t="s">
        <v>23</v>
      </c>
      <c r="I12" s="128" t="s">
        <v>24</v>
      </c>
      <c r="J12" s="129" t="str">
        <f>'Rekapitulace stavby'!AN8</f>
        <v>25. 11. 2016</v>
      </c>
      <c r="L12" s="38"/>
    </row>
    <row r="13" spans="2:12" s="1" customFormat="1" ht="10.8" customHeight="1">
      <c r="B13" s="38"/>
      <c r="I13" s="126"/>
      <c r="L13" s="38"/>
    </row>
    <row r="14" spans="2:12" s="1" customFormat="1" ht="12" customHeight="1">
      <c r="B14" s="38"/>
      <c r="D14" s="124" t="s">
        <v>27</v>
      </c>
      <c r="I14" s="128" t="s">
        <v>28</v>
      </c>
      <c r="J14" s="12" t="str">
        <f>IF('Rekapitulace stavby'!AN10="","",'Rekapitulace stavby'!AN10)</f>
        <v/>
      </c>
      <c r="L14" s="38"/>
    </row>
    <row r="15" spans="2:12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29</v>
      </c>
      <c r="J15" s="12" t="str">
        <f>IF('Rekapitulace stavby'!AN11="","",'Rekapitulace stavby'!AN11)</f>
        <v/>
      </c>
      <c r="L15" s="38"/>
    </row>
    <row r="16" spans="2:12" s="1" customFormat="1" ht="6.95" customHeight="1">
      <c r="B16" s="38"/>
      <c r="I16" s="126"/>
      <c r="L16" s="38"/>
    </row>
    <row r="17" spans="2:12" s="1" customFormat="1" ht="12" customHeight="1">
      <c r="B17" s="38"/>
      <c r="D17" s="124" t="s">
        <v>30</v>
      </c>
      <c r="I17" s="128" t="s">
        <v>28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29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26"/>
      <c r="L19" s="38"/>
    </row>
    <row r="20" spans="2:12" s="1" customFormat="1" ht="12" customHeight="1">
      <c r="B20" s="38"/>
      <c r="D20" s="124" t="s">
        <v>32</v>
      </c>
      <c r="I20" s="128" t="s">
        <v>28</v>
      </c>
      <c r="J20" s="12" t="str">
        <f>IF('Rekapitulace stavby'!AN16="","",'Rekapitulace stavby'!AN16)</f>
        <v/>
      </c>
      <c r="L20" s="38"/>
    </row>
    <row r="21" spans="2:12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29</v>
      </c>
      <c r="J21" s="12" t="str">
        <f>IF('Rekapitulace stavby'!AN17="","",'Rekapitulace stavby'!AN17)</f>
        <v/>
      </c>
      <c r="L21" s="38"/>
    </row>
    <row r="22" spans="2:12" s="1" customFormat="1" ht="6.95" customHeight="1">
      <c r="B22" s="38"/>
      <c r="I22" s="126"/>
      <c r="L22" s="38"/>
    </row>
    <row r="23" spans="2:12" s="1" customFormat="1" ht="12" customHeight="1">
      <c r="B23" s="38"/>
      <c r="D23" s="124" t="s">
        <v>34</v>
      </c>
      <c r="I23" s="128" t="s">
        <v>28</v>
      </c>
      <c r="J23" s="12" t="str">
        <f>IF('Rekapitulace stavby'!AN19="","",'Rekapitulace stavby'!AN19)</f>
        <v/>
      </c>
      <c r="L23" s="38"/>
    </row>
    <row r="24" spans="2:12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29</v>
      </c>
      <c r="J24" s="12" t="str">
        <f>IF('Rekapitulace stavby'!AN20="","",'Rekapitulace stavby'!AN20)</f>
        <v/>
      </c>
      <c r="L24" s="38"/>
    </row>
    <row r="25" spans="2:12" s="1" customFormat="1" ht="6.95" customHeight="1">
      <c r="B25" s="38"/>
      <c r="I25" s="126"/>
      <c r="L25" s="38"/>
    </row>
    <row r="26" spans="2:12" s="1" customFormat="1" ht="12" customHeight="1">
      <c r="B26" s="38"/>
      <c r="D26" s="124" t="s">
        <v>35</v>
      </c>
      <c r="I26" s="126"/>
      <c r="L26" s="38"/>
    </row>
    <row r="27" spans="2:12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spans="2:12" s="1" customFormat="1" ht="6.95" customHeight="1">
      <c r="B28" s="38"/>
      <c r="I28" s="126"/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pans="2:12" s="1" customFormat="1" ht="25.4" customHeight="1">
      <c r="B30" s="38"/>
      <c r="D30" s="134" t="s">
        <v>36</v>
      </c>
      <c r="I30" s="126"/>
      <c r="J30" s="135">
        <f>ROUND(J82,2)</f>
        <v>0</v>
      </c>
      <c r="L30" s="38"/>
    </row>
    <row r="31" spans="2:12" s="1" customFormat="1" ht="6.95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pans="2:1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pans="2:12" s="1" customFormat="1" ht="14.4" customHeight="1">
      <c r="B33" s="38"/>
      <c r="D33" s="124" t="s">
        <v>40</v>
      </c>
      <c r="E33" s="124" t="s">
        <v>41</v>
      </c>
      <c r="F33" s="138">
        <f>ROUND((SUM(BE82:BE97)),2)</f>
        <v>0</v>
      </c>
      <c r="I33" s="139">
        <v>0.21</v>
      </c>
      <c r="J33" s="138">
        <f>ROUND(((SUM(BE82:BE97))*I33),2)</f>
        <v>0</v>
      </c>
      <c r="L33" s="38"/>
    </row>
    <row r="34" spans="2:12" s="1" customFormat="1" ht="14.4" customHeight="1">
      <c r="B34" s="38"/>
      <c r="E34" s="124" t="s">
        <v>42</v>
      </c>
      <c r="F34" s="138">
        <f>ROUND((SUM(BF82:BF97)),2)</f>
        <v>0</v>
      </c>
      <c r="I34" s="139">
        <v>0.15</v>
      </c>
      <c r="J34" s="138">
        <f>ROUND(((SUM(BF82:BF97))*I34),2)</f>
        <v>0</v>
      </c>
      <c r="L34" s="38"/>
    </row>
    <row r="35" spans="2:12" s="1" customFormat="1" ht="14.4" customHeight="1" hidden="1">
      <c r="B35" s="38"/>
      <c r="E35" s="124" t="s">
        <v>43</v>
      </c>
      <c r="F35" s="138">
        <f>ROUND((SUM(BG82:BG97)),2)</f>
        <v>0</v>
      </c>
      <c r="I35" s="139">
        <v>0.21</v>
      </c>
      <c r="J35" s="138">
        <f>0</f>
        <v>0</v>
      </c>
      <c r="L35" s="38"/>
    </row>
    <row r="36" spans="2:12" s="1" customFormat="1" ht="14.4" customHeight="1" hidden="1">
      <c r="B36" s="38"/>
      <c r="E36" s="124" t="s">
        <v>44</v>
      </c>
      <c r="F36" s="138">
        <f>ROUND((SUM(BH82:BH97)),2)</f>
        <v>0</v>
      </c>
      <c r="I36" s="139">
        <v>0.15</v>
      </c>
      <c r="J36" s="138">
        <f>0</f>
        <v>0</v>
      </c>
      <c r="L36" s="38"/>
    </row>
    <row r="37" spans="2:12" s="1" customFormat="1" ht="14.4" customHeight="1" hidden="1">
      <c r="B37" s="38"/>
      <c r="E37" s="124" t="s">
        <v>45</v>
      </c>
      <c r="F37" s="138">
        <f>ROUND((SUM(BI82:BI97)),2)</f>
        <v>0</v>
      </c>
      <c r="I37" s="139">
        <v>0</v>
      </c>
      <c r="J37" s="138">
        <f>0</f>
        <v>0</v>
      </c>
      <c r="L37" s="38"/>
    </row>
    <row r="38" spans="2:12" s="1" customFormat="1" ht="6.95" customHeight="1">
      <c r="B38" s="38"/>
      <c r="I38" s="126"/>
      <c r="L38" s="38"/>
    </row>
    <row r="39" spans="2:12" s="1" customFormat="1" ht="25.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pans="2:12" s="1" customFormat="1" ht="24.95" customHeight="1">
      <c r="B45" s="33"/>
      <c r="C45" s="18" t="s">
        <v>89</v>
      </c>
      <c r="D45" s="34"/>
      <c r="E45" s="34"/>
      <c r="F45" s="34"/>
      <c r="G45" s="34"/>
      <c r="H45" s="34"/>
      <c r="I45" s="126"/>
      <c r="J45" s="34"/>
      <c r="K45" s="34"/>
      <c r="L45" s="38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pans="2:12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pans="2:12" s="1" customFormat="1" ht="16.5" customHeight="1">
      <c r="B48" s="33"/>
      <c r="C48" s="34"/>
      <c r="D48" s="34"/>
      <c r="E48" s="154" t="str">
        <f>E7</f>
        <v>Most č. ev. 18326 - 1 Dolní Lukavice</v>
      </c>
      <c r="F48" s="27"/>
      <c r="G48" s="27"/>
      <c r="H48" s="27"/>
      <c r="I48" s="126"/>
      <c r="J48" s="34"/>
      <c r="K48" s="34"/>
      <c r="L48" s="38"/>
    </row>
    <row r="49" spans="2:12" s="1" customFormat="1" ht="12" customHeight="1">
      <c r="B49" s="33"/>
      <c r="C49" s="27" t="s">
        <v>87</v>
      </c>
      <c r="D49" s="34"/>
      <c r="E49" s="34"/>
      <c r="F49" s="34"/>
      <c r="G49" s="34"/>
      <c r="H49" s="34"/>
      <c r="I49" s="126"/>
      <c r="J49" s="34"/>
      <c r="K49" s="34"/>
      <c r="L49" s="38"/>
    </row>
    <row r="50" spans="2:12" s="1" customFormat="1" ht="16.5" customHeight="1">
      <c r="B50" s="33"/>
      <c r="C50" s="34"/>
      <c r="D50" s="34"/>
      <c r="E50" s="59" t="str">
        <f>E9</f>
        <v>SO 101 - Dopravně inženýrské opatření</v>
      </c>
      <c r="F50" s="34"/>
      <c r="G50" s="34"/>
      <c r="H50" s="34"/>
      <c r="I50" s="126"/>
      <c r="J50" s="34"/>
      <c r="K50" s="34"/>
      <c r="L50" s="38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pans="2:12" s="1" customFormat="1" ht="12" customHeight="1">
      <c r="B52" s="33"/>
      <c r="C52" s="27" t="s">
        <v>22</v>
      </c>
      <c r="D52" s="34"/>
      <c r="E52" s="34"/>
      <c r="F52" s="22" t="str">
        <f>F12</f>
        <v xml:space="preserve"> </v>
      </c>
      <c r="G52" s="34"/>
      <c r="H52" s="34"/>
      <c r="I52" s="128" t="s">
        <v>24</v>
      </c>
      <c r="J52" s="62" t="str">
        <f>IF(J12="","",J12)</f>
        <v>25. 11. 2016</v>
      </c>
      <c r="K52" s="34"/>
      <c r="L52" s="38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pans="2:12" s="1" customFormat="1" ht="13.65" customHeight="1">
      <c r="B54" s="33"/>
      <c r="C54" s="27" t="s">
        <v>27</v>
      </c>
      <c r="D54" s="34"/>
      <c r="E54" s="34"/>
      <c r="F54" s="22" t="str">
        <f>E15</f>
        <v xml:space="preserve"> </v>
      </c>
      <c r="G54" s="34"/>
      <c r="H54" s="34"/>
      <c r="I54" s="128" t="s">
        <v>32</v>
      </c>
      <c r="J54" s="31" t="str">
        <f>E21</f>
        <v xml:space="preserve"> </v>
      </c>
      <c r="K54" s="34"/>
      <c r="L54" s="38"/>
    </row>
    <row r="55" spans="2:12" s="1" customFormat="1" ht="13.65" customHeight="1">
      <c r="B55" s="33"/>
      <c r="C55" s="27" t="s">
        <v>30</v>
      </c>
      <c r="D55" s="34"/>
      <c r="E55" s="34"/>
      <c r="F55" s="22" t="str">
        <f>IF(E18="","",E18)</f>
        <v>Vyplň údaj</v>
      </c>
      <c r="G55" s="34"/>
      <c r="H55" s="34"/>
      <c r="I55" s="128" t="s">
        <v>34</v>
      </c>
      <c r="J55" s="31" t="str">
        <f>E24</f>
        <v xml:space="preserve"> </v>
      </c>
      <c r="K55" s="34"/>
      <c r="L55" s="38"/>
    </row>
    <row r="56" spans="2:12" s="1" customFormat="1" ht="10.3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pans="2:12" s="1" customFormat="1" ht="29.25" customHeight="1">
      <c r="B57" s="33"/>
      <c r="C57" s="155" t="s">
        <v>90</v>
      </c>
      <c r="D57" s="156"/>
      <c r="E57" s="156"/>
      <c r="F57" s="156"/>
      <c r="G57" s="156"/>
      <c r="H57" s="156"/>
      <c r="I57" s="157"/>
      <c r="J57" s="158" t="s">
        <v>91</v>
      </c>
      <c r="K57" s="156"/>
      <c r="L57" s="38"/>
    </row>
    <row r="58" spans="2:12" s="1" customFormat="1" ht="10.3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pans="2:47" s="1" customFormat="1" ht="22.8" customHeight="1">
      <c r="B59" s="33"/>
      <c r="C59" s="159" t="s">
        <v>92</v>
      </c>
      <c r="D59" s="34"/>
      <c r="E59" s="34"/>
      <c r="F59" s="34"/>
      <c r="G59" s="34"/>
      <c r="H59" s="34"/>
      <c r="I59" s="126"/>
      <c r="J59" s="93">
        <f>J82</f>
        <v>0</v>
      </c>
      <c r="K59" s="34"/>
      <c r="L59" s="38"/>
      <c r="AU59" s="12" t="s">
        <v>93</v>
      </c>
    </row>
    <row r="60" spans="2:12" s="7" customFormat="1" ht="24.95" customHeight="1">
      <c r="B60" s="160"/>
      <c r="C60" s="161"/>
      <c r="D60" s="162" t="s">
        <v>94</v>
      </c>
      <c r="E60" s="163"/>
      <c r="F60" s="163"/>
      <c r="G60" s="163"/>
      <c r="H60" s="163"/>
      <c r="I60" s="164"/>
      <c r="J60" s="165">
        <f>J83</f>
        <v>0</v>
      </c>
      <c r="K60" s="161"/>
      <c r="L60" s="166"/>
    </row>
    <row r="61" spans="2:12" s="8" customFormat="1" ht="19.9" customHeight="1">
      <c r="B61" s="167"/>
      <c r="C61" s="168"/>
      <c r="D61" s="169" t="s">
        <v>180</v>
      </c>
      <c r="E61" s="170"/>
      <c r="F61" s="170"/>
      <c r="G61" s="170"/>
      <c r="H61" s="170"/>
      <c r="I61" s="171"/>
      <c r="J61" s="172">
        <f>J84</f>
        <v>0</v>
      </c>
      <c r="K61" s="168"/>
      <c r="L61" s="173"/>
    </row>
    <row r="62" spans="2:12" s="8" customFormat="1" ht="14.85" customHeight="1">
      <c r="B62" s="167"/>
      <c r="C62" s="168"/>
      <c r="D62" s="169" t="s">
        <v>181</v>
      </c>
      <c r="E62" s="170"/>
      <c r="F62" s="170"/>
      <c r="G62" s="170"/>
      <c r="H62" s="170"/>
      <c r="I62" s="171"/>
      <c r="J62" s="172">
        <f>J96</f>
        <v>0</v>
      </c>
      <c r="K62" s="168"/>
      <c r="L62" s="173"/>
    </row>
    <row r="63" spans="2:12" s="1" customFormat="1" ht="21.8" customHeight="1">
      <c r="B63" s="33"/>
      <c r="C63" s="34"/>
      <c r="D63" s="34"/>
      <c r="E63" s="34"/>
      <c r="F63" s="34"/>
      <c r="G63" s="34"/>
      <c r="H63" s="34"/>
      <c r="I63" s="126"/>
      <c r="J63" s="34"/>
      <c r="K63" s="34"/>
      <c r="L63" s="38"/>
    </row>
    <row r="64" spans="2:12" s="1" customFormat="1" ht="6.95" customHeight="1">
      <c r="B64" s="52"/>
      <c r="C64" s="53"/>
      <c r="D64" s="53"/>
      <c r="E64" s="53"/>
      <c r="F64" s="53"/>
      <c r="G64" s="53"/>
      <c r="H64" s="53"/>
      <c r="I64" s="150"/>
      <c r="J64" s="53"/>
      <c r="K64" s="53"/>
      <c r="L64" s="38"/>
    </row>
    <row r="68" spans="2:12" s="1" customFormat="1" ht="6.95" customHeight="1">
      <c r="B68" s="54"/>
      <c r="C68" s="55"/>
      <c r="D68" s="55"/>
      <c r="E68" s="55"/>
      <c r="F68" s="55"/>
      <c r="G68" s="55"/>
      <c r="H68" s="55"/>
      <c r="I68" s="153"/>
      <c r="J68" s="55"/>
      <c r="K68" s="55"/>
      <c r="L68" s="38"/>
    </row>
    <row r="69" spans="2:12" s="1" customFormat="1" ht="24.95" customHeight="1">
      <c r="B69" s="33"/>
      <c r="C69" s="18" t="s">
        <v>96</v>
      </c>
      <c r="D69" s="34"/>
      <c r="E69" s="34"/>
      <c r="F69" s="34"/>
      <c r="G69" s="34"/>
      <c r="H69" s="34"/>
      <c r="I69" s="126"/>
      <c r="J69" s="34"/>
      <c r="K69" s="34"/>
      <c r="L69" s="38"/>
    </row>
    <row r="70" spans="2:12" s="1" customFormat="1" ht="6.95" customHeight="1">
      <c r="B70" s="33"/>
      <c r="C70" s="34"/>
      <c r="D70" s="34"/>
      <c r="E70" s="34"/>
      <c r="F70" s="34"/>
      <c r="G70" s="34"/>
      <c r="H70" s="34"/>
      <c r="I70" s="126"/>
      <c r="J70" s="34"/>
      <c r="K70" s="34"/>
      <c r="L70" s="38"/>
    </row>
    <row r="71" spans="2:12" s="1" customFormat="1" ht="12" customHeight="1">
      <c r="B71" s="33"/>
      <c r="C71" s="27" t="s">
        <v>16</v>
      </c>
      <c r="D71" s="34"/>
      <c r="E71" s="34"/>
      <c r="F71" s="34"/>
      <c r="G71" s="34"/>
      <c r="H71" s="34"/>
      <c r="I71" s="126"/>
      <c r="J71" s="34"/>
      <c r="K71" s="34"/>
      <c r="L71" s="38"/>
    </row>
    <row r="72" spans="2:12" s="1" customFormat="1" ht="16.5" customHeight="1">
      <c r="B72" s="33"/>
      <c r="C72" s="34"/>
      <c r="D72" s="34"/>
      <c r="E72" s="154" t="str">
        <f>E7</f>
        <v>Most č. ev. 18326 - 1 Dolní Lukavice</v>
      </c>
      <c r="F72" s="27"/>
      <c r="G72" s="27"/>
      <c r="H72" s="27"/>
      <c r="I72" s="126"/>
      <c r="J72" s="34"/>
      <c r="K72" s="34"/>
      <c r="L72" s="38"/>
    </row>
    <row r="73" spans="2:12" s="1" customFormat="1" ht="12" customHeight="1">
      <c r="B73" s="33"/>
      <c r="C73" s="27" t="s">
        <v>87</v>
      </c>
      <c r="D73" s="34"/>
      <c r="E73" s="34"/>
      <c r="F73" s="34"/>
      <c r="G73" s="34"/>
      <c r="H73" s="34"/>
      <c r="I73" s="126"/>
      <c r="J73" s="34"/>
      <c r="K73" s="34"/>
      <c r="L73" s="38"/>
    </row>
    <row r="74" spans="2:12" s="1" customFormat="1" ht="16.5" customHeight="1">
      <c r="B74" s="33"/>
      <c r="C74" s="34"/>
      <c r="D74" s="34"/>
      <c r="E74" s="59" t="str">
        <f>E9</f>
        <v>SO 101 - Dopravně inženýrské opatření</v>
      </c>
      <c r="F74" s="34"/>
      <c r="G74" s="34"/>
      <c r="H74" s="34"/>
      <c r="I74" s="126"/>
      <c r="J74" s="34"/>
      <c r="K74" s="34"/>
      <c r="L74" s="38"/>
    </row>
    <row r="75" spans="2:12" s="1" customFormat="1" ht="6.95" customHeight="1">
      <c r="B75" s="33"/>
      <c r="C75" s="34"/>
      <c r="D75" s="34"/>
      <c r="E75" s="34"/>
      <c r="F75" s="34"/>
      <c r="G75" s="34"/>
      <c r="H75" s="34"/>
      <c r="I75" s="126"/>
      <c r="J75" s="34"/>
      <c r="K75" s="34"/>
      <c r="L75" s="38"/>
    </row>
    <row r="76" spans="2:12" s="1" customFormat="1" ht="12" customHeight="1">
      <c r="B76" s="33"/>
      <c r="C76" s="27" t="s">
        <v>22</v>
      </c>
      <c r="D76" s="34"/>
      <c r="E76" s="34"/>
      <c r="F76" s="22" t="str">
        <f>F12</f>
        <v xml:space="preserve"> </v>
      </c>
      <c r="G76" s="34"/>
      <c r="H76" s="34"/>
      <c r="I76" s="128" t="s">
        <v>24</v>
      </c>
      <c r="J76" s="62" t="str">
        <f>IF(J12="","",J12)</f>
        <v>25. 11. 2016</v>
      </c>
      <c r="K76" s="34"/>
      <c r="L76" s="38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26"/>
      <c r="J77" s="34"/>
      <c r="K77" s="34"/>
      <c r="L77" s="38"/>
    </row>
    <row r="78" spans="2:12" s="1" customFormat="1" ht="13.65" customHeight="1">
      <c r="B78" s="33"/>
      <c r="C78" s="27" t="s">
        <v>27</v>
      </c>
      <c r="D78" s="34"/>
      <c r="E78" s="34"/>
      <c r="F78" s="22" t="str">
        <f>E15</f>
        <v xml:space="preserve"> </v>
      </c>
      <c r="G78" s="34"/>
      <c r="H78" s="34"/>
      <c r="I78" s="128" t="s">
        <v>32</v>
      </c>
      <c r="J78" s="31" t="str">
        <f>E21</f>
        <v xml:space="preserve"> </v>
      </c>
      <c r="K78" s="34"/>
      <c r="L78" s="38"/>
    </row>
    <row r="79" spans="2:12" s="1" customFormat="1" ht="13.65" customHeight="1">
      <c r="B79" s="33"/>
      <c r="C79" s="27" t="s">
        <v>30</v>
      </c>
      <c r="D79" s="34"/>
      <c r="E79" s="34"/>
      <c r="F79" s="22" t="str">
        <f>IF(E18="","",E18)</f>
        <v>Vyplň údaj</v>
      </c>
      <c r="G79" s="34"/>
      <c r="H79" s="34"/>
      <c r="I79" s="128" t="s">
        <v>34</v>
      </c>
      <c r="J79" s="31" t="str">
        <f>E24</f>
        <v xml:space="preserve"> </v>
      </c>
      <c r="K79" s="34"/>
      <c r="L79" s="38"/>
    </row>
    <row r="80" spans="2:12" s="1" customFormat="1" ht="10.3" customHeight="1">
      <c r="B80" s="33"/>
      <c r="C80" s="34"/>
      <c r="D80" s="34"/>
      <c r="E80" s="34"/>
      <c r="F80" s="34"/>
      <c r="G80" s="34"/>
      <c r="H80" s="34"/>
      <c r="I80" s="126"/>
      <c r="J80" s="34"/>
      <c r="K80" s="34"/>
      <c r="L80" s="38"/>
    </row>
    <row r="81" spans="2:20" s="9" customFormat="1" ht="29.25" customHeight="1">
      <c r="B81" s="174"/>
      <c r="C81" s="175" t="s">
        <v>97</v>
      </c>
      <c r="D81" s="176" t="s">
        <v>55</v>
      </c>
      <c r="E81" s="176" t="s">
        <v>51</v>
      </c>
      <c r="F81" s="176" t="s">
        <v>52</v>
      </c>
      <c r="G81" s="176" t="s">
        <v>98</v>
      </c>
      <c r="H81" s="176" t="s">
        <v>99</v>
      </c>
      <c r="I81" s="177" t="s">
        <v>100</v>
      </c>
      <c r="J81" s="178" t="s">
        <v>91</v>
      </c>
      <c r="K81" s="179" t="s">
        <v>101</v>
      </c>
      <c r="L81" s="180"/>
      <c r="M81" s="83" t="s">
        <v>1</v>
      </c>
      <c r="N81" s="84" t="s">
        <v>40</v>
      </c>
      <c r="O81" s="84" t="s">
        <v>102</v>
      </c>
      <c r="P81" s="84" t="s">
        <v>103</v>
      </c>
      <c r="Q81" s="84" t="s">
        <v>104</v>
      </c>
      <c r="R81" s="84" t="s">
        <v>105</v>
      </c>
      <c r="S81" s="84" t="s">
        <v>106</v>
      </c>
      <c r="T81" s="85" t="s">
        <v>107</v>
      </c>
    </row>
    <row r="82" spans="2:63" s="1" customFormat="1" ht="22.8" customHeight="1">
      <c r="B82" s="33"/>
      <c r="C82" s="90" t="s">
        <v>108</v>
      </c>
      <c r="D82" s="34"/>
      <c r="E82" s="34"/>
      <c r="F82" s="34"/>
      <c r="G82" s="34"/>
      <c r="H82" s="34"/>
      <c r="I82" s="126"/>
      <c r="J82" s="181">
        <f>BK82</f>
        <v>0</v>
      </c>
      <c r="K82" s="34"/>
      <c r="L82" s="38"/>
      <c r="M82" s="86"/>
      <c r="N82" s="87"/>
      <c r="O82" s="87"/>
      <c r="P82" s="182">
        <f>P83</f>
        <v>0</v>
      </c>
      <c r="Q82" s="87"/>
      <c r="R82" s="182">
        <f>R83</f>
        <v>0</v>
      </c>
      <c r="S82" s="87"/>
      <c r="T82" s="183">
        <f>T83</f>
        <v>0</v>
      </c>
      <c r="AT82" s="12" t="s">
        <v>69</v>
      </c>
      <c r="AU82" s="12" t="s">
        <v>93</v>
      </c>
      <c r="BK82" s="184">
        <f>BK83</f>
        <v>0</v>
      </c>
    </row>
    <row r="83" spans="2:63" s="10" customFormat="1" ht="25.9" customHeight="1">
      <c r="B83" s="185"/>
      <c r="C83" s="186"/>
      <c r="D83" s="187" t="s">
        <v>69</v>
      </c>
      <c r="E83" s="188" t="s">
        <v>109</v>
      </c>
      <c r="F83" s="188" t="s">
        <v>110</v>
      </c>
      <c r="G83" s="186"/>
      <c r="H83" s="186"/>
      <c r="I83" s="189"/>
      <c r="J83" s="190">
        <f>BK83</f>
        <v>0</v>
      </c>
      <c r="K83" s="186"/>
      <c r="L83" s="191"/>
      <c r="M83" s="192"/>
      <c r="N83" s="193"/>
      <c r="O83" s="193"/>
      <c r="P83" s="194">
        <f>P84</f>
        <v>0</v>
      </c>
      <c r="Q83" s="193"/>
      <c r="R83" s="194">
        <f>R84</f>
        <v>0</v>
      </c>
      <c r="S83" s="193"/>
      <c r="T83" s="195">
        <f>T84</f>
        <v>0</v>
      </c>
      <c r="AR83" s="196" t="s">
        <v>21</v>
      </c>
      <c r="AT83" s="197" t="s">
        <v>69</v>
      </c>
      <c r="AU83" s="197" t="s">
        <v>70</v>
      </c>
      <c r="AY83" s="196" t="s">
        <v>111</v>
      </c>
      <c r="BK83" s="198">
        <f>BK84</f>
        <v>0</v>
      </c>
    </row>
    <row r="84" spans="2:63" s="10" customFormat="1" ht="22.8" customHeight="1">
      <c r="B84" s="185"/>
      <c r="C84" s="186"/>
      <c r="D84" s="187" t="s">
        <v>69</v>
      </c>
      <c r="E84" s="199" t="s">
        <v>142</v>
      </c>
      <c r="F84" s="199" t="s">
        <v>182</v>
      </c>
      <c r="G84" s="186"/>
      <c r="H84" s="186"/>
      <c r="I84" s="189"/>
      <c r="J84" s="200">
        <f>BK84</f>
        <v>0</v>
      </c>
      <c r="K84" s="186"/>
      <c r="L84" s="191"/>
      <c r="M84" s="192"/>
      <c r="N84" s="193"/>
      <c r="O84" s="193"/>
      <c r="P84" s="194">
        <f>P85+SUM(P86:P96)</f>
        <v>0</v>
      </c>
      <c r="Q84" s="193"/>
      <c r="R84" s="194">
        <f>R85+SUM(R86:R96)</f>
        <v>0</v>
      </c>
      <c r="S84" s="193"/>
      <c r="T84" s="195">
        <f>T85+SUM(T86:T96)</f>
        <v>0</v>
      </c>
      <c r="AR84" s="196" t="s">
        <v>21</v>
      </c>
      <c r="AT84" s="197" t="s">
        <v>69</v>
      </c>
      <c r="AU84" s="197" t="s">
        <v>21</v>
      </c>
      <c r="AY84" s="196" t="s">
        <v>111</v>
      </c>
      <c r="BK84" s="198">
        <f>BK85+SUM(BK86:BK96)</f>
        <v>0</v>
      </c>
    </row>
    <row r="85" spans="2:65" s="1" customFormat="1" ht="16.5" customHeight="1">
      <c r="B85" s="33"/>
      <c r="C85" s="201" t="s">
        <v>21</v>
      </c>
      <c r="D85" s="201" t="s">
        <v>113</v>
      </c>
      <c r="E85" s="202" t="s">
        <v>183</v>
      </c>
      <c r="F85" s="203" t="s">
        <v>184</v>
      </c>
      <c r="G85" s="204" t="s">
        <v>185</v>
      </c>
      <c r="H85" s="205">
        <v>2</v>
      </c>
      <c r="I85" s="206"/>
      <c r="J85" s="207">
        <f>ROUND(I85*H85,2)</f>
        <v>0</v>
      </c>
      <c r="K85" s="203" t="s">
        <v>117</v>
      </c>
      <c r="L85" s="38"/>
      <c r="M85" s="208" t="s">
        <v>1</v>
      </c>
      <c r="N85" s="209" t="s">
        <v>41</v>
      </c>
      <c r="O85" s="74"/>
      <c r="P85" s="210">
        <f>O85*H85</f>
        <v>0</v>
      </c>
      <c r="Q85" s="210">
        <v>0</v>
      </c>
      <c r="R85" s="210">
        <f>Q85*H85</f>
        <v>0</v>
      </c>
      <c r="S85" s="210">
        <v>0</v>
      </c>
      <c r="T85" s="211">
        <f>S85*H85</f>
        <v>0</v>
      </c>
      <c r="AR85" s="12" t="s">
        <v>118</v>
      </c>
      <c r="AT85" s="12" t="s">
        <v>113</v>
      </c>
      <c r="AU85" s="12" t="s">
        <v>79</v>
      </c>
      <c r="AY85" s="12" t="s">
        <v>111</v>
      </c>
      <c r="BE85" s="212">
        <f>IF(N85="základní",J85,0)</f>
        <v>0</v>
      </c>
      <c r="BF85" s="212">
        <f>IF(N85="snížená",J85,0)</f>
        <v>0</v>
      </c>
      <c r="BG85" s="212">
        <f>IF(N85="zákl. přenesená",J85,0)</f>
        <v>0</v>
      </c>
      <c r="BH85" s="212">
        <f>IF(N85="sníž. přenesená",J85,0)</f>
        <v>0</v>
      </c>
      <c r="BI85" s="212">
        <f>IF(N85="nulová",J85,0)</f>
        <v>0</v>
      </c>
      <c r="BJ85" s="12" t="s">
        <v>21</v>
      </c>
      <c r="BK85" s="212">
        <f>ROUND(I85*H85,2)</f>
        <v>0</v>
      </c>
      <c r="BL85" s="12" t="s">
        <v>118</v>
      </c>
      <c r="BM85" s="12" t="s">
        <v>79</v>
      </c>
    </row>
    <row r="86" spans="2:65" s="1" customFormat="1" ht="16.5" customHeight="1">
      <c r="B86" s="33"/>
      <c r="C86" s="218" t="s">
        <v>79</v>
      </c>
      <c r="D86" s="218" t="s">
        <v>186</v>
      </c>
      <c r="E86" s="219" t="s">
        <v>187</v>
      </c>
      <c r="F86" s="220" t="s">
        <v>188</v>
      </c>
      <c r="G86" s="221" t="s">
        <v>185</v>
      </c>
      <c r="H86" s="222">
        <v>2</v>
      </c>
      <c r="I86" s="223"/>
      <c r="J86" s="224">
        <f>ROUND(I86*H86,2)</f>
        <v>0</v>
      </c>
      <c r="K86" s="220" t="s">
        <v>117</v>
      </c>
      <c r="L86" s="225"/>
      <c r="M86" s="226" t="s">
        <v>1</v>
      </c>
      <c r="N86" s="227" t="s">
        <v>41</v>
      </c>
      <c r="O86" s="74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12" t="s">
        <v>128</v>
      </c>
      <c r="AT86" s="12" t="s">
        <v>186</v>
      </c>
      <c r="AU86" s="12" t="s">
        <v>79</v>
      </c>
      <c r="AY86" s="12" t="s">
        <v>111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2" t="s">
        <v>21</v>
      </c>
      <c r="BK86" s="212">
        <f>ROUND(I86*H86,2)</f>
        <v>0</v>
      </c>
      <c r="BL86" s="12" t="s">
        <v>118</v>
      </c>
      <c r="BM86" s="12" t="s">
        <v>118</v>
      </c>
    </row>
    <row r="87" spans="2:65" s="1" customFormat="1" ht="16.5" customHeight="1">
      <c r="B87" s="33"/>
      <c r="C87" s="201" t="s">
        <v>121</v>
      </c>
      <c r="D87" s="201" t="s">
        <v>113</v>
      </c>
      <c r="E87" s="202" t="s">
        <v>189</v>
      </c>
      <c r="F87" s="203" t="s">
        <v>190</v>
      </c>
      <c r="G87" s="204" t="s">
        <v>185</v>
      </c>
      <c r="H87" s="205">
        <v>2</v>
      </c>
      <c r="I87" s="206"/>
      <c r="J87" s="207">
        <f>ROUND(I87*H87,2)</f>
        <v>0</v>
      </c>
      <c r="K87" s="203" t="s">
        <v>117</v>
      </c>
      <c r="L87" s="38"/>
      <c r="M87" s="208" t="s">
        <v>1</v>
      </c>
      <c r="N87" s="209" t="s">
        <v>41</v>
      </c>
      <c r="O87" s="74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12" t="s">
        <v>118</v>
      </c>
      <c r="AT87" s="12" t="s">
        <v>113</v>
      </c>
      <c r="AU87" s="12" t="s">
        <v>79</v>
      </c>
      <c r="AY87" s="12" t="s">
        <v>111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2" t="s">
        <v>21</v>
      </c>
      <c r="BK87" s="212">
        <f>ROUND(I87*H87,2)</f>
        <v>0</v>
      </c>
      <c r="BL87" s="12" t="s">
        <v>118</v>
      </c>
      <c r="BM87" s="12" t="s">
        <v>125</v>
      </c>
    </row>
    <row r="88" spans="2:65" s="1" customFormat="1" ht="16.5" customHeight="1">
      <c r="B88" s="33"/>
      <c r="C88" s="218" t="s">
        <v>118</v>
      </c>
      <c r="D88" s="218" t="s">
        <v>186</v>
      </c>
      <c r="E88" s="219" t="s">
        <v>191</v>
      </c>
      <c r="F88" s="220" t="s">
        <v>192</v>
      </c>
      <c r="G88" s="221" t="s">
        <v>185</v>
      </c>
      <c r="H88" s="222">
        <v>2</v>
      </c>
      <c r="I88" s="223"/>
      <c r="J88" s="224">
        <f>ROUND(I88*H88,2)</f>
        <v>0</v>
      </c>
      <c r="K88" s="220" t="s">
        <v>117</v>
      </c>
      <c r="L88" s="225"/>
      <c r="M88" s="226" t="s">
        <v>1</v>
      </c>
      <c r="N88" s="227" t="s">
        <v>41</v>
      </c>
      <c r="O88" s="74"/>
      <c r="P88" s="210">
        <f>O88*H88</f>
        <v>0</v>
      </c>
      <c r="Q88" s="210">
        <v>0</v>
      </c>
      <c r="R88" s="210">
        <f>Q88*H88</f>
        <v>0</v>
      </c>
      <c r="S88" s="210">
        <v>0</v>
      </c>
      <c r="T88" s="211">
        <f>S88*H88</f>
        <v>0</v>
      </c>
      <c r="AR88" s="12" t="s">
        <v>128</v>
      </c>
      <c r="AT88" s="12" t="s">
        <v>186</v>
      </c>
      <c r="AU88" s="12" t="s">
        <v>79</v>
      </c>
      <c r="AY88" s="12" t="s">
        <v>111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2" t="s">
        <v>21</v>
      </c>
      <c r="BK88" s="212">
        <f>ROUND(I88*H88,2)</f>
        <v>0</v>
      </c>
      <c r="BL88" s="12" t="s">
        <v>118</v>
      </c>
      <c r="BM88" s="12" t="s">
        <v>128</v>
      </c>
    </row>
    <row r="89" spans="2:65" s="1" customFormat="1" ht="16.5" customHeight="1">
      <c r="B89" s="33"/>
      <c r="C89" s="218" t="s">
        <v>129</v>
      </c>
      <c r="D89" s="218" t="s">
        <v>186</v>
      </c>
      <c r="E89" s="219" t="s">
        <v>193</v>
      </c>
      <c r="F89" s="220" t="s">
        <v>194</v>
      </c>
      <c r="G89" s="221" t="s">
        <v>185</v>
      </c>
      <c r="H89" s="222">
        <v>2</v>
      </c>
      <c r="I89" s="223"/>
      <c r="J89" s="224">
        <f>ROUND(I89*H89,2)</f>
        <v>0</v>
      </c>
      <c r="K89" s="220" t="s">
        <v>117</v>
      </c>
      <c r="L89" s="225"/>
      <c r="M89" s="226" t="s">
        <v>1</v>
      </c>
      <c r="N89" s="227" t="s">
        <v>41</v>
      </c>
      <c r="O89" s="74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12" t="s">
        <v>128</v>
      </c>
      <c r="AT89" s="12" t="s">
        <v>186</v>
      </c>
      <c r="AU89" s="12" t="s">
        <v>79</v>
      </c>
      <c r="AY89" s="12" t="s">
        <v>111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2" t="s">
        <v>21</v>
      </c>
      <c r="BK89" s="212">
        <f>ROUND(I89*H89,2)</f>
        <v>0</v>
      </c>
      <c r="BL89" s="12" t="s">
        <v>118</v>
      </c>
      <c r="BM89" s="12" t="s">
        <v>26</v>
      </c>
    </row>
    <row r="90" spans="2:65" s="1" customFormat="1" ht="16.5" customHeight="1">
      <c r="B90" s="33"/>
      <c r="C90" s="218" t="s">
        <v>125</v>
      </c>
      <c r="D90" s="218" t="s">
        <v>186</v>
      </c>
      <c r="E90" s="219" t="s">
        <v>195</v>
      </c>
      <c r="F90" s="220" t="s">
        <v>196</v>
      </c>
      <c r="G90" s="221" t="s">
        <v>185</v>
      </c>
      <c r="H90" s="222">
        <v>4</v>
      </c>
      <c r="I90" s="223"/>
      <c r="J90" s="224">
        <f>ROUND(I90*H90,2)</f>
        <v>0</v>
      </c>
      <c r="K90" s="220" t="s">
        <v>117</v>
      </c>
      <c r="L90" s="225"/>
      <c r="M90" s="226" t="s">
        <v>1</v>
      </c>
      <c r="N90" s="227" t="s">
        <v>41</v>
      </c>
      <c r="O90" s="74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12" t="s">
        <v>128</v>
      </c>
      <c r="AT90" s="12" t="s">
        <v>186</v>
      </c>
      <c r="AU90" s="12" t="s">
        <v>79</v>
      </c>
      <c r="AY90" s="12" t="s">
        <v>111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2" t="s">
        <v>21</v>
      </c>
      <c r="BK90" s="212">
        <f>ROUND(I90*H90,2)</f>
        <v>0</v>
      </c>
      <c r="BL90" s="12" t="s">
        <v>118</v>
      </c>
      <c r="BM90" s="12" t="s">
        <v>134</v>
      </c>
    </row>
    <row r="91" spans="2:65" s="1" customFormat="1" ht="16.5" customHeight="1">
      <c r="B91" s="33"/>
      <c r="C91" s="218" t="s">
        <v>135</v>
      </c>
      <c r="D91" s="218" t="s">
        <v>186</v>
      </c>
      <c r="E91" s="219" t="s">
        <v>197</v>
      </c>
      <c r="F91" s="220" t="s">
        <v>198</v>
      </c>
      <c r="G91" s="221" t="s">
        <v>199</v>
      </c>
      <c r="H91" s="222">
        <v>2</v>
      </c>
      <c r="I91" s="223"/>
      <c r="J91" s="224">
        <f>ROUND(I91*H91,2)</f>
        <v>0</v>
      </c>
      <c r="K91" s="220" t="s">
        <v>117</v>
      </c>
      <c r="L91" s="225"/>
      <c r="M91" s="226" t="s">
        <v>1</v>
      </c>
      <c r="N91" s="227" t="s">
        <v>41</v>
      </c>
      <c r="O91" s="74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12" t="s">
        <v>128</v>
      </c>
      <c r="AT91" s="12" t="s">
        <v>186</v>
      </c>
      <c r="AU91" s="12" t="s">
        <v>79</v>
      </c>
      <c r="AY91" s="12" t="s">
        <v>111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2" t="s">
        <v>21</v>
      </c>
      <c r="BK91" s="212">
        <f>ROUND(I91*H91,2)</f>
        <v>0</v>
      </c>
      <c r="BL91" s="12" t="s">
        <v>118</v>
      </c>
      <c r="BM91" s="12" t="s">
        <v>138</v>
      </c>
    </row>
    <row r="92" spans="2:65" s="1" customFormat="1" ht="16.5" customHeight="1">
      <c r="B92" s="33"/>
      <c r="C92" s="201" t="s">
        <v>128</v>
      </c>
      <c r="D92" s="201" t="s">
        <v>113</v>
      </c>
      <c r="E92" s="202" t="s">
        <v>200</v>
      </c>
      <c r="F92" s="203" t="s">
        <v>201</v>
      </c>
      <c r="G92" s="204" t="s">
        <v>124</v>
      </c>
      <c r="H92" s="205">
        <v>43.5</v>
      </c>
      <c r="I92" s="206"/>
      <c r="J92" s="207">
        <f>ROUND(I92*H92,2)</f>
        <v>0</v>
      </c>
      <c r="K92" s="203" t="s">
        <v>117</v>
      </c>
      <c r="L92" s="38"/>
      <c r="M92" s="208" t="s">
        <v>1</v>
      </c>
      <c r="N92" s="209" t="s">
        <v>41</v>
      </c>
      <c r="O92" s="74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12" t="s">
        <v>118</v>
      </c>
      <c r="AT92" s="12" t="s">
        <v>113</v>
      </c>
      <c r="AU92" s="12" t="s">
        <v>79</v>
      </c>
      <c r="AY92" s="12" t="s">
        <v>111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2" t="s">
        <v>21</v>
      </c>
      <c r="BK92" s="212">
        <f>ROUND(I92*H92,2)</f>
        <v>0</v>
      </c>
      <c r="BL92" s="12" t="s">
        <v>118</v>
      </c>
      <c r="BM92" s="12" t="s">
        <v>141</v>
      </c>
    </row>
    <row r="93" spans="2:65" s="1" customFormat="1" ht="16.5" customHeight="1">
      <c r="B93" s="33"/>
      <c r="C93" s="201" t="s">
        <v>142</v>
      </c>
      <c r="D93" s="201" t="s">
        <v>113</v>
      </c>
      <c r="E93" s="202" t="s">
        <v>202</v>
      </c>
      <c r="F93" s="203" t="s">
        <v>203</v>
      </c>
      <c r="G93" s="204" t="s">
        <v>124</v>
      </c>
      <c r="H93" s="205">
        <v>43.5</v>
      </c>
      <c r="I93" s="206"/>
      <c r="J93" s="207">
        <f>ROUND(I93*H93,2)</f>
        <v>0</v>
      </c>
      <c r="K93" s="203" t="s">
        <v>117</v>
      </c>
      <c r="L93" s="38"/>
      <c r="M93" s="208" t="s">
        <v>1</v>
      </c>
      <c r="N93" s="209" t="s">
        <v>41</v>
      </c>
      <c r="O93" s="74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12" t="s">
        <v>118</v>
      </c>
      <c r="AT93" s="12" t="s">
        <v>113</v>
      </c>
      <c r="AU93" s="12" t="s">
        <v>79</v>
      </c>
      <c r="AY93" s="12" t="s">
        <v>111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2" t="s">
        <v>21</v>
      </c>
      <c r="BK93" s="212">
        <f>ROUND(I93*H93,2)</f>
        <v>0</v>
      </c>
      <c r="BL93" s="12" t="s">
        <v>118</v>
      </c>
      <c r="BM93" s="12" t="s">
        <v>145</v>
      </c>
    </row>
    <row r="94" spans="2:65" s="1" customFormat="1" ht="16.5" customHeight="1">
      <c r="B94" s="33"/>
      <c r="C94" s="201" t="s">
        <v>26</v>
      </c>
      <c r="D94" s="201" t="s">
        <v>113</v>
      </c>
      <c r="E94" s="202" t="s">
        <v>204</v>
      </c>
      <c r="F94" s="203" t="s">
        <v>205</v>
      </c>
      <c r="G94" s="204" t="s">
        <v>199</v>
      </c>
      <c r="H94" s="205">
        <v>44</v>
      </c>
      <c r="I94" s="206"/>
      <c r="J94" s="207">
        <f>ROUND(I94*H94,2)</f>
        <v>0</v>
      </c>
      <c r="K94" s="203" t="s">
        <v>117</v>
      </c>
      <c r="L94" s="38"/>
      <c r="M94" s="208" t="s">
        <v>1</v>
      </c>
      <c r="N94" s="209" t="s">
        <v>41</v>
      </c>
      <c r="O94" s="74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12" t="s">
        <v>118</v>
      </c>
      <c r="AT94" s="12" t="s">
        <v>113</v>
      </c>
      <c r="AU94" s="12" t="s">
        <v>79</v>
      </c>
      <c r="AY94" s="12" t="s">
        <v>111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2" t="s">
        <v>21</v>
      </c>
      <c r="BK94" s="212">
        <f>ROUND(I94*H94,2)</f>
        <v>0</v>
      </c>
      <c r="BL94" s="12" t="s">
        <v>118</v>
      </c>
      <c r="BM94" s="12" t="s">
        <v>149</v>
      </c>
    </row>
    <row r="95" spans="2:65" s="1" customFormat="1" ht="16.5" customHeight="1">
      <c r="B95" s="33"/>
      <c r="C95" s="201" t="s">
        <v>150</v>
      </c>
      <c r="D95" s="201" t="s">
        <v>113</v>
      </c>
      <c r="E95" s="202" t="s">
        <v>206</v>
      </c>
      <c r="F95" s="203" t="s">
        <v>207</v>
      </c>
      <c r="G95" s="204" t="s">
        <v>199</v>
      </c>
      <c r="H95" s="205">
        <v>2</v>
      </c>
      <c r="I95" s="206"/>
      <c r="J95" s="207">
        <f>ROUND(I95*H95,2)</f>
        <v>0</v>
      </c>
      <c r="K95" s="203" t="s">
        <v>117</v>
      </c>
      <c r="L95" s="38"/>
      <c r="M95" s="208" t="s">
        <v>1</v>
      </c>
      <c r="N95" s="209" t="s">
        <v>41</v>
      </c>
      <c r="O95" s="74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12" t="s">
        <v>118</v>
      </c>
      <c r="AT95" s="12" t="s">
        <v>113</v>
      </c>
      <c r="AU95" s="12" t="s">
        <v>79</v>
      </c>
      <c r="AY95" s="12" t="s">
        <v>111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2" t="s">
        <v>21</v>
      </c>
      <c r="BK95" s="212">
        <f>ROUND(I95*H95,2)</f>
        <v>0</v>
      </c>
      <c r="BL95" s="12" t="s">
        <v>118</v>
      </c>
      <c r="BM95" s="12" t="s">
        <v>154</v>
      </c>
    </row>
    <row r="96" spans="2:63" s="10" customFormat="1" ht="20.85" customHeight="1">
      <c r="B96" s="185"/>
      <c r="C96" s="186"/>
      <c r="D96" s="187" t="s">
        <v>69</v>
      </c>
      <c r="E96" s="199" t="s">
        <v>208</v>
      </c>
      <c r="F96" s="199" t="s">
        <v>209</v>
      </c>
      <c r="G96" s="186"/>
      <c r="H96" s="186"/>
      <c r="I96" s="189"/>
      <c r="J96" s="200">
        <f>BK96</f>
        <v>0</v>
      </c>
      <c r="K96" s="186"/>
      <c r="L96" s="191"/>
      <c r="M96" s="192"/>
      <c r="N96" s="193"/>
      <c r="O96" s="193"/>
      <c r="P96" s="194">
        <f>P97</f>
        <v>0</v>
      </c>
      <c r="Q96" s="193"/>
      <c r="R96" s="194">
        <f>R97</f>
        <v>0</v>
      </c>
      <c r="S96" s="193"/>
      <c r="T96" s="195">
        <f>T97</f>
        <v>0</v>
      </c>
      <c r="AR96" s="196" t="s">
        <v>21</v>
      </c>
      <c r="AT96" s="197" t="s">
        <v>69</v>
      </c>
      <c r="AU96" s="197" t="s">
        <v>79</v>
      </c>
      <c r="AY96" s="196" t="s">
        <v>111</v>
      </c>
      <c r="BK96" s="198">
        <f>BK97</f>
        <v>0</v>
      </c>
    </row>
    <row r="97" spans="2:65" s="1" customFormat="1" ht="16.5" customHeight="1">
      <c r="B97" s="33"/>
      <c r="C97" s="201" t="s">
        <v>134</v>
      </c>
      <c r="D97" s="201" t="s">
        <v>113</v>
      </c>
      <c r="E97" s="202" t="s">
        <v>210</v>
      </c>
      <c r="F97" s="203" t="s">
        <v>211</v>
      </c>
      <c r="G97" s="204" t="s">
        <v>212</v>
      </c>
      <c r="H97" s="205">
        <v>0.25</v>
      </c>
      <c r="I97" s="206"/>
      <c r="J97" s="207">
        <f>ROUND(I97*H97,2)</f>
        <v>0</v>
      </c>
      <c r="K97" s="203" t="s">
        <v>117</v>
      </c>
      <c r="L97" s="38"/>
      <c r="M97" s="213" t="s">
        <v>1</v>
      </c>
      <c r="N97" s="214" t="s">
        <v>41</v>
      </c>
      <c r="O97" s="21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AR97" s="12" t="s">
        <v>118</v>
      </c>
      <c r="AT97" s="12" t="s">
        <v>113</v>
      </c>
      <c r="AU97" s="12" t="s">
        <v>121</v>
      </c>
      <c r="AY97" s="12" t="s">
        <v>111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2" t="s">
        <v>21</v>
      </c>
      <c r="BK97" s="212">
        <f>ROUND(I97*H97,2)</f>
        <v>0</v>
      </c>
      <c r="BL97" s="12" t="s">
        <v>118</v>
      </c>
      <c r="BM97" s="12" t="s">
        <v>157</v>
      </c>
    </row>
    <row r="98" spans="2:12" s="1" customFormat="1" ht="6.95" customHeight="1">
      <c r="B98" s="52"/>
      <c r="C98" s="53"/>
      <c r="D98" s="53"/>
      <c r="E98" s="53"/>
      <c r="F98" s="53"/>
      <c r="G98" s="53"/>
      <c r="H98" s="53"/>
      <c r="I98" s="150"/>
      <c r="J98" s="53"/>
      <c r="K98" s="53"/>
      <c r="L98" s="38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85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5"/>
      <c r="AT3" s="12" t="s">
        <v>79</v>
      </c>
    </row>
    <row r="4" spans="2:46" ht="24.95" customHeight="1">
      <c r="B4" s="15"/>
      <c r="D4" s="123" t="s">
        <v>86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24" t="s">
        <v>16</v>
      </c>
      <c r="L6" s="15"/>
    </row>
    <row r="7" spans="2:12" ht="16.5" customHeight="1">
      <c r="B7" s="15"/>
      <c r="E7" s="125" t="str">
        <f>'Rekapitulace stavby'!K6</f>
        <v>Most č. ev. 18326 - 1 Dolní Lukavice</v>
      </c>
      <c r="F7" s="124"/>
      <c r="G7" s="124"/>
      <c r="H7" s="124"/>
      <c r="L7" s="15"/>
    </row>
    <row r="8" spans="2:12" s="1" customFormat="1" ht="12" customHeight="1">
      <c r="B8" s="38"/>
      <c r="D8" s="124" t="s">
        <v>87</v>
      </c>
      <c r="I8" s="126"/>
      <c r="L8" s="38"/>
    </row>
    <row r="9" spans="2:12" s="1" customFormat="1" ht="36.95" customHeight="1">
      <c r="B9" s="38"/>
      <c r="E9" s="127" t="s">
        <v>213</v>
      </c>
      <c r="F9" s="1"/>
      <c r="G9" s="1"/>
      <c r="H9" s="1"/>
      <c r="I9" s="126"/>
      <c r="L9" s="38"/>
    </row>
    <row r="10" spans="2:12" s="1" customFormat="1" ht="12">
      <c r="B10" s="38"/>
      <c r="I10" s="126"/>
      <c r="L10" s="38"/>
    </row>
    <row r="11" spans="2:12" s="1" customFormat="1" ht="12" customHeight="1">
      <c r="B11" s="38"/>
      <c r="D11" s="124" t="s">
        <v>19</v>
      </c>
      <c r="F11" s="12" t="s">
        <v>1</v>
      </c>
      <c r="I11" s="128" t="s">
        <v>20</v>
      </c>
      <c r="J11" s="12" t="s">
        <v>1</v>
      </c>
      <c r="L11" s="38"/>
    </row>
    <row r="12" spans="2:12" s="1" customFormat="1" ht="12" customHeight="1">
      <c r="B12" s="38"/>
      <c r="D12" s="124" t="s">
        <v>22</v>
      </c>
      <c r="F12" s="12" t="s">
        <v>23</v>
      </c>
      <c r="I12" s="128" t="s">
        <v>24</v>
      </c>
      <c r="J12" s="129" t="str">
        <f>'Rekapitulace stavby'!AN8</f>
        <v>25. 11. 2016</v>
      </c>
      <c r="L12" s="38"/>
    </row>
    <row r="13" spans="2:12" s="1" customFormat="1" ht="10.8" customHeight="1">
      <c r="B13" s="38"/>
      <c r="I13" s="126"/>
      <c r="L13" s="38"/>
    </row>
    <row r="14" spans="2:12" s="1" customFormat="1" ht="12" customHeight="1">
      <c r="B14" s="38"/>
      <c r="D14" s="124" t="s">
        <v>27</v>
      </c>
      <c r="I14" s="128" t="s">
        <v>28</v>
      </c>
      <c r="J14" s="12" t="str">
        <f>IF('Rekapitulace stavby'!AN10="","",'Rekapitulace stavby'!AN10)</f>
        <v/>
      </c>
      <c r="L14" s="38"/>
    </row>
    <row r="15" spans="2:12" s="1" customFormat="1" ht="18" customHeight="1">
      <c r="B15" s="38"/>
      <c r="E15" s="12" t="str">
        <f>IF('Rekapitulace stavby'!E11="","",'Rekapitulace stavby'!E11)</f>
        <v xml:space="preserve"> </v>
      </c>
      <c r="I15" s="128" t="s">
        <v>29</v>
      </c>
      <c r="J15" s="12" t="str">
        <f>IF('Rekapitulace stavby'!AN11="","",'Rekapitulace stavby'!AN11)</f>
        <v/>
      </c>
      <c r="L15" s="38"/>
    </row>
    <row r="16" spans="2:12" s="1" customFormat="1" ht="6.95" customHeight="1">
      <c r="B16" s="38"/>
      <c r="I16" s="126"/>
      <c r="L16" s="38"/>
    </row>
    <row r="17" spans="2:12" s="1" customFormat="1" ht="12" customHeight="1">
      <c r="B17" s="38"/>
      <c r="D17" s="124" t="s">
        <v>30</v>
      </c>
      <c r="I17" s="128" t="s">
        <v>28</v>
      </c>
      <c r="J17" s="28" t="str">
        <f>'Rekapitulace stavby'!AN13</f>
        <v>Vyplň údaj</v>
      </c>
      <c r="L17" s="38"/>
    </row>
    <row r="18" spans="2:12" s="1" customFormat="1" ht="18" customHeight="1">
      <c r="B18" s="38"/>
      <c r="E18" s="28" t="str">
        <f>'Rekapitulace stavby'!E14</f>
        <v>Vyplň údaj</v>
      </c>
      <c r="F18" s="12"/>
      <c r="G18" s="12"/>
      <c r="H18" s="12"/>
      <c r="I18" s="128" t="s">
        <v>29</v>
      </c>
      <c r="J18" s="28" t="str">
        <f>'Rekapitulace stavby'!AN14</f>
        <v>Vyplň údaj</v>
      </c>
      <c r="L18" s="38"/>
    </row>
    <row r="19" spans="2:12" s="1" customFormat="1" ht="6.95" customHeight="1">
      <c r="B19" s="38"/>
      <c r="I19" s="126"/>
      <c r="L19" s="38"/>
    </row>
    <row r="20" spans="2:12" s="1" customFormat="1" ht="12" customHeight="1">
      <c r="B20" s="38"/>
      <c r="D20" s="124" t="s">
        <v>32</v>
      </c>
      <c r="I20" s="128" t="s">
        <v>28</v>
      </c>
      <c r="J20" s="12" t="str">
        <f>IF('Rekapitulace stavby'!AN16="","",'Rekapitulace stavby'!AN16)</f>
        <v/>
      </c>
      <c r="L20" s="38"/>
    </row>
    <row r="21" spans="2:12" s="1" customFormat="1" ht="18" customHeight="1">
      <c r="B21" s="38"/>
      <c r="E21" s="12" t="str">
        <f>IF('Rekapitulace stavby'!E17="","",'Rekapitulace stavby'!E17)</f>
        <v xml:space="preserve"> </v>
      </c>
      <c r="I21" s="128" t="s">
        <v>29</v>
      </c>
      <c r="J21" s="12" t="str">
        <f>IF('Rekapitulace stavby'!AN17="","",'Rekapitulace stavby'!AN17)</f>
        <v/>
      </c>
      <c r="L21" s="38"/>
    </row>
    <row r="22" spans="2:12" s="1" customFormat="1" ht="6.95" customHeight="1">
      <c r="B22" s="38"/>
      <c r="I22" s="126"/>
      <c r="L22" s="38"/>
    </row>
    <row r="23" spans="2:12" s="1" customFormat="1" ht="12" customHeight="1">
      <c r="B23" s="38"/>
      <c r="D23" s="124" t="s">
        <v>34</v>
      </c>
      <c r="I23" s="128" t="s">
        <v>28</v>
      </c>
      <c r="J23" s="12" t="str">
        <f>IF('Rekapitulace stavby'!AN19="","",'Rekapitulace stavby'!AN19)</f>
        <v/>
      </c>
      <c r="L23" s="38"/>
    </row>
    <row r="24" spans="2:12" s="1" customFormat="1" ht="18" customHeight="1">
      <c r="B24" s="38"/>
      <c r="E24" s="12" t="str">
        <f>IF('Rekapitulace stavby'!E20="","",'Rekapitulace stavby'!E20)</f>
        <v xml:space="preserve"> </v>
      </c>
      <c r="I24" s="128" t="s">
        <v>29</v>
      </c>
      <c r="J24" s="12" t="str">
        <f>IF('Rekapitulace stavby'!AN20="","",'Rekapitulace stavby'!AN20)</f>
        <v/>
      </c>
      <c r="L24" s="38"/>
    </row>
    <row r="25" spans="2:12" s="1" customFormat="1" ht="6.95" customHeight="1">
      <c r="B25" s="38"/>
      <c r="I25" s="126"/>
      <c r="L25" s="38"/>
    </row>
    <row r="26" spans="2:12" s="1" customFormat="1" ht="12" customHeight="1">
      <c r="B26" s="38"/>
      <c r="D26" s="124" t="s">
        <v>35</v>
      </c>
      <c r="I26" s="126"/>
      <c r="L26" s="38"/>
    </row>
    <row r="27" spans="2:12" s="6" customFormat="1" ht="16.5" customHeight="1">
      <c r="B27" s="130"/>
      <c r="E27" s="131" t="s">
        <v>1</v>
      </c>
      <c r="F27" s="131"/>
      <c r="G27" s="131"/>
      <c r="H27" s="131"/>
      <c r="I27" s="132"/>
      <c r="L27" s="130"/>
    </row>
    <row r="28" spans="2:12" s="1" customFormat="1" ht="6.95" customHeight="1">
      <c r="B28" s="38"/>
      <c r="I28" s="126"/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33"/>
      <c r="J29" s="66"/>
      <c r="K29" s="66"/>
      <c r="L29" s="38"/>
    </row>
    <row r="30" spans="2:12" s="1" customFormat="1" ht="25.4" customHeight="1">
      <c r="B30" s="38"/>
      <c r="D30" s="134" t="s">
        <v>36</v>
      </c>
      <c r="I30" s="126"/>
      <c r="J30" s="135">
        <f>ROUND(J98,2)</f>
        <v>0</v>
      </c>
      <c r="L30" s="38"/>
    </row>
    <row r="31" spans="2:12" s="1" customFormat="1" ht="6.95" customHeight="1">
      <c r="B31" s="38"/>
      <c r="D31" s="66"/>
      <c r="E31" s="66"/>
      <c r="F31" s="66"/>
      <c r="G31" s="66"/>
      <c r="H31" s="66"/>
      <c r="I31" s="133"/>
      <c r="J31" s="66"/>
      <c r="K31" s="66"/>
      <c r="L31" s="38"/>
    </row>
    <row r="32" spans="2:12" s="1" customFormat="1" ht="14.4" customHeight="1">
      <c r="B32" s="38"/>
      <c r="F32" s="136" t="s">
        <v>38</v>
      </c>
      <c r="I32" s="137" t="s">
        <v>37</v>
      </c>
      <c r="J32" s="136" t="s">
        <v>39</v>
      </c>
      <c r="L32" s="38"/>
    </row>
    <row r="33" spans="2:12" s="1" customFormat="1" ht="14.4" customHeight="1">
      <c r="B33" s="38"/>
      <c r="D33" s="124" t="s">
        <v>40</v>
      </c>
      <c r="E33" s="124" t="s">
        <v>41</v>
      </c>
      <c r="F33" s="138">
        <f>ROUND((SUM(BE98:BE263)),2)</f>
        <v>0</v>
      </c>
      <c r="I33" s="139">
        <v>0.21</v>
      </c>
      <c r="J33" s="138">
        <f>ROUND(((SUM(BE98:BE263))*I33),2)</f>
        <v>0</v>
      </c>
      <c r="L33" s="38"/>
    </row>
    <row r="34" spans="2:12" s="1" customFormat="1" ht="14.4" customHeight="1">
      <c r="B34" s="38"/>
      <c r="E34" s="124" t="s">
        <v>42</v>
      </c>
      <c r="F34" s="138">
        <f>ROUND((SUM(BF98:BF263)),2)</f>
        <v>0</v>
      </c>
      <c r="I34" s="139">
        <v>0.15</v>
      </c>
      <c r="J34" s="138">
        <f>ROUND(((SUM(BF98:BF263))*I34),2)</f>
        <v>0</v>
      </c>
      <c r="L34" s="38"/>
    </row>
    <row r="35" spans="2:12" s="1" customFormat="1" ht="14.4" customHeight="1" hidden="1">
      <c r="B35" s="38"/>
      <c r="E35" s="124" t="s">
        <v>43</v>
      </c>
      <c r="F35" s="138">
        <f>ROUND((SUM(BG98:BG263)),2)</f>
        <v>0</v>
      </c>
      <c r="I35" s="139">
        <v>0.21</v>
      </c>
      <c r="J35" s="138">
        <f>0</f>
        <v>0</v>
      </c>
      <c r="L35" s="38"/>
    </row>
    <row r="36" spans="2:12" s="1" customFormat="1" ht="14.4" customHeight="1" hidden="1">
      <c r="B36" s="38"/>
      <c r="E36" s="124" t="s">
        <v>44</v>
      </c>
      <c r="F36" s="138">
        <f>ROUND((SUM(BH98:BH263)),2)</f>
        <v>0</v>
      </c>
      <c r="I36" s="139">
        <v>0.15</v>
      </c>
      <c r="J36" s="138">
        <f>0</f>
        <v>0</v>
      </c>
      <c r="L36" s="38"/>
    </row>
    <row r="37" spans="2:12" s="1" customFormat="1" ht="14.4" customHeight="1" hidden="1">
      <c r="B37" s="38"/>
      <c r="E37" s="124" t="s">
        <v>45</v>
      </c>
      <c r="F37" s="138">
        <f>ROUND((SUM(BI98:BI263)),2)</f>
        <v>0</v>
      </c>
      <c r="I37" s="139">
        <v>0</v>
      </c>
      <c r="J37" s="138">
        <f>0</f>
        <v>0</v>
      </c>
      <c r="L37" s="38"/>
    </row>
    <row r="38" spans="2:12" s="1" customFormat="1" ht="6.95" customHeight="1">
      <c r="B38" s="38"/>
      <c r="I38" s="126"/>
      <c r="L38" s="38"/>
    </row>
    <row r="39" spans="2:12" s="1" customFormat="1" ht="25.4" customHeight="1">
      <c r="B39" s="38"/>
      <c r="C39" s="140"/>
      <c r="D39" s="141" t="s">
        <v>46</v>
      </c>
      <c r="E39" s="142"/>
      <c r="F39" s="142"/>
      <c r="G39" s="143" t="s">
        <v>47</v>
      </c>
      <c r="H39" s="144" t="s">
        <v>48</v>
      </c>
      <c r="I39" s="145"/>
      <c r="J39" s="146">
        <f>SUM(J30:J37)</f>
        <v>0</v>
      </c>
      <c r="K39" s="147"/>
      <c r="L39" s="38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38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38"/>
    </row>
    <row r="45" spans="2:12" s="1" customFormat="1" ht="24.95" customHeight="1">
      <c r="B45" s="33"/>
      <c r="C45" s="18" t="s">
        <v>89</v>
      </c>
      <c r="D45" s="34"/>
      <c r="E45" s="34"/>
      <c r="F45" s="34"/>
      <c r="G45" s="34"/>
      <c r="H45" s="34"/>
      <c r="I45" s="126"/>
      <c r="J45" s="34"/>
      <c r="K45" s="34"/>
      <c r="L45" s="38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26"/>
      <c r="J46" s="34"/>
      <c r="K46" s="34"/>
      <c r="L46" s="38"/>
    </row>
    <row r="47" spans="2:12" s="1" customFormat="1" ht="12" customHeight="1">
      <c r="B47" s="33"/>
      <c r="C47" s="27" t="s">
        <v>16</v>
      </c>
      <c r="D47" s="34"/>
      <c r="E47" s="34"/>
      <c r="F47" s="34"/>
      <c r="G47" s="34"/>
      <c r="H47" s="34"/>
      <c r="I47" s="126"/>
      <c r="J47" s="34"/>
      <c r="K47" s="34"/>
      <c r="L47" s="38"/>
    </row>
    <row r="48" spans="2:12" s="1" customFormat="1" ht="16.5" customHeight="1">
      <c r="B48" s="33"/>
      <c r="C48" s="34"/>
      <c r="D48" s="34"/>
      <c r="E48" s="154" t="str">
        <f>E7</f>
        <v>Most č. ev. 18326 - 1 Dolní Lukavice</v>
      </c>
      <c r="F48" s="27"/>
      <c r="G48" s="27"/>
      <c r="H48" s="27"/>
      <c r="I48" s="126"/>
      <c r="J48" s="34"/>
      <c r="K48" s="34"/>
      <c r="L48" s="38"/>
    </row>
    <row r="49" spans="2:12" s="1" customFormat="1" ht="12" customHeight="1">
      <c r="B49" s="33"/>
      <c r="C49" s="27" t="s">
        <v>87</v>
      </c>
      <c r="D49" s="34"/>
      <c r="E49" s="34"/>
      <c r="F49" s="34"/>
      <c r="G49" s="34"/>
      <c r="H49" s="34"/>
      <c r="I49" s="126"/>
      <c r="J49" s="34"/>
      <c r="K49" s="34"/>
      <c r="L49" s="38"/>
    </row>
    <row r="50" spans="2:12" s="1" customFormat="1" ht="16.5" customHeight="1">
      <c r="B50" s="33"/>
      <c r="C50" s="34"/>
      <c r="D50" s="34"/>
      <c r="E50" s="59" t="str">
        <f>E9</f>
        <v xml:space="preserve">SO 201 - Most č. ev. 18326-1 Dolní Lukavice </v>
      </c>
      <c r="F50" s="34"/>
      <c r="G50" s="34"/>
      <c r="H50" s="34"/>
      <c r="I50" s="126"/>
      <c r="J50" s="34"/>
      <c r="K50" s="34"/>
      <c r="L50" s="38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26"/>
      <c r="J51" s="34"/>
      <c r="K51" s="34"/>
      <c r="L51" s="38"/>
    </row>
    <row r="52" spans="2:12" s="1" customFormat="1" ht="12" customHeight="1">
      <c r="B52" s="33"/>
      <c r="C52" s="27" t="s">
        <v>22</v>
      </c>
      <c r="D52" s="34"/>
      <c r="E52" s="34"/>
      <c r="F52" s="22" t="str">
        <f>F12</f>
        <v xml:space="preserve"> </v>
      </c>
      <c r="G52" s="34"/>
      <c r="H52" s="34"/>
      <c r="I52" s="128" t="s">
        <v>24</v>
      </c>
      <c r="J52" s="62" t="str">
        <f>IF(J12="","",J12)</f>
        <v>25. 11. 2016</v>
      </c>
      <c r="K52" s="34"/>
      <c r="L52" s="38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26"/>
      <c r="J53" s="34"/>
      <c r="K53" s="34"/>
      <c r="L53" s="38"/>
    </row>
    <row r="54" spans="2:12" s="1" customFormat="1" ht="13.65" customHeight="1">
      <c r="B54" s="33"/>
      <c r="C54" s="27" t="s">
        <v>27</v>
      </c>
      <c r="D54" s="34"/>
      <c r="E54" s="34"/>
      <c r="F54" s="22" t="str">
        <f>E15</f>
        <v xml:space="preserve"> </v>
      </c>
      <c r="G54" s="34"/>
      <c r="H54" s="34"/>
      <c r="I54" s="128" t="s">
        <v>32</v>
      </c>
      <c r="J54" s="31" t="str">
        <f>E21</f>
        <v xml:space="preserve"> </v>
      </c>
      <c r="K54" s="34"/>
      <c r="L54" s="38"/>
    </row>
    <row r="55" spans="2:12" s="1" customFormat="1" ht="13.65" customHeight="1">
      <c r="B55" s="33"/>
      <c r="C55" s="27" t="s">
        <v>30</v>
      </c>
      <c r="D55" s="34"/>
      <c r="E55" s="34"/>
      <c r="F55" s="22" t="str">
        <f>IF(E18="","",E18)</f>
        <v>Vyplň údaj</v>
      </c>
      <c r="G55" s="34"/>
      <c r="H55" s="34"/>
      <c r="I55" s="128" t="s">
        <v>34</v>
      </c>
      <c r="J55" s="31" t="str">
        <f>E24</f>
        <v xml:space="preserve"> </v>
      </c>
      <c r="K55" s="34"/>
      <c r="L55" s="38"/>
    </row>
    <row r="56" spans="2:12" s="1" customFormat="1" ht="10.3" customHeight="1">
      <c r="B56" s="33"/>
      <c r="C56" s="34"/>
      <c r="D56" s="34"/>
      <c r="E56" s="34"/>
      <c r="F56" s="34"/>
      <c r="G56" s="34"/>
      <c r="H56" s="34"/>
      <c r="I56" s="126"/>
      <c r="J56" s="34"/>
      <c r="K56" s="34"/>
      <c r="L56" s="38"/>
    </row>
    <row r="57" spans="2:12" s="1" customFormat="1" ht="29.25" customHeight="1">
      <c r="B57" s="33"/>
      <c r="C57" s="155" t="s">
        <v>90</v>
      </c>
      <c r="D57" s="156"/>
      <c r="E57" s="156"/>
      <c r="F57" s="156"/>
      <c r="G57" s="156"/>
      <c r="H57" s="156"/>
      <c r="I57" s="157"/>
      <c r="J57" s="158" t="s">
        <v>91</v>
      </c>
      <c r="K57" s="156"/>
      <c r="L57" s="38"/>
    </row>
    <row r="58" spans="2:12" s="1" customFormat="1" ht="10.3" customHeight="1">
      <c r="B58" s="33"/>
      <c r="C58" s="34"/>
      <c r="D58" s="34"/>
      <c r="E58" s="34"/>
      <c r="F58" s="34"/>
      <c r="G58" s="34"/>
      <c r="H58" s="34"/>
      <c r="I58" s="126"/>
      <c r="J58" s="34"/>
      <c r="K58" s="34"/>
      <c r="L58" s="38"/>
    </row>
    <row r="59" spans="2:47" s="1" customFormat="1" ht="22.8" customHeight="1">
      <c r="B59" s="33"/>
      <c r="C59" s="159" t="s">
        <v>92</v>
      </c>
      <c r="D59" s="34"/>
      <c r="E59" s="34"/>
      <c r="F59" s="34"/>
      <c r="G59" s="34"/>
      <c r="H59" s="34"/>
      <c r="I59" s="126"/>
      <c r="J59" s="93">
        <f>J98</f>
        <v>0</v>
      </c>
      <c r="K59" s="34"/>
      <c r="L59" s="38"/>
      <c r="AU59" s="12" t="s">
        <v>93</v>
      </c>
    </row>
    <row r="60" spans="2:12" s="7" customFormat="1" ht="24.95" customHeight="1">
      <c r="B60" s="160"/>
      <c r="C60" s="161"/>
      <c r="D60" s="162" t="s">
        <v>94</v>
      </c>
      <c r="E60" s="163"/>
      <c r="F60" s="163"/>
      <c r="G60" s="163"/>
      <c r="H60" s="163"/>
      <c r="I60" s="164"/>
      <c r="J60" s="165">
        <f>J99</f>
        <v>0</v>
      </c>
      <c r="K60" s="161"/>
      <c r="L60" s="166"/>
    </row>
    <row r="61" spans="2:12" s="8" customFormat="1" ht="19.9" customHeight="1">
      <c r="B61" s="167"/>
      <c r="C61" s="168"/>
      <c r="D61" s="169" t="s">
        <v>95</v>
      </c>
      <c r="E61" s="170"/>
      <c r="F61" s="170"/>
      <c r="G61" s="170"/>
      <c r="H61" s="170"/>
      <c r="I61" s="171"/>
      <c r="J61" s="172">
        <f>J100</f>
        <v>0</v>
      </c>
      <c r="K61" s="168"/>
      <c r="L61" s="173"/>
    </row>
    <row r="62" spans="2:12" s="8" customFormat="1" ht="19.9" customHeight="1">
      <c r="B62" s="167"/>
      <c r="C62" s="168"/>
      <c r="D62" s="169" t="s">
        <v>214</v>
      </c>
      <c r="E62" s="170"/>
      <c r="F62" s="170"/>
      <c r="G62" s="170"/>
      <c r="H62" s="170"/>
      <c r="I62" s="171"/>
      <c r="J62" s="172">
        <f>J118</f>
        <v>0</v>
      </c>
      <c r="K62" s="168"/>
      <c r="L62" s="173"/>
    </row>
    <row r="63" spans="2:12" s="8" customFormat="1" ht="19.9" customHeight="1">
      <c r="B63" s="167"/>
      <c r="C63" s="168"/>
      <c r="D63" s="169" t="s">
        <v>215</v>
      </c>
      <c r="E63" s="170"/>
      <c r="F63" s="170"/>
      <c r="G63" s="170"/>
      <c r="H63" s="170"/>
      <c r="I63" s="171"/>
      <c r="J63" s="172">
        <f>J133</f>
        <v>0</v>
      </c>
      <c r="K63" s="168"/>
      <c r="L63" s="173"/>
    </row>
    <row r="64" spans="2:12" s="8" customFormat="1" ht="19.9" customHeight="1">
      <c r="B64" s="167"/>
      <c r="C64" s="168"/>
      <c r="D64" s="169" t="s">
        <v>216</v>
      </c>
      <c r="E64" s="170"/>
      <c r="F64" s="170"/>
      <c r="G64" s="170"/>
      <c r="H64" s="170"/>
      <c r="I64" s="171"/>
      <c r="J64" s="172">
        <f>J159</f>
        <v>0</v>
      </c>
      <c r="K64" s="168"/>
      <c r="L64" s="173"/>
    </row>
    <row r="65" spans="2:12" s="8" customFormat="1" ht="19.9" customHeight="1">
      <c r="B65" s="167"/>
      <c r="C65" s="168"/>
      <c r="D65" s="169" t="s">
        <v>217</v>
      </c>
      <c r="E65" s="170"/>
      <c r="F65" s="170"/>
      <c r="G65" s="170"/>
      <c r="H65" s="170"/>
      <c r="I65" s="171"/>
      <c r="J65" s="172">
        <f>J169</f>
        <v>0</v>
      </c>
      <c r="K65" s="168"/>
      <c r="L65" s="173"/>
    </row>
    <row r="66" spans="2:12" s="8" customFormat="1" ht="19.9" customHeight="1">
      <c r="B66" s="167"/>
      <c r="C66" s="168"/>
      <c r="D66" s="169" t="s">
        <v>218</v>
      </c>
      <c r="E66" s="170"/>
      <c r="F66" s="170"/>
      <c r="G66" s="170"/>
      <c r="H66" s="170"/>
      <c r="I66" s="171"/>
      <c r="J66" s="172">
        <f>J178</f>
        <v>0</v>
      </c>
      <c r="K66" s="168"/>
      <c r="L66" s="173"/>
    </row>
    <row r="67" spans="2:12" s="8" customFormat="1" ht="19.9" customHeight="1">
      <c r="B67" s="167"/>
      <c r="C67" s="168"/>
      <c r="D67" s="169" t="s">
        <v>180</v>
      </c>
      <c r="E67" s="170"/>
      <c r="F67" s="170"/>
      <c r="G67" s="170"/>
      <c r="H67" s="170"/>
      <c r="I67" s="171"/>
      <c r="J67" s="172">
        <f>J181</f>
        <v>0</v>
      </c>
      <c r="K67" s="168"/>
      <c r="L67" s="173"/>
    </row>
    <row r="68" spans="2:12" s="8" customFormat="1" ht="14.85" customHeight="1">
      <c r="B68" s="167"/>
      <c r="C68" s="168"/>
      <c r="D68" s="169" t="s">
        <v>181</v>
      </c>
      <c r="E68" s="170"/>
      <c r="F68" s="170"/>
      <c r="G68" s="170"/>
      <c r="H68" s="170"/>
      <c r="I68" s="171"/>
      <c r="J68" s="172">
        <f>J222</f>
        <v>0</v>
      </c>
      <c r="K68" s="168"/>
      <c r="L68" s="173"/>
    </row>
    <row r="69" spans="2:12" s="7" customFormat="1" ht="24.95" customHeight="1">
      <c r="B69" s="160"/>
      <c r="C69" s="161"/>
      <c r="D69" s="162" t="s">
        <v>219</v>
      </c>
      <c r="E69" s="163"/>
      <c r="F69" s="163"/>
      <c r="G69" s="163"/>
      <c r="H69" s="163"/>
      <c r="I69" s="164"/>
      <c r="J69" s="165">
        <f>J224</f>
        <v>0</v>
      </c>
      <c r="K69" s="161"/>
      <c r="L69" s="166"/>
    </row>
    <row r="70" spans="2:12" s="8" customFormat="1" ht="19.9" customHeight="1">
      <c r="B70" s="167"/>
      <c r="C70" s="168"/>
      <c r="D70" s="169" t="s">
        <v>220</v>
      </c>
      <c r="E70" s="170"/>
      <c r="F70" s="170"/>
      <c r="G70" s="170"/>
      <c r="H70" s="170"/>
      <c r="I70" s="171"/>
      <c r="J70" s="172">
        <f>J225</f>
        <v>0</v>
      </c>
      <c r="K70" s="168"/>
      <c r="L70" s="173"/>
    </row>
    <row r="71" spans="2:12" s="8" customFormat="1" ht="19.9" customHeight="1">
      <c r="B71" s="167"/>
      <c r="C71" s="168"/>
      <c r="D71" s="169" t="s">
        <v>221</v>
      </c>
      <c r="E71" s="170"/>
      <c r="F71" s="170"/>
      <c r="G71" s="170"/>
      <c r="H71" s="170"/>
      <c r="I71" s="171"/>
      <c r="J71" s="172">
        <f>J243</f>
        <v>0</v>
      </c>
      <c r="K71" s="168"/>
      <c r="L71" s="173"/>
    </row>
    <row r="72" spans="2:12" s="8" customFormat="1" ht="19.9" customHeight="1">
      <c r="B72" s="167"/>
      <c r="C72" s="168"/>
      <c r="D72" s="169" t="s">
        <v>222</v>
      </c>
      <c r="E72" s="170"/>
      <c r="F72" s="170"/>
      <c r="G72" s="170"/>
      <c r="H72" s="170"/>
      <c r="I72" s="171"/>
      <c r="J72" s="172">
        <f>J246</f>
        <v>0</v>
      </c>
      <c r="K72" s="168"/>
      <c r="L72" s="173"/>
    </row>
    <row r="73" spans="2:12" s="8" customFormat="1" ht="19.9" customHeight="1">
      <c r="B73" s="167"/>
      <c r="C73" s="168"/>
      <c r="D73" s="169" t="s">
        <v>223</v>
      </c>
      <c r="E73" s="170"/>
      <c r="F73" s="170"/>
      <c r="G73" s="170"/>
      <c r="H73" s="170"/>
      <c r="I73" s="171"/>
      <c r="J73" s="172">
        <f>J250</f>
        <v>0</v>
      </c>
      <c r="K73" s="168"/>
      <c r="L73" s="173"/>
    </row>
    <row r="74" spans="2:12" s="7" customFormat="1" ht="24.95" customHeight="1">
      <c r="B74" s="160"/>
      <c r="C74" s="161"/>
      <c r="D74" s="162" t="s">
        <v>224</v>
      </c>
      <c r="E74" s="163"/>
      <c r="F74" s="163"/>
      <c r="G74" s="163"/>
      <c r="H74" s="163"/>
      <c r="I74" s="164"/>
      <c r="J74" s="165">
        <f>J253</f>
        <v>0</v>
      </c>
      <c r="K74" s="161"/>
      <c r="L74" s="166"/>
    </row>
    <row r="75" spans="2:12" s="8" customFormat="1" ht="19.9" customHeight="1">
      <c r="B75" s="167"/>
      <c r="C75" s="168"/>
      <c r="D75" s="169" t="s">
        <v>225</v>
      </c>
      <c r="E75" s="170"/>
      <c r="F75" s="170"/>
      <c r="G75" s="170"/>
      <c r="H75" s="170"/>
      <c r="I75" s="171"/>
      <c r="J75" s="172">
        <f>J254</f>
        <v>0</v>
      </c>
      <c r="K75" s="168"/>
      <c r="L75" s="173"/>
    </row>
    <row r="76" spans="2:12" s="8" customFormat="1" ht="19.9" customHeight="1">
      <c r="B76" s="167"/>
      <c r="C76" s="168"/>
      <c r="D76" s="169" t="s">
        <v>226</v>
      </c>
      <c r="E76" s="170"/>
      <c r="F76" s="170"/>
      <c r="G76" s="170"/>
      <c r="H76" s="170"/>
      <c r="I76" s="171"/>
      <c r="J76" s="172">
        <f>J257</f>
        <v>0</v>
      </c>
      <c r="K76" s="168"/>
      <c r="L76" s="173"/>
    </row>
    <row r="77" spans="2:12" s="7" customFormat="1" ht="24.95" customHeight="1">
      <c r="B77" s="160"/>
      <c r="C77" s="161"/>
      <c r="D77" s="162" t="s">
        <v>227</v>
      </c>
      <c r="E77" s="163"/>
      <c r="F77" s="163"/>
      <c r="G77" s="163"/>
      <c r="H77" s="163"/>
      <c r="I77" s="164"/>
      <c r="J77" s="165">
        <f>J259</f>
        <v>0</v>
      </c>
      <c r="K77" s="161"/>
      <c r="L77" s="166"/>
    </row>
    <row r="78" spans="2:12" s="8" customFormat="1" ht="19.9" customHeight="1">
      <c r="B78" s="167"/>
      <c r="C78" s="168"/>
      <c r="D78" s="169" t="s">
        <v>228</v>
      </c>
      <c r="E78" s="170"/>
      <c r="F78" s="170"/>
      <c r="G78" s="170"/>
      <c r="H78" s="170"/>
      <c r="I78" s="171"/>
      <c r="J78" s="172">
        <f>J260</f>
        <v>0</v>
      </c>
      <c r="K78" s="168"/>
      <c r="L78" s="173"/>
    </row>
    <row r="79" spans="2:12" s="1" customFormat="1" ht="21.8" customHeight="1">
      <c r="B79" s="33"/>
      <c r="C79" s="34"/>
      <c r="D79" s="34"/>
      <c r="E79" s="34"/>
      <c r="F79" s="34"/>
      <c r="G79" s="34"/>
      <c r="H79" s="34"/>
      <c r="I79" s="126"/>
      <c r="J79" s="34"/>
      <c r="K79" s="34"/>
      <c r="L79" s="38"/>
    </row>
    <row r="80" spans="2:12" s="1" customFormat="1" ht="6.95" customHeight="1">
      <c r="B80" s="52"/>
      <c r="C80" s="53"/>
      <c r="D80" s="53"/>
      <c r="E80" s="53"/>
      <c r="F80" s="53"/>
      <c r="G80" s="53"/>
      <c r="H80" s="53"/>
      <c r="I80" s="150"/>
      <c r="J80" s="53"/>
      <c r="K80" s="53"/>
      <c r="L80" s="38"/>
    </row>
    <row r="84" spans="2:12" s="1" customFormat="1" ht="6.95" customHeight="1">
      <c r="B84" s="54"/>
      <c r="C84" s="55"/>
      <c r="D84" s="55"/>
      <c r="E84" s="55"/>
      <c r="F84" s="55"/>
      <c r="G84" s="55"/>
      <c r="H84" s="55"/>
      <c r="I84" s="153"/>
      <c r="J84" s="55"/>
      <c r="K84" s="55"/>
      <c r="L84" s="38"/>
    </row>
    <row r="85" spans="2:12" s="1" customFormat="1" ht="24.95" customHeight="1">
      <c r="B85" s="33"/>
      <c r="C85" s="18" t="s">
        <v>96</v>
      </c>
      <c r="D85" s="34"/>
      <c r="E85" s="34"/>
      <c r="F85" s="34"/>
      <c r="G85" s="34"/>
      <c r="H85" s="34"/>
      <c r="I85" s="126"/>
      <c r="J85" s="34"/>
      <c r="K85" s="34"/>
      <c r="L85" s="38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26"/>
      <c r="J86" s="34"/>
      <c r="K86" s="34"/>
      <c r="L86" s="38"/>
    </row>
    <row r="87" spans="2:12" s="1" customFormat="1" ht="12" customHeight="1">
      <c r="B87" s="33"/>
      <c r="C87" s="27" t="s">
        <v>16</v>
      </c>
      <c r="D87" s="34"/>
      <c r="E87" s="34"/>
      <c r="F87" s="34"/>
      <c r="G87" s="34"/>
      <c r="H87" s="34"/>
      <c r="I87" s="126"/>
      <c r="J87" s="34"/>
      <c r="K87" s="34"/>
      <c r="L87" s="38"/>
    </row>
    <row r="88" spans="2:12" s="1" customFormat="1" ht="16.5" customHeight="1">
      <c r="B88" s="33"/>
      <c r="C88" s="34"/>
      <c r="D88" s="34"/>
      <c r="E88" s="154" t="str">
        <f>E7</f>
        <v>Most č. ev. 18326 - 1 Dolní Lukavice</v>
      </c>
      <c r="F88" s="27"/>
      <c r="G88" s="27"/>
      <c r="H88" s="27"/>
      <c r="I88" s="126"/>
      <c r="J88" s="34"/>
      <c r="K88" s="34"/>
      <c r="L88" s="38"/>
    </row>
    <row r="89" spans="2:12" s="1" customFormat="1" ht="12" customHeight="1">
      <c r="B89" s="33"/>
      <c r="C89" s="27" t="s">
        <v>87</v>
      </c>
      <c r="D89" s="34"/>
      <c r="E89" s="34"/>
      <c r="F89" s="34"/>
      <c r="G89" s="34"/>
      <c r="H89" s="34"/>
      <c r="I89" s="126"/>
      <c r="J89" s="34"/>
      <c r="K89" s="34"/>
      <c r="L89" s="38"/>
    </row>
    <row r="90" spans="2:12" s="1" customFormat="1" ht="16.5" customHeight="1">
      <c r="B90" s="33"/>
      <c r="C90" s="34"/>
      <c r="D90" s="34"/>
      <c r="E90" s="59" t="str">
        <f>E9</f>
        <v xml:space="preserve">SO 201 - Most č. ev. 18326-1 Dolní Lukavice </v>
      </c>
      <c r="F90" s="34"/>
      <c r="G90" s="34"/>
      <c r="H90" s="34"/>
      <c r="I90" s="126"/>
      <c r="J90" s="34"/>
      <c r="K90" s="34"/>
      <c r="L90" s="38"/>
    </row>
    <row r="91" spans="2:12" s="1" customFormat="1" ht="6.95" customHeight="1">
      <c r="B91" s="33"/>
      <c r="C91" s="34"/>
      <c r="D91" s="34"/>
      <c r="E91" s="34"/>
      <c r="F91" s="34"/>
      <c r="G91" s="34"/>
      <c r="H91" s="34"/>
      <c r="I91" s="126"/>
      <c r="J91" s="34"/>
      <c r="K91" s="34"/>
      <c r="L91" s="38"/>
    </row>
    <row r="92" spans="2:12" s="1" customFormat="1" ht="12" customHeight="1">
      <c r="B92" s="33"/>
      <c r="C92" s="27" t="s">
        <v>22</v>
      </c>
      <c r="D92" s="34"/>
      <c r="E92" s="34"/>
      <c r="F92" s="22" t="str">
        <f>F12</f>
        <v xml:space="preserve"> </v>
      </c>
      <c r="G92" s="34"/>
      <c r="H92" s="34"/>
      <c r="I92" s="128" t="s">
        <v>24</v>
      </c>
      <c r="J92" s="62" t="str">
        <f>IF(J12="","",J12)</f>
        <v>25. 11. 2016</v>
      </c>
      <c r="K92" s="34"/>
      <c r="L92" s="38"/>
    </row>
    <row r="93" spans="2:12" s="1" customFormat="1" ht="6.95" customHeight="1">
      <c r="B93" s="33"/>
      <c r="C93" s="34"/>
      <c r="D93" s="34"/>
      <c r="E93" s="34"/>
      <c r="F93" s="34"/>
      <c r="G93" s="34"/>
      <c r="H93" s="34"/>
      <c r="I93" s="126"/>
      <c r="J93" s="34"/>
      <c r="K93" s="34"/>
      <c r="L93" s="38"/>
    </row>
    <row r="94" spans="2:12" s="1" customFormat="1" ht="13.65" customHeight="1">
      <c r="B94" s="33"/>
      <c r="C94" s="27" t="s">
        <v>27</v>
      </c>
      <c r="D94" s="34"/>
      <c r="E94" s="34"/>
      <c r="F94" s="22" t="str">
        <f>E15</f>
        <v xml:space="preserve"> </v>
      </c>
      <c r="G94" s="34"/>
      <c r="H94" s="34"/>
      <c r="I94" s="128" t="s">
        <v>32</v>
      </c>
      <c r="J94" s="31" t="str">
        <f>E21</f>
        <v xml:space="preserve"> </v>
      </c>
      <c r="K94" s="34"/>
      <c r="L94" s="38"/>
    </row>
    <row r="95" spans="2:12" s="1" customFormat="1" ht="13.65" customHeight="1">
      <c r="B95" s="33"/>
      <c r="C95" s="27" t="s">
        <v>30</v>
      </c>
      <c r="D95" s="34"/>
      <c r="E95" s="34"/>
      <c r="F95" s="22" t="str">
        <f>IF(E18="","",E18)</f>
        <v>Vyplň údaj</v>
      </c>
      <c r="G95" s="34"/>
      <c r="H95" s="34"/>
      <c r="I95" s="128" t="s">
        <v>34</v>
      </c>
      <c r="J95" s="31" t="str">
        <f>E24</f>
        <v xml:space="preserve"> </v>
      </c>
      <c r="K95" s="34"/>
      <c r="L95" s="38"/>
    </row>
    <row r="96" spans="2:12" s="1" customFormat="1" ht="10.3" customHeight="1">
      <c r="B96" s="33"/>
      <c r="C96" s="34"/>
      <c r="D96" s="34"/>
      <c r="E96" s="34"/>
      <c r="F96" s="34"/>
      <c r="G96" s="34"/>
      <c r="H96" s="34"/>
      <c r="I96" s="126"/>
      <c r="J96" s="34"/>
      <c r="K96" s="34"/>
      <c r="L96" s="38"/>
    </row>
    <row r="97" spans="2:20" s="9" customFormat="1" ht="29.25" customHeight="1">
      <c r="B97" s="174"/>
      <c r="C97" s="175" t="s">
        <v>97</v>
      </c>
      <c r="D97" s="176" t="s">
        <v>55</v>
      </c>
      <c r="E97" s="176" t="s">
        <v>51</v>
      </c>
      <c r="F97" s="176" t="s">
        <v>52</v>
      </c>
      <c r="G97" s="176" t="s">
        <v>98</v>
      </c>
      <c r="H97" s="176" t="s">
        <v>99</v>
      </c>
      <c r="I97" s="177" t="s">
        <v>100</v>
      </c>
      <c r="J97" s="178" t="s">
        <v>91</v>
      </c>
      <c r="K97" s="179" t="s">
        <v>101</v>
      </c>
      <c r="L97" s="180"/>
      <c r="M97" s="83" t="s">
        <v>1</v>
      </c>
      <c r="N97" s="84" t="s">
        <v>40</v>
      </c>
      <c r="O97" s="84" t="s">
        <v>102</v>
      </c>
      <c r="P97" s="84" t="s">
        <v>103</v>
      </c>
      <c r="Q97" s="84" t="s">
        <v>104</v>
      </c>
      <c r="R97" s="84" t="s">
        <v>105</v>
      </c>
      <c r="S97" s="84" t="s">
        <v>106</v>
      </c>
      <c r="T97" s="85" t="s">
        <v>107</v>
      </c>
    </row>
    <row r="98" spans="2:63" s="1" customFormat="1" ht="22.8" customHeight="1">
      <c r="B98" s="33"/>
      <c r="C98" s="90" t="s">
        <v>108</v>
      </c>
      <c r="D98" s="34"/>
      <c r="E98" s="34"/>
      <c r="F98" s="34"/>
      <c r="G98" s="34"/>
      <c r="H98" s="34"/>
      <c r="I98" s="126"/>
      <c r="J98" s="181">
        <f>BK98</f>
        <v>0</v>
      </c>
      <c r="K98" s="34"/>
      <c r="L98" s="38"/>
      <c r="M98" s="86"/>
      <c r="N98" s="87"/>
      <c r="O98" s="87"/>
      <c r="P98" s="182">
        <f>P99+P224+P253+P259</f>
        <v>0</v>
      </c>
      <c r="Q98" s="87"/>
      <c r="R98" s="182">
        <f>R99+R224+R253+R259</f>
        <v>695.8804944499999</v>
      </c>
      <c r="S98" s="87"/>
      <c r="T98" s="183">
        <f>T99+T224+T253+T259</f>
        <v>315.830072</v>
      </c>
      <c r="AT98" s="12" t="s">
        <v>69</v>
      </c>
      <c r="AU98" s="12" t="s">
        <v>93</v>
      </c>
      <c r="BK98" s="184">
        <f>BK99+BK224+BK253+BK259</f>
        <v>0</v>
      </c>
    </row>
    <row r="99" spans="2:63" s="10" customFormat="1" ht="25.9" customHeight="1">
      <c r="B99" s="185"/>
      <c r="C99" s="186"/>
      <c r="D99" s="187" t="s">
        <v>69</v>
      </c>
      <c r="E99" s="188" t="s">
        <v>109</v>
      </c>
      <c r="F99" s="188" t="s">
        <v>110</v>
      </c>
      <c r="G99" s="186"/>
      <c r="H99" s="186"/>
      <c r="I99" s="189"/>
      <c r="J99" s="190">
        <f>BK99</f>
        <v>0</v>
      </c>
      <c r="K99" s="186"/>
      <c r="L99" s="191"/>
      <c r="M99" s="192"/>
      <c r="N99" s="193"/>
      <c r="O99" s="193"/>
      <c r="P99" s="194">
        <f>P100+P118+P133+P159+P169+P178+P181</f>
        <v>0</v>
      </c>
      <c r="Q99" s="193"/>
      <c r="R99" s="194">
        <f>R100+R118+R133+R159+R169+R178+R181</f>
        <v>694.47706307</v>
      </c>
      <c r="S99" s="193"/>
      <c r="T99" s="195">
        <f>T100+T118+T133+T159+T169+T178+T181</f>
        <v>315.830072</v>
      </c>
      <c r="AR99" s="196" t="s">
        <v>21</v>
      </c>
      <c r="AT99" s="197" t="s">
        <v>69</v>
      </c>
      <c r="AU99" s="197" t="s">
        <v>70</v>
      </c>
      <c r="AY99" s="196" t="s">
        <v>111</v>
      </c>
      <c r="BK99" s="198">
        <f>BK100+BK118+BK133+BK159+BK169+BK178+BK181</f>
        <v>0</v>
      </c>
    </row>
    <row r="100" spans="2:63" s="10" customFormat="1" ht="22.8" customHeight="1">
      <c r="B100" s="185"/>
      <c r="C100" s="186"/>
      <c r="D100" s="187" t="s">
        <v>69</v>
      </c>
      <c r="E100" s="199" t="s">
        <v>21</v>
      </c>
      <c r="F100" s="199" t="s">
        <v>112</v>
      </c>
      <c r="G100" s="186"/>
      <c r="H100" s="186"/>
      <c r="I100" s="189"/>
      <c r="J100" s="200">
        <f>BK100</f>
        <v>0</v>
      </c>
      <c r="K100" s="186"/>
      <c r="L100" s="191"/>
      <c r="M100" s="192"/>
      <c r="N100" s="193"/>
      <c r="O100" s="193"/>
      <c r="P100" s="194">
        <f>SUM(P101:P117)</f>
        <v>0</v>
      </c>
      <c r="Q100" s="193"/>
      <c r="R100" s="194">
        <f>SUM(R101:R117)</f>
        <v>1.20344696</v>
      </c>
      <c r="S100" s="193"/>
      <c r="T100" s="195">
        <f>SUM(T101:T117)</f>
        <v>143.77727199999998</v>
      </c>
      <c r="AR100" s="196" t="s">
        <v>21</v>
      </c>
      <c r="AT100" s="197" t="s">
        <v>69</v>
      </c>
      <c r="AU100" s="197" t="s">
        <v>21</v>
      </c>
      <c r="AY100" s="196" t="s">
        <v>111</v>
      </c>
      <c r="BK100" s="198">
        <f>SUM(BK101:BK117)</f>
        <v>0</v>
      </c>
    </row>
    <row r="101" spans="2:65" s="1" customFormat="1" ht="16.5" customHeight="1">
      <c r="B101" s="33"/>
      <c r="C101" s="201" t="s">
        <v>21</v>
      </c>
      <c r="D101" s="201" t="s">
        <v>113</v>
      </c>
      <c r="E101" s="202" t="s">
        <v>229</v>
      </c>
      <c r="F101" s="203" t="s">
        <v>230</v>
      </c>
      <c r="G101" s="204" t="s">
        <v>164</v>
      </c>
      <c r="H101" s="205">
        <v>4.2</v>
      </c>
      <c r="I101" s="206"/>
      <c r="J101" s="207">
        <f>ROUND(I101*H101,2)</f>
        <v>0</v>
      </c>
      <c r="K101" s="203" t="s">
        <v>117</v>
      </c>
      <c r="L101" s="38"/>
      <c r="M101" s="208" t="s">
        <v>1</v>
      </c>
      <c r="N101" s="209" t="s">
        <v>41</v>
      </c>
      <c r="O101" s="74"/>
      <c r="P101" s="210">
        <f>O101*H101</f>
        <v>0</v>
      </c>
      <c r="Q101" s="210">
        <v>0</v>
      </c>
      <c r="R101" s="210">
        <f>Q101*H101</f>
        <v>0</v>
      </c>
      <c r="S101" s="210">
        <v>0.235</v>
      </c>
      <c r="T101" s="211">
        <f>S101*H101</f>
        <v>0.987</v>
      </c>
      <c r="AR101" s="12" t="s">
        <v>118</v>
      </c>
      <c r="AT101" s="12" t="s">
        <v>113</v>
      </c>
      <c r="AU101" s="12" t="s">
        <v>79</v>
      </c>
      <c r="AY101" s="12" t="s">
        <v>111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2" t="s">
        <v>21</v>
      </c>
      <c r="BK101" s="212">
        <f>ROUND(I101*H101,2)</f>
        <v>0</v>
      </c>
      <c r="BL101" s="12" t="s">
        <v>118</v>
      </c>
      <c r="BM101" s="12" t="s">
        <v>79</v>
      </c>
    </row>
    <row r="102" spans="2:65" s="1" customFormat="1" ht="16.5" customHeight="1">
      <c r="B102" s="33"/>
      <c r="C102" s="201" t="s">
        <v>79</v>
      </c>
      <c r="D102" s="201" t="s">
        <v>113</v>
      </c>
      <c r="E102" s="202" t="s">
        <v>231</v>
      </c>
      <c r="F102" s="203" t="s">
        <v>232</v>
      </c>
      <c r="G102" s="204" t="s">
        <v>164</v>
      </c>
      <c r="H102" s="205">
        <v>362.462</v>
      </c>
      <c r="I102" s="206"/>
      <c r="J102" s="207">
        <f>ROUND(I102*H102,2)</f>
        <v>0</v>
      </c>
      <c r="K102" s="203" t="s">
        <v>117</v>
      </c>
      <c r="L102" s="38"/>
      <c r="M102" s="208" t="s">
        <v>1</v>
      </c>
      <c r="N102" s="209" t="s">
        <v>41</v>
      </c>
      <c r="O102" s="74"/>
      <c r="P102" s="210">
        <f>O102*H102</f>
        <v>0</v>
      </c>
      <c r="Q102" s="210">
        <v>8E-05</v>
      </c>
      <c r="R102" s="210">
        <f>Q102*H102</f>
        <v>0.028996960000000002</v>
      </c>
      <c r="S102" s="210">
        <v>0.256</v>
      </c>
      <c r="T102" s="211">
        <f>S102*H102</f>
        <v>92.790272</v>
      </c>
      <c r="AR102" s="12" t="s">
        <v>118</v>
      </c>
      <c r="AT102" s="12" t="s">
        <v>113</v>
      </c>
      <c r="AU102" s="12" t="s">
        <v>79</v>
      </c>
      <c r="AY102" s="12" t="s">
        <v>111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2" t="s">
        <v>21</v>
      </c>
      <c r="BK102" s="212">
        <f>ROUND(I102*H102,2)</f>
        <v>0</v>
      </c>
      <c r="BL102" s="12" t="s">
        <v>118</v>
      </c>
      <c r="BM102" s="12" t="s">
        <v>118</v>
      </c>
    </row>
    <row r="103" spans="2:65" s="1" customFormat="1" ht="16.5" customHeight="1">
      <c r="B103" s="33"/>
      <c r="C103" s="201" t="s">
        <v>121</v>
      </c>
      <c r="D103" s="201" t="s">
        <v>113</v>
      </c>
      <c r="E103" s="202" t="s">
        <v>233</v>
      </c>
      <c r="F103" s="203" t="s">
        <v>234</v>
      </c>
      <c r="G103" s="204" t="s">
        <v>164</v>
      </c>
      <c r="H103" s="205">
        <v>125</v>
      </c>
      <c r="I103" s="206"/>
      <c r="J103" s="207">
        <f>ROUND(I103*H103,2)</f>
        <v>0</v>
      </c>
      <c r="K103" s="203" t="s">
        <v>117</v>
      </c>
      <c r="L103" s="38"/>
      <c r="M103" s="208" t="s">
        <v>1</v>
      </c>
      <c r="N103" s="209" t="s">
        <v>41</v>
      </c>
      <c r="O103" s="74"/>
      <c r="P103" s="210">
        <f>O103*H103</f>
        <v>0</v>
      </c>
      <c r="Q103" s="210">
        <v>0</v>
      </c>
      <c r="R103" s="210">
        <f>Q103*H103</f>
        <v>0</v>
      </c>
      <c r="S103" s="210">
        <v>0.4</v>
      </c>
      <c r="T103" s="211">
        <f>S103*H103</f>
        <v>50</v>
      </c>
      <c r="AR103" s="12" t="s">
        <v>118</v>
      </c>
      <c r="AT103" s="12" t="s">
        <v>113</v>
      </c>
      <c r="AU103" s="12" t="s">
        <v>79</v>
      </c>
      <c r="AY103" s="12" t="s">
        <v>111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2" t="s">
        <v>21</v>
      </c>
      <c r="BK103" s="212">
        <f>ROUND(I103*H103,2)</f>
        <v>0</v>
      </c>
      <c r="BL103" s="12" t="s">
        <v>118</v>
      </c>
      <c r="BM103" s="12" t="s">
        <v>125</v>
      </c>
    </row>
    <row r="104" spans="2:65" s="1" customFormat="1" ht="16.5" customHeight="1">
      <c r="B104" s="33"/>
      <c r="C104" s="201" t="s">
        <v>118</v>
      </c>
      <c r="D104" s="201" t="s">
        <v>113</v>
      </c>
      <c r="E104" s="202" t="s">
        <v>235</v>
      </c>
      <c r="F104" s="203" t="s">
        <v>236</v>
      </c>
      <c r="G104" s="204" t="s">
        <v>153</v>
      </c>
      <c r="H104" s="205">
        <v>2160</v>
      </c>
      <c r="I104" s="206"/>
      <c r="J104" s="207">
        <f>ROUND(I104*H104,2)</f>
        <v>0</v>
      </c>
      <c r="K104" s="203" t="s">
        <v>117</v>
      </c>
      <c r="L104" s="38"/>
      <c r="M104" s="208" t="s">
        <v>1</v>
      </c>
      <c r="N104" s="209" t="s">
        <v>41</v>
      </c>
      <c r="O104" s="74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12" t="s">
        <v>118</v>
      </c>
      <c r="AT104" s="12" t="s">
        <v>113</v>
      </c>
      <c r="AU104" s="12" t="s">
        <v>79</v>
      </c>
      <c r="AY104" s="12" t="s">
        <v>111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2" t="s">
        <v>21</v>
      </c>
      <c r="BK104" s="212">
        <f>ROUND(I104*H104,2)</f>
        <v>0</v>
      </c>
      <c r="BL104" s="12" t="s">
        <v>118</v>
      </c>
      <c r="BM104" s="12" t="s">
        <v>128</v>
      </c>
    </row>
    <row r="105" spans="2:65" s="1" customFormat="1" ht="16.5" customHeight="1">
      <c r="B105" s="33"/>
      <c r="C105" s="201" t="s">
        <v>129</v>
      </c>
      <c r="D105" s="201" t="s">
        <v>113</v>
      </c>
      <c r="E105" s="202" t="s">
        <v>237</v>
      </c>
      <c r="F105" s="203" t="s">
        <v>238</v>
      </c>
      <c r="G105" s="204" t="s">
        <v>239</v>
      </c>
      <c r="H105" s="205">
        <v>90</v>
      </c>
      <c r="I105" s="206"/>
      <c r="J105" s="207">
        <f>ROUND(I105*H105,2)</f>
        <v>0</v>
      </c>
      <c r="K105" s="203" t="s">
        <v>117</v>
      </c>
      <c r="L105" s="38"/>
      <c r="M105" s="208" t="s">
        <v>1</v>
      </c>
      <c r="N105" s="209" t="s">
        <v>41</v>
      </c>
      <c r="O105" s="74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12" t="s">
        <v>118</v>
      </c>
      <c r="AT105" s="12" t="s">
        <v>113</v>
      </c>
      <c r="AU105" s="12" t="s">
        <v>79</v>
      </c>
      <c r="AY105" s="12" t="s">
        <v>111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2" t="s">
        <v>21</v>
      </c>
      <c r="BK105" s="212">
        <f>ROUND(I105*H105,2)</f>
        <v>0</v>
      </c>
      <c r="BL105" s="12" t="s">
        <v>118</v>
      </c>
      <c r="BM105" s="12" t="s">
        <v>26</v>
      </c>
    </row>
    <row r="106" spans="2:65" s="1" customFormat="1" ht="16.5" customHeight="1">
      <c r="B106" s="33"/>
      <c r="C106" s="201" t="s">
        <v>125</v>
      </c>
      <c r="D106" s="201" t="s">
        <v>113</v>
      </c>
      <c r="E106" s="202" t="s">
        <v>240</v>
      </c>
      <c r="F106" s="203" t="s">
        <v>241</v>
      </c>
      <c r="G106" s="204" t="s">
        <v>199</v>
      </c>
      <c r="H106" s="205">
        <v>4</v>
      </c>
      <c r="I106" s="206"/>
      <c r="J106" s="207">
        <f>ROUND(I106*H106,2)</f>
        <v>0</v>
      </c>
      <c r="K106" s="203" t="s">
        <v>117</v>
      </c>
      <c r="L106" s="38"/>
      <c r="M106" s="208" t="s">
        <v>1</v>
      </c>
      <c r="N106" s="209" t="s">
        <v>41</v>
      </c>
      <c r="O106" s="74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12" t="s">
        <v>118</v>
      </c>
      <c r="AT106" s="12" t="s">
        <v>113</v>
      </c>
      <c r="AU106" s="12" t="s">
        <v>79</v>
      </c>
      <c r="AY106" s="12" t="s">
        <v>111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2" t="s">
        <v>21</v>
      </c>
      <c r="BK106" s="212">
        <f>ROUND(I106*H106,2)</f>
        <v>0</v>
      </c>
      <c r="BL106" s="12" t="s">
        <v>118</v>
      </c>
      <c r="BM106" s="12" t="s">
        <v>134</v>
      </c>
    </row>
    <row r="107" spans="2:65" s="1" customFormat="1" ht="16.5" customHeight="1">
      <c r="B107" s="33"/>
      <c r="C107" s="201" t="s">
        <v>135</v>
      </c>
      <c r="D107" s="201" t="s">
        <v>113</v>
      </c>
      <c r="E107" s="202" t="s">
        <v>242</v>
      </c>
      <c r="F107" s="203" t="s">
        <v>243</v>
      </c>
      <c r="G107" s="204" t="s">
        <v>124</v>
      </c>
      <c r="H107" s="205">
        <v>23.5</v>
      </c>
      <c r="I107" s="206"/>
      <c r="J107" s="207">
        <f>ROUND(I107*H107,2)</f>
        <v>0</v>
      </c>
      <c r="K107" s="203" t="s">
        <v>117</v>
      </c>
      <c r="L107" s="38"/>
      <c r="M107" s="208" t="s">
        <v>1</v>
      </c>
      <c r="N107" s="209" t="s">
        <v>41</v>
      </c>
      <c r="O107" s="74"/>
      <c r="P107" s="210">
        <f>O107*H107</f>
        <v>0</v>
      </c>
      <c r="Q107" s="210">
        <v>0.00868</v>
      </c>
      <c r="R107" s="210">
        <f>Q107*H107</f>
        <v>0.20398</v>
      </c>
      <c r="S107" s="210">
        <v>0</v>
      </c>
      <c r="T107" s="211">
        <f>S107*H107</f>
        <v>0</v>
      </c>
      <c r="AR107" s="12" t="s">
        <v>118</v>
      </c>
      <c r="AT107" s="12" t="s">
        <v>113</v>
      </c>
      <c r="AU107" s="12" t="s">
        <v>79</v>
      </c>
      <c r="AY107" s="12" t="s">
        <v>111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2" t="s">
        <v>21</v>
      </c>
      <c r="BK107" s="212">
        <f>ROUND(I107*H107,2)</f>
        <v>0</v>
      </c>
      <c r="BL107" s="12" t="s">
        <v>118</v>
      </c>
      <c r="BM107" s="12" t="s">
        <v>138</v>
      </c>
    </row>
    <row r="108" spans="2:65" s="1" customFormat="1" ht="16.5" customHeight="1">
      <c r="B108" s="33"/>
      <c r="C108" s="201" t="s">
        <v>128</v>
      </c>
      <c r="D108" s="201" t="s">
        <v>113</v>
      </c>
      <c r="E108" s="202" t="s">
        <v>244</v>
      </c>
      <c r="F108" s="203" t="s">
        <v>245</v>
      </c>
      <c r="G108" s="204" t="s">
        <v>124</v>
      </c>
      <c r="H108" s="205">
        <v>26.3</v>
      </c>
      <c r="I108" s="206"/>
      <c r="J108" s="207">
        <f>ROUND(I108*H108,2)</f>
        <v>0</v>
      </c>
      <c r="K108" s="203" t="s">
        <v>117</v>
      </c>
      <c r="L108" s="38"/>
      <c r="M108" s="208" t="s">
        <v>1</v>
      </c>
      <c r="N108" s="209" t="s">
        <v>41</v>
      </c>
      <c r="O108" s="74"/>
      <c r="P108" s="210">
        <f>O108*H108</f>
        <v>0</v>
      </c>
      <c r="Q108" s="210">
        <v>0.0369</v>
      </c>
      <c r="R108" s="210">
        <f>Q108*H108</f>
        <v>0.97047</v>
      </c>
      <c r="S108" s="210">
        <v>0</v>
      </c>
      <c r="T108" s="211">
        <f>S108*H108</f>
        <v>0</v>
      </c>
      <c r="AR108" s="12" t="s">
        <v>118</v>
      </c>
      <c r="AT108" s="12" t="s">
        <v>113</v>
      </c>
      <c r="AU108" s="12" t="s">
        <v>79</v>
      </c>
      <c r="AY108" s="12" t="s">
        <v>111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12" t="s">
        <v>21</v>
      </c>
      <c r="BK108" s="212">
        <f>ROUND(I108*H108,2)</f>
        <v>0</v>
      </c>
      <c r="BL108" s="12" t="s">
        <v>118</v>
      </c>
      <c r="BM108" s="12" t="s">
        <v>141</v>
      </c>
    </row>
    <row r="109" spans="2:65" s="1" customFormat="1" ht="16.5" customHeight="1">
      <c r="B109" s="33"/>
      <c r="C109" s="201" t="s">
        <v>142</v>
      </c>
      <c r="D109" s="201" t="s">
        <v>113</v>
      </c>
      <c r="E109" s="202" t="s">
        <v>246</v>
      </c>
      <c r="F109" s="203" t="s">
        <v>247</v>
      </c>
      <c r="G109" s="204" t="s">
        <v>248</v>
      </c>
      <c r="H109" s="205">
        <v>64.95</v>
      </c>
      <c r="I109" s="206"/>
      <c r="J109" s="207">
        <f>ROUND(I109*H109,2)</f>
        <v>0</v>
      </c>
      <c r="K109" s="203" t="s">
        <v>117</v>
      </c>
      <c r="L109" s="38"/>
      <c r="M109" s="208" t="s">
        <v>1</v>
      </c>
      <c r="N109" s="209" t="s">
        <v>41</v>
      </c>
      <c r="O109" s="74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12" t="s">
        <v>118</v>
      </c>
      <c r="AT109" s="12" t="s">
        <v>113</v>
      </c>
      <c r="AU109" s="12" t="s">
        <v>79</v>
      </c>
      <c r="AY109" s="12" t="s">
        <v>111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2" t="s">
        <v>21</v>
      </c>
      <c r="BK109" s="212">
        <f>ROUND(I109*H109,2)</f>
        <v>0</v>
      </c>
      <c r="BL109" s="12" t="s">
        <v>118</v>
      </c>
      <c r="BM109" s="12" t="s">
        <v>145</v>
      </c>
    </row>
    <row r="110" spans="2:65" s="1" customFormat="1" ht="16.5" customHeight="1">
      <c r="B110" s="33"/>
      <c r="C110" s="201" t="s">
        <v>26</v>
      </c>
      <c r="D110" s="201" t="s">
        <v>113</v>
      </c>
      <c r="E110" s="202" t="s">
        <v>249</v>
      </c>
      <c r="F110" s="203" t="s">
        <v>250</v>
      </c>
      <c r="G110" s="204" t="s">
        <v>248</v>
      </c>
      <c r="H110" s="205">
        <v>421.237</v>
      </c>
      <c r="I110" s="206"/>
      <c r="J110" s="207">
        <f>ROUND(I110*H110,2)</f>
        <v>0</v>
      </c>
      <c r="K110" s="203" t="s">
        <v>117</v>
      </c>
      <c r="L110" s="38"/>
      <c r="M110" s="208" t="s">
        <v>1</v>
      </c>
      <c r="N110" s="209" t="s">
        <v>41</v>
      </c>
      <c r="O110" s="74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12" t="s">
        <v>118</v>
      </c>
      <c r="AT110" s="12" t="s">
        <v>113</v>
      </c>
      <c r="AU110" s="12" t="s">
        <v>79</v>
      </c>
      <c r="AY110" s="12" t="s">
        <v>111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2" t="s">
        <v>21</v>
      </c>
      <c r="BK110" s="212">
        <f>ROUND(I110*H110,2)</f>
        <v>0</v>
      </c>
      <c r="BL110" s="12" t="s">
        <v>118</v>
      </c>
      <c r="BM110" s="12" t="s">
        <v>149</v>
      </c>
    </row>
    <row r="111" spans="2:65" s="1" customFormat="1" ht="16.5" customHeight="1">
      <c r="B111" s="33"/>
      <c r="C111" s="201" t="s">
        <v>150</v>
      </c>
      <c r="D111" s="201" t="s">
        <v>113</v>
      </c>
      <c r="E111" s="202" t="s">
        <v>251</v>
      </c>
      <c r="F111" s="203" t="s">
        <v>252</v>
      </c>
      <c r="G111" s="204" t="s">
        <v>248</v>
      </c>
      <c r="H111" s="205">
        <v>126.371</v>
      </c>
      <c r="I111" s="206"/>
      <c r="J111" s="207">
        <f>ROUND(I111*H111,2)</f>
        <v>0</v>
      </c>
      <c r="K111" s="203" t="s">
        <v>117</v>
      </c>
      <c r="L111" s="38"/>
      <c r="M111" s="208" t="s">
        <v>1</v>
      </c>
      <c r="N111" s="209" t="s">
        <v>41</v>
      </c>
      <c r="O111" s="74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12" t="s">
        <v>118</v>
      </c>
      <c r="AT111" s="12" t="s">
        <v>113</v>
      </c>
      <c r="AU111" s="12" t="s">
        <v>79</v>
      </c>
      <c r="AY111" s="12" t="s">
        <v>111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2" t="s">
        <v>21</v>
      </c>
      <c r="BK111" s="212">
        <f>ROUND(I111*H111,2)</f>
        <v>0</v>
      </c>
      <c r="BL111" s="12" t="s">
        <v>118</v>
      </c>
      <c r="BM111" s="12" t="s">
        <v>154</v>
      </c>
    </row>
    <row r="112" spans="2:65" s="1" customFormat="1" ht="16.5" customHeight="1">
      <c r="B112" s="33"/>
      <c r="C112" s="201" t="s">
        <v>134</v>
      </c>
      <c r="D112" s="201" t="s">
        <v>113</v>
      </c>
      <c r="E112" s="202" t="s">
        <v>253</v>
      </c>
      <c r="F112" s="203" t="s">
        <v>254</v>
      </c>
      <c r="G112" s="204" t="s">
        <v>248</v>
      </c>
      <c r="H112" s="205">
        <v>67.398</v>
      </c>
      <c r="I112" s="206"/>
      <c r="J112" s="207">
        <f>ROUND(I112*H112,2)</f>
        <v>0</v>
      </c>
      <c r="K112" s="203" t="s">
        <v>117</v>
      </c>
      <c r="L112" s="38"/>
      <c r="M112" s="208" t="s">
        <v>1</v>
      </c>
      <c r="N112" s="209" t="s">
        <v>41</v>
      </c>
      <c r="O112" s="74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12" t="s">
        <v>118</v>
      </c>
      <c r="AT112" s="12" t="s">
        <v>113</v>
      </c>
      <c r="AU112" s="12" t="s">
        <v>79</v>
      </c>
      <c r="AY112" s="12" t="s">
        <v>111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2" t="s">
        <v>21</v>
      </c>
      <c r="BK112" s="212">
        <f>ROUND(I112*H112,2)</f>
        <v>0</v>
      </c>
      <c r="BL112" s="12" t="s">
        <v>118</v>
      </c>
      <c r="BM112" s="12" t="s">
        <v>157</v>
      </c>
    </row>
    <row r="113" spans="2:65" s="1" customFormat="1" ht="16.5" customHeight="1">
      <c r="B113" s="33"/>
      <c r="C113" s="201" t="s">
        <v>158</v>
      </c>
      <c r="D113" s="201" t="s">
        <v>113</v>
      </c>
      <c r="E113" s="202" t="s">
        <v>255</v>
      </c>
      <c r="F113" s="203" t="s">
        <v>256</v>
      </c>
      <c r="G113" s="204" t="s">
        <v>248</v>
      </c>
      <c r="H113" s="205">
        <v>468.176</v>
      </c>
      <c r="I113" s="206"/>
      <c r="J113" s="207">
        <f>ROUND(I113*H113,2)</f>
        <v>0</v>
      </c>
      <c r="K113" s="203" t="s">
        <v>117</v>
      </c>
      <c r="L113" s="38"/>
      <c r="M113" s="208" t="s">
        <v>1</v>
      </c>
      <c r="N113" s="209" t="s">
        <v>41</v>
      </c>
      <c r="O113" s="74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12" t="s">
        <v>118</v>
      </c>
      <c r="AT113" s="12" t="s">
        <v>113</v>
      </c>
      <c r="AU113" s="12" t="s">
        <v>79</v>
      </c>
      <c r="AY113" s="12" t="s">
        <v>111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2" t="s">
        <v>21</v>
      </c>
      <c r="BK113" s="212">
        <f>ROUND(I113*H113,2)</f>
        <v>0</v>
      </c>
      <c r="BL113" s="12" t="s">
        <v>118</v>
      </c>
      <c r="BM113" s="12" t="s">
        <v>161</v>
      </c>
    </row>
    <row r="114" spans="2:65" s="1" customFormat="1" ht="16.5" customHeight="1">
      <c r="B114" s="33"/>
      <c r="C114" s="201" t="s">
        <v>138</v>
      </c>
      <c r="D114" s="201" t="s">
        <v>113</v>
      </c>
      <c r="E114" s="202" t="s">
        <v>257</v>
      </c>
      <c r="F114" s="203" t="s">
        <v>258</v>
      </c>
      <c r="G114" s="204" t="s">
        <v>248</v>
      </c>
      <c r="H114" s="205">
        <v>238.174</v>
      </c>
      <c r="I114" s="206"/>
      <c r="J114" s="207">
        <f>ROUND(I114*H114,2)</f>
        <v>0</v>
      </c>
      <c r="K114" s="203" t="s">
        <v>117</v>
      </c>
      <c r="L114" s="38"/>
      <c r="M114" s="208" t="s">
        <v>1</v>
      </c>
      <c r="N114" s="209" t="s">
        <v>41</v>
      </c>
      <c r="O114" s="74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12" t="s">
        <v>118</v>
      </c>
      <c r="AT114" s="12" t="s">
        <v>113</v>
      </c>
      <c r="AU114" s="12" t="s">
        <v>79</v>
      </c>
      <c r="AY114" s="12" t="s">
        <v>111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2" t="s">
        <v>21</v>
      </c>
      <c r="BK114" s="212">
        <f>ROUND(I114*H114,2)</f>
        <v>0</v>
      </c>
      <c r="BL114" s="12" t="s">
        <v>118</v>
      </c>
      <c r="BM114" s="12" t="s">
        <v>165</v>
      </c>
    </row>
    <row r="115" spans="2:65" s="1" customFormat="1" ht="16.5" customHeight="1">
      <c r="B115" s="33"/>
      <c r="C115" s="201" t="s">
        <v>8</v>
      </c>
      <c r="D115" s="201" t="s">
        <v>113</v>
      </c>
      <c r="E115" s="202" t="s">
        <v>259</v>
      </c>
      <c r="F115" s="203" t="s">
        <v>260</v>
      </c>
      <c r="G115" s="204" t="s">
        <v>212</v>
      </c>
      <c r="H115" s="205">
        <v>428.713</v>
      </c>
      <c r="I115" s="206"/>
      <c r="J115" s="207">
        <f>ROUND(I115*H115,2)</f>
        <v>0</v>
      </c>
      <c r="K115" s="203" t="s">
        <v>117</v>
      </c>
      <c r="L115" s="38"/>
      <c r="M115" s="208" t="s">
        <v>1</v>
      </c>
      <c r="N115" s="209" t="s">
        <v>41</v>
      </c>
      <c r="O115" s="74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12" t="s">
        <v>118</v>
      </c>
      <c r="AT115" s="12" t="s">
        <v>113</v>
      </c>
      <c r="AU115" s="12" t="s">
        <v>79</v>
      </c>
      <c r="AY115" s="12" t="s">
        <v>111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2" t="s">
        <v>21</v>
      </c>
      <c r="BK115" s="212">
        <f>ROUND(I115*H115,2)</f>
        <v>0</v>
      </c>
      <c r="BL115" s="12" t="s">
        <v>118</v>
      </c>
      <c r="BM115" s="12" t="s">
        <v>168</v>
      </c>
    </row>
    <row r="116" spans="2:65" s="1" customFormat="1" ht="16.5" customHeight="1">
      <c r="B116" s="33"/>
      <c r="C116" s="201" t="s">
        <v>141</v>
      </c>
      <c r="D116" s="201" t="s">
        <v>113</v>
      </c>
      <c r="E116" s="202" t="s">
        <v>261</v>
      </c>
      <c r="F116" s="203" t="s">
        <v>262</v>
      </c>
      <c r="G116" s="204" t="s">
        <v>248</v>
      </c>
      <c r="H116" s="205">
        <v>234.088</v>
      </c>
      <c r="I116" s="206"/>
      <c r="J116" s="207">
        <f>ROUND(I116*H116,2)</f>
        <v>0</v>
      </c>
      <c r="K116" s="203" t="s">
        <v>117</v>
      </c>
      <c r="L116" s="38"/>
      <c r="M116" s="208" t="s">
        <v>1</v>
      </c>
      <c r="N116" s="209" t="s">
        <v>41</v>
      </c>
      <c r="O116" s="74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12" t="s">
        <v>118</v>
      </c>
      <c r="AT116" s="12" t="s">
        <v>113</v>
      </c>
      <c r="AU116" s="12" t="s">
        <v>79</v>
      </c>
      <c r="AY116" s="12" t="s">
        <v>111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2" t="s">
        <v>21</v>
      </c>
      <c r="BK116" s="212">
        <f>ROUND(I116*H116,2)</f>
        <v>0</v>
      </c>
      <c r="BL116" s="12" t="s">
        <v>118</v>
      </c>
      <c r="BM116" s="12" t="s">
        <v>171</v>
      </c>
    </row>
    <row r="117" spans="2:65" s="1" customFormat="1" ht="16.5" customHeight="1">
      <c r="B117" s="33"/>
      <c r="C117" s="201" t="s">
        <v>172</v>
      </c>
      <c r="D117" s="201" t="s">
        <v>113</v>
      </c>
      <c r="E117" s="202" t="s">
        <v>263</v>
      </c>
      <c r="F117" s="203" t="s">
        <v>264</v>
      </c>
      <c r="G117" s="204" t="s">
        <v>124</v>
      </c>
      <c r="H117" s="205">
        <v>26.3</v>
      </c>
      <c r="I117" s="206"/>
      <c r="J117" s="207">
        <f>ROUND(I117*H117,2)</f>
        <v>0</v>
      </c>
      <c r="K117" s="203" t="s">
        <v>117</v>
      </c>
      <c r="L117" s="38"/>
      <c r="M117" s="208" t="s">
        <v>1</v>
      </c>
      <c r="N117" s="209" t="s">
        <v>41</v>
      </c>
      <c r="O117" s="74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12" t="s">
        <v>118</v>
      </c>
      <c r="AT117" s="12" t="s">
        <v>113</v>
      </c>
      <c r="AU117" s="12" t="s">
        <v>79</v>
      </c>
      <c r="AY117" s="12" t="s">
        <v>111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2" t="s">
        <v>21</v>
      </c>
      <c r="BK117" s="212">
        <f>ROUND(I117*H117,2)</f>
        <v>0</v>
      </c>
      <c r="BL117" s="12" t="s">
        <v>118</v>
      </c>
      <c r="BM117" s="12" t="s">
        <v>175</v>
      </c>
    </row>
    <row r="118" spans="2:63" s="10" customFormat="1" ht="22.8" customHeight="1">
      <c r="B118" s="185"/>
      <c r="C118" s="186"/>
      <c r="D118" s="187" t="s">
        <v>69</v>
      </c>
      <c r="E118" s="199" t="s">
        <v>79</v>
      </c>
      <c r="F118" s="199" t="s">
        <v>265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SUM(P119:P132)</f>
        <v>0</v>
      </c>
      <c r="Q118" s="193"/>
      <c r="R118" s="194">
        <f>SUM(R119:R132)</f>
        <v>12.815496410000002</v>
      </c>
      <c r="S118" s="193"/>
      <c r="T118" s="195">
        <f>SUM(T119:T132)</f>
        <v>12.147850000000002</v>
      </c>
      <c r="AR118" s="196" t="s">
        <v>21</v>
      </c>
      <c r="AT118" s="197" t="s">
        <v>69</v>
      </c>
      <c r="AU118" s="197" t="s">
        <v>21</v>
      </c>
      <c r="AY118" s="196" t="s">
        <v>111</v>
      </c>
      <c r="BK118" s="198">
        <f>SUM(BK119:BK132)</f>
        <v>0</v>
      </c>
    </row>
    <row r="119" spans="2:65" s="1" customFormat="1" ht="16.5" customHeight="1">
      <c r="B119" s="33"/>
      <c r="C119" s="201" t="s">
        <v>145</v>
      </c>
      <c r="D119" s="201" t="s">
        <v>113</v>
      </c>
      <c r="E119" s="202" t="s">
        <v>266</v>
      </c>
      <c r="F119" s="203" t="s">
        <v>267</v>
      </c>
      <c r="G119" s="204" t="s">
        <v>124</v>
      </c>
      <c r="H119" s="205">
        <v>72.8</v>
      </c>
      <c r="I119" s="206"/>
      <c r="J119" s="207">
        <f>ROUND(I119*H119,2)</f>
        <v>0</v>
      </c>
      <c r="K119" s="203" t="s">
        <v>117</v>
      </c>
      <c r="L119" s="38"/>
      <c r="M119" s="208" t="s">
        <v>1</v>
      </c>
      <c r="N119" s="209" t="s">
        <v>41</v>
      </c>
      <c r="O119" s="74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12" t="s">
        <v>118</v>
      </c>
      <c r="AT119" s="12" t="s">
        <v>113</v>
      </c>
      <c r="AU119" s="12" t="s">
        <v>79</v>
      </c>
      <c r="AY119" s="12" t="s">
        <v>111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2" t="s">
        <v>21</v>
      </c>
      <c r="BK119" s="212">
        <f>ROUND(I119*H119,2)</f>
        <v>0</v>
      </c>
      <c r="BL119" s="12" t="s">
        <v>118</v>
      </c>
      <c r="BM119" s="12" t="s">
        <v>178</v>
      </c>
    </row>
    <row r="120" spans="2:65" s="1" customFormat="1" ht="16.5" customHeight="1">
      <c r="B120" s="33"/>
      <c r="C120" s="218" t="s">
        <v>268</v>
      </c>
      <c r="D120" s="218" t="s">
        <v>186</v>
      </c>
      <c r="E120" s="219" t="s">
        <v>269</v>
      </c>
      <c r="F120" s="220" t="s">
        <v>270</v>
      </c>
      <c r="G120" s="221" t="s">
        <v>248</v>
      </c>
      <c r="H120" s="222">
        <v>60.005</v>
      </c>
      <c r="I120" s="223"/>
      <c r="J120" s="224">
        <f>ROUND(I120*H120,2)</f>
        <v>0</v>
      </c>
      <c r="K120" s="220" t="s">
        <v>117</v>
      </c>
      <c r="L120" s="225"/>
      <c r="M120" s="226" t="s">
        <v>1</v>
      </c>
      <c r="N120" s="227" t="s">
        <v>41</v>
      </c>
      <c r="O120" s="74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12" t="s">
        <v>128</v>
      </c>
      <c r="AT120" s="12" t="s">
        <v>186</v>
      </c>
      <c r="AU120" s="12" t="s">
        <v>79</v>
      </c>
      <c r="AY120" s="12" t="s">
        <v>111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2" t="s">
        <v>21</v>
      </c>
      <c r="BK120" s="212">
        <f>ROUND(I120*H120,2)</f>
        <v>0</v>
      </c>
      <c r="BL120" s="12" t="s">
        <v>118</v>
      </c>
      <c r="BM120" s="12" t="s">
        <v>271</v>
      </c>
    </row>
    <row r="121" spans="2:65" s="1" customFormat="1" ht="16.5" customHeight="1">
      <c r="B121" s="33"/>
      <c r="C121" s="201" t="s">
        <v>149</v>
      </c>
      <c r="D121" s="201" t="s">
        <v>113</v>
      </c>
      <c r="E121" s="202" t="s">
        <v>272</v>
      </c>
      <c r="F121" s="203" t="s">
        <v>273</v>
      </c>
      <c r="G121" s="204" t="s">
        <v>212</v>
      </c>
      <c r="H121" s="205">
        <v>3.218</v>
      </c>
      <c r="I121" s="206"/>
      <c r="J121" s="207">
        <f>ROUND(I121*H121,2)</f>
        <v>0</v>
      </c>
      <c r="K121" s="203" t="s">
        <v>117</v>
      </c>
      <c r="L121" s="38"/>
      <c r="M121" s="208" t="s">
        <v>1</v>
      </c>
      <c r="N121" s="209" t="s">
        <v>41</v>
      </c>
      <c r="O121" s="74"/>
      <c r="P121" s="210">
        <f>O121*H121</f>
        <v>0</v>
      </c>
      <c r="Q121" s="210">
        <v>1.11332</v>
      </c>
      <c r="R121" s="210">
        <f>Q121*H121</f>
        <v>3.5826637600000004</v>
      </c>
      <c r="S121" s="210">
        <v>0</v>
      </c>
      <c r="T121" s="211">
        <f>S121*H121</f>
        <v>0</v>
      </c>
      <c r="AR121" s="12" t="s">
        <v>118</v>
      </c>
      <c r="AT121" s="12" t="s">
        <v>113</v>
      </c>
      <c r="AU121" s="12" t="s">
        <v>79</v>
      </c>
      <c r="AY121" s="12" t="s">
        <v>111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2" t="s">
        <v>21</v>
      </c>
      <c r="BK121" s="212">
        <f>ROUND(I121*H121,2)</f>
        <v>0</v>
      </c>
      <c r="BL121" s="12" t="s">
        <v>118</v>
      </c>
      <c r="BM121" s="12" t="s">
        <v>274</v>
      </c>
    </row>
    <row r="122" spans="2:65" s="1" customFormat="1" ht="16.5" customHeight="1">
      <c r="B122" s="33"/>
      <c r="C122" s="201" t="s">
        <v>7</v>
      </c>
      <c r="D122" s="201" t="s">
        <v>113</v>
      </c>
      <c r="E122" s="202" t="s">
        <v>275</v>
      </c>
      <c r="F122" s="203" t="s">
        <v>276</v>
      </c>
      <c r="G122" s="204" t="s">
        <v>185</v>
      </c>
      <c r="H122" s="205">
        <v>24</v>
      </c>
      <c r="I122" s="206"/>
      <c r="J122" s="207">
        <f>ROUND(I122*H122,2)</f>
        <v>0</v>
      </c>
      <c r="K122" s="203" t="s">
        <v>117</v>
      </c>
      <c r="L122" s="38"/>
      <c r="M122" s="208" t="s">
        <v>1</v>
      </c>
      <c r="N122" s="209" t="s">
        <v>41</v>
      </c>
      <c r="O122" s="74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12" t="s">
        <v>118</v>
      </c>
      <c r="AT122" s="12" t="s">
        <v>113</v>
      </c>
      <c r="AU122" s="12" t="s">
        <v>79</v>
      </c>
      <c r="AY122" s="12" t="s">
        <v>111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2" t="s">
        <v>21</v>
      </c>
      <c r="BK122" s="212">
        <f>ROUND(I122*H122,2)</f>
        <v>0</v>
      </c>
      <c r="BL122" s="12" t="s">
        <v>118</v>
      </c>
      <c r="BM122" s="12" t="s">
        <v>277</v>
      </c>
    </row>
    <row r="123" spans="2:65" s="1" customFormat="1" ht="16.5" customHeight="1">
      <c r="B123" s="33"/>
      <c r="C123" s="201" t="s">
        <v>154</v>
      </c>
      <c r="D123" s="201" t="s">
        <v>113</v>
      </c>
      <c r="E123" s="202" t="s">
        <v>278</v>
      </c>
      <c r="F123" s="203" t="s">
        <v>279</v>
      </c>
      <c r="G123" s="204" t="s">
        <v>164</v>
      </c>
      <c r="H123" s="205">
        <v>46.995</v>
      </c>
      <c r="I123" s="206"/>
      <c r="J123" s="207">
        <f>ROUND(I123*H123,2)</f>
        <v>0</v>
      </c>
      <c r="K123" s="203" t="s">
        <v>117</v>
      </c>
      <c r="L123" s="38"/>
      <c r="M123" s="208" t="s">
        <v>1</v>
      </c>
      <c r="N123" s="209" t="s">
        <v>41</v>
      </c>
      <c r="O123" s="74"/>
      <c r="P123" s="210">
        <f>O123*H123</f>
        <v>0</v>
      </c>
      <c r="Q123" s="210">
        <v>0.00015</v>
      </c>
      <c r="R123" s="210">
        <f>Q123*H123</f>
        <v>0.007049249999999999</v>
      </c>
      <c r="S123" s="210">
        <v>0</v>
      </c>
      <c r="T123" s="211">
        <f>S123*H123</f>
        <v>0</v>
      </c>
      <c r="AR123" s="12" t="s">
        <v>118</v>
      </c>
      <c r="AT123" s="12" t="s">
        <v>113</v>
      </c>
      <c r="AU123" s="12" t="s">
        <v>79</v>
      </c>
      <c r="AY123" s="12" t="s">
        <v>111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2" t="s">
        <v>21</v>
      </c>
      <c r="BK123" s="212">
        <f>ROUND(I123*H123,2)</f>
        <v>0</v>
      </c>
      <c r="BL123" s="12" t="s">
        <v>118</v>
      </c>
      <c r="BM123" s="12" t="s">
        <v>280</v>
      </c>
    </row>
    <row r="124" spans="2:65" s="1" customFormat="1" ht="16.5" customHeight="1">
      <c r="B124" s="33"/>
      <c r="C124" s="201" t="s">
        <v>281</v>
      </c>
      <c r="D124" s="201" t="s">
        <v>113</v>
      </c>
      <c r="E124" s="202" t="s">
        <v>282</v>
      </c>
      <c r="F124" s="203" t="s">
        <v>283</v>
      </c>
      <c r="G124" s="204" t="s">
        <v>164</v>
      </c>
      <c r="H124" s="205">
        <v>46.995</v>
      </c>
      <c r="I124" s="206"/>
      <c r="J124" s="207">
        <f>ROUND(I124*H124,2)</f>
        <v>0</v>
      </c>
      <c r="K124" s="203" t="s">
        <v>117</v>
      </c>
      <c r="L124" s="38"/>
      <c r="M124" s="208" t="s">
        <v>1</v>
      </c>
      <c r="N124" s="209" t="s">
        <v>41</v>
      </c>
      <c r="O124" s="74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12" t="s">
        <v>118</v>
      </c>
      <c r="AT124" s="12" t="s">
        <v>113</v>
      </c>
      <c r="AU124" s="12" t="s">
        <v>79</v>
      </c>
      <c r="AY124" s="12" t="s">
        <v>111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2" t="s">
        <v>21</v>
      </c>
      <c r="BK124" s="212">
        <f>ROUND(I124*H124,2)</f>
        <v>0</v>
      </c>
      <c r="BL124" s="12" t="s">
        <v>118</v>
      </c>
      <c r="BM124" s="12" t="s">
        <v>284</v>
      </c>
    </row>
    <row r="125" spans="2:65" s="1" customFormat="1" ht="16.5" customHeight="1">
      <c r="B125" s="33"/>
      <c r="C125" s="201" t="s">
        <v>157</v>
      </c>
      <c r="D125" s="201" t="s">
        <v>113</v>
      </c>
      <c r="E125" s="202" t="s">
        <v>285</v>
      </c>
      <c r="F125" s="203" t="s">
        <v>286</v>
      </c>
      <c r="G125" s="204" t="s">
        <v>164</v>
      </c>
      <c r="H125" s="205">
        <v>46.995</v>
      </c>
      <c r="I125" s="206"/>
      <c r="J125" s="207">
        <f>ROUND(I125*H125,2)</f>
        <v>0</v>
      </c>
      <c r="K125" s="203" t="s">
        <v>117</v>
      </c>
      <c r="L125" s="38"/>
      <c r="M125" s="208" t="s">
        <v>1</v>
      </c>
      <c r="N125" s="209" t="s">
        <v>41</v>
      </c>
      <c r="O125" s="74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12" t="s">
        <v>118</v>
      </c>
      <c r="AT125" s="12" t="s">
        <v>113</v>
      </c>
      <c r="AU125" s="12" t="s">
        <v>79</v>
      </c>
      <c r="AY125" s="12" t="s">
        <v>111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2" t="s">
        <v>21</v>
      </c>
      <c r="BK125" s="212">
        <f>ROUND(I125*H125,2)</f>
        <v>0</v>
      </c>
      <c r="BL125" s="12" t="s">
        <v>118</v>
      </c>
      <c r="BM125" s="12" t="s">
        <v>287</v>
      </c>
    </row>
    <row r="126" spans="2:65" s="1" customFormat="1" ht="16.5" customHeight="1">
      <c r="B126" s="33"/>
      <c r="C126" s="201" t="s">
        <v>288</v>
      </c>
      <c r="D126" s="201" t="s">
        <v>113</v>
      </c>
      <c r="E126" s="202" t="s">
        <v>289</v>
      </c>
      <c r="F126" s="203" t="s">
        <v>290</v>
      </c>
      <c r="G126" s="204" t="s">
        <v>124</v>
      </c>
      <c r="H126" s="205">
        <v>99.45</v>
      </c>
      <c r="I126" s="206"/>
      <c r="J126" s="207">
        <f>ROUND(I126*H126,2)</f>
        <v>0</v>
      </c>
      <c r="K126" s="203" t="s">
        <v>117</v>
      </c>
      <c r="L126" s="38"/>
      <c r="M126" s="208" t="s">
        <v>1</v>
      </c>
      <c r="N126" s="209" t="s">
        <v>41</v>
      </c>
      <c r="O126" s="74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12" t="s">
        <v>118</v>
      </c>
      <c r="AT126" s="12" t="s">
        <v>113</v>
      </c>
      <c r="AU126" s="12" t="s">
        <v>79</v>
      </c>
      <c r="AY126" s="12" t="s">
        <v>111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2" t="s">
        <v>21</v>
      </c>
      <c r="BK126" s="212">
        <f>ROUND(I126*H126,2)</f>
        <v>0</v>
      </c>
      <c r="BL126" s="12" t="s">
        <v>118</v>
      </c>
      <c r="BM126" s="12" t="s">
        <v>291</v>
      </c>
    </row>
    <row r="127" spans="2:65" s="1" customFormat="1" ht="16.5" customHeight="1">
      <c r="B127" s="33"/>
      <c r="C127" s="201" t="s">
        <v>161</v>
      </c>
      <c r="D127" s="201" t="s">
        <v>113</v>
      </c>
      <c r="E127" s="202" t="s">
        <v>292</v>
      </c>
      <c r="F127" s="203" t="s">
        <v>293</v>
      </c>
      <c r="G127" s="204" t="s">
        <v>124</v>
      </c>
      <c r="H127" s="205">
        <v>7.15</v>
      </c>
      <c r="I127" s="206"/>
      <c r="J127" s="207">
        <f>ROUND(I127*H127,2)</f>
        <v>0</v>
      </c>
      <c r="K127" s="203" t="s">
        <v>117</v>
      </c>
      <c r="L127" s="38"/>
      <c r="M127" s="208" t="s">
        <v>1</v>
      </c>
      <c r="N127" s="209" t="s">
        <v>41</v>
      </c>
      <c r="O127" s="74"/>
      <c r="P127" s="210">
        <f>O127*H127</f>
        <v>0</v>
      </c>
      <c r="Q127" s="210">
        <v>0</v>
      </c>
      <c r="R127" s="210">
        <f>Q127*H127</f>
        <v>0</v>
      </c>
      <c r="S127" s="210">
        <v>1.699</v>
      </c>
      <c r="T127" s="211">
        <f>S127*H127</f>
        <v>12.147850000000002</v>
      </c>
      <c r="AR127" s="12" t="s">
        <v>118</v>
      </c>
      <c r="AT127" s="12" t="s">
        <v>113</v>
      </c>
      <c r="AU127" s="12" t="s">
        <v>79</v>
      </c>
      <c r="AY127" s="12" t="s">
        <v>111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2" t="s">
        <v>21</v>
      </c>
      <c r="BK127" s="212">
        <f>ROUND(I127*H127,2)</f>
        <v>0</v>
      </c>
      <c r="BL127" s="12" t="s">
        <v>118</v>
      </c>
      <c r="BM127" s="12" t="s">
        <v>294</v>
      </c>
    </row>
    <row r="128" spans="2:65" s="1" customFormat="1" ht="16.5" customHeight="1">
      <c r="B128" s="33"/>
      <c r="C128" s="201" t="s">
        <v>295</v>
      </c>
      <c r="D128" s="201" t="s">
        <v>113</v>
      </c>
      <c r="E128" s="202" t="s">
        <v>296</v>
      </c>
      <c r="F128" s="203" t="s">
        <v>297</v>
      </c>
      <c r="G128" s="204" t="s">
        <v>124</v>
      </c>
      <c r="H128" s="205">
        <v>99.45</v>
      </c>
      <c r="I128" s="206"/>
      <c r="J128" s="207">
        <f>ROUND(I128*H128,2)</f>
        <v>0</v>
      </c>
      <c r="K128" s="203" t="s">
        <v>117</v>
      </c>
      <c r="L128" s="38"/>
      <c r="M128" s="208" t="s">
        <v>1</v>
      </c>
      <c r="N128" s="209" t="s">
        <v>41</v>
      </c>
      <c r="O128" s="74"/>
      <c r="P128" s="210">
        <f>O128*H128</f>
        <v>0</v>
      </c>
      <c r="Q128" s="210">
        <v>0.00014</v>
      </c>
      <c r="R128" s="210">
        <f>Q128*H128</f>
        <v>0.013923</v>
      </c>
      <c r="S128" s="210">
        <v>0</v>
      </c>
      <c r="T128" s="211">
        <f>S128*H128</f>
        <v>0</v>
      </c>
      <c r="AR128" s="12" t="s">
        <v>118</v>
      </c>
      <c r="AT128" s="12" t="s">
        <v>113</v>
      </c>
      <c r="AU128" s="12" t="s">
        <v>79</v>
      </c>
      <c r="AY128" s="12" t="s">
        <v>111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2" t="s">
        <v>21</v>
      </c>
      <c r="BK128" s="212">
        <f>ROUND(I128*H128,2)</f>
        <v>0</v>
      </c>
      <c r="BL128" s="12" t="s">
        <v>118</v>
      </c>
      <c r="BM128" s="12" t="s">
        <v>298</v>
      </c>
    </row>
    <row r="129" spans="2:65" s="1" customFormat="1" ht="16.5" customHeight="1">
      <c r="B129" s="33"/>
      <c r="C129" s="201" t="s">
        <v>165</v>
      </c>
      <c r="D129" s="201" t="s">
        <v>113</v>
      </c>
      <c r="E129" s="202" t="s">
        <v>299</v>
      </c>
      <c r="F129" s="203" t="s">
        <v>300</v>
      </c>
      <c r="G129" s="204" t="s">
        <v>248</v>
      </c>
      <c r="H129" s="205">
        <v>2.226</v>
      </c>
      <c r="I129" s="206"/>
      <c r="J129" s="207">
        <f>ROUND(I129*H129,2)</f>
        <v>0</v>
      </c>
      <c r="K129" s="203" t="s">
        <v>117</v>
      </c>
      <c r="L129" s="38"/>
      <c r="M129" s="208" t="s">
        <v>1</v>
      </c>
      <c r="N129" s="209" t="s">
        <v>41</v>
      </c>
      <c r="O129" s="74"/>
      <c r="P129" s="210">
        <f>O129*H129</f>
        <v>0</v>
      </c>
      <c r="Q129" s="210">
        <v>2.53596</v>
      </c>
      <c r="R129" s="210">
        <f>Q129*H129</f>
        <v>5.64504696</v>
      </c>
      <c r="S129" s="210">
        <v>0</v>
      </c>
      <c r="T129" s="211">
        <f>S129*H129</f>
        <v>0</v>
      </c>
      <c r="AR129" s="12" t="s">
        <v>118</v>
      </c>
      <c r="AT129" s="12" t="s">
        <v>113</v>
      </c>
      <c r="AU129" s="12" t="s">
        <v>79</v>
      </c>
      <c r="AY129" s="12" t="s">
        <v>111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2" t="s">
        <v>21</v>
      </c>
      <c r="BK129" s="212">
        <f>ROUND(I129*H129,2)</f>
        <v>0</v>
      </c>
      <c r="BL129" s="12" t="s">
        <v>118</v>
      </c>
      <c r="BM129" s="12" t="s">
        <v>301</v>
      </c>
    </row>
    <row r="130" spans="2:65" s="1" customFormat="1" ht="16.5" customHeight="1">
      <c r="B130" s="33"/>
      <c r="C130" s="201" t="s">
        <v>302</v>
      </c>
      <c r="D130" s="201" t="s">
        <v>113</v>
      </c>
      <c r="E130" s="202" t="s">
        <v>303</v>
      </c>
      <c r="F130" s="203" t="s">
        <v>304</v>
      </c>
      <c r="G130" s="204" t="s">
        <v>164</v>
      </c>
      <c r="H130" s="205">
        <v>11.128</v>
      </c>
      <c r="I130" s="206"/>
      <c r="J130" s="207">
        <f>ROUND(I130*H130,2)</f>
        <v>0</v>
      </c>
      <c r="K130" s="203" t="s">
        <v>117</v>
      </c>
      <c r="L130" s="38"/>
      <c r="M130" s="208" t="s">
        <v>1</v>
      </c>
      <c r="N130" s="209" t="s">
        <v>41</v>
      </c>
      <c r="O130" s="74"/>
      <c r="P130" s="210">
        <f>O130*H130</f>
        <v>0</v>
      </c>
      <c r="Q130" s="210">
        <v>0.00144</v>
      </c>
      <c r="R130" s="210">
        <f>Q130*H130</f>
        <v>0.01602432</v>
      </c>
      <c r="S130" s="210">
        <v>0</v>
      </c>
      <c r="T130" s="211">
        <f>S130*H130</f>
        <v>0</v>
      </c>
      <c r="AR130" s="12" t="s">
        <v>118</v>
      </c>
      <c r="AT130" s="12" t="s">
        <v>113</v>
      </c>
      <c r="AU130" s="12" t="s">
        <v>79</v>
      </c>
      <c r="AY130" s="12" t="s">
        <v>111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2" t="s">
        <v>21</v>
      </c>
      <c r="BK130" s="212">
        <f>ROUND(I130*H130,2)</f>
        <v>0</v>
      </c>
      <c r="BL130" s="12" t="s">
        <v>118</v>
      </c>
      <c r="BM130" s="12" t="s">
        <v>305</v>
      </c>
    </row>
    <row r="131" spans="2:65" s="1" customFormat="1" ht="16.5" customHeight="1">
      <c r="B131" s="33"/>
      <c r="C131" s="201" t="s">
        <v>168</v>
      </c>
      <c r="D131" s="201" t="s">
        <v>113</v>
      </c>
      <c r="E131" s="202" t="s">
        <v>306</v>
      </c>
      <c r="F131" s="203" t="s">
        <v>307</v>
      </c>
      <c r="G131" s="204" t="s">
        <v>164</v>
      </c>
      <c r="H131" s="205">
        <v>11.128</v>
      </c>
      <c r="I131" s="206"/>
      <c r="J131" s="207">
        <f>ROUND(I131*H131,2)</f>
        <v>0</v>
      </c>
      <c r="K131" s="203" t="s">
        <v>117</v>
      </c>
      <c r="L131" s="38"/>
      <c r="M131" s="208" t="s">
        <v>1</v>
      </c>
      <c r="N131" s="209" t="s">
        <v>41</v>
      </c>
      <c r="O131" s="74"/>
      <c r="P131" s="210">
        <f>O131*H131</f>
        <v>0</v>
      </c>
      <c r="Q131" s="210">
        <v>4E-05</v>
      </c>
      <c r="R131" s="210">
        <f>Q131*H131</f>
        <v>0.00044512</v>
      </c>
      <c r="S131" s="210">
        <v>0</v>
      </c>
      <c r="T131" s="211">
        <f>S131*H131</f>
        <v>0</v>
      </c>
      <c r="AR131" s="12" t="s">
        <v>118</v>
      </c>
      <c r="AT131" s="12" t="s">
        <v>113</v>
      </c>
      <c r="AU131" s="12" t="s">
        <v>79</v>
      </c>
      <c r="AY131" s="12" t="s">
        <v>111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2" t="s">
        <v>21</v>
      </c>
      <c r="BK131" s="212">
        <f>ROUND(I131*H131,2)</f>
        <v>0</v>
      </c>
      <c r="BL131" s="12" t="s">
        <v>118</v>
      </c>
      <c r="BM131" s="12" t="s">
        <v>308</v>
      </c>
    </row>
    <row r="132" spans="2:65" s="1" customFormat="1" ht="16.5" customHeight="1">
      <c r="B132" s="33"/>
      <c r="C132" s="201" t="s">
        <v>309</v>
      </c>
      <c r="D132" s="201" t="s">
        <v>113</v>
      </c>
      <c r="E132" s="202" t="s">
        <v>310</v>
      </c>
      <c r="F132" s="203" t="s">
        <v>311</v>
      </c>
      <c r="G132" s="204" t="s">
        <v>248</v>
      </c>
      <c r="H132" s="205">
        <v>1.4</v>
      </c>
      <c r="I132" s="206"/>
      <c r="J132" s="207">
        <f>ROUND(I132*H132,2)</f>
        <v>0</v>
      </c>
      <c r="K132" s="203" t="s">
        <v>117</v>
      </c>
      <c r="L132" s="38"/>
      <c r="M132" s="208" t="s">
        <v>1</v>
      </c>
      <c r="N132" s="209" t="s">
        <v>41</v>
      </c>
      <c r="O132" s="74"/>
      <c r="P132" s="210">
        <f>O132*H132</f>
        <v>0</v>
      </c>
      <c r="Q132" s="210">
        <v>2.53596</v>
      </c>
      <c r="R132" s="210">
        <f>Q132*H132</f>
        <v>3.550344</v>
      </c>
      <c r="S132" s="210">
        <v>0</v>
      </c>
      <c r="T132" s="211">
        <f>S132*H132</f>
        <v>0</v>
      </c>
      <c r="AR132" s="12" t="s">
        <v>118</v>
      </c>
      <c r="AT132" s="12" t="s">
        <v>113</v>
      </c>
      <c r="AU132" s="12" t="s">
        <v>79</v>
      </c>
      <c r="AY132" s="12" t="s">
        <v>111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2" t="s">
        <v>21</v>
      </c>
      <c r="BK132" s="212">
        <f>ROUND(I132*H132,2)</f>
        <v>0</v>
      </c>
      <c r="BL132" s="12" t="s">
        <v>118</v>
      </c>
      <c r="BM132" s="12" t="s">
        <v>312</v>
      </c>
    </row>
    <row r="133" spans="2:63" s="10" customFormat="1" ht="22.8" customHeight="1">
      <c r="B133" s="185"/>
      <c r="C133" s="186"/>
      <c r="D133" s="187" t="s">
        <v>69</v>
      </c>
      <c r="E133" s="199" t="s">
        <v>121</v>
      </c>
      <c r="F133" s="199" t="s">
        <v>313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SUM(P134:P158)</f>
        <v>0</v>
      </c>
      <c r="Q133" s="193"/>
      <c r="R133" s="194">
        <f>SUM(R134:R158)</f>
        <v>268.49627759</v>
      </c>
      <c r="S133" s="193"/>
      <c r="T133" s="195">
        <f>SUM(T134:T158)</f>
        <v>0</v>
      </c>
      <c r="AR133" s="196" t="s">
        <v>21</v>
      </c>
      <c r="AT133" s="197" t="s">
        <v>69</v>
      </c>
      <c r="AU133" s="197" t="s">
        <v>21</v>
      </c>
      <c r="AY133" s="196" t="s">
        <v>111</v>
      </c>
      <c r="BK133" s="198">
        <f>SUM(BK134:BK158)</f>
        <v>0</v>
      </c>
    </row>
    <row r="134" spans="2:65" s="1" customFormat="1" ht="16.5" customHeight="1">
      <c r="B134" s="33"/>
      <c r="C134" s="201" t="s">
        <v>171</v>
      </c>
      <c r="D134" s="201" t="s">
        <v>113</v>
      </c>
      <c r="E134" s="202" t="s">
        <v>314</v>
      </c>
      <c r="F134" s="203" t="s">
        <v>315</v>
      </c>
      <c r="G134" s="204" t="s">
        <v>185</v>
      </c>
      <c r="H134" s="205">
        <v>38</v>
      </c>
      <c r="I134" s="206"/>
      <c r="J134" s="207">
        <f>ROUND(I134*H134,2)</f>
        <v>0</v>
      </c>
      <c r="K134" s="203" t="s">
        <v>117</v>
      </c>
      <c r="L134" s="38"/>
      <c r="M134" s="208" t="s">
        <v>1</v>
      </c>
      <c r="N134" s="209" t="s">
        <v>41</v>
      </c>
      <c r="O134" s="74"/>
      <c r="P134" s="210">
        <f>O134*H134</f>
        <v>0</v>
      </c>
      <c r="Q134" s="210">
        <v>0.0007</v>
      </c>
      <c r="R134" s="210">
        <f>Q134*H134</f>
        <v>0.0266</v>
      </c>
      <c r="S134" s="210">
        <v>0</v>
      </c>
      <c r="T134" s="211">
        <f>S134*H134</f>
        <v>0</v>
      </c>
      <c r="AR134" s="12" t="s">
        <v>118</v>
      </c>
      <c r="AT134" s="12" t="s">
        <v>113</v>
      </c>
      <c r="AU134" s="12" t="s">
        <v>79</v>
      </c>
      <c r="AY134" s="12" t="s">
        <v>111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2" t="s">
        <v>21</v>
      </c>
      <c r="BK134" s="212">
        <f>ROUND(I134*H134,2)</f>
        <v>0</v>
      </c>
      <c r="BL134" s="12" t="s">
        <v>118</v>
      </c>
      <c r="BM134" s="12" t="s">
        <v>316</v>
      </c>
    </row>
    <row r="135" spans="2:65" s="1" customFormat="1" ht="16.5" customHeight="1">
      <c r="B135" s="33"/>
      <c r="C135" s="218" t="s">
        <v>317</v>
      </c>
      <c r="D135" s="218" t="s">
        <v>186</v>
      </c>
      <c r="E135" s="219" t="s">
        <v>318</v>
      </c>
      <c r="F135" s="220" t="s">
        <v>319</v>
      </c>
      <c r="G135" s="221" t="s">
        <v>185</v>
      </c>
      <c r="H135" s="222">
        <v>38</v>
      </c>
      <c r="I135" s="223"/>
      <c r="J135" s="224">
        <f>ROUND(I135*H135,2)</f>
        <v>0</v>
      </c>
      <c r="K135" s="220" t="s">
        <v>117</v>
      </c>
      <c r="L135" s="225"/>
      <c r="M135" s="226" t="s">
        <v>1</v>
      </c>
      <c r="N135" s="227" t="s">
        <v>41</v>
      </c>
      <c r="O135" s="74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12" t="s">
        <v>128</v>
      </c>
      <c r="AT135" s="12" t="s">
        <v>186</v>
      </c>
      <c r="AU135" s="12" t="s">
        <v>79</v>
      </c>
      <c r="AY135" s="12" t="s">
        <v>111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2" t="s">
        <v>21</v>
      </c>
      <c r="BK135" s="212">
        <f>ROUND(I135*H135,2)</f>
        <v>0</v>
      </c>
      <c r="BL135" s="12" t="s">
        <v>118</v>
      </c>
      <c r="BM135" s="12" t="s">
        <v>320</v>
      </c>
    </row>
    <row r="136" spans="2:65" s="1" customFormat="1" ht="16.5" customHeight="1">
      <c r="B136" s="33"/>
      <c r="C136" s="201" t="s">
        <v>175</v>
      </c>
      <c r="D136" s="201" t="s">
        <v>113</v>
      </c>
      <c r="E136" s="202" t="s">
        <v>321</v>
      </c>
      <c r="F136" s="203" t="s">
        <v>322</v>
      </c>
      <c r="G136" s="204" t="s">
        <v>248</v>
      </c>
      <c r="H136" s="205">
        <v>21.767</v>
      </c>
      <c r="I136" s="206"/>
      <c r="J136" s="207">
        <f>ROUND(I136*H136,2)</f>
        <v>0</v>
      </c>
      <c r="K136" s="203" t="s">
        <v>117</v>
      </c>
      <c r="L136" s="38"/>
      <c r="M136" s="208" t="s">
        <v>1</v>
      </c>
      <c r="N136" s="209" t="s">
        <v>41</v>
      </c>
      <c r="O136" s="74"/>
      <c r="P136" s="210">
        <f>O136*H136</f>
        <v>0</v>
      </c>
      <c r="Q136" s="210">
        <v>2.47786</v>
      </c>
      <c r="R136" s="210">
        <f>Q136*H136</f>
        <v>53.93557862</v>
      </c>
      <c r="S136" s="210">
        <v>0</v>
      </c>
      <c r="T136" s="211">
        <f>S136*H136</f>
        <v>0</v>
      </c>
      <c r="AR136" s="12" t="s">
        <v>118</v>
      </c>
      <c r="AT136" s="12" t="s">
        <v>113</v>
      </c>
      <c r="AU136" s="12" t="s">
        <v>79</v>
      </c>
      <c r="AY136" s="12" t="s">
        <v>111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2" t="s">
        <v>21</v>
      </c>
      <c r="BK136" s="212">
        <f>ROUND(I136*H136,2)</f>
        <v>0</v>
      </c>
      <c r="BL136" s="12" t="s">
        <v>118</v>
      </c>
      <c r="BM136" s="12" t="s">
        <v>323</v>
      </c>
    </row>
    <row r="137" spans="2:65" s="1" customFormat="1" ht="16.5" customHeight="1">
      <c r="B137" s="33"/>
      <c r="C137" s="201" t="s">
        <v>324</v>
      </c>
      <c r="D137" s="201" t="s">
        <v>113</v>
      </c>
      <c r="E137" s="202" t="s">
        <v>325</v>
      </c>
      <c r="F137" s="203" t="s">
        <v>326</v>
      </c>
      <c r="G137" s="204" t="s">
        <v>164</v>
      </c>
      <c r="H137" s="205">
        <v>49.474</v>
      </c>
      <c r="I137" s="206"/>
      <c r="J137" s="207">
        <f>ROUND(I137*H137,2)</f>
        <v>0</v>
      </c>
      <c r="K137" s="203" t="s">
        <v>117</v>
      </c>
      <c r="L137" s="38"/>
      <c r="M137" s="208" t="s">
        <v>1</v>
      </c>
      <c r="N137" s="209" t="s">
        <v>41</v>
      </c>
      <c r="O137" s="74"/>
      <c r="P137" s="210">
        <f>O137*H137</f>
        <v>0</v>
      </c>
      <c r="Q137" s="210">
        <v>0.04174</v>
      </c>
      <c r="R137" s="210">
        <f>Q137*H137</f>
        <v>2.0650447599999997</v>
      </c>
      <c r="S137" s="210">
        <v>0</v>
      </c>
      <c r="T137" s="211">
        <f>S137*H137</f>
        <v>0</v>
      </c>
      <c r="AR137" s="12" t="s">
        <v>118</v>
      </c>
      <c r="AT137" s="12" t="s">
        <v>113</v>
      </c>
      <c r="AU137" s="12" t="s">
        <v>79</v>
      </c>
      <c r="AY137" s="12" t="s">
        <v>111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2" t="s">
        <v>21</v>
      </c>
      <c r="BK137" s="212">
        <f>ROUND(I137*H137,2)</f>
        <v>0</v>
      </c>
      <c r="BL137" s="12" t="s">
        <v>118</v>
      </c>
      <c r="BM137" s="12" t="s">
        <v>327</v>
      </c>
    </row>
    <row r="138" spans="2:65" s="1" customFormat="1" ht="16.5" customHeight="1">
      <c r="B138" s="33"/>
      <c r="C138" s="201" t="s">
        <v>178</v>
      </c>
      <c r="D138" s="201" t="s">
        <v>113</v>
      </c>
      <c r="E138" s="202" t="s">
        <v>328</v>
      </c>
      <c r="F138" s="203" t="s">
        <v>329</v>
      </c>
      <c r="G138" s="204" t="s">
        <v>164</v>
      </c>
      <c r="H138" s="205">
        <v>49.474</v>
      </c>
      <c r="I138" s="206"/>
      <c r="J138" s="207">
        <f>ROUND(I138*H138,2)</f>
        <v>0</v>
      </c>
      <c r="K138" s="203" t="s">
        <v>117</v>
      </c>
      <c r="L138" s="38"/>
      <c r="M138" s="208" t="s">
        <v>1</v>
      </c>
      <c r="N138" s="209" t="s">
        <v>41</v>
      </c>
      <c r="O138" s="74"/>
      <c r="P138" s="210">
        <f>O138*H138</f>
        <v>0</v>
      </c>
      <c r="Q138" s="210">
        <v>2E-05</v>
      </c>
      <c r="R138" s="210">
        <f>Q138*H138</f>
        <v>0.00098948</v>
      </c>
      <c r="S138" s="210">
        <v>0</v>
      </c>
      <c r="T138" s="211">
        <f>S138*H138</f>
        <v>0</v>
      </c>
      <c r="AR138" s="12" t="s">
        <v>118</v>
      </c>
      <c r="AT138" s="12" t="s">
        <v>113</v>
      </c>
      <c r="AU138" s="12" t="s">
        <v>79</v>
      </c>
      <c r="AY138" s="12" t="s">
        <v>111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2" t="s">
        <v>21</v>
      </c>
      <c r="BK138" s="212">
        <f>ROUND(I138*H138,2)</f>
        <v>0</v>
      </c>
      <c r="BL138" s="12" t="s">
        <v>118</v>
      </c>
      <c r="BM138" s="12" t="s">
        <v>330</v>
      </c>
    </row>
    <row r="139" spans="2:65" s="1" customFormat="1" ht="16.5" customHeight="1">
      <c r="B139" s="33"/>
      <c r="C139" s="201" t="s">
        <v>331</v>
      </c>
      <c r="D139" s="201" t="s">
        <v>113</v>
      </c>
      <c r="E139" s="202" t="s">
        <v>332</v>
      </c>
      <c r="F139" s="203" t="s">
        <v>333</v>
      </c>
      <c r="G139" s="204" t="s">
        <v>212</v>
      </c>
      <c r="H139" s="205">
        <v>2.248</v>
      </c>
      <c r="I139" s="206"/>
      <c r="J139" s="207">
        <f>ROUND(I139*H139,2)</f>
        <v>0</v>
      </c>
      <c r="K139" s="203" t="s">
        <v>117</v>
      </c>
      <c r="L139" s="38"/>
      <c r="M139" s="208" t="s">
        <v>1</v>
      </c>
      <c r="N139" s="209" t="s">
        <v>41</v>
      </c>
      <c r="O139" s="74"/>
      <c r="P139" s="210">
        <f>O139*H139</f>
        <v>0</v>
      </c>
      <c r="Q139" s="210">
        <v>1.04877</v>
      </c>
      <c r="R139" s="210">
        <f>Q139*H139</f>
        <v>2.3576349600000004</v>
      </c>
      <c r="S139" s="210">
        <v>0</v>
      </c>
      <c r="T139" s="211">
        <f>S139*H139</f>
        <v>0</v>
      </c>
      <c r="AR139" s="12" t="s">
        <v>118</v>
      </c>
      <c r="AT139" s="12" t="s">
        <v>113</v>
      </c>
      <c r="AU139" s="12" t="s">
        <v>79</v>
      </c>
      <c r="AY139" s="12" t="s">
        <v>111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2" t="s">
        <v>21</v>
      </c>
      <c r="BK139" s="212">
        <f>ROUND(I139*H139,2)</f>
        <v>0</v>
      </c>
      <c r="BL139" s="12" t="s">
        <v>118</v>
      </c>
      <c r="BM139" s="12" t="s">
        <v>334</v>
      </c>
    </row>
    <row r="140" spans="2:65" s="1" customFormat="1" ht="16.5" customHeight="1">
      <c r="B140" s="33"/>
      <c r="C140" s="201" t="s">
        <v>271</v>
      </c>
      <c r="D140" s="201" t="s">
        <v>113</v>
      </c>
      <c r="E140" s="202" t="s">
        <v>335</v>
      </c>
      <c r="F140" s="203" t="s">
        <v>336</v>
      </c>
      <c r="G140" s="204" t="s">
        <v>124</v>
      </c>
      <c r="H140" s="205">
        <v>4.6</v>
      </c>
      <c r="I140" s="206"/>
      <c r="J140" s="207">
        <f>ROUND(I140*H140,2)</f>
        <v>0</v>
      </c>
      <c r="K140" s="203" t="s">
        <v>117</v>
      </c>
      <c r="L140" s="38"/>
      <c r="M140" s="208" t="s">
        <v>1</v>
      </c>
      <c r="N140" s="209" t="s">
        <v>41</v>
      </c>
      <c r="O140" s="74"/>
      <c r="P140" s="210">
        <f>O140*H140</f>
        <v>0</v>
      </c>
      <c r="Q140" s="210">
        <v>0.00019</v>
      </c>
      <c r="R140" s="210">
        <f>Q140*H140</f>
        <v>0.000874</v>
      </c>
      <c r="S140" s="210">
        <v>0</v>
      </c>
      <c r="T140" s="211">
        <f>S140*H140</f>
        <v>0</v>
      </c>
      <c r="AR140" s="12" t="s">
        <v>118</v>
      </c>
      <c r="AT140" s="12" t="s">
        <v>113</v>
      </c>
      <c r="AU140" s="12" t="s">
        <v>79</v>
      </c>
      <c r="AY140" s="12" t="s">
        <v>111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2" t="s">
        <v>21</v>
      </c>
      <c r="BK140" s="212">
        <f>ROUND(I140*H140,2)</f>
        <v>0</v>
      </c>
      <c r="BL140" s="12" t="s">
        <v>118</v>
      </c>
      <c r="BM140" s="12" t="s">
        <v>337</v>
      </c>
    </row>
    <row r="141" spans="2:65" s="1" customFormat="1" ht="16.5" customHeight="1">
      <c r="B141" s="33"/>
      <c r="C141" s="201" t="s">
        <v>338</v>
      </c>
      <c r="D141" s="201" t="s">
        <v>113</v>
      </c>
      <c r="E141" s="202" t="s">
        <v>339</v>
      </c>
      <c r="F141" s="203" t="s">
        <v>340</v>
      </c>
      <c r="G141" s="204" t="s">
        <v>248</v>
      </c>
      <c r="H141" s="205">
        <v>9.595</v>
      </c>
      <c r="I141" s="206"/>
      <c r="J141" s="207">
        <f>ROUND(I141*H141,2)</f>
        <v>0</v>
      </c>
      <c r="K141" s="203" t="s">
        <v>117</v>
      </c>
      <c r="L141" s="38"/>
      <c r="M141" s="208" t="s">
        <v>1</v>
      </c>
      <c r="N141" s="209" t="s">
        <v>41</v>
      </c>
      <c r="O141" s="74"/>
      <c r="P141" s="210">
        <f>O141*H141</f>
        <v>0</v>
      </c>
      <c r="Q141" s="210">
        <v>2.45329</v>
      </c>
      <c r="R141" s="210">
        <f>Q141*H141</f>
        <v>23.53931755</v>
      </c>
      <c r="S141" s="210">
        <v>0</v>
      </c>
      <c r="T141" s="211">
        <f>S141*H141</f>
        <v>0</v>
      </c>
      <c r="AR141" s="12" t="s">
        <v>118</v>
      </c>
      <c r="AT141" s="12" t="s">
        <v>113</v>
      </c>
      <c r="AU141" s="12" t="s">
        <v>79</v>
      </c>
      <c r="AY141" s="12" t="s">
        <v>111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2" t="s">
        <v>21</v>
      </c>
      <c r="BK141" s="212">
        <f>ROUND(I141*H141,2)</f>
        <v>0</v>
      </c>
      <c r="BL141" s="12" t="s">
        <v>118</v>
      </c>
      <c r="BM141" s="12" t="s">
        <v>341</v>
      </c>
    </row>
    <row r="142" spans="2:65" s="1" customFormat="1" ht="16.5" customHeight="1">
      <c r="B142" s="33"/>
      <c r="C142" s="201" t="s">
        <v>274</v>
      </c>
      <c r="D142" s="201" t="s">
        <v>113</v>
      </c>
      <c r="E142" s="202" t="s">
        <v>342</v>
      </c>
      <c r="F142" s="203" t="s">
        <v>343</v>
      </c>
      <c r="G142" s="204" t="s">
        <v>164</v>
      </c>
      <c r="H142" s="205">
        <v>28.522</v>
      </c>
      <c r="I142" s="206"/>
      <c r="J142" s="207">
        <f>ROUND(I142*H142,2)</f>
        <v>0</v>
      </c>
      <c r="K142" s="203" t="s">
        <v>117</v>
      </c>
      <c r="L142" s="38"/>
      <c r="M142" s="208" t="s">
        <v>1</v>
      </c>
      <c r="N142" s="209" t="s">
        <v>41</v>
      </c>
      <c r="O142" s="74"/>
      <c r="P142" s="210">
        <f>O142*H142</f>
        <v>0</v>
      </c>
      <c r="Q142" s="210">
        <v>0.00251</v>
      </c>
      <c r="R142" s="210">
        <f>Q142*H142</f>
        <v>0.07159022</v>
      </c>
      <c r="S142" s="210">
        <v>0</v>
      </c>
      <c r="T142" s="211">
        <f>S142*H142</f>
        <v>0</v>
      </c>
      <c r="AR142" s="12" t="s">
        <v>118</v>
      </c>
      <c r="AT142" s="12" t="s">
        <v>113</v>
      </c>
      <c r="AU142" s="12" t="s">
        <v>79</v>
      </c>
      <c r="AY142" s="12" t="s">
        <v>111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2" t="s">
        <v>21</v>
      </c>
      <c r="BK142" s="212">
        <f>ROUND(I142*H142,2)</f>
        <v>0</v>
      </c>
      <c r="BL142" s="12" t="s">
        <v>118</v>
      </c>
      <c r="BM142" s="12" t="s">
        <v>344</v>
      </c>
    </row>
    <row r="143" spans="2:65" s="1" customFormat="1" ht="16.5" customHeight="1">
      <c r="B143" s="33"/>
      <c r="C143" s="201" t="s">
        <v>345</v>
      </c>
      <c r="D143" s="201" t="s">
        <v>113</v>
      </c>
      <c r="E143" s="202" t="s">
        <v>346</v>
      </c>
      <c r="F143" s="203" t="s">
        <v>347</v>
      </c>
      <c r="G143" s="204" t="s">
        <v>164</v>
      </c>
      <c r="H143" s="205">
        <v>28.522</v>
      </c>
      <c r="I143" s="206"/>
      <c r="J143" s="207">
        <f>ROUND(I143*H143,2)</f>
        <v>0</v>
      </c>
      <c r="K143" s="203" t="s">
        <v>117</v>
      </c>
      <c r="L143" s="38"/>
      <c r="M143" s="208" t="s">
        <v>1</v>
      </c>
      <c r="N143" s="209" t="s">
        <v>41</v>
      </c>
      <c r="O143" s="74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12" t="s">
        <v>118</v>
      </c>
      <c r="AT143" s="12" t="s">
        <v>113</v>
      </c>
      <c r="AU143" s="12" t="s">
        <v>79</v>
      </c>
      <c r="AY143" s="12" t="s">
        <v>111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2" t="s">
        <v>21</v>
      </c>
      <c r="BK143" s="212">
        <f>ROUND(I143*H143,2)</f>
        <v>0</v>
      </c>
      <c r="BL143" s="12" t="s">
        <v>118</v>
      </c>
      <c r="BM143" s="12" t="s">
        <v>348</v>
      </c>
    </row>
    <row r="144" spans="2:65" s="1" customFormat="1" ht="16.5" customHeight="1">
      <c r="B144" s="33"/>
      <c r="C144" s="201" t="s">
        <v>277</v>
      </c>
      <c r="D144" s="201" t="s">
        <v>113</v>
      </c>
      <c r="E144" s="202" t="s">
        <v>349</v>
      </c>
      <c r="F144" s="203" t="s">
        <v>350</v>
      </c>
      <c r="G144" s="204" t="s">
        <v>212</v>
      </c>
      <c r="H144" s="205">
        <v>1.117</v>
      </c>
      <c r="I144" s="206"/>
      <c r="J144" s="207">
        <f>ROUND(I144*H144,2)</f>
        <v>0</v>
      </c>
      <c r="K144" s="203" t="s">
        <v>117</v>
      </c>
      <c r="L144" s="38"/>
      <c r="M144" s="208" t="s">
        <v>1</v>
      </c>
      <c r="N144" s="209" t="s">
        <v>41</v>
      </c>
      <c r="O144" s="74"/>
      <c r="P144" s="210">
        <f>O144*H144</f>
        <v>0</v>
      </c>
      <c r="Q144" s="210">
        <v>1.04331</v>
      </c>
      <c r="R144" s="210">
        <f>Q144*H144</f>
        <v>1.16537727</v>
      </c>
      <c r="S144" s="210">
        <v>0</v>
      </c>
      <c r="T144" s="211">
        <f>S144*H144</f>
        <v>0</v>
      </c>
      <c r="AR144" s="12" t="s">
        <v>118</v>
      </c>
      <c r="AT144" s="12" t="s">
        <v>113</v>
      </c>
      <c r="AU144" s="12" t="s">
        <v>79</v>
      </c>
      <c r="AY144" s="12" t="s">
        <v>111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2" t="s">
        <v>21</v>
      </c>
      <c r="BK144" s="212">
        <f>ROUND(I144*H144,2)</f>
        <v>0</v>
      </c>
      <c r="BL144" s="12" t="s">
        <v>118</v>
      </c>
      <c r="BM144" s="12" t="s">
        <v>351</v>
      </c>
    </row>
    <row r="145" spans="2:65" s="1" customFormat="1" ht="22.5" customHeight="1">
      <c r="B145" s="33"/>
      <c r="C145" s="201" t="s">
        <v>352</v>
      </c>
      <c r="D145" s="201" t="s">
        <v>113</v>
      </c>
      <c r="E145" s="202" t="s">
        <v>353</v>
      </c>
      <c r="F145" s="203" t="s">
        <v>354</v>
      </c>
      <c r="G145" s="204" t="s">
        <v>248</v>
      </c>
      <c r="H145" s="205">
        <v>5.28</v>
      </c>
      <c r="I145" s="206"/>
      <c r="J145" s="207">
        <f>ROUND(I145*H145,2)</f>
        <v>0</v>
      </c>
      <c r="K145" s="203" t="s">
        <v>117</v>
      </c>
      <c r="L145" s="38"/>
      <c r="M145" s="208" t="s">
        <v>1</v>
      </c>
      <c r="N145" s="209" t="s">
        <v>41</v>
      </c>
      <c r="O145" s="74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12" t="s">
        <v>118</v>
      </c>
      <c r="AT145" s="12" t="s">
        <v>113</v>
      </c>
      <c r="AU145" s="12" t="s">
        <v>79</v>
      </c>
      <c r="AY145" s="12" t="s">
        <v>111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2" t="s">
        <v>21</v>
      </c>
      <c r="BK145" s="212">
        <f>ROUND(I145*H145,2)</f>
        <v>0</v>
      </c>
      <c r="BL145" s="12" t="s">
        <v>118</v>
      </c>
      <c r="BM145" s="12" t="s">
        <v>355</v>
      </c>
    </row>
    <row r="146" spans="2:65" s="1" customFormat="1" ht="16.5" customHeight="1">
      <c r="B146" s="33"/>
      <c r="C146" s="201" t="s">
        <v>280</v>
      </c>
      <c r="D146" s="201" t="s">
        <v>113</v>
      </c>
      <c r="E146" s="202" t="s">
        <v>356</v>
      </c>
      <c r="F146" s="203" t="s">
        <v>357</v>
      </c>
      <c r="G146" s="204" t="s">
        <v>248</v>
      </c>
      <c r="H146" s="205">
        <v>50.447</v>
      </c>
      <c r="I146" s="206"/>
      <c r="J146" s="207">
        <f>ROUND(I146*H146,2)</f>
        <v>0</v>
      </c>
      <c r="K146" s="203" t="s">
        <v>117</v>
      </c>
      <c r="L146" s="38"/>
      <c r="M146" s="208" t="s">
        <v>1</v>
      </c>
      <c r="N146" s="209" t="s">
        <v>41</v>
      </c>
      <c r="O146" s="74"/>
      <c r="P146" s="210">
        <f>O146*H146</f>
        <v>0</v>
      </c>
      <c r="Q146" s="210">
        <v>2.31501</v>
      </c>
      <c r="R146" s="210">
        <f>Q146*H146</f>
        <v>116.78530947</v>
      </c>
      <c r="S146" s="210">
        <v>0</v>
      </c>
      <c r="T146" s="211">
        <f>S146*H146</f>
        <v>0</v>
      </c>
      <c r="AR146" s="12" t="s">
        <v>118</v>
      </c>
      <c r="AT146" s="12" t="s">
        <v>113</v>
      </c>
      <c r="AU146" s="12" t="s">
        <v>79</v>
      </c>
      <c r="AY146" s="12" t="s">
        <v>111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2" t="s">
        <v>21</v>
      </c>
      <c r="BK146" s="212">
        <f>ROUND(I146*H146,2)</f>
        <v>0</v>
      </c>
      <c r="BL146" s="12" t="s">
        <v>118</v>
      </c>
      <c r="BM146" s="12" t="s">
        <v>358</v>
      </c>
    </row>
    <row r="147" spans="2:65" s="1" customFormat="1" ht="16.5" customHeight="1">
      <c r="B147" s="33"/>
      <c r="C147" s="201" t="s">
        <v>359</v>
      </c>
      <c r="D147" s="201" t="s">
        <v>113</v>
      </c>
      <c r="E147" s="202" t="s">
        <v>360</v>
      </c>
      <c r="F147" s="203" t="s">
        <v>361</v>
      </c>
      <c r="G147" s="204" t="s">
        <v>248</v>
      </c>
      <c r="H147" s="205">
        <v>27.018</v>
      </c>
      <c r="I147" s="206"/>
      <c r="J147" s="207">
        <f>ROUND(I147*H147,2)</f>
        <v>0</v>
      </c>
      <c r="K147" s="203" t="s">
        <v>117</v>
      </c>
      <c r="L147" s="38"/>
      <c r="M147" s="208" t="s">
        <v>1</v>
      </c>
      <c r="N147" s="209" t="s">
        <v>41</v>
      </c>
      <c r="O147" s="74"/>
      <c r="P147" s="210">
        <f>O147*H147</f>
        <v>0</v>
      </c>
      <c r="Q147" s="210">
        <v>2.45351</v>
      </c>
      <c r="R147" s="210">
        <f>Q147*H147</f>
        <v>66.28893318</v>
      </c>
      <c r="S147" s="210">
        <v>0</v>
      </c>
      <c r="T147" s="211">
        <f>S147*H147</f>
        <v>0</v>
      </c>
      <c r="AR147" s="12" t="s">
        <v>118</v>
      </c>
      <c r="AT147" s="12" t="s">
        <v>113</v>
      </c>
      <c r="AU147" s="12" t="s">
        <v>79</v>
      </c>
      <c r="AY147" s="12" t="s">
        <v>111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2" t="s">
        <v>21</v>
      </c>
      <c r="BK147" s="212">
        <f>ROUND(I147*H147,2)</f>
        <v>0</v>
      </c>
      <c r="BL147" s="12" t="s">
        <v>118</v>
      </c>
      <c r="BM147" s="12" t="s">
        <v>362</v>
      </c>
    </row>
    <row r="148" spans="2:65" s="1" customFormat="1" ht="16.5" customHeight="1">
      <c r="B148" s="33"/>
      <c r="C148" s="201" t="s">
        <v>284</v>
      </c>
      <c r="D148" s="201" t="s">
        <v>113</v>
      </c>
      <c r="E148" s="202" t="s">
        <v>363</v>
      </c>
      <c r="F148" s="203" t="s">
        <v>364</v>
      </c>
      <c r="G148" s="204" t="s">
        <v>164</v>
      </c>
      <c r="H148" s="205">
        <v>59.584</v>
      </c>
      <c r="I148" s="206"/>
      <c r="J148" s="207">
        <f>ROUND(I148*H148,2)</f>
        <v>0</v>
      </c>
      <c r="K148" s="203" t="s">
        <v>117</v>
      </c>
      <c r="L148" s="38"/>
      <c r="M148" s="208" t="s">
        <v>1</v>
      </c>
      <c r="N148" s="209" t="s">
        <v>41</v>
      </c>
      <c r="O148" s="74"/>
      <c r="P148" s="210">
        <f>O148*H148</f>
        <v>0</v>
      </c>
      <c r="Q148" s="210">
        <v>0.00182</v>
      </c>
      <c r="R148" s="210">
        <f>Q148*H148</f>
        <v>0.10844288</v>
      </c>
      <c r="S148" s="210">
        <v>0</v>
      </c>
      <c r="T148" s="211">
        <f>S148*H148</f>
        <v>0</v>
      </c>
      <c r="AR148" s="12" t="s">
        <v>118</v>
      </c>
      <c r="AT148" s="12" t="s">
        <v>113</v>
      </c>
      <c r="AU148" s="12" t="s">
        <v>79</v>
      </c>
      <c r="AY148" s="12" t="s">
        <v>111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2" t="s">
        <v>21</v>
      </c>
      <c r="BK148" s="212">
        <f>ROUND(I148*H148,2)</f>
        <v>0</v>
      </c>
      <c r="BL148" s="12" t="s">
        <v>118</v>
      </c>
      <c r="BM148" s="12" t="s">
        <v>365</v>
      </c>
    </row>
    <row r="149" spans="2:65" s="1" customFormat="1" ht="16.5" customHeight="1">
      <c r="B149" s="33"/>
      <c r="C149" s="201" t="s">
        <v>366</v>
      </c>
      <c r="D149" s="201" t="s">
        <v>113</v>
      </c>
      <c r="E149" s="202" t="s">
        <v>367</v>
      </c>
      <c r="F149" s="203" t="s">
        <v>368</v>
      </c>
      <c r="G149" s="204" t="s">
        <v>164</v>
      </c>
      <c r="H149" s="205">
        <v>59.584</v>
      </c>
      <c r="I149" s="206"/>
      <c r="J149" s="207">
        <f>ROUND(I149*H149,2)</f>
        <v>0</v>
      </c>
      <c r="K149" s="203" t="s">
        <v>117</v>
      </c>
      <c r="L149" s="38"/>
      <c r="M149" s="208" t="s">
        <v>1</v>
      </c>
      <c r="N149" s="209" t="s">
        <v>41</v>
      </c>
      <c r="O149" s="74"/>
      <c r="P149" s="210">
        <f>O149*H149</f>
        <v>0</v>
      </c>
      <c r="Q149" s="210">
        <v>4E-05</v>
      </c>
      <c r="R149" s="210">
        <f>Q149*H149</f>
        <v>0.00238336</v>
      </c>
      <c r="S149" s="210">
        <v>0</v>
      </c>
      <c r="T149" s="211">
        <f>S149*H149</f>
        <v>0</v>
      </c>
      <c r="AR149" s="12" t="s">
        <v>118</v>
      </c>
      <c r="AT149" s="12" t="s">
        <v>113</v>
      </c>
      <c r="AU149" s="12" t="s">
        <v>79</v>
      </c>
      <c r="AY149" s="12" t="s">
        <v>111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2" t="s">
        <v>21</v>
      </c>
      <c r="BK149" s="212">
        <f>ROUND(I149*H149,2)</f>
        <v>0</v>
      </c>
      <c r="BL149" s="12" t="s">
        <v>118</v>
      </c>
      <c r="BM149" s="12" t="s">
        <v>369</v>
      </c>
    </row>
    <row r="150" spans="2:65" s="1" customFormat="1" ht="16.5" customHeight="1">
      <c r="B150" s="33"/>
      <c r="C150" s="201" t="s">
        <v>287</v>
      </c>
      <c r="D150" s="201" t="s">
        <v>113</v>
      </c>
      <c r="E150" s="202" t="s">
        <v>370</v>
      </c>
      <c r="F150" s="203" t="s">
        <v>371</v>
      </c>
      <c r="G150" s="204" t="s">
        <v>212</v>
      </c>
      <c r="H150" s="205">
        <v>0.04</v>
      </c>
      <c r="I150" s="206"/>
      <c r="J150" s="207">
        <f>ROUND(I150*H150,2)</f>
        <v>0</v>
      </c>
      <c r="K150" s="203" t="s">
        <v>117</v>
      </c>
      <c r="L150" s="38"/>
      <c r="M150" s="208" t="s">
        <v>1</v>
      </c>
      <c r="N150" s="209" t="s">
        <v>41</v>
      </c>
      <c r="O150" s="74"/>
      <c r="P150" s="210">
        <f>O150*H150</f>
        <v>0</v>
      </c>
      <c r="Q150" s="210">
        <v>1.07637</v>
      </c>
      <c r="R150" s="210">
        <f>Q150*H150</f>
        <v>0.043054800000000004</v>
      </c>
      <c r="S150" s="210">
        <v>0</v>
      </c>
      <c r="T150" s="211">
        <f>S150*H150</f>
        <v>0</v>
      </c>
      <c r="AR150" s="12" t="s">
        <v>118</v>
      </c>
      <c r="AT150" s="12" t="s">
        <v>113</v>
      </c>
      <c r="AU150" s="12" t="s">
        <v>79</v>
      </c>
      <c r="AY150" s="12" t="s">
        <v>111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2" t="s">
        <v>21</v>
      </c>
      <c r="BK150" s="212">
        <f>ROUND(I150*H150,2)</f>
        <v>0</v>
      </c>
      <c r="BL150" s="12" t="s">
        <v>118</v>
      </c>
      <c r="BM150" s="12" t="s">
        <v>372</v>
      </c>
    </row>
    <row r="151" spans="2:65" s="1" customFormat="1" ht="16.5" customHeight="1">
      <c r="B151" s="33"/>
      <c r="C151" s="201" t="s">
        <v>373</v>
      </c>
      <c r="D151" s="201" t="s">
        <v>113</v>
      </c>
      <c r="E151" s="202" t="s">
        <v>374</v>
      </c>
      <c r="F151" s="203" t="s">
        <v>375</v>
      </c>
      <c r="G151" s="204" t="s">
        <v>212</v>
      </c>
      <c r="H151" s="205">
        <v>1.133</v>
      </c>
      <c r="I151" s="206"/>
      <c r="J151" s="207">
        <f>ROUND(I151*H151,2)</f>
        <v>0</v>
      </c>
      <c r="K151" s="203" t="s">
        <v>117</v>
      </c>
      <c r="L151" s="38"/>
      <c r="M151" s="208" t="s">
        <v>1</v>
      </c>
      <c r="N151" s="209" t="s">
        <v>41</v>
      </c>
      <c r="O151" s="74"/>
      <c r="P151" s="210">
        <f>O151*H151</f>
        <v>0</v>
      </c>
      <c r="Q151" s="210">
        <v>1.04838</v>
      </c>
      <c r="R151" s="210">
        <f>Q151*H151</f>
        <v>1.1878145400000002</v>
      </c>
      <c r="S151" s="210">
        <v>0</v>
      </c>
      <c r="T151" s="211">
        <f>S151*H151</f>
        <v>0</v>
      </c>
      <c r="AR151" s="12" t="s">
        <v>118</v>
      </c>
      <c r="AT151" s="12" t="s">
        <v>113</v>
      </c>
      <c r="AU151" s="12" t="s">
        <v>79</v>
      </c>
      <c r="AY151" s="12" t="s">
        <v>111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2" t="s">
        <v>21</v>
      </c>
      <c r="BK151" s="212">
        <f>ROUND(I151*H151,2)</f>
        <v>0</v>
      </c>
      <c r="BL151" s="12" t="s">
        <v>118</v>
      </c>
      <c r="BM151" s="12" t="s">
        <v>376</v>
      </c>
    </row>
    <row r="152" spans="2:65" s="1" customFormat="1" ht="16.5" customHeight="1">
      <c r="B152" s="33"/>
      <c r="C152" s="201" t="s">
        <v>291</v>
      </c>
      <c r="D152" s="201" t="s">
        <v>113</v>
      </c>
      <c r="E152" s="202" t="s">
        <v>377</v>
      </c>
      <c r="F152" s="203" t="s">
        <v>378</v>
      </c>
      <c r="G152" s="204" t="s">
        <v>124</v>
      </c>
      <c r="H152" s="205">
        <v>16.4</v>
      </c>
      <c r="I152" s="206"/>
      <c r="J152" s="207">
        <f>ROUND(I152*H152,2)</f>
        <v>0</v>
      </c>
      <c r="K152" s="203" t="s">
        <v>117</v>
      </c>
      <c r="L152" s="38"/>
      <c r="M152" s="208" t="s">
        <v>1</v>
      </c>
      <c r="N152" s="209" t="s">
        <v>41</v>
      </c>
      <c r="O152" s="74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12" t="s">
        <v>118</v>
      </c>
      <c r="AT152" s="12" t="s">
        <v>113</v>
      </c>
      <c r="AU152" s="12" t="s">
        <v>79</v>
      </c>
      <c r="AY152" s="12" t="s">
        <v>111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2" t="s">
        <v>21</v>
      </c>
      <c r="BK152" s="212">
        <f>ROUND(I152*H152,2)</f>
        <v>0</v>
      </c>
      <c r="BL152" s="12" t="s">
        <v>118</v>
      </c>
      <c r="BM152" s="12" t="s">
        <v>379</v>
      </c>
    </row>
    <row r="153" spans="2:65" s="1" customFormat="1" ht="16.5" customHeight="1">
      <c r="B153" s="33"/>
      <c r="C153" s="218" t="s">
        <v>380</v>
      </c>
      <c r="D153" s="218" t="s">
        <v>186</v>
      </c>
      <c r="E153" s="219" t="s">
        <v>381</v>
      </c>
      <c r="F153" s="220" t="s">
        <v>382</v>
      </c>
      <c r="G153" s="221" t="s">
        <v>383</v>
      </c>
      <c r="H153" s="222">
        <v>698.65</v>
      </c>
      <c r="I153" s="223"/>
      <c r="J153" s="224">
        <f>ROUND(I153*H153,2)</f>
        <v>0</v>
      </c>
      <c r="K153" s="220" t="s">
        <v>117</v>
      </c>
      <c r="L153" s="225"/>
      <c r="M153" s="226" t="s">
        <v>1</v>
      </c>
      <c r="N153" s="227" t="s">
        <v>41</v>
      </c>
      <c r="O153" s="74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AR153" s="12" t="s">
        <v>128</v>
      </c>
      <c r="AT153" s="12" t="s">
        <v>186</v>
      </c>
      <c r="AU153" s="12" t="s">
        <v>79</v>
      </c>
      <c r="AY153" s="12" t="s">
        <v>111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2" t="s">
        <v>21</v>
      </c>
      <c r="BK153" s="212">
        <f>ROUND(I153*H153,2)</f>
        <v>0</v>
      </c>
      <c r="BL153" s="12" t="s">
        <v>118</v>
      </c>
      <c r="BM153" s="12" t="s">
        <v>384</v>
      </c>
    </row>
    <row r="154" spans="2:65" s="1" customFormat="1" ht="16.5" customHeight="1">
      <c r="B154" s="33"/>
      <c r="C154" s="201" t="s">
        <v>294</v>
      </c>
      <c r="D154" s="201" t="s">
        <v>113</v>
      </c>
      <c r="E154" s="202" t="s">
        <v>385</v>
      </c>
      <c r="F154" s="203" t="s">
        <v>386</v>
      </c>
      <c r="G154" s="204" t="s">
        <v>124</v>
      </c>
      <c r="H154" s="205">
        <v>7</v>
      </c>
      <c r="I154" s="206"/>
      <c r="J154" s="207">
        <f>ROUND(I154*H154,2)</f>
        <v>0</v>
      </c>
      <c r="K154" s="203" t="s">
        <v>117</v>
      </c>
      <c r="L154" s="38"/>
      <c r="M154" s="208" t="s">
        <v>1</v>
      </c>
      <c r="N154" s="209" t="s">
        <v>41</v>
      </c>
      <c r="O154" s="74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12" t="s">
        <v>118</v>
      </c>
      <c r="AT154" s="12" t="s">
        <v>113</v>
      </c>
      <c r="AU154" s="12" t="s">
        <v>79</v>
      </c>
      <c r="AY154" s="12" t="s">
        <v>111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2" t="s">
        <v>21</v>
      </c>
      <c r="BK154" s="212">
        <f>ROUND(I154*H154,2)</f>
        <v>0</v>
      </c>
      <c r="BL154" s="12" t="s">
        <v>118</v>
      </c>
      <c r="BM154" s="12" t="s">
        <v>387</v>
      </c>
    </row>
    <row r="155" spans="2:65" s="1" customFormat="1" ht="16.5" customHeight="1">
      <c r="B155" s="33"/>
      <c r="C155" s="201" t="s">
        <v>388</v>
      </c>
      <c r="D155" s="201" t="s">
        <v>113</v>
      </c>
      <c r="E155" s="202" t="s">
        <v>389</v>
      </c>
      <c r="F155" s="203" t="s">
        <v>390</v>
      </c>
      <c r="G155" s="204" t="s">
        <v>124</v>
      </c>
      <c r="H155" s="205">
        <v>19.3</v>
      </c>
      <c r="I155" s="206"/>
      <c r="J155" s="207">
        <f>ROUND(I155*H155,2)</f>
        <v>0</v>
      </c>
      <c r="K155" s="203" t="s">
        <v>117</v>
      </c>
      <c r="L155" s="38"/>
      <c r="M155" s="208" t="s">
        <v>1</v>
      </c>
      <c r="N155" s="209" t="s">
        <v>41</v>
      </c>
      <c r="O155" s="74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12" t="s">
        <v>118</v>
      </c>
      <c r="AT155" s="12" t="s">
        <v>113</v>
      </c>
      <c r="AU155" s="12" t="s">
        <v>79</v>
      </c>
      <c r="AY155" s="12" t="s">
        <v>111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2" t="s">
        <v>21</v>
      </c>
      <c r="BK155" s="212">
        <f>ROUND(I155*H155,2)</f>
        <v>0</v>
      </c>
      <c r="BL155" s="12" t="s">
        <v>118</v>
      </c>
      <c r="BM155" s="12" t="s">
        <v>391</v>
      </c>
    </row>
    <row r="156" spans="2:65" s="1" customFormat="1" ht="16.5" customHeight="1">
      <c r="B156" s="33"/>
      <c r="C156" s="201" t="s">
        <v>298</v>
      </c>
      <c r="D156" s="201" t="s">
        <v>113</v>
      </c>
      <c r="E156" s="202" t="s">
        <v>392</v>
      </c>
      <c r="F156" s="203" t="s">
        <v>393</v>
      </c>
      <c r="G156" s="204" t="s">
        <v>185</v>
      </c>
      <c r="H156" s="205">
        <v>4</v>
      </c>
      <c r="I156" s="206"/>
      <c r="J156" s="207">
        <f>ROUND(I156*H156,2)</f>
        <v>0</v>
      </c>
      <c r="K156" s="203" t="s">
        <v>117</v>
      </c>
      <c r="L156" s="38"/>
      <c r="M156" s="208" t="s">
        <v>1</v>
      </c>
      <c r="N156" s="209" t="s">
        <v>41</v>
      </c>
      <c r="O156" s="74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12" t="s">
        <v>118</v>
      </c>
      <c r="AT156" s="12" t="s">
        <v>113</v>
      </c>
      <c r="AU156" s="12" t="s">
        <v>79</v>
      </c>
      <c r="AY156" s="12" t="s">
        <v>111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2" t="s">
        <v>21</v>
      </c>
      <c r="BK156" s="212">
        <f>ROUND(I156*H156,2)</f>
        <v>0</v>
      </c>
      <c r="BL156" s="12" t="s">
        <v>118</v>
      </c>
      <c r="BM156" s="12" t="s">
        <v>394</v>
      </c>
    </row>
    <row r="157" spans="2:65" s="1" customFormat="1" ht="16.5" customHeight="1">
      <c r="B157" s="33"/>
      <c r="C157" s="201" t="s">
        <v>395</v>
      </c>
      <c r="D157" s="201" t="s">
        <v>113</v>
      </c>
      <c r="E157" s="202" t="s">
        <v>396</v>
      </c>
      <c r="F157" s="203" t="s">
        <v>397</v>
      </c>
      <c r="G157" s="204" t="s">
        <v>212</v>
      </c>
      <c r="H157" s="205">
        <v>0.875</v>
      </c>
      <c r="I157" s="206"/>
      <c r="J157" s="207">
        <f>ROUND(I157*H157,2)</f>
        <v>0</v>
      </c>
      <c r="K157" s="203" t="s">
        <v>117</v>
      </c>
      <c r="L157" s="38"/>
      <c r="M157" s="208" t="s">
        <v>1</v>
      </c>
      <c r="N157" s="209" t="s">
        <v>41</v>
      </c>
      <c r="O157" s="74"/>
      <c r="P157" s="210">
        <f>O157*H157</f>
        <v>0</v>
      </c>
      <c r="Q157" s="210">
        <v>1.04838</v>
      </c>
      <c r="R157" s="210">
        <f>Q157*H157</f>
        <v>0.9173325000000001</v>
      </c>
      <c r="S157" s="210">
        <v>0</v>
      </c>
      <c r="T157" s="211">
        <f>S157*H157</f>
        <v>0</v>
      </c>
      <c r="AR157" s="12" t="s">
        <v>118</v>
      </c>
      <c r="AT157" s="12" t="s">
        <v>113</v>
      </c>
      <c r="AU157" s="12" t="s">
        <v>79</v>
      </c>
      <c r="AY157" s="12" t="s">
        <v>111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2" t="s">
        <v>21</v>
      </c>
      <c r="BK157" s="212">
        <f>ROUND(I157*H157,2)</f>
        <v>0</v>
      </c>
      <c r="BL157" s="12" t="s">
        <v>118</v>
      </c>
      <c r="BM157" s="12" t="s">
        <v>398</v>
      </c>
    </row>
    <row r="158" spans="2:65" s="1" customFormat="1" ht="16.5" customHeight="1">
      <c r="B158" s="33"/>
      <c r="C158" s="201" t="s">
        <v>301</v>
      </c>
      <c r="D158" s="201" t="s">
        <v>113</v>
      </c>
      <c r="E158" s="202" t="s">
        <v>399</v>
      </c>
      <c r="F158" s="203" t="s">
        <v>400</v>
      </c>
      <c r="G158" s="204" t="s">
        <v>248</v>
      </c>
      <c r="H158" s="205">
        <v>3.972</v>
      </c>
      <c r="I158" s="206"/>
      <c r="J158" s="207">
        <f>ROUND(I158*H158,2)</f>
        <v>0</v>
      </c>
      <c r="K158" s="203" t="s">
        <v>117</v>
      </c>
      <c r="L158" s="38"/>
      <c r="M158" s="208" t="s">
        <v>1</v>
      </c>
      <c r="N158" s="209" t="s">
        <v>41</v>
      </c>
      <c r="O158" s="74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12" t="s">
        <v>118</v>
      </c>
      <c r="AT158" s="12" t="s">
        <v>113</v>
      </c>
      <c r="AU158" s="12" t="s">
        <v>79</v>
      </c>
      <c r="AY158" s="12" t="s">
        <v>111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2" t="s">
        <v>21</v>
      </c>
      <c r="BK158" s="212">
        <f>ROUND(I158*H158,2)</f>
        <v>0</v>
      </c>
      <c r="BL158" s="12" t="s">
        <v>118</v>
      </c>
      <c r="BM158" s="12" t="s">
        <v>401</v>
      </c>
    </row>
    <row r="159" spans="2:63" s="10" customFormat="1" ht="22.8" customHeight="1">
      <c r="B159" s="185"/>
      <c r="C159" s="186"/>
      <c r="D159" s="187" t="s">
        <v>69</v>
      </c>
      <c r="E159" s="199" t="s">
        <v>118</v>
      </c>
      <c r="F159" s="199" t="s">
        <v>402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SUM(P160:P168)</f>
        <v>0</v>
      </c>
      <c r="Q159" s="193"/>
      <c r="R159" s="194">
        <f>SUM(R160:R168)</f>
        <v>115.73472524000002</v>
      </c>
      <c r="S159" s="193"/>
      <c r="T159" s="195">
        <f>SUM(T160:T168)</f>
        <v>0</v>
      </c>
      <c r="AR159" s="196" t="s">
        <v>21</v>
      </c>
      <c r="AT159" s="197" t="s">
        <v>69</v>
      </c>
      <c r="AU159" s="197" t="s">
        <v>21</v>
      </c>
      <c r="AY159" s="196" t="s">
        <v>111</v>
      </c>
      <c r="BK159" s="198">
        <f>SUM(BK160:BK168)</f>
        <v>0</v>
      </c>
    </row>
    <row r="160" spans="2:65" s="1" customFormat="1" ht="16.5" customHeight="1">
      <c r="B160" s="33"/>
      <c r="C160" s="201" t="s">
        <v>403</v>
      </c>
      <c r="D160" s="201" t="s">
        <v>113</v>
      </c>
      <c r="E160" s="202" t="s">
        <v>404</v>
      </c>
      <c r="F160" s="203" t="s">
        <v>405</v>
      </c>
      <c r="G160" s="204" t="s">
        <v>164</v>
      </c>
      <c r="H160" s="205">
        <v>0.9</v>
      </c>
      <c r="I160" s="206"/>
      <c r="J160" s="207">
        <f>ROUND(I160*H160,2)</f>
        <v>0</v>
      </c>
      <c r="K160" s="203" t="s">
        <v>117</v>
      </c>
      <c r="L160" s="38"/>
      <c r="M160" s="208" t="s">
        <v>1</v>
      </c>
      <c r="N160" s="209" t="s">
        <v>41</v>
      </c>
      <c r="O160" s="74"/>
      <c r="P160" s="210">
        <f>O160*H160</f>
        <v>0</v>
      </c>
      <c r="Q160" s="210">
        <v>0.5585</v>
      </c>
      <c r="R160" s="210">
        <f>Q160*H160</f>
        <v>0.50265</v>
      </c>
      <c r="S160" s="210">
        <v>0</v>
      </c>
      <c r="T160" s="211">
        <f>S160*H160</f>
        <v>0</v>
      </c>
      <c r="AR160" s="12" t="s">
        <v>118</v>
      </c>
      <c r="AT160" s="12" t="s">
        <v>113</v>
      </c>
      <c r="AU160" s="12" t="s">
        <v>79</v>
      </c>
      <c r="AY160" s="12" t="s">
        <v>111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2" t="s">
        <v>21</v>
      </c>
      <c r="BK160" s="212">
        <f>ROUND(I160*H160,2)</f>
        <v>0</v>
      </c>
      <c r="BL160" s="12" t="s">
        <v>118</v>
      </c>
      <c r="BM160" s="12" t="s">
        <v>406</v>
      </c>
    </row>
    <row r="161" spans="2:65" s="1" customFormat="1" ht="16.5" customHeight="1">
      <c r="B161" s="33"/>
      <c r="C161" s="201" t="s">
        <v>305</v>
      </c>
      <c r="D161" s="201" t="s">
        <v>113</v>
      </c>
      <c r="E161" s="202" t="s">
        <v>407</v>
      </c>
      <c r="F161" s="203" t="s">
        <v>408</v>
      </c>
      <c r="G161" s="204" t="s">
        <v>164</v>
      </c>
      <c r="H161" s="205">
        <v>52.188</v>
      </c>
      <c r="I161" s="206"/>
      <c r="J161" s="207">
        <f>ROUND(I161*H161,2)</f>
        <v>0</v>
      </c>
      <c r="K161" s="203" t="s">
        <v>117</v>
      </c>
      <c r="L161" s="38"/>
      <c r="M161" s="208" t="s">
        <v>1</v>
      </c>
      <c r="N161" s="209" t="s">
        <v>41</v>
      </c>
      <c r="O161" s="74"/>
      <c r="P161" s="210">
        <f>O161*H161</f>
        <v>0</v>
      </c>
      <c r="Q161" s="210">
        <v>0.22798</v>
      </c>
      <c r="R161" s="210">
        <f>Q161*H161</f>
        <v>11.89782024</v>
      </c>
      <c r="S161" s="210">
        <v>0</v>
      </c>
      <c r="T161" s="211">
        <f>S161*H161</f>
        <v>0</v>
      </c>
      <c r="AR161" s="12" t="s">
        <v>118</v>
      </c>
      <c r="AT161" s="12" t="s">
        <v>113</v>
      </c>
      <c r="AU161" s="12" t="s">
        <v>79</v>
      </c>
      <c r="AY161" s="12" t="s">
        <v>111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2" t="s">
        <v>21</v>
      </c>
      <c r="BK161" s="212">
        <f>ROUND(I161*H161,2)</f>
        <v>0</v>
      </c>
      <c r="BL161" s="12" t="s">
        <v>118</v>
      </c>
      <c r="BM161" s="12" t="s">
        <v>409</v>
      </c>
    </row>
    <row r="162" spans="2:65" s="1" customFormat="1" ht="16.5" customHeight="1">
      <c r="B162" s="33"/>
      <c r="C162" s="201" t="s">
        <v>410</v>
      </c>
      <c r="D162" s="201" t="s">
        <v>113</v>
      </c>
      <c r="E162" s="202" t="s">
        <v>411</v>
      </c>
      <c r="F162" s="203" t="s">
        <v>412</v>
      </c>
      <c r="G162" s="204" t="s">
        <v>164</v>
      </c>
      <c r="H162" s="205">
        <v>12.6</v>
      </c>
      <c r="I162" s="206"/>
      <c r="J162" s="207">
        <f>ROUND(I162*H162,2)</f>
        <v>0</v>
      </c>
      <c r="K162" s="203" t="s">
        <v>117</v>
      </c>
      <c r="L162" s="38"/>
      <c r="M162" s="208" t="s">
        <v>1</v>
      </c>
      <c r="N162" s="209" t="s">
        <v>41</v>
      </c>
      <c r="O162" s="74"/>
      <c r="P162" s="210">
        <f>O162*H162</f>
        <v>0</v>
      </c>
      <c r="Q162" s="210">
        <v>0.02645</v>
      </c>
      <c r="R162" s="210">
        <f>Q162*H162</f>
        <v>0.33327</v>
      </c>
      <c r="S162" s="210">
        <v>0</v>
      </c>
      <c r="T162" s="211">
        <f>S162*H162</f>
        <v>0</v>
      </c>
      <c r="AR162" s="12" t="s">
        <v>118</v>
      </c>
      <c r="AT162" s="12" t="s">
        <v>113</v>
      </c>
      <c r="AU162" s="12" t="s">
        <v>79</v>
      </c>
      <c r="AY162" s="12" t="s">
        <v>111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2" t="s">
        <v>21</v>
      </c>
      <c r="BK162" s="212">
        <f>ROUND(I162*H162,2)</f>
        <v>0</v>
      </c>
      <c r="BL162" s="12" t="s">
        <v>118</v>
      </c>
      <c r="BM162" s="12" t="s">
        <v>413</v>
      </c>
    </row>
    <row r="163" spans="2:65" s="1" customFormat="1" ht="16.5" customHeight="1">
      <c r="B163" s="33"/>
      <c r="C163" s="201" t="s">
        <v>308</v>
      </c>
      <c r="D163" s="201" t="s">
        <v>113</v>
      </c>
      <c r="E163" s="202" t="s">
        <v>414</v>
      </c>
      <c r="F163" s="203" t="s">
        <v>415</v>
      </c>
      <c r="G163" s="204" t="s">
        <v>164</v>
      </c>
      <c r="H163" s="205">
        <v>50.4</v>
      </c>
      <c r="I163" s="206"/>
      <c r="J163" s="207">
        <f>ROUND(I163*H163,2)</f>
        <v>0</v>
      </c>
      <c r="K163" s="203" t="s">
        <v>117</v>
      </c>
      <c r="L163" s="38"/>
      <c r="M163" s="208" t="s">
        <v>1</v>
      </c>
      <c r="N163" s="209" t="s">
        <v>41</v>
      </c>
      <c r="O163" s="74"/>
      <c r="P163" s="210">
        <f>O163*H163</f>
        <v>0</v>
      </c>
      <c r="Q163" s="210">
        <v>0.02645</v>
      </c>
      <c r="R163" s="210">
        <f>Q163*H163</f>
        <v>1.33308</v>
      </c>
      <c r="S163" s="210">
        <v>0</v>
      </c>
      <c r="T163" s="211">
        <f>S163*H163</f>
        <v>0</v>
      </c>
      <c r="AR163" s="12" t="s">
        <v>118</v>
      </c>
      <c r="AT163" s="12" t="s">
        <v>113</v>
      </c>
      <c r="AU163" s="12" t="s">
        <v>79</v>
      </c>
      <c r="AY163" s="12" t="s">
        <v>111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2" t="s">
        <v>21</v>
      </c>
      <c r="BK163" s="212">
        <f>ROUND(I163*H163,2)</f>
        <v>0</v>
      </c>
      <c r="BL163" s="12" t="s">
        <v>118</v>
      </c>
      <c r="BM163" s="12" t="s">
        <v>416</v>
      </c>
    </row>
    <row r="164" spans="2:65" s="1" customFormat="1" ht="16.5" customHeight="1">
      <c r="B164" s="33"/>
      <c r="C164" s="201" t="s">
        <v>417</v>
      </c>
      <c r="D164" s="201" t="s">
        <v>113</v>
      </c>
      <c r="E164" s="202" t="s">
        <v>418</v>
      </c>
      <c r="F164" s="203" t="s">
        <v>419</v>
      </c>
      <c r="G164" s="204" t="s">
        <v>164</v>
      </c>
      <c r="H164" s="205">
        <v>19.641</v>
      </c>
      <c r="I164" s="206"/>
      <c r="J164" s="207">
        <f>ROUND(I164*H164,2)</f>
        <v>0</v>
      </c>
      <c r="K164" s="203" t="s">
        <v>117</v>
      </c>
      <c r="L164" s="38"/>
      <c r="M164" s="208" t="s">
        <v>1</v>
      </c>
      <c r="N164" s="209" t="s">
        <v>41</v>
      </c>
      <c r="O164" s="74"/>
      <c r="P164" s="210">
        <f>O164*H164</f>
        <v>0</v>
      </c>
      <c r="Q164" s="210">
        <v>0.4</v>
      </c>
      <c r="R164" s="210">
        <f>Q164*H164</f>
        <v>7.8564</v>
      </c>
      <c r="S164" s="210">
        <v>0</v>
      </c>
      <c r="T164" s="211">
        <f>S164*H164</f>
        <v>0</v>
      </c>
      <c r="AR164" s="12" t="s">
        <v>118</v>
      </c>
      <c r="AT164" s="12" t="s">
        <v>113</v>
      </c>
      <c r="AU164" s="12" t="s">
        <v>79</v>
      </c>
      <c r="AY164" s="12" t="s">
        <v>111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2" t="s">
        <v>21</v>
      </c>
      <c r="BK164" s="212">
        <f>ROUND(I164*H164,2)</f>
        <v>0</v>
      </c>
      <c r="BL164" s="12" t="s">
        <v>118</v>
      </c>
      <c r="BM164" s="12" t="s">
        <v>420</v>
      </c>
    </row>
    <row r="165" spans="2:65" s="1" customFormat="1" ht="16.5" customHeight="1">
      <c r="B165" s="33"/>
      <c r="C165" s="201" t="s">
        <v>312</v>
      </c>
      <c r="D165" s="201" t="s">
        <v>113</v>
      </c>
      <c r="E165" s="202" t="s">
        <v>421</v>
      </c>
      <c r="F165" s="203" t="s">
        <v>422</v>
      </c>
      <c r="G165" s="204" t="s">
        <v>248</v>
      </c>
      <c r="H165" s="205">
        <v>40.2</v>
      </c>
      <c r="I165" s="206"/>
      <c r="J165" s="207">
        <f>ROUND(I165*H165,2)</f>
        <v>0</v>
      </c>
      <c r="K165" s="203" t="s">
        <v>117</v>
      </c>
      <c r="L165" s="38"/>
      <c r="M165" s="208" t="s">
        <v>1</v>
      </c>
      <c r="N165" s="209" t="s">
        <v>41</v>
      </c>
      <c r="O165" s="74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12" t="s">
        <v>118</v>
      </c>
      <c r="AT165" s="12" t="s">
        <v>113</v>
      </c>
      <c r="AU165" s="12" t="s">
        <v>79</v>
      </c>
      <c r="AY165" s="12" t="s">
        <v>111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2" t="s">
        <v>21</v>
      </c>
      <c r="BK165" s="212">
        <f>ROUND(I165*H165,2)</f>
        <v>0</v>
      </c>
      <c r="BL165" s="12" t="s">
        <v>118</v>
      </c>
      <c r="BM165" s="12" t="s">
        <v>423</v>
      </c>
    </row>
    <row r="166" spans="2:65" s="1" customFormat="1" ht="16.5" customHeight="1">
      <c r="B166" s="33"/>
      <c r="C166" s="201" t="s">
        <v>424</v>
      </c>
      <c r="D166" s="201" t="s">
        <v>113</v>
      </c>
      <c r="E166" s="202" t="s">
        <v>425</v>
      </c>
      <c r="F166" s="203" t="s">
        <v>426</v>
      </c>
      <c r="G166" s="204" t="s">
        <v>248</v>
      </c>
      <c r="H166" s="205">
        <v>21.1</v>
      </c>
      <c r="I166" s="206"/>
      <c r="J166" s="207">
        <f>ROUND(I166*H166,2)</f>
        <v>0</v>
      </c>
      <c r="K166" s="203" t="s">
        <v>117</v>
      </c>
      <c r="L166" s="38"/>
      <c r="M166" s="208" t="s">
        <v>1</v>
      </c>
      <c r="N166" s="209" t="s">
        <v>41</v>
      </c>
      <c r="O166" s="74"/>
      <c r="P166" s="210">
        <f>O166*H166</f>
        <v>0</v>
      </c>
      <c r="Q166" s="210">
        <v>2.45</v>
      </c>
      <c r="R166" s="210">
        <f>Q166*H166</f>
        <v>51.69500000000001</v>
      </c>
      <c r="S166" s="210">
        <v>0</v>
      </c>
      <c r="T166" s="211">
        <f>S166*H166</f>
        <v>0</v>
      </c>
      <c r="AR166" s="12" t="s">
        <v>118</v>
      </c>
      <c r="AT166" s="12" t="s">
        <v>113</v>
      </c>
      <c r="AU166" s="12" t="s">
        <v>79</v>
      </c>
      <c r="AY166" s="12" t="s">
        <v>111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2" t="s">
        <v>21</v>
      </c>
      <c r="BK166" s="212">
        <f>ROUND(I166*H166,2)</f>
        <v>0</v>
      </c>
      <c r="BL166" s="12" t="s">
        <v>118</v>
      </c>
      <c r="BM166" s="12" t="s">
        <v>427</v>
      </c>
    </row>
    <row r="167" spans="2:65" s="1" customFormat="1" ht="16.5" customHeight="1">
      <c r="B167" s="33"/>
      <c r="C167" s="201" t="s">
        <v>316</v>
      </c>
      <c r="D167" s="201" t="s">
        <v>113</v>
      </c>
      <c r="E167" s="202" t="s">
        <v>428</v>
      </c>
      <c r="F167" s="203" t="s">
        <v>429</v>
      </c>
      <c r="G167" s="204" t="s">
        <v>164</v>
      </c>
      <c r="H167" s="205">
        <v>0.9</v>
      </c>
      <c r="I167" s="206"/>
      <c r="J167" s="207">
        <f>ROUND(I167*H167,2)</f>
        <v>0</v>
      </c>
      <c r="K167" s="203" t="s">
        <v>117</v>
      </c>
      <c r="L167" s="38"/>
      <c r="M167" s="208" t="s">
        <v>1</v>
      </c>
      <c r="N167" s="209" t="s">
        <v>41</v>
      </c>
      <c r="O167" s="74"/>
      <c r="P167" s="210">
        <f>O167*H167</f>
        <v>0</v>
      </c>
      <c r="Q167" s="210">
        <v>0.78741</v>
      </c>
      <c r="R167" s="210">
        <f>Q167*H167</f>
        <v>0.7086690000000001</v>
      </c>
      <c r="S167" s="210">
        <v>0</v>
      </c>
      <c r="T167" s="211">
        <f>S167*H167</f>
        <v>0</v>
      </c>
      <c r="AR167" s="12" t="s">
        <v>118</v>
      </c>
      <c r="AT167" s="12" t="s">
        <v>113</v>
      </c>
      <c r="AU167" s="12" t="s">
        <v>79</v>
      </c>
      <c r="AY167" s="12" t="s">
        <v>111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2" t="s">
        <v>21</v>
      </c>
      <c r="BK167" s="212">
        <f>ROUND(I167*H167,2)</f>
        <v>0</v>
      </c>
      <c r="BL167" s="12" t="s">
        <v>118</v>
      </c>
      <c r="BM167" s="12" t="s">
        <v>430</v>
      </c>
    </row>
    <row r="168" spans="2:65" s="1" customFormat="1" ht="16.5" customHeight="1">
      <c r="B168" s="33"/>
      <c r="C168" s="201" t="s">
        <v>431</v>
      </c>
      <c r="D168" s="201" t="s">
        <v>113</v>
      </c>
      <c r="E168" s="202" t="s">
        <v>432</v>
      </c>
      <c r="F168" s="203" t="s">
        <v>433</v>
      </c>
      <c r="G168" s="204" t="s">
        <v>164</v>
      </c>
      <c r="H168" s="205">
        <v>40.155</v>
      </c>
      <c r="I168" s="206"/>
      <c r="J168" s="207">
        <f>ROUND(I168*H168,2)</f>
        <v>0</v>
      </c>
      <c r="K168" s="203" t="s">
        <v>117</v>
      </c>
      <c r="L168" s="38"/>
      <c r="M168" s="208" t="s">
        <v>1</v>
      </c>
      <c r="N168" s="209" t="s">
        <v>41</v>
      </c>
      <c r="O168" s="74"/>
      <c r="P168" s="210">
        <f>O168*H168</f>
        <v>0</v>
      </c>
      <c r="Q168" s="210">
        <v>1.0312</v>
      </c>
      <c r="R168" s="210">
        <f>Q168*H168</f>
        <v>41.407835999999996</v>
      </c>
      <c r="S168" s="210">
        <v>0</v>
      </c>
      <c r="T168" s="211">
        <f>S168*H168</f>
        <v>0</v>
      </c>
      <c r="AR168" s="12" t="s">
        <v>118</v>
      </c>
      <c r="AT168" s="12" t="s">
        <v>113</v>
      </c>
      <c r="AU168" s="12" t="s">
        <v>79</v>
      </c>
      <c r="AY168" s="12" t="s">
        <v>111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2" t="s">
        <v>21</v>
      </c>
      <c r="BK168" s="212">
        <f>ROUND(I168*H168,2)</f>
        <v>0</v>
      </c>
      <c r="BL168" s="12" t="s">
        <v>118</v>
      </c>
      <c r="BM168" s="12" t="s">
        <v>434</v>
      </c>
    </row>
    <row r="169" spans="2:63" s="10" customFormat="1" ht="22.8" customHeight="1">
      <c r="B169" s="185"/>
      <c r="C169" s="186"/>
      <c r="D169" s="187" t="s">
        <v>69</v>
      </c>
      <c r="E169" s="199" t="s">
        <v>129</v>
      </c>
      <c r="F169" s="199" t="s">
        <v>435</v>
      </c>
      <c r="G169" s="186"/>
      <c r="H169" s="186"/>
      <c r="I169" s="189"/>
      <c r="J169" s="200">
        <f>BK169</f>
        <v>0</v>
      </c>
      <c r="K169" s="186"/>
      <c r="L169" s="191"/>
      <c r="M169" s="192"/>
      <c r="N169" s="193"/>
      <c r="O169" s="193"/>
      <c r="P169" s="194">
        <f>SUM(P170:P177)</f>
        <v>0</v>
      </c>
      <c r="Q169" s="193"/>
      <c r="R169" s="194">
        <f>SUM(R170:R177)</f>
        <v>286.1132925</v>
      </c>
      <c r="S169" s="193"/>
      <c r="T169" s="195">
        <f>SUM(T170:T177)</f>
        <v>0</v>
      </c>
      <c r="AR169" s="196" t="s">
        <v>21</v>
      </c>
      <c r="AT169" s="197" t="s">
        <v>69</v>
      </c>
      <c r="AU169" s="197" t="s">
        <v>21</v>
      </c>
      <c r="AY169" s="196" t="s">
        <v>111</v>
      </c>
      <c r="BK169" s="198">
        <f>SUM(BK170:BK177)</f>
        <v>0</v>
      </c>
    </row>
    <row r="170" spans="2:65" s="1" customFormat="1" ht="16.5" customHeight="1">
      <c r="B170" s="33"/>
      <c r="C170" s="201" t="s">
        <v>320</v>
      </c>
      <c r="D170" s="201" t="s">
        <v>113</v>
      </c>
      <c r="E170" s="202" t="s">
        <v>436</v>
      </c>
      <c r="F170" s="203" t="s">
        <v>437</v>
      </c>
      <c r="G170" s="204" t="s">
        <v>164</v>
      </c>
      <c r="H170" s="205">
        <v>16.65</v>
      </c>
      <c r="I170" s="206"/>
      <c r="J170" s="207">
        <f>ROUND(I170*H170,2)</f>
        <v>0</v>
      </c>
      <c r="K170" s="203" t="s">
        <v>117</v>
      </c>
      <c r="L170" s="38"/>
      <c r="M170" s="208" t="s">
        <v>1</v>
      </c>
      <c r="N170" s="209" t="s">
        <v>41</v>
      </c>
      <c r="O170" s="74"/>
      <c r="P170" s="210">
        <f>O170*H170</f>
        <v>0</v>
      </c>
      <c r="Q170" s="210">
        <v>0.26177</v>
      </c>
      <c r="R170" s="210">
        <f>Q170*H170</f>
        <v>4.358470499999999</v>
      </c>
      <c r="S170" s="210">
        <v>0</v>
      </c>
      <c r="T170" s="211">
        <f>S170*H170</f>
        <v>0</v>
      </c>
      <c r="AR170" s="12" t="s">
        <v>118</v>
      </c>
      <c r="AT170" s="12" t="s">
        <v>113</v>
      </c>
      <c r="AU170" s="12" t="s">
        <v>79</v>
      </c>
      <c r="AY170" s="12" t="s">
        <v>111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2" t="s">
        <v>21</v>
      </c>
      <c r="BK170" s="212">
        <f>ROUND(I170*H170,2)</f>
        <v>0</v>
      </c>
      <c r="BL170" s="12" t="s">
        <v>118</v>
      </c>
      <c r="BM170" s="12" t="s">
        <v>438</v>
      </c>
    </row>
    <row r="171" spans="2:65" s="1" customFormat="1" ht="16.5" customHeight="1">
      <c r="B171" s="33"/>
      <c r="C171" s="201" t="s">
        <v>439</v>
      </c>
      <c r="D171" s="201" t="s">
        <v>113</v>
      </c>
      <c r="E171" s="202" t="s">
        <v>440</v>
      </c>
      <c r="F171" s="203" t="s">
        <v>441</v>
      </c>
      <c r="G171" s="204" t="s">
        <v>164</v>
      </c>
      <c r="H171" s="205">
        <v>440.8</v>
      </c>
      <c r="I171" s="206"/>
      <c r="J171" s="207">
        <f>ROUND(I171*H171,2)</f>
        <v>0</v>
      </c>
      <c r="K171" s="203" t="s">
        <v>117</v>
      </c>
      <c r="L171" s="38"/>
      <c r="M171" s="208" t="s">
        <v>1</v>
      </c>
      <c r="N171" s="209" t="s">
        <v>41</v>
      </c>
      <c r="O171" s="74"/>
      <c r="P171" s="210">
        <f>O171*H171</f>
        <v>0</v>
      </c>
      <c r="Q171" s="210">
        <v>0.49587</v>
      </c>
      <c r="R171" s="210">
        <f>Q171*H171</f>
        <v>218.579496</v>
      </c>
      <c r="S171" s="210">
        <v>0</v>
      </c>
      <c r="T171" s="211">
        <f>S171*H171</f>
        <v>0</v>
      </c>
      <c r="AR171" s="12" t="s">
        <v>118</v>
      </c>
      <c r="AT171" s="12" t="s">
        <v>113</v>
      </c>
      <c r="AU171" s="12" t="s">
        <v>79</v>
      </c>
      <c r="AY171" s="12" t="s">
        <v>111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12" t="s">
        <v>21</v>
      </c>
      <c r="BK171" s="212">
        <f>ROUND(I171*H171,2)</f>
        <v>0</v>
      </c>
      <c r="BL171" s="12" t="s">
        <v>118</v>
      </c>
      <c r="BM171" s="12" t="s">
        <v>442</v>
      </c>
    </row>
    <row r="172" spans="2:65" s="1" customFormat="1" ht="16.5" customHeight="1">
      <c r="B172" s="33"/>
      <c r="C172" s="201" t="s">
        <v>323</v>
      </c>
      <c r="D172" s="201" t="s">
        <v>113</v>
      </c>
      <c r="E172" s="202" t="s">
        <v>443</v>
      </c>
      <c r="F172" s="203" t="s">
        <v>444</v>
      </c>
      <c r="G172" s="204" t="s">
        <v>164</v>
      </c>
      <c r="H172" s="205">
        <v>220.4</v>
      </c>
      <c r="I172" s="206"/>
      <c r="J172" s="207">
        <f>ROUND(I172*H172,2)</f>
        <v>0</v>
      </c>
      <c r="K172" s="203" t="s">
        <v>117</v>
      </c>
      <c r="L172" s="38"/>
      <c r="M172" s="208" t="s">
        <v>1</v>
      </c>
      <c r="N172" s="209" t="s">
        <v>41</v>
      </c>
      <c r="O172" s="74"/>
      <c r="P172" s="210">
        <f>O172*H172</f>
        <v>0</v>
      </c>
      <c r="Q172" s="210">
        <v>0.10548</v>
      </c>
      <c r="R172" s="210">
        <f>Q172*H172</f>
        <v>23.247792</v>
      </c>
      <c r="S172" s="210">
        <v>0</v>
      </c>
      <c r="T172" s="211">
        <f>S172*H172</f>
        <v>0</v>
      </c>
      <c r="AR172" s="12" t="s">
        <v>118</v>
      </c>
      <c r="AT172" s="12" t="s">
        <v>113</v>
      </c>
      <c r="AU172" s="12" t="s">
        <v>79</v>
      </c>
      <c r="AY172" s="12" t="s">
        <v>111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2" t="s">
        <v>21</v>
      </c>
      <c r="BK172" s="212">
        <f>ROUND(I172*H172,2)</f>
        <v>0</v>
      </c>
      <c r="BL172" s="12" t="s">
        <v>118</v>
      </c>
      <c r="BM172" s="12" t="s">
        <v>445</v>
      </c>
    </row>
    <row r="173" spans="2:65" s="1" customFormat="1" ht="16.5" customHeight="1">
      <c r="B173" s="33"/>
      <c r="C173" s="201" t="s">
        <v>446</v>
      </c>
      <c r="D173" s="201" t="s">
        <v>113</v>
      </c>
      <c r="E173" s="202" t="s">
        <v>447</v>
      </c>
      <c r="F173" s="203" t="s">
        <v>448</v>
      </c>
      <c r="G173" s="204" t="s">
        <v>164</v>
      </c>
      <c r="H173" s="205">
        <v>68.15</v>
      </c>
      <c r="I173" s="206"/>
      <c r="J173" s="207">
        <f>ROUND(I173*H173,2)</f>
        <v>0</v>
      </c>
      <c r="K173" s="203" t="s">
        <v>117</v>
      </c>
      <c r="L173" s="38"/>
      <c r="M173" s="208" t="s">
        <v>1</v>
      </c>
      <c r="N173" s="209" t="s">
        <v>41</v>
      </c>
      <c r="O173" s="74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12" t="s">
        <v>118</v>
      </c>
      <c r="AT173" s="12" t="s">
        <v>113</v>
      </c>
      <c r="AU173" s="12" t="s">
        <v>79</v>
      </c>
      <c r="AY173" s="12" t="s">
        <v>111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2" t="s">
        <v>21</v>
      </c>
      <c r="BK173" s="212">
        <f>ROUND(I173*H173,2)</f>
        <v>0</v>
      </c>
      <c r="BL173" s="12" t="s">
        <v>118</v>
      </c>
      <c r="BM173" s="12" t="s">
        <v>449</v>
      </c>
    </row>
    <row r="174" spans="2:65" s="1" customFormat="1" ht="16.5" customHeight="1">
      <c r="B174" s="33"/>
      <c r="C174" s="201" t="s">
        <v>327</v>
      </c>
      <c r="D174" s="201" t="s">
        <v>113</v>
      </c>
      <c r="E174" s="202" t="s">
        <v>450</v>
      </c>
      <c r="F174" s="203" t="s">
        <v>451</v>
      </c>
      <c r="G174" s="204" t="s">
        <v>164</v>
      </c>
      <c r="H174" s="205">
        <v>288.55</v>
      </c>
      <c r="I174" s="206"/>
      <c r="J174" s="207">
        <f>ROUND(I174*H174,2)</f>
        <v>0</v>
      </c>
      <c r="K174" s="203" t="s">
        <v>117</v>
      </c>
      <c r="L174" s="38"/>
      <c r="M174" s="208" t="s">
        <v>1</v>
      </c>
      <c r="N174" s="209" t="s">
        <v>41</v>
      </c>
      <c r="O174" s="74"/>
      <c r="P174" s="210">
        <f>O174*H174</f>
        <v>0</v>
      </c>
      <c r="Q174" s="210">
        <v>0.10373</v>
      </c>
      <c r="R174" s="210">
        <f>Q174*H174</f>
        <v>29.9312915</v>
      </c>
      <c r="S174" s="210">
        <v>0</v>
      </c>
      <c r="T174" s="211">
        <f>S174*H174</f>
        <v>0</v>
      </c>
      <c r="AR174" s="12" t="s">
        <v>118</v>
      </c>
      <c r="AT174" s="12" t="s">
        <v>113</v>
      </c>
      <c r="AU174" s="12" t="s">
        <v>79</v>
      </c>
      <c r="AY174" s="12" t="s">
        <v>111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2" t="s">
        <v>21</v>
      </c>
      <c r="BK174" s="212">
        <f>ROUND(I174*H174,2)</f>
        <v>0</v>
      </c>
      <c r="BL174" s="12" t="s">
        <v>118</v>
      </c>
      <c r="BM174" s="12" t="s">
        <v>452</v>
      </c>
    </row>
    <row r="175" spans="2:65" s="1" customFormat="1" ht="16.5" customHeight="1">
      <c r="B175" s="33"/>
      <c r="C175" s="201" t="s">
        <v>453</v>
      </c>
      <c r="D175" s="201" t="s">
        <v>113</v>
      </c>
      <c r="E175" s="202" t="s">
        <v>454</v>
      </c>
      <c r="F175" s="203" t="s">
        <v>455</v>
      </c>
      <c r="G175" s="204" t="s">
        <v>164</v>
      </c>
      <c r="H175" s="205">
        <v>68.15</v>
      </c>
      <c r="I175" s="206"/>
      <c r="J175" s="207">
        <f>ROUND(I175*H175,2)</f>
        <v>0</v>
      </c>
      <c r="K175" s="203" t="s">
        <v>117</v>
      </c>
      <c r="L175" s="38"/>
      <c r="M175" s="208" t="s">
        <v>1</v>
      </c>
      <c r="N175" s="209" t="s">
        <v>41</v>
      </c>
      <c r="O175" s="74"/>
      <c r="P175" s="210">
        <f>O175*H175</f>
        <v>0</v>
      </c>
      <c r="Q175" s="210">
        <v>0.10373</v>
      </c>
      <c r="R175" s="210">
        <f>Q175*H175</f>
        <v>7.069199500000001</v>
      </c>
      <c r="S175" s="210">
        <v>0</v>
      </c>
      <c r="T175" s="211">
        <f>S175*H175</f>
        <v>0</v>
      </c>
      <c r="AR175" s="12" t="s">
        <v>118</v>
      </c>
      <c r="AT175" s="12" t="s">
        <v>113</v>
      </c>
      <c r="AU175" s="12" t="s">
        <v>79</v>
      </c>
      <c r="AY175" s="12" t="s">
        <v>111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2" t="s">
        <v>21</v>
      </c>
      <c r="BK175" s="212">
        <f>ROUND(I175*H175,2)</f>
        <v>0</v>
      </c>
      <c r="BL175" s="12" t="s">
        <v>118</v>
      </c>
      <c r="BM175" s="12" t="s">
        <v>456</v>
      </c>
    </row>
    <row r="176" spans="2:65" s="1" customFormat="1" ht="16.5" customHeight="1">
      <c r="B176" s="33"/>
      <c r="C176" s="201" t="s">
        <v>330</v>
      </c>
      <c r="D176" s="201" t="s">
        <v>113</v>
      </c>
      <c r="E176" s="202" t="s">
        <v>457</v>
      </c>
      <c r="F176" s="203" t="s">
        <v>458</v>
      </c>
      <c r="G176" s="204" t="s">
        <v>164</v>
      </c>
      <c r="H176" s="205">
        <v>15.3</v>
      </c>
      <c r="I176" s="206"/>
      <c r="J176" s="207">
        <f>ROUND(I176*H176,2)</f>
        <v>0</v>
      </c>
      <c r="K176" s="203" t="s">
        <v>117</v>
      </c>
      <c r="L176" s="38"/>
      <c r="M176" s="208" t="s">
        <v>1</v>
      </c>
      <c r="N176" s="209" t="s">
        <v>41</v>
      </c>
      <c r="O176" s="74"/>
      <c r="P176" s="210">
        <f>O176*H176</f>
        <v>0</v>
      </c>
      <c r="Q176" s="210">
        <v>0.08425</v>
      </c>
      <c r="R176" s="210">
        <f>Q176*H176</f>
        <v>1.289025</v>
      </c>
      <c r="S176" s="210">
        <v>0</v>
      </c>
      <c r="T176" s="211">
        <f>S176*H176</f>
        <v>0</v>
      </c>
      <c r="AR176" s="12" t="s">
        <v>118</v>
      </c>
      <c r="AT176" s="12" t="s">
        <v>113</v>
      </c>
      <c r="AU176" s="12" t="s">
        <v>79</v>
      </c>
      <c r="AY176" s="12" t="s">
        <v>111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2" t="s">
        <v>21</v>
      </c>
      <c r="BK176" s="212">
        <f>ROUND(I176*H176,2)</f>
        <v>0</v>
      </c>
      <c r="BL176" s="12" t="s">
        <v>118</v>
      </c>
      <c r="BM176" s="12" t="s">
        <v>459</v>
      </c>
    </row>
    <row r="177" spans="2:65" s="1" customFormat="1" ht="16.5" customHeight="1">
      <c r="B177" s="33"/>
      <c r="C177" s="218" t="s">
        <v>460</v>
      </c>
      <c r="D177" s="218" t="s">
        <v>186</v>
      </c>
      <c r="E177" s="219" t="s">
        <v>461</v>
      </c>
      <c r="F177" s="220" t="s">
        <v>462</v>
      </c>
      <c r="G177" s="221" t="s">
        <v>164</v>
      </c>
      <c r="H177" s="222">
        <v>15.453</v>
      </c>
      <c r="I177" s="223"/>
      <c r="J177" s="224">
        <f>ROUND(I177*H177,2)</f>
        <v>0</v>
      </c>
      <c r="K177" s="220" t="s">
        <v>117</v>
      </c>
      <c r="L177" s="225"/>
      <c r="M177" s="226" t="s">
        <v>1</v>
      </c>
      <c r="N177" s="227" t="s">
        <v>41</v>
      </c>
      <c r="O177" s="74"/>
      <c r="P177" s="210">
        <f>O177*H177</f>
        <v>0</v>
      </c>
      <c r="Q177" s="210">
        <v>0.106</v>
      </c>
      <c r="R177" s="210">
        <f>Q177*H177</f>
        <v>1.638018</v>
      </c>
      <c r="S177" s="210">
        <v>0</v>
      </c>
      <c r="T177" s="211">
        <f>S177*H177</f>
        <v>0</v>
      </c>
      <c r="AR177" s="12" t="s">
        <v>128</v>
      </c>
      <c r="AT177" s="12" t="s">
        <v>186</v>
      </c>
      <c r="AU177" s="12" t="s">
        <v>79</v>
      </c>
      <c r="AY177" s="12" t="s">
        <v>111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2" t="s">
        <v>21</v>
      </c>
      <c r="BK177" s="212">
        <f>ROUND(I177*H177,2)</f>
        <v>0</v>
      </c>
      <c r="BL177" s="12" t="s">
        <v>118</v>
      </c>
      <c r="BM177" s="12" t="s">
        <v>463</v>
      </c>
    </row>
    <row r="178" spans="2:63" s="10" customFormat="1" ht="22.8" customHeight="1">
      <c r="B178" s="185"/>
      <c r="C178" s="186"/>
      <c r="D178" s="187" t="s">
        <v>69</v>
      </c>
      <c r="E178" s="199" t="s">
        <v>125</v>
      </c>
      <c r="F178" s="199" t="s">
        <v>464</v>
      </c>
      <c r="G178" s="186"/>
      <c r="H178" s="186"/>
      <c r="I178" s="189"/>
      <c r="J178" s="200">
        <f>BK178</f>
        <v>0</v>
      </c>
      <c r="K178" s="186"/>
      <c r="L178" s="191"/>
      <c r="M178" s="192"/>
      <c r="N178" s="193"/>
      <c r="O178" s="193"/>
      <c r="P178" s="194">
        <f>SUM(P179:P180)</f>
        <v>0</v>
      </c>
      <c r="Q178" s="193"/>
      <c r="R178" s="194">
        <f>SUM(R179:R180)</f>
        <v>0</v>
      </c>
      <c r="S178" s="193"/>
      <c r="T178" s="195">
        <f>SUM(T179:T180)</f>
        <v>0</v>
      </c>
      <c r="AR178" s="196" t="s">
        <v>21</v>
      </c>
      <c r="AT178" s="197" t="s">
        <v>69</v>
      </c>
      <c r="AU178" s="197" t="s">
        <v>21</v>
      </c>
      <c r="AY178" s="196" t="s">
        <v>111</v>
      </c>
      <c r="BK178" s="198">
        <f>SUM(BK179:BK180)</f>
        <v>0</v>
      </c>
    </row>
    <row r="179" spans="2:65" s="1" customFormat="1" ht="16.5" customHeight="1">
      <c r="B179" s="33"/>
      <c r="C179" s="201" t="s">
        <v>334</v>
      </c>
      <c r="D179" s="201" t="s">
        <v>113</v>
      </c>
      <c r="E179" s="202" t="s">
        <v>465</v>
      </c>
      <c r="F179" s="203" t="s">
        <v>466</v>
      </c>
      <c r="G179" s="204" t="s">
        <v>164</v>
      </c>
      <c r="H179" s="205">
        <v>39.468</v>
      </c>
      <c r="I179" s="206"/>
      <c r="J179" s="207">
        <f>ROUND(I179*H179,2)</f>
        <v>0</v>
      </c>
      <c r="K179" s="203" t="s">
        <v>117</v>
      </c>
      <c r="L179" s="38"/>
      <c r="M179" s="208" t="s">
        <v>1</v>
      </c>
      <c r="N179" s="209" t="s">
        <v>41</v>
      </c>
      <c r="O179" s="74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12" t="s">
        <v>118</v>
      </c>
      <c r="AT179" s="12" t="s">
        <v>113</v>
      </c>
      <c r="AU179" s="12" t="s">
        <v>79</v>
      </c>
      <c r="AY179" s="12" t="s">
        <v>111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2" t="s">
        <v>21</v>
      </c>
      <c r="BK179" s="212">
        <f>ROUND(I179*H179,2)</f>
        <v>0</v>
      </c>
      <c r="BL179" s="12" t="s">
        <v>118</v>
      </c>
      <c r="BM179" s="12" t="s">
        <v>467</v>
      </c>
    </row>
    <row r="180" spans="2:65" s="1" customFormat="1" ht="16.5" customHeight="1">
      <c r="B180" s="33"/>
      <c r="C180" s="201" t="s">
        <v>468</v>
      </c>
      <c r="D180" s="201" t="s">
        <v>113</v>
      </c>
      <c r="E180" s="202" t="s">
        <v>469</v>
      </c>
      <c r="F180" s="203" t="s">
        <v>470</v>
      </c>
      <c r="G180" s="204" t="s">
        <v>124</v>
      </c>
      <c r="H180" s="205">
        <v>53.4</v>
      </c>
      <c r="I180" s="206"/>
      <c r="J180" s="207">
        <f>ROUND(I180*H180,2)</f>
        <v>0</v>
      </c>
      <c r="K180" s="203" t="s">
        <v>117</v>
      </c>
      <c r="L180" s="38"/>
      <c r="M180" s="208" t="s">
        <v>1</v>
      </c>
      <c r="N180" s="209" t="s">
        <v>41</v>
      </c>
      <c r="O180" s="74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12" t="s">
        <v>118</v>
      </c>
      <c r="AT180" s="12" t="s">
        <v>113</v>
      </c>
      <c r="AU180" s="12" t="s">
        <v>79</v>
      </c>
      <c r="AY180" s="12" t="s">
        <v>111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2" t="s">
        <v>21</v>
      </c>
      <c r="BK180" s="212">
        <f>ROUND(I180*H180,2)</f>
        <v>0</v>
      </c>
      <c r="BL180" s="12" t="s">
        <v>118</v>
      </c>
      <c r="BM180" s="12" t="s">
        <v>471</v>
      </c>
    </row>
    <row r="181" spans="2:63" s="10" customFormat="1" ht="22.8" customHeight="1">
      <c r="B181" s="185"/>
      <c r="C181" s="186"/>
      <c r="D181" s="187" t="s">
        <v>69</v>
      </c>
      <c r="E181" s="199" t="s">
        <v>142</v>
      </c>
      <c r="F181" s="199" t="s">
        <v>182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P182+SUM(P183:P222)</f>
        <v>0</v>
      </c>
      <c r="Q181" s="193"/>
      <c r="R181" s="194">
        <f>R182+SUM(R183:R222)</f>
        <v>10.11382437</v>
      </c>
      <c r="S181" s="193"/>
      <c r="T181" s="195">
        <f>T182+SUM(T183:T222)</f>
        <v>159.90494999999999</v>
      </c>
      <c r="AR181" s="196" t="s">
        <v>21</v>
      </c>
      <c r="AT181" s="197" t="s">
        <v>69</v>
      </c>
      <c r="AU181" s="197" t="s">
        <v>21</v>
      </c>
      <c r="AY181" s="196" t="s">
        <v>111</v>
      </c>
      <c r="BK181" s="198">
        <f>BK182+SUM(BK183:BK222)</f>
        <v>0</v>
      </c>
    </row>
    <row r="182" spans="2:65" s="1" customFormat="1" ht="16.5" customHeight="1">
      <c r="B182" s="33"/>
      <c r="C182" s="201" t="s">
        <v>337</v>
      </c>
      <c r="D182" s="201" t="s">
        <v>113</v>
      </c>
      <c r="E182" s="202" t="s">
        <v>472</v>
      </c>
      <c r="F182" s="203" t="s">
        <v>473</v>
      </c>
      <c r="G182" s="204" t="s">
        <v>124</v>
      </c>
      <c r="H182" s="205">
        <v>42.2</v>
      </c>
      <c r="I182" s="206"/>
      <c r="J182" s="207">
        <f>ROUND(I182*H182,2)</f>
        <v>0</v>
      </c>
      <c r="K182" s="203" t="s">
        <v>117</v>
      </c>
      <c r="L182" s="38"/>
      <c r="M182" s="208" t="s">
        <v>1</v>
      </c>
      <c r="N182" s="209" t="s">
        <v>41</v>
      </c>
      <c r="O182" s="74"/>
      <c r="P182" s="210">
        <f>O182*H182</f>
        <v>0</v>
      </c>
      <c r="Q182" s="210">
        <v>0.0283</v>
      </c>
      <c r="R182" s="210">
        <f>Q182*H182</f>
        <v>1.19426</v>
      </c>
      <c r="S182" s="210">
        <v>0</v>
      </c>
      <c r="T182" s="211">
        <f>S182*H182</f>
        <v>0</v>
      </c>
      <c r="AR182" s="12" t="s">
        <v>118</v>
      </c>
      <c r="AT182" s="12" t="s">
        <v>113</v>
      </c>
      <c r="AU182" s="12" t="s">
        <v>79</v>
      </c>
      <c r="AY182" s="12" t="s">
        <v>111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2" t="s">
        <v>21</v>
      </c>
      <c r="BK182" s="212">
        <f>ROUND(I182*H182,2)</f>
        <v>0</v>
      </c>
      <c r="BL182" s="12" t="s">
        <v>118</v>
      </c>
      <c r="BM182" s="12" t="s">
        <v>474</v>
      </c>
    </row>
    <row r="183" spans="2:65" s="1" customFormat="1" ht="16.5" customHeight="1">
      <c r="B183" s="33"/>
      <c r="C183" s="201" t="s">
        <v>475</v>
      </c>
      <c r="D183" s="201" t="s">
        <v>113</v>
      </c>
      <c r="E183" s="202" t="s">
        <v>476</v>
      </c>
      <c r="F183" s="203" t="s">
        <v>477</v>
      </c>
      <c r="G183" s="204" t="s">
        <v>124</v>
      </c>
      <c r="H183" s="205">
        <v>12</v>
      </c>
      <c r="I183" s="206"/>
      <c r="J183" s="207">
        <f>ROUND(I183*H183,2)</f>
        <v>0</v>
      </c>
      <c r="K183" s="203" t="s">
        <v>117</v>
      </c>
      <c r="L183" s="38"/>
      <c r="M183" s="208" t="s">
        <v>1</v>
      </c>
      <c r="N183" s="209" t="s">
        <v>41</v>
      </c>
      <c r="O183" s="74"/>
      <c r="P183" s="210">
        <f>O183*H183</f>
        <v>0</v>
      </c>
      <c r="Q183" s="210">
        <v>0.07055</v>
      </c>
      <c r="R183" s="210">
        <f>Q183*H183</f>
        <v>0.8466</v>
      </c>
      <c r="S183" s="210">
        <v>0</v>
      </c>
      <c r="T183" s="211">
        <f>S183*H183</f>
        <v>0</v>
      </c>
      <c r="AR183" s="12" t="s">
        <v>118</v>
      </c>
      <c r="AT183" s="12" t="s">
        <v>113</v>
      </c>
      <c r="AU183" s="12" t="s">
        <v>79</v>
      </c>
      <c r="AY183" s="12" t="s">
        <v>111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2" t="s">
        <v>21</v>
      </c>
      <c r="BK183" s="212">
        <f>ROUND(I183*H183,2)</f>
        <v>0</v>
      </c>
      <c r="BL183" s="12" t="s">
        <v>118</v>
      </c>
      <c r="BM183" s="12" t="s">
        <v>478</v>
      </c>
    </row>
    <row r="184" spans="2:65" s="1" customFormat="1" ht="16.5" customHeight="1">
      <c r="B184" s="33"/>
      <c r="C184" s="201" t="s">
        <v>341</v>
      </c>
      <c r="D184" s="201" t="s">
        <v>113</v>
      </c>
      <c r="E184" s="202" t="s">
        <v>479</v>
      </c>
      <c r="F184" s="203" t="s">
        <v>480</v>
      </c>
      <c r="G184" s="204" t="s">
        <v>124</v>
      </c>
      <c r="H184" s="205">
        <v>9.4</v>
      </c>
      <c r="I184" s="206"/>
      <c r="J184" s="207">
        <f>ROUND(I184*H184,2)</f>
        <v>0</v>
      </c>
      <c r="K184" s="203" t="s">
        <v>117</v>
      </c>
      <c r="L184" s="38"/>
      <c r="M184" s="208" t="s">
        <v>1</v>
      </c>
      <c r="N184" s="209" t="s">
        <v>41</v>
      </c>
      <c r="O184" s="74"/>
      <c r="P184" s="210">
        <f>O184*H184</f>
        <v>0</v>
      </c>
      <c r="Q184" s="210">
        <v>0.0447</v>
      </c>
      <c r="R184" s="210">
        <f>Q184*H184</f>
        <v>0.42018</v>
      </c>
      <c r="S184" s="210">
        <v>0</v>
      </c>
      <c r="T184" s="211">
        <f>S184*H184</f>
        <v>0</v>
      </c>
      <c r="AR184" s="12" t="s">
        <v>118</v>
      </c>
      <c r="AT184" s="12" t="s">
        <v>113</v>
      </c>
      <c r="AU184" s="12" t="s">
        <v>79</v>
      </c>
      <c r="AY184" s="12" t="s">
        <v>111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2" t="s">
        <v>21</v>
      </c>
      <c r="BK184" s="212">
        <f>ROUND(I184*H184,2)</f>
        <v>0</v>
      </c>
      <c r="BL184" s="12" t="s">
        <v>118</v>
      </c>
      <c r="BM184" s="12" t="s">
        <v>481</v>
      </c>
    </row>
    <row r="185" spans="2:65" s="1" customFormat="1" ht="16.5" customHeight="1">
      <c r="B185" s="33"/>
      <c r="C185" s="201" t="s">
        <v>482</v>
      </c>
      <c r="D185" s="201" t="s">
        <v>113</v>
      </c>
      <c r="E185" s="202" t="s">
        <v>483</v>
      </c>
      <c r="F185" s="203" t="s">
        <v>484</v>
      </c>
      <c r="G185" s="204" t="s">
        <v>185</v>
      </c>
      <c r="H185" s="205">
        <v>2</v>
      </c>
      <c r="I185" s="206"/>
      <c r="J185" s="207">
        <f>ROUND(I185*H185,2)</f>
        <v>0</v>
      </c>
      <c r="K185" s="203" t="s">
        <v>117</v>
      </c>
      <c r="L185" s="38"/>
      <c r="M185" s="208" t="s">
        <v>1</v>
      </c>
      <c r="N185" s="209" t="s">
        <v>41</v>
      </c>
      <c r="O185" s="74"/>
      <c r="P185" s="210">
        <f>O185*H185</f>
        <v>0</v>
      </c>
      <c r="Q185" s="210">
        <v>0.08542</v>
      </c>
      <c r="R185" s="210">
        <f>Q185*H185</f>
        <v>0.17084</v>
      </c>
      <c r="S185" s="210">
        <v>0</v>
      </c>
      <c r="T185" s="211">
        <f>S185*H185</f>
        <v>0</v>
      </c>
      <c r="AR185" s="12" t="s">
        <v>118</v>
      </c>
      <c r="AT185" s="12" t="s">
        <v>113</v>
      </c>
      <c r="AU185" s="12" t="s">
        <v>79</v>
      </c>
      <c r="AY185" s="12" t="s">
        <v>111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2" t="s">
        <v>21</v>
      </c>
      <c r="BK185" s="212">
        <f>ROUND(I185*H185,2)</f>
        <v>0</v>
      </c>
      <c r="BL185" s="12" t="s">
        <v>118</v>
      </c>
      <c r="BM185" s="12" t="s">
        <v>485</v>
      </c>
    </row>
    <row r="186" spans="2:65" s="1" customFormat="1" ht="16.5" customHeight="1">
      <c r="B186" s="33"/>
      <c r="C186" s="201" t="s">
        <v>344</v>
      </c>
      <c r="D186" s="201" t="s">
        <v>113</v>
      </c>
      <c r="E186" s="202" t="s">
        <v>486</v>
      </c>
      <c r="F186" s="203" t="s">
        <v>487</v>
      </c>
      <c r="G186" s="204" t="s">
        <v>124</v>
      </c>
      <c r="H186" s="205">
        <v>9</v>
      </c>
      <c r="I186" s="206"/>
      <c r="J186" s="207">
        <f>ROUND(I186*H186,2)</f>
        <v>0</v>
      </c>
      <c r="K186" s="203" t="s">
        <v>117</v>
      </c>
      <c r="L186" s="38"/>
      <c r="M186" s="208" t="s">
        <v>1</v>
      </c>
      <c r="N186" s="209" t="s">
        <v>41</v>
      </c>
      <c r="O186" s="74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12" t="s">
        <v>118</v>
      </c>
      <c r="AT186" s="12" t="s">
        <v>113</v>
      </c>
      <c r="AU186" s="12" t="s">
        <v>79</v>
      </c>
      <c r="AY186" s="12" t="s">
        <v>111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2" t="s">
        <v>21</v>
      </c>
      <c r="BK186" s="212">
        <f>ROUND(I186*H186,2)</f>
        <v>0</v>
      </c>
      <c r="BL186" s="12" t="s">
        <v>118</v>
      </c>
      <c r="BM186" s="12" t="s">
        <v>488</v>
      </c>
    </row>
    <row r="187" spans="2:65" s="1" customFormat="1" ht="16.5" customHeight="1">
      <c r="B187" s="33"/>
      <c r="C187" s="218" t="s">
        <v>489</v>
      </c>
      <c r="D187" s="218" t="s">
        <v>186</v>
      </c>
      <c r="E187" s="219" t="s">
        <v>490</v>
      </c>
      <c r="F187" s="220" t="s">
        <v>491</v>
      </c>
      <c r="G187" s="221" t="s">
        <v>185</v>
      </c>
      <c r="H187" s="222">
        <v>9.09</v>
      </c>
      <c r="I187" s="223"/>
      <c r="J187" s="224">
        <f>ROUND(I187*H187,2)</f>
        <v>0</v>
      </c>
      <c r="K187" s="220" t="s">
        <v>117</v>
      </c>
      <c r="L187" s="225"/>
      <c r="M187" s="226" t="s">
        <v>1</v>
      </c>
      <c r="N187" s="227" t="s">
        <v>41</v>
      </c>
      <c r="O187" s="74"/>
      <c r="P187" s="210">
        <f>O187*H187</f>
        <v>0</v>
      </c>
      <c r="Q187" s="210">
        <v>0.108</v>
      </c>
      <c r="R187" s="210">
        <f>Q187*H187</f>
        <v>0.9817199999999999</v>
      </c>
      <c r="S187" s="210">
        <v>0</v>
      </c>
      <c r="T187" s="211">
        <f>S187*H187</f>
        <v>0</v>
      </c>
      <c r="AR187" s="12" t="s">
        <v>128</v>
      </c>
      <c r="AT187" s="12" t="s">
        <v>186</v>
      </c>
      <c r="AU187" s="12" t="s">
        <v>79</v>
      </c>
      <c r="AY187" s="12" t="s">
        <v>111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2" t="s">
        <v>21</v>
      </c>
      <c r="BK187" s="212">
        <f>ROUND(I187*H187,2)</f>
        <v>0</v>
      </c>
      <c r="BL187" s="12" t="s">
        <v>118</v>
      </c>
      <c r="BM187" s="12" t="s">
        <v>492</v>
      </c>
    </row>
    <row r="188" spans="2:65" s="1" customFormat="1" ht="16.5" customHeight="1">
      <c r="B188" s="33"/>
      <c r="C188" s="201" t="s">
        <v>348</v>
      </c>
      <c r="D188" s="201" t="s">
        <v>113</v>
      </c>
      <c r="E188" s="202" t="s">
        <v>493</v>
      </c>
      <c r="F188" s="203" t="s">
        <v>494</v>
      </c>
      <c r="G188" s="204" t="s">
        <v>164</v>
      </c>
      <c r="H188" s="205">
        <v>42.8</v>
      </c>
      <c r="I188" s="206"/>
      <c r="J188" s="207">
        <f>ROUND(I188*H188,2)</f>
        <v>0</v>
      </c>
      <c r="K188" s="203" t="s">
        <v>117</v>
      </c>
      <c r="L188" s="38"/>
      <c r="M188" s="208" t="s">
        <v>1</v>
      </c>
      <c r="N188" s="209" t="s">
        <v>41</v>
      </c>
      <c r="O188" s="74"/>
      <c r="P188" s="210">
        <f>O188*H188</f>
        <v>0</v>
      </c>
      <c r="Q188" s="210">
        <v>0.00102</v>
      </c>
      <c r="R188" s="210">
        <f>Q188*H188</f>
        <v>0.043656</v>
      </c>
      <c r="S188" s="210">
        <v>0</v>
      </c>
      <c r="T188" s="211">
        <f>S188*H188</f>
        <v>0</v>
      </c>
      <c r="AR188" s="12" t="s">
        <v>118</v>
      </c>
      <c r="AT188" s="12" t="s">
        <v>113</v>
      </c>
      <c r="AU188" s="12" t="s">
        <v>79</v>
      </c>
      <c r="AY188" s="12" t="s">
        <v>111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2" t="s">
        <v>21</v>
      </c>
      <c r="BK188" s="212">
        <f>ROUND(I188*H188,2)</f>
        <v>0</v>
      </c>
      <c r="BL188" s="12" t="s">
        <v>118</v>
      </c>
      <c r="BM188" s="12" t="s">
        <v>495</v>
      </c>
    </row>
    <row r="189" spans="2:65" s="1" customFormat="1" ht="16.5" customHeight="1">
      <c r="B189" s="33"/>
      <c r="C189" s="201" t="s">
        <v>496</v>
      </c>
      <c r="D189" s="201" t="s">
        <v>113</v>
      </c>
      <c r="E189" s="202" t="s">
        <v>497</v>
      </c>
      <c r="F189" s="203" t="s">
        <v>498</v>
      </c>
      <c r="G189" s="204" t="s">
        <v>124</v>
      </c>
      <c r="H189" s="205">
        <v>14.08</v>
      </c>
      <c r="I189" s="206"/>
      <c r="J189" s="207">
        <f>ROUND(I189*H189,2)</f>
        <v>0</v>
      </c>
      <c r="K189" s="203" t="s">
        <v>117</v>
      </c>
      <c r="L189" s="38"/>
      <c r="M189" s="208" t="s">
        <v>1</v>
      </c>
      <c r="N189" s="209" t="s">
        <v>41</v>
      </c>
      <c r="O189" s="74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12" t="s">
        <v>118</v>
      </c>
      <c r="AT189" s="12" t="s">
        <v>113</v>
      </c>
      <c r="AU189" s="12" t="s">
        <v>79</v>
      </c>
      <c r="AY189" s="12" t="s">
        <v>111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2" t="s">
        <v>21</v>
      </c>
      <c r="BK189" s="212">
        <f>ROUND(I189*H189,2)</f>
        <v>0</v>
      </c>
      <c r="BL189" s="12" t="s">
        <v>118</v>
      </c>
      <c r="BM189" s="12" t="s">
        <v>499</v>
      </c>
    </row>
    <row r="190" spans="2:65" s="1" customFormat="1" ht="16.5" customHeight="1">
      <c r="B190" s="33"/>
      <c r="C190" s="201" t="s">
        <v>351</v>
      </c>
      <c r="D190" s="201" t="s">
        <v>113</v>
      </c>
      <c r="E190" s="202" t="s">
        <v>500</v>
      </c>
      <c r="F190" s="203" t="s">
        <v>501</v>
      </c>
      <c r="G190" s="204" t="s">
        <v>164</v>
      </c>
      <c r="H190" s="205">
        <v>0.368</v>
      </c>
      <c r="I190" s="206"/>
      <c r="J190" s="207">
        <f>ROUND(I190*H190,2)</f>
        <v>0</v>
      </c>
      <c r="K190" s="203" t="s">
        <v>117</v>
      </c>
      <c r="L190" s="38"/>
      <c r="M190" s="208" t="s">
        <v>1</v>
      </c>
      <c r="N190" s="209" t="s">
        <v>41</v>
      </c>
      <c r="O190" s="74"/>
      <c r="P190" s="210">
        <f>O190*H190</f>
        <v>0</v>
      </c>
      <c r="Q190" s="210">
        <v>0.00063</v>
      </c>
      <c r="R190" s="210">
        <f>Q190*H190</f>
        <v>0.00023184</v>
      </c>
      <c r="S190" s="210">
        <v>0</v>
      </c>
      <c r="T190" s="211">
        <f>S190*H190</f>
        <v>0</v>
      </c>
      <c r="AR190" s="12" t="s">
        <v>118</v>
      </c>
      <c r="AT190" s="12" t="s">
        <v>113</v>
      </c>
      <c r="AU190" s="12" t="s">
        <v>79</v>
      </c>
      <c r="AY190" s="12" t="s">
        <v>111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2" t="s">
        <v>21</v>
      </c>
      <c r="BK190" s="212">
        <f>ROUND(I190*H190,2)</f>
        <v>0</v>
      </c>
      <c r="BL190" s="12" t="s">
        <v>118</v>
      </c>
      <c r="BM190" s="12" t="s">
        <v>502</v>
      </c>
    </row>
    <row r="191" spans="2:65" s="1" customFormat="1" ht="16.5" customHeight="1">
      <c r="B191" s="33"/>
      <c r="C191" s="201" t="s">
        <v>503</v>
      </c>
      <c r="D191" s="201" t="s">
        <v>113</v>
      </c>
      <c r="E191" s="202" t="s">
        <v>504</v>
      </c>
      <c r="F191" s="203" t="s">
        <v>505</v>
      </c>
      <c r="G191" s="204" t="s">
        <v>124</v>
      </c>
      <c r="H191" s="205">
        <v>28.955</v>
      </c>
      <c r="I191" s="206"/>
      <c r="J191" s="207">
        <f>ROUND(I191*H191,2)</f>
        <v>0</v>
      </c>
      <c r="K191" s="203" t="s">
        <v>117</v>
      </c>
      <c r="L191" s="38"/>
      <c r="M191" s="208" t="s">
        <v>1</v>
      </c>
      <c r="N191" s="209" t="s">
        <v>41</v>
      </c>
      <c r="O191" s="74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12" t="s">
        <v>118</v>
      </c>
      <c r="AT191" s="12" t="s">
        <v>113</v>
      </c>
      <c r="AU191" s="12" t="s">
        <v>79</v>
      </c>
      <c r="AY191" s="12" t="s">
        <v>111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2" t="s">
        <v>21</v>
      </c>
      <c r="BK191" s="212">
        <f>ROUND(I191*H191,2)</f>
        <v>0</v>
      </c>
      <c r="BL191" s="12" t="s">
        <v>118</v>
      </c>
      <c r="BM191" s="12" t="s">
        <v>506</v>
      </c>
    </row>
    <row r="192" spans="2:65" s="1" customFormat="1" ht="16.5" customHeight="1">
      <c r="B192" s="33"/>
      <c r="C192" s="201" t="s">
        <v>355</v>
      </c>
      <c r="D192" s="201" t="s">
        <v>113</v>
      </c>
      <c r="E192" s="202" t="s">
        <v>507</v>
      </c>
      <c r="F192" s="203" t="s">
        <v>508</v>
      </c>
      <c r="G192" s="204" t="s">
        <v>124</v>
      </c>
      <c r="H192" s="205">
        <v>3.3</v>
      </c>
      <c r="I192" s="206"/>
      <c r="J192" s="207">
        <f>ROUND(I192*H192,2)</f>
        <v>0</v>
      </c>
      <c r="K192" s="203" t="s">
        <v>117</v>
      </c>
      <c r="L192" s="38"/>
      <c r="M192" s="208" t="s">
        <v>1</v>
      </c>
      <c r="N192" s="209" t="s">
        <v>41</v>
      </c>
      <c r="O192" s="74"/>
      <c r="P192" s="210">
        <f>O192*H192</f>
        <v>0</v>
      </c>
      <c r="Q192" s="210">
        <v>0.14761</v>
      </c>
      <c r="R192" s="210">
        <f>Q192*H192</f>
        <v>0.48711299999999996</v>
      </c>
      <c r="S192" s="210">
        <v>0</v>
      </c>
      <c r="T192" s="211">
        <f>S192*H192</f>
        <v>0</v>
      </c>
      <c r="AR192" s="12" t="s">
        <v>118</v>
      </c>
      <c r="AT192" s="12" t="s">
        <v>113</v>
      </c>
      <c r="AU192" s="12" t="s">
        <v>79</v>
      </c>
      <c r="AY192" s="12" t="s">
        <v>111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2" t="s">
        <v>21</v>
      </c>
      <c r="BK192" s="212">
        <f>ROUND(I192*H192,2)</f>
        <v>0</v>
      </c>
      <c r="BL192" s="12" t="s">
        <v>118</v>
      </c>
      <c r="BM192" s="12" t="s">
        <v>509</v>
      </c>
    </row>
    <row r="193" spans="2:65" s="1" customFormat="1" ht="16.5" customHeight="1">
      <c r="B193" s="33"/>
      <c r="C193" s="218" t="s">
        <v>510</v>
      </c>
      <c r="D193" s="218" t="s">
        <v>186</v>
      </c>
      <c r="E193" s="219" t="s">
        <v>511</v>
      </c>
      <c r="F193" s="220" t="s">
        <v>512</v>
      </c>
      <c r="G193" s="221" t="s">
        <v>185</v>
      </c>
      <c r="H193" s="222">
        <v>9.9</v>
      </c>
      <c r="I193" s="223"/>
      <c r="J193" s="224">
        <f>ROUND(I193*H193,2)</f>
        <v>0</v>
      </c>
      <c r="K193" s="220" t="s">
        <v>117</v>
      </c>
      <c r="L193" s="225"/>
      <c r="M193" s="226" t="s">
        <v>1</v>
      </c>
      <c r="N193" s="227" t="s">
        <v>41</v>
      </c>
      <c r="O193" s="74"/>
      <c r="P193" s="210">
        <f>O193*H193</f>
        <v>0</v>
      </c>
      <c r="Q193" s="210">
        <v>0.044</v>
      </c>
      <c r="R193" s="210">
        <f>Q193*H193</f>
        <v>0.4356</v>
      </c>
      <c r="S193" s="210">
        <v>0</v>
      </c>
      <c r="T193" s="211">
        <f>S193*H193</f>
        <v>0</v>
      </c>
      <c r="AR193" s="12" t="s">
        <v>128</v>
      </c>
      <c r="AT193" s="12" t="s">
        <v>186</v>
      </c>
      <c r="AU193" s="12" t="s">
        <v>79</v>
      </c>
      <c r="AY193" s="12" t="s">
        <v>111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2" t="s">
        <v>21</v>
      </c>
      <c r="BK193" s="212">
        <f>ROUND(I193*H193,2)</f>
        <v>0</v>
      </c>
      <c r="BL193" s="12" t="s">
        <v>118</v>
      </c>
      <c r="BM193" s="12" t="s">
        <v>513</v>
      </c>
    </row>
    <row r="194" spans="2:65" s="1" customFormat="1" ht="16.5" customHeight="1">
      <c r="B194" s="33"/>
      <c r="C194" s="201" t="s">
        <v>358</v>
      </c>
      <c r="D194" s="201" t="s">
        <v>113</v>
      </c>
      <c r="E194" s="202" t="s">
        <v>514</v>
      </c>
      <c r="F194" s="203" t="s">
        <v>515</v>
      </c>
      <c r="G194" s="204" t="s">
        <v>124</v>
      </c>
      <c r="H194" s="205">
        <v>0.7</v>
      </c>
      <c r="I194" s="206"/>
      <c r="J194" s="207">
        <f>ROUND(I194*H194,2)</f>
        <v>0</v>
      </c>
      <c r="K194" s="203" t="s">
        <v>117</v>
      </c>
      <c r="L194" s="38"/>
      <c r="M194" s="208" t="s">
        <v>1</v>
      </c>
      <c r="N194" s="209" t="s">
        <v>41</v>
      </c>
      <c r="O194" s="74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12" t="s">
        <v>118</v>
      </c>
      <c r="AT194" s="12" t="s">
        <v>113</v>
      </c>
      <c r="AU194" s="12" t="s">
        <v>79</v>
      </c>
      <c r="AY194" s="12" t="s">
        <v>111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2" t="s">
        <v>21</v>
      </c>
      <c r="BK194" s="212">
        <f>ROUND(I194*H194,2)</f>
        <v>0</v>
      </c>
      <c r="BL194" s="12" t="s">
        <v>118</v>
      </c>
      <c r="BM194" s="12" t="s">
        <v>516</v>
      </c>
    </row>
    <row r="195" spans="2:65" s="1" customFormat="1" ht="16.5" customHeight="1">
      <c r="B195" s="33"/>
      <c r="C195" s="201" t="s">
        <v>517</v>
      </c>
      <c r="D195" s="201" t="s">
        <v>113</v>
      </c>
      <c r="E195" s="202" t="s">
        <v>518</v>
      </c>
      <c r="F195" s="203" t="s">
        <v>519</v>
      </c>
      <c r="G195" s="204" t="s">
        <v>199</v>
      </c>
      <c r="H195" s="205">
        <v>2</v>
      </c>
      <c r="I195" s="206"/>
      <c r="J195" s="207">
        <f>ROUND(I195*H195,2)</f>
        <v>0</v>
      </c>
      <c r="K195" s="203" t="s">
        <v>117</v>
      </c>
      <c r="L195" s="38"/>
      <c r="M195" s="208" t="s">
        <v>1</v>
      </c>
      <c r="N195" s="209" t="s">
        <v>41</v>
      </c>
      <c r="O195" s="74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12" t="s">
        <v>118</v>
      </c>
      <c r="AT195" s="12" t="s">
        <v>113</v>
      </c>
      <c r="AU195" s="12" t="s">
        <v>79</v>
      </c>
      <c r="AY195" s="12" t="s">
        <v>111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2" t="s">
        <v>21</v>
      </c>
      <c r="BK195" s="212">
        <f>ROUND(I195*H195,2)</f>
        <v>0</v>
      </c>
      <c r="BL195" s="12" t="s">
        <v>118</v>
      </c>
      <c r="BM195" s="12" t="s">
        <v>520</v>
      </c>
    </row>
    <row r="196" spans="2:65" s="1" customFormat="1" ht="16.5" customHeight="1">
      <c r="B196" s="33"/>
      <c r="C196" s="201" t="s">
        <v>362</v>
      </c>
      <c r="D196" s="201" t="s">
        <v>113</v>
      </c>
      <c r="E196" s="202" t="s">
        <v>521</v>
      </c>
      <c r="F196" s="203" t="s">
        <v>522</v>
      </c>
      <c r="G196" s="204" t="s">
        <v>185</v>
      </c>
      <c r="H196" s="205">
        <v>24</v>
      </c>
      <c r="I196" s="206"/>
      <c r="J196" s="207">
        <f>ROUND(I196*H196,2)</f>
        <v>0</v>
      </c>
      <c r="K196" s="203" t="s">
        <v>117</v>
      </c>
      <c r="L196" s="38"/>
      <c r="M196" s="208" t="s">
        <v>1</v>
      </c>
      <c r="N196" s="209" t="s">
        <v>41</v>
      </c>
      <c r="O196" s="74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12" t="s">
        <v>118</v>
      </c>
      <c r="AT196" s="12" t="s">
        <v>113</v>
      </c>
      <c r="AU196" s="12" t="s">
        <v>79</v>
      </c>
      <c r="AY196" s="12" t="s">
        <v>111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2" t="s">
        <v>21</v>
      </c>
      <c r="BK196" s="212">
        <f>ROUND(I196*H196,2)</f>
        <v>0</v>
      </c>
      <c r="BL196" s="12" t="s">
        <v>118</v>
      </c>
      <c r="BM196" s="12" t="s">
        <v>523</v>
      </c>
    </row>
    <row r="197" spans="2:65" s="1" customFormat="1" ht="16.5" customHeight="1">
      <c r="B197" s="33"/>
      <c r="C197" s="201" t="s">
        <v>524</v>
      </c>
      <c r="D197" s="201" t="s">
        <v>113</v>
      </c>
      <c r="E197" s="202" t="s">
        <v>525</v>
      </c>
      <c r="F197" s="203" t="s">
        <v>526</v>
      </c>
      <c r="G197" s="204" t="s">
        <v>199</v>
      </c>
      <c r="H197" s="205">
        <v>6</v>
      </c>
      <c r="I197" s="206"/>
      <c r="J197" s="207">
        <f>ROUND(I197*H197,2)</f>
        <v>0</v>
      </c>
      <c r="K197" s="203" t="s">
        <v>117</v>
      </c>
      <c r="L197" s="38"/>
      <c r="M197" s="208" t="s">
        <v>1</v>
      </c>
      <c r="N197" s="209" t="s">
        <v>41</v>
      </c>
      <c r="O197" s="74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12" t="s">
        <v>118</v>
      </c>
      <c r="AT197" s="12" t="s">
        <v>113</v>
      </c>
      <c r="AU197" s="12" t="s">
        <v>79</v>
      </c>
      <c r="AY197" s="12" t="s">
        <v>111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2" t="s">
        <v>21</v>
      </c>
      <c r="BK197" s="212">
        <f>ROUND(I197*H197,2)</f>
        <v>0</v>
      </c>
      <c r="BL197" s="12" t="s">
        <v>118</v>
      </c>
      <c r="BM197" s="12" t="s">
        <v>527</v>
      </c>
    </row>
    <row r="198" spans="2:65" s="1" customFormat="1" ht="16.5" customHeight="1">
      <c r="B198" s="33"/>
      <c r="C198" s="201" t="s">
        <v>365</v>
      </c>
      <c r="D198" s="201" t="s">
        <v>113</v>
      </c>
      <c r="E198" s="202" t="s">
        <v>528</v>
      </c>
      <c r="F198" s="203" t="s">
        <v>529</v>
      </c>
      <c r="G198" s="204" t="s">
        <v>185</v>
      </c>
      <c r="H198" s="205">
        <v>10</v>
      </c>
      <c r="I198" s="206"/>
      <c r="J198" s="207">
        <f>ROUND(I198*H198,2)</f>
        <v>0</v>
      </c>
      <c r="K198" s="203" t="s">
        <v>117</v>
      </c>
      <c r="L198" s="38"/>
      <c r="M198" s="208" t="s">
        <v>1</v>
      </c>
      <c r="N198" s="209" t="s">
        <v>41</v>
      </c>
      <c r="O198" s="74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12" t="s">
        <v>118</v>
      </c>
      <c r="AT198" s="12" t="s">
        <v>113</v>
      </c>
      <c r="AU198" s="12" t="s">
        <v>79</v>
      </c>
      <c r="AY198" s="12" t="s">
        <v>111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2" t="s">
        <v>21</v>
      </c>
      <c r="BK198" s="212">
        <f>ROUND(I198*H198,2)</f>
        <v>0</v>
      </c>
      <c r="BL198" s="12" t="s">
        <v>118</v>
      </c>
      <c r="BM198" s="12" t="s">
        <v>530</v>
      </c>
    </row>
    <row r="199" spans="2:65" s="1" customFormat="1" ht="16.5" customHeight="1">
      <c r="B199" s="33"/>
      <c r="C199" s="201" t="s">
        <v>531</v>
      </c>
      <c r="D199" s="201" t="s">
        <v>113</v>
      </c>
      <c r="E199" s="202" t="s">
        <v>532</v>
      </c>
      <c r="F199" s="203" t="s">
        <v>533</v>
      </c>
      <c r="G199" s="204" t="s">
        <v>185</v>
      </c>
      <c r="H199" s="205">
        <v>48</v>
      </c>
      <c r="I199" s="206"/>
      <c r="J199" s="207">
        <f>ROUND(I199*H199,2)</f>
        <v>0</v>
      </c>
      <c r="K199" s="203" t="s">
        <v>117</v>
      </c>
      <c r="L199" s="38"/>
      <c r="M199" s="208" t="s">
        <v>1</v>
      </c>
      <c r="N199" s="209" t="s">
        <v>41</v>
      </c>
      <c r="O199" s="74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AR199" s="12" t="s">
        <v>118</v>
      </c>
      <c r="AT199" s="12" t="s">
        <v>113</v>
      </c>
      <c r="AU199" s="12" t="s">
        <v>79</v>
      </c>
      <c r="AY199" s="12" t="s">
        <v>111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2" t="s">
        <v>21</v>
      </c>
      <c r="BK199" s="212">
        <f>ROUND(I199*H199,2)</f>
        <v>0</v>
      </c>
      <c r="BL199" s="12" t="s">
        <v>118</v>
      </c>
      <c r="BM199" s="12" t="s">
        <v>534</v>
      </c>
    </row>
    <row r="200" spans="2:65" s="1" customFormat="1" ht="16.5" customHeight="1">
      <c r="B200" s="33"/>
      <c r="C200" s="201" t="s">
        <v>369</v>
      </c>
      <c r="D200" s="201" t="s">
        <v>113</v>
      </c>
      <c r="E200" s="202" t="s">
        <v>535</v>
      </c>
      <c r="F200" s="203" t="s">
        <v>536</v>
      </c>
      <c r="G200" s="204" t="s">
        <v>185</v>
      </c>
      <c r="H200" s="205">
        <v>48</v>
      </c>
      <c r="I200" s="206"/>
      <c r="J200" s="207">
        <f>ROUND(I200*H200,2)</f>
        <v>0</v>
      </c>
      <c r="K200" s="203" t="s">
        <v>117</v>
      </c>
      <c r="L200" s="38"/>
      <c r="M200" s="208" t="s">
        <v>1</v>
      </c>
      <c r="N200" s="209" t="s">
        <v>41</v>
      </c>
      <c r="O200" s="74"/>
      <c r="P200" s="210">
        <f>O200*H200</f>
        <v>0</v>
      </c>
      <c r="Q200" s="210">
        <v>0.00029</v>
      </c>
      <c r="R200" s="210">
        <f>Q200*H200</f>
        <v>0.01392</v>
      </c>
      <c r="S200" s="210">
        <v>0</v>
      </c>
      <c r="T200" s="211">
        <f>S200*H200</f>
        <v>0</v>
      </c>
      <c r="AR200" s="12" t="s">
        <v>118</v>
      </c>
      <c r="AT200" s="12" t="s">
        <v>113</v>
      </c>
      <c r="AU200" s="12" t="s">
        <v>79</v>
      </c>
      <c r="AY200" s="12" t="s">
        <v>111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2" t="s">
        <v>21</v>
      </c>
      <c r="BK200" s="212">
        <f>ROUND(I200*H200,2)</f>
        <v>0</v>
      </c>
      <c r="BL200" s="12" t="s">
        <v>118</v>
      </c>
      <c r="BM200" s="12" t="s">
        <v>537</v>
      </c>
    </row>
    <row r="201" spans="2:65" s="1" customFormat="1" ht="16.5" customHeight="1">
      <c r="B201" s="33"/>
      <c r="C201" s="201" t="s">
        <v>372</v>
      </c>
      <c r="D201" s="201" t="s">
        <v>113</v>
      </c>
      <c r="E201" s="202" t="s">
        <v>538</v>
      </c>
      <c r="F201" s="203" t="s">
        <v>539</v>
      </c>
      <c r="G201" s="204" t="s">
        <v>248</v>
      </c>
      <c r="H201" s="205">
        <v>8.708</v>
      </c>
      <c r="I201" s="206"/>
      <c r="J201" s="207">
        <f>ROUND(I201*H201,2)</f>
        <v>0</v>
      </c>
      <c r="K201" s="203" t="s">
        <v>117</v>
      </c>
      <c r="L201" s="38"/>
      <c r="M201" s="208" t="s">
        <v>1</v>
      </c>
      <c r="N201" s="209" t="s">
        <v>41</v>
      </c>
      <c r="O201" s="74"/>
      <c r="P201" s="210">
        <f>O201*H201</f>
        <v>0</v>
      </c>
      <c r="Q201" s="210">
        <v>0</v>
      </c>
      <c r="R201" s="210">
        <f>Q201*H201</f>
        <v>0</v>
      </c>
      <c r="S201" s="210">
        <v>2.65</v>
      </c>
      <c r="T201" s="211">
        <f>S201*H201</f>
        <v>23.0762</v>
      </c>
      <c r="AR201" s="12" t="s">
        <v>118</v>
      </c>
      <c r="AT201" s="12" t="s">
        <v>113</v>
      </c>
      <c r="AU201" s="12" t="s">
        <v>79</v>
      </c>
      <c r="AY201" s="12" t="s">
        <v>111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12" t="s">
        <v>21</v>
      </c>
      <c r="BK201" s="212">
        <f>ROUND(I201*H201,2)</f>
        <v>0</v>
      </c>
      <c r="BL201" s="12" t="s">
        <v>118</v>
      </c>
      <c r="BM201" s="12" t="s">
        <v>540</v>
      </c>
    </row>
    <row r="202" spans="2:65" s="1" customFormat="1" ht="16.5" customHeight="1">
      <c r="B202" s="33"/>
      <c r="C202" s="201" t="s">
        <v>541</v>
      </c>
      <c r="D202" s="201" t="s">
        <v>113</v>
      </c>
      <c r="E202" s="202" t="s">
        <v>542</v>
      </c>
      <c r="F202" s="203" t="s">
        <v>543</v>
      </c>
      <c r="G202" s="204" t="s">
        <v>248</v>
      </c>
      <c r="H202" s="205">
        <v>2.3</v>
      </c>
      <c r="I202" s="206"/>
      <c r="J202" s="207">
        <f>ROUND(I202*H202,2)</f>
        <v>0</v>
      </c>
      <c r="K202" s="203" t="s">
        <v>117</v>
      </c>
      <c r="L202" s="38"/>
      <c r="M202" s="208" t="s">
        <v>1</v>
      </c>
      <c r="N202" s="209" t="s">
        <v>41</v>
      </c>
      <c r="O202" s="74"/>
      <c r="P202" s="210">
        <f>O202*H202</f>
        <v>0</v>
      </c>
      <c r="Q202" s="210">
        <v>0.12</v>
      </c>
      <c r="R202" s="210">
        <f>Q202*H202</f>
        <v>0.27599999999999997</v>
      </c>
      <c r="S202" s="210">
        <v>2.49</v>
      </c>
      <c r="T202" s="211">
        <f>S202*H202</f>
        <v>5.727</v>
      </c>
      <c r="AR202" s="12" t="s">
        <v>118</v>
      </c>
      <c r="AT202" s="12" t="s">
        <v>113</v>
      </c>
      <c r="AU202" s="12" t="s">
        <v>79</v>
      </c>
      <c r="AY202" s="12" t="s">
        <v>111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2" t="s">
        <v>21</v>
      </c>
      <c r="BK202" s="212">
        <f>ROUND(I202*H202,2)</f>
        <v>0</v>
      </c>
      <c r="BL202" s="12" t="s">
        <v>118</v>
      </c>
      <c r="BM202" s="12" t="s">
        <v>544</v>
      </c>
    </row>
    <row r="203" spans="2:65" s="1" customFormat="1" ht="16.5" customHeight="1">
      <c r="B203" s="33"/>
      <c r="C203" s="201" t="s">
        <v>376</v>
      </c>
      <c r="D203" s="201" t="s">
        <v>113</v>
      </c>
      <c r="E203" s="202" t="s">
        <v>545</v>
      </c>
      <c r="F203" s="203" t="s">
        <v>546</v>
      </c>
      <c r="G203" s="204" t="s">
        <v>248</v>
      </c>
      <c r="H203" s="205">
        <v>15.846</v>
      </c>
      <c r="I203" s="206"/>
      <c r="J203" s="207">
        <f>ROUND(I203*H203,2)</f>
        <v>0</v>
      </c>
      <c r="K203" s="203" t="s">
        <v>117</v>
      </c>
      <c r="L203" s="38"/>
      <c r="M203" s="208" t="s">
        <v>1</v>
      </c>
      <c r="N203" s="209" t="s">
        <v>41</v>
      </c>
      <c r="O203" s="74"/>
      <c r="P203" s="210">
        <f>O203*H203</f>
        <v>0</v>
      </c>
      <c r="Q203" s="210">
        <v>0.12171</v>
      </c>
      <c r="R203" s="210">
        <f>Q203*H203</f>
        <v>1.92861666</v>
      </c>
      <c r="S203" s="210">
        <v>2.4</v>
      </c>
      <c r="T203" s="211">
        <f>S203*H203</f>
        <v>38.0304</v>
      </c>
      <c r="AR203" s="12" t="s">
        <v>118</v>
      </c>
      <c r="AT203" s="12" t="s">
        <v>113</v>
      </c>
      <c r="AU203" s="12" t="s">
        <v>79</v>
      </c>
      <c r="AY203" s="12" t="s">
        <v>111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2" t="s">
        <v>21</v>
      </c>
      <c r="BK203" s="212">
        <f>ROUND(I203*H203,2)</f>
        <v>0</v>
      </c>
      <c r="BL203" s="12" t="s">
        <v>118</v>
      </c>
      <c r="BM203" s="12" t="s">
        <v>547</v>
      </c>
    </row>
    <row r="204" spans="2:65" s="1" customFormat="1" ht="16.5" customHeight="1">
      <c r="B204" s="33"/>
      <c r="C204" s="201" t="s">
        <v>208</v>
      </c>
      <c r="D204" s="201" t="s">
        <v>113</v>
      </c>
      <c r="E204" s="202" t="s">
        <v>548</v>
      </c>
      <c r="F204" s="203" t="s">
        <v>549</v>
      </c>
      <c r="G204" s="204" t="s">
        <v>124</v>
      </c>
      <c r="H204" s="205">
        <v>3.2</v>
      </c>
      <c r="I204" s="206"/>
      <c r="J204" s="207">
        <f>ROUND(I204*H204,2)</f>
        <v>0</v>
      </c>
      <c r="K204" s="203" t="s">
        <v>117</v>
      </c>
      <c r="L204" s="38"/>
      <c r="M204" s="208" t="s">
        <v>1</v>
      </c>
      <c r="N204" s="209" t="s">
        <v>41</v>
      </c>
      <c r="O204" s="74"/>
      <c r="P204" s="210">
        <f>O204*H204</f>
        <v>0</v>
      </c>
      <c r="Q204" s="210">
        <v>0</v>
      </c>
      <c r="R204" s="210">
        <f>Q204*H204</f>
        <v>0</v>
      </c>
      <c r="S204" s="210">
        <v>0.338</v>
      </c>
      <c r="T204" s="211">
        <f>S204*H204</f>
        <v>1.0816000000000001</v>
      </c>
      <c r="AR204" s="12" t="s">
        <v>118</v>
      </c>
      <c r="AT204" s="12" t="s">
        <v>113</v>
      </c>
      <c r="AU204" s="12" t="s">
        <v>79</v>
      </c>
      <c r="AY204" s="12" t="s">
        <v>111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2" t="s">
        <v>21</v>
      </c>
      <c r="BK204" s="212">
        <f>ROUND(I204*H204,2)</f>
        <v>0</v>
      </c>
      <c r="BL204" s="12" t="s">
        <v>118</v>
      </c>
      <c r="BM204" s="12" t="s">
        <v>550</v>
      </c>
    </row>
    <row r="205" spans="2:65" s="1" customFormat="1" ht="16.5" customHeight="1">
      <c r="B205" s="33"/>
      <c r="C205" s="201" t="s">
        <v>379</v>
      </c>
      <c r="D205" s="201" t="s">
        <v>113</v>
      </c>
      <c r="E205" s="202" t="s">
        <v>551</v>
      </c>
      <c r="F205" s="203" t="s">
        <v>552</v>
      </c>
      <c r="G205" s="204" t="s">
        <v>248</v>
      </c>
      <c r="H205" s="205">
        <v>27.197</v>
      </c>
      <c r="I205" s="206"/>
      <c r="J205" s="207">
        <f>ROUND(I205*H205,2)</f>
        <v>0</v>
      </c>
      <c r="K205" s="203" t="s">
        <v>117</v>
      </c>
      <c r="L205" s="38"/>
      <c r="M205" s="208" t="s">
        <v>1</v>
      </c>
      <c r="N205" s="209" t="s">
        <v>41</v>
      </c>
      <c r="O205" s="74"/>
      <c r="P205" s="210">
        <f>O205*H205</f>
        <v>0</v>
      </c>
      <c r="Q205" s="210">
        <v>0.12171</v>
      </c>
      <c r="R205" s="210">
        <f>Q205*H205</f>
        <v>3.31014687</v>
      </c>
      <c r="S205" s="210">
        <v>2.4</v>
      </c>
      <c r="T205" s="211">
        <f>S205*H205</f>
        <v>65.27279999999999</v>
      </c>
      <c r="AR205" s="12" t="s">
        <v>118</v>
      </c>
      <c r="AT205" s="12" t="s">
        <v>113</v>
      </c>
      <c r="AU205" s="12" t="s">
        <v>79</v>
      </c>
      <c r="AY205" s="12" t="s">
        <v>111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2" t="s">
        <v>21</v>
      </c>
      <c r="BK205" s="212">
        <f>ROUND(I205*H205,2)</f>
        <v>0</v>
      </c>
      <c r="BL205" s="12" t="s">
        <v>118</v>
      </c>
      <c r="BM205" s="12" t="s">
        <v>553</v>
      </c>
    </row>
    <row r="206" spans="2:65" s="1" customFormat="1" ht="16.5" customHeight="1">
      <c r="B206" s="33"/>
      <c r="C206" s="201" t="s">
        <v>554</v>
      </c>
      <c r="D206" s="201" t="s">
        <v>113</v>
      </c>
      <c r="E206" s="202" t="s">
        <v>555</v>
      </c>
      <c r="F206" s="203" t="s">
        <v>556</v>
      </c>
      <c r="G206" s="204" t="s">
        <v>212</v>
      </c>
      <c r="H206" s="205">
        <v>7.896</v>
      </c>
      <c r="I206" s="206"/>
      <c r="J206" s="207">
        <f>ROUND(I206*H206,2)</f>
        <v>0</v>
      </c>
      <c r="K206" s="203" t="s">
        <v>117</v>
      </c>
      <c r="L206" s="38"/>
      <c r="M206" s="208" t="s">
        <v>1</v>
      </c>
      <c r="N206" s="209" t="s">
        <v>41</v>
      </c>
      <c r="O206" s="74"/>
      <c r="P206" s="210">
        <f>O206*H206</f>
        <v>0</v>
      </c>
      <c r="Q206" s="210">
        <v>0</v>
      </c>
      <c r="R206" s="210">
        <f>Q206*H206</f>
        <v>0</v>
      </c>
      <c r="S206" s="210">
        <v>1.25</v>
      </c>
      <c r="T206" s="211">
        <f>S206*H206</f>
        <v>9.87</v>
      </c>
      <c r="AR206" s="12" t="s">
        <v>118</v>
      </c>
      <c r="AT206" s="12" t="s">
        <v>113</v>
      </c>
      <c r="AU206" s="12" t="s">
        <v>79</v>
      </c>
      <c r="AY206" s="12" t="s">
        <v>111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12" t="s">
        <v>21</v>
      </c>
      <c r="BK206" s="212">
        <f>ROUND(I206*H206,2)</f>
        <v>0</v>
      </c>
      <c r="BL206" s="12" t="s">
        <v>118</v>
      </c>
      <c r="BM206" s="12" t="s">
        <v>557</v>
      </c>
    </row>
    <row r="207" spans="2:65" s="1" customFormat="1" ht="16.5" customHeight="1">
      <c r="B207" s="33"/>
      <c r="C207" s="201" t="s">
        <v>384</v>
      </c>
      <c r="D207" s="201" t="s">
        <v>113</v>
      </c>
      <c r="E207" s="202" t="s">
        <v>558</v>
      </c>
      <c r="F207" s="203" t="s">
        <v>559</v>
      </c>
      <c r="G207" s="204" t="s">
        <v>124</v>
      </c>
      <c r="H207" s="205">
        <v>18.95</v>
      </c>
      <c r="I207" s="206"/>
      <c r="J207" s="207">
        <f>ROUND(I207*H207,2)</f>
        <v>0</v>
      </c>
      <c r="K207" s="203" t="s">
        <v>117</v>
      </c>
      <c r="L207" s="38"/>
      <c r="M207" s="208" t="s">
        <v>1</v>
      </c>
      <c r="N207" s="209" t="s">
        <v>41</v>
      </c>
      <c r="O207" s="74"/>
      <c r="P207" s="210">
        <f>O207*H207</f>
        <v>0</v>
      </c>
      <c r="Q207" s="210">
        <v>0</v>
      </c>
      <c r="R207" s="210">
        <f>Q207*H207</f>
        <v>0</v>
      </c>
      <c r="S207" s="210">
        <v>0.025</v>
      </c>
      <c r="T207" s="211">
        <f>S207*H207</f>
        <v>0.47375</v>
      </c>
      <c r="AR207" s="12" t="s">
        <v>118</v>
      </c>
      <c r="AT207" s="12" t="s">
        <v>113</v>
      </c>
      <c r="AU207" s="12" t="s">
        <v>79</v>
      </c>
      <c r="AY207" s="12" t="s">
        <v>111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2" t="s">
        <v>21</v>
      </c>
      <c r="BK207" s="212">
        <f>ROUND(I207*H207,2)</f>
        <v>0</v>
      </c>
      <c r="BL207" s="12" t="s">
        <v>118</v>
      </c>
      <c r="BM207" s="12" t="s">
        <v>560</v>
      </c>
    </row>
    <row r="208" spans="2:65" s="1" customFormat="1" ht="16.5" customHeight="1">
      <c r="B208" s="33"/>
      <c r="C208" s="201" t="s">
        <v>561</v>
      </c>
      <c r="D208" s="201" t="s">
        <v>113</v>
      </c>
      <c r="E208" s="202" t="s">
        <v>562</v>
      </c>
      <c r="F208" s="203" t="s">
        <v>563</v>
      </c>
      <c r="G208" s="204" t="s">
        <v>185</v>
      </c>
      <c r="H208" s="205">
        <v>5</v>
      </c>
      <c r="I208" s="206"/>
      <c r="J208" s="207">
        <f>ROUND(I208*H208,2)</f>
        <v>0</v>
      </c>
      <c r="K208" s="203" t="s">
        <v>117</v>
      </c>
      <c r="L208" s="38"/>
      <c r="M208" s="208" t="s">
        <v>1</v>
      </c>
      <c r="N208" s="209" t="s">
        <v>41</v>
      </c>
      <c r="O208" s="74"/>
      <c r="P208" s="210">
        <f>O208*H208</f>
        <v>0</v>
      </c>
      <c r="Q208" s="210">
        <v>0</v>
      </c>
      <c r="R208" s="210">
        <f>Q208*H208</f>
        <v>0</v>
      </c>
      <c r="S208" s="210">
        <v>0.17</v>
      </c>
      <c r="T208" s="211">
        <f>S208*H208</f>
        <v>0.8500000000000001</v>
      </c>
      <c r="AR208" s="12" t="s">
        <v>118</v>
      </c>
      <c r="AT208" s="12" t="s">
        <v>113</v>
      </c>
      <c r="AU208" s="12" t="s">
        <v>79</v>
      </c>
      <c r="AY208" s="12" t="s">
        <v>111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2" t="s">
        <v>21</v>
      </c>
      <c r="BK208" s="212">
        <f>ROUND(I208*H208,2)</f>
        <v>0</v>
      </c>
      <c r="BL208" s="12" t="s">
        <v>118</v>
      </c>
      <c r="BM208" s="12" t="s">
        <v>564</v>
      </c>
    </row>
    <row r="209" spans="2:65" s="1" customFormat="1" ht="16.5" customHeight="1">
      <c r="B209" s="33"/>
      <c r="C209" s="201" t="s">
        <v>387</v>
      </c>
      <c r="D209" s="201" t="s">
        <v>113</v>
      </c>
      <c r="E209" s="202" t="s">
        <v>565</v>
      </c>
      <c r="F209" s="203" t="s">
        <v>566</v>
      </c>
      <c r="G209" s="204" t="s">
        <v>164</v>
      </c>
      <c r="H209" s="205">
        <v>58.8</v>
      </c>
      <c r="I209" s="206"/>
      <c r="J209" s="207">
        <f>ROUND(I209*H209,2)</f>
        <v>0</v>
      </c>
      <c r="K209" s="203" t="s">
        <v>117</v>
      </c>
      <c r="L209" s="38"/>
      <c r="M209" s="208" t="s">
        <v>1</v>
      </c>
      <c r="N209" s="209" t="s">
        <v>41</v>
      </c>
      <c r="O209" s="74"/>
      <c r="P209" s="210">
        <f>O209*H209</f>
        <v>0</v>
      </c>
      <c r="Q209" s="210">
        <v>0</v>
      </c>
      <c r="R209" s="210">
        <f>Q209*H209</f>
        <v>0</v>
      </c>
      <c r="S209" s="210">
        <v>0.264</v>
      </c>
      <c r="T209" s="211">
        <f>S209*H209</f>
        <v>15.5232</v>
      </c>
      <c r="AR209" s="12" t="s">
        <v>118</v>
      </c>
      <c r="AT209" s="12" t="s">
        <v>113</v>
      </c>
      <c r="AU209" s="12" t="s">
        <v>79</v>
      </c>
      <c r="AY209" s="12" t="s">
        <v>111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2" t="s">
        <v>21</v>
      </c>
      <c r="BK209" s="212">
        <f>ROUND(I209*H209,2)</f>
        <v>0</v>
      </c>
      <c r="BL209" s="12" t="s">
        <v>118</v>
      </c>
      <c r="BM209" s="12" t="s">
        <v>567</v>
      </c>
    </row>
    <row r="210" spans="2:65" s="1" customFormat="1" ht="16.5" customHeight="1">
      <c r="B210" s="33"/>
      <c r="C210" s="201" t="s">
        <v>568</v>
      </c>
      <c r="D210" s="201" t="s">
        <v>113</v>
      </c>
      <c r="E210" s="202" t="s">
        <v>569</v>
      </c>
      <c r="F210" s="203" t="s">
        <v>570</v>
      </c>
      <c r="G210" s="204" t="s">
        <v>185</v>
      </c>
      <c r="H210" s="205">
        <v>12</v>
      </c>
      <c r="I210" s="206"/>
      <c r="J210" s="207">
        <f>ROUND(I210*H210,2)</f>
        <v>0</v>
      </c>
      <c r="K210" s="203" t="s">
        <v>117</v>
      </c>
      <c r="L210" s="38"/>
      <c r="M210" s="208" t="s">
        <v>1</v>
      </c>
      <c r="N210" s="209" t="s">
        <v>41</v>
      </c>
      <c r="O210" s="74"/>
      <c r="P210" s="210">
        <f>O210*H210</f>
        <v>0</v>
      </c>
      <c r="Q210" s="210">
        <v>5E-05</v>
      </c>
      <c r="R210" s="210">
        <f>Q210*H210</f>
        <v>0.0006000000000000001</v>
      </c>
      <c r="S210" s="210">
        <v>0</v>
      </c>
      <c r="T210" s="211">
        <f>S210*H210</f>
        <v>0</v>
      </c>
      <c r="AR210" s="12" t="s">
        <v>118</v>
      </c>
      <c r="AT210" s="12" t="s">
        <v>113</v>
      </c>
      <c r="AU210" s="12" t="s">
        <v>79</v>
      </c>
      <c r="AY210" s="12" t="s">
        <v>111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2" t="s">
        <v>21</v>
      </c>
      <c r="BK210" s="212">
        <f>ROUND(I210*H210,2)</f>
        <v>0</v>
      </c>
      <c r="BL210" s="12" t="s">
        <v>118</v>
      </c>
      <c r="BM210" s="12" t="s">
        <v>571</v>
      </c>
    </row>
    <row r="211" spans="2:65" s="1" customFormat="1" ht="16.5" customHeight="1">
      <c r="B211" s="33"/>
      <c r="C211" s="201" t="s">
        <v>391</v>
      </c>
      <c r="D211" s="201" t="s">
        <v>113</v>
      </c>
      <c r="E211" s="202" t="s">
        <v>572</v>
      </c>
      <c r="F211" s="203" t="s">
        <v>573</v>
      </c>
      <c r="G211" s="204" t="s">
        <v>185</v>
      </c>
      <c r="H211" s="205">
        <v>62</v>
      </c>
      <c r="I211" s="206"/>
      <c r="J211" s="207">
        <f>ROUND(I211*H211,2)</f>
        <v>0</v>
      </c>
      <c r="K211" s="203" t="s">
        <v>117</v>
      </c>
      <c r="L211" s="38"/>
      <c r="M211" s="208" t="s">
        <v>1</v>
      </c>
      <c r="N211" s="209" t="s">
        <v>41</v>
      </c>
      <c r="O211" s="74"/>
      <c r="P211" s="210">
        <f>O211*H211</f>
        <v>0</v>
      </c>
      <c r="Q211" s="210">
        <v>7E-05</v>
      </c>
      <c r="R211" s="210">
        <f>Q211*H211</f>
        <v>0.004339999999999999</v>
      </c>
      <c r="S211" s="210">
        <v>0</v>
      </c>
      <c r="T211" s="211">
        <f>S211*H211</f>
        <v>0</v>
      </c>
      <c r="AR211" s="12" t="s">
        <v>118</v>
      </c>
      <c r="AT211" s="12" t="s">
        <v>113</v>
      </c>
      <c r="AU211" s="12" t="s">
        <v>79</v>
      </c>
      <c r="AY211" s="12" t="s">
        <v>111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2" t="s">
        <v>21</v>
      </c>
      <c r="BK211" s="212">
        <f>ROUND(I211*H211,2)</f>
        <v>0</v>
      </c>
      <c r="BL211" s="12" t="s">
        <v>118</v>
      </c>
      <c r="BM211" s="12" t="s">
        <v>574</v>
      </c>
    </row>
    <row r="212" spans="2:65" s="1" customFormat="1" ht="16.5" customHeight="1">
      <c r="B212" s="33"/>
      <c r="C212" s="218" t="s">
        <v>575</v>
      </c>
      <c r="D212" s="218" t="s">
        <v>186</v>
      </c>
      <c r="E212" s="219" t="s">
        <v>576</v>
      </c>
      <c r="F212" s="220" t="s">
        <v>577</v>
      </c>
      <c r="G212" s="221" t="s">
        <v>185</v>
      </c>
      <c r="H212" s="222">
        <v>12</v>
      </c>
      <c r="I212" s="223"/>
      <c r="J212" s="224">
        <f>ROUND(I212*H212,2)</f>
        <v>0</v>
      </c>
      <c r="K212" s="220" t="s">
        <v>117</v>
      </c>
      <c r="L212" s="225"/>
      <c r="M212" s="226" t="s">
        <v>1</v>
      </c>
      <c r="N212" s="227" t="s">
        <v>41</v>
      </c>
      <c r="O212" s="74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12" t="s">
        <v>128</v>
      </c>
      <c r="AT212" s="12" t="s">
        <v>186</v>
      </c>
      <c r="AU212" s="12" t="s">
        <v>79</v>
      </c>
      <c r="AY212" s="12" t="s">
        <v>111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2" t="s">
        <v>21</v>
      </c>
      <c r="BK212" s="212">
        <f>ROUND(I212*H212,2)</f>
        <v>0</v>
      </c>
      <c r="BL212" s="12" t="s">
        <v>118</v>
      </c>
      <c r="BM212" s="12" t="s">
        <v>578</v>
      </c>
    </row>
    <row r="213" spans="2:65" s="1" customFormat="1" ht="16.5" customHeight="1">
      <c r="B213" s="33"/>
      <c r="C213" s="218" t="s">
        <v>394</v>
      </c>
      <c r="D213" s="218" t="s">
        <v>186</v>
      </c>
      <c r="E213" s="219" t="s">
        <v>579</v>
      </c>
      <c r="F213" s="220" t="s">
        <v>580</v>
      </c>
      <c r="G213" s="221" t="s">
        <v>185</v>
      </c>
      <c r="H213" s="222">
        <v>30</v>
      </c>
      <c r="I213" s="223"/>
      <c r="J213" s="224">
        <f>ROUND(I213*H213,2)</f>
        <v>0</v>
      </c>
      <c r="K213" s="220" t="s">
        <v>117</v>
      </c>
      <c r="L213" s="225"/>
      <c r="M213" s="226" t="s">
        <v>1</v>
      </c>
      <c r="N213" s="227" t="s">
        <v>41</v>
      </c>
      <c r="O213" s="74"/>
      <c r="P213" s="210">
        <f>O213*H213</f>
        <v>0</v>
      </c>
      <c r="Q213" s="210">
        <v>0</v>
      </c>
      <c r="R213" s="210">
        <f>Q213*H213</f>
        <v>0</v>
      </c>
      <c r="S213" s="210">
        <v>0</v>
      </c>
      <c r="T213" s="211">
        <f>S213*H213</f>
        <v>0</v>
      </c>
      <c r="AR213" s="12" t="s">
        <v>128</v>
      </c>
      <c r="AT213" s="12" t="s">
        <v>186</v>
      </c>
      <c r="AU213" s="12" t="s">
        <v>79</v>
      </c>
      <c r="AY213" s="12" t="s">
        <v>111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2" t="s">
        <v>21</v>
      </c>
      <c r="BK213" s="212">
        <f>ROUND(I213*H213,2)</f>
        <v>0</v>
      </c>
      <c r="BL213" s="12" t="s">
        <v>118</v>
      </c>
      <c r="BM213" s="12" t="s">
        <v>581</v>
      </c>
    </row>
    <row r="214" spans="2:65" s="1" customFormat="1" ht="16.5" customHeight="1">
      <c r="B214" s="33"/>
      <c r="C214" s="201" t="s">
        <v>582</v>
      </c>
      <c r="D214" s="201" t="s">
        <v>113</v>
      </c>
      <c r="E214" s="202" t="s">
        <v>583</v>
      </c>
      <c r="F214" s="203" t="s">
        <v>584</v>
      </c>
      <c r="G214" s="204" t="s">
        <v>212</v>
      </c>
      <c r="H214" s="205">
        <v>166.746</v>
      </c>
      <c r="I214" s="206"/>
      <c r="J214" s="207">
        <f>ROUND(I214*H214,2)</f>
        <v>0</v>
      </c>
      <c r="K214" s="203" t="s">
        <v>117</v>
      </c>
      <c r="L214" s="38"/>
      <c r="M214" s="208" t="s">
        <v>1</v>
      </c>
      <c r="N214" s="209" t="s">
        <v>41</v>
      </c>
      <c r="O214" s="74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12" t="s">
        <v>118</v>
      </c>
      <c r="AT214" s="12" t="s">
        <v>113</v>
      </c>
      <c r="AU214" s="12" t="s">
        <v>79</v>
      </c>
      <c r="AY214" s="12" t="s">
        <v>111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2" t="s">
        <v>21</v>
      </c>
      <c r="BK214" s="212">
        <f>ROUND(I214*H214,2)</f>
        <v>0</v>
      </c>
      <c r="BL214" s="12" t="s">
        <v>118</v>
      </c>
      <c r="BM214" s="12" t="s">
        <v>585</v>
      </c>
    </row>
    <row r="215" spans="2:65" s="1" customFormat="1" ht="16.5" customHeight="1">
      <c r="B215" s="33"/>
      <c r="C215" s="201" t="s">
        <v>398</v>
      </c>
      <c r="D215" s="201" t="s">
        <v>113</v>
      </c>
      <c r="E215" s="202" t="s">
        <v>586</v>
      </c>
      <c r="F215" s="203" t="s">
        <v>587</v>
      </c>
      <c r="G215" s="204" t="s">
        <v>212</v>
      </c>
      <c r="H215" s="205">
        <v>314.989</v>
      </c>
      <c r="I215" s="206"/>
      <c r="J215" s="207">
        <f>ROUND(I215*H215,2)</f>
        <v>0</v>
      </c>
      <c r="K215" s="203" t="s">
        <v>117</v>
      </c>
      <c r="L215" s="38"/>
      <c r="M215" s="208" t="s">
        <v>1</v>
      </c>
      <c r="N215" s="209" t="s">
        <v>41</v>
      </c>
      <c r="O215" s="74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AR215" s="12" t="s">
        <v>118</v>
      </c>
      <c r="AT215" s="12" t="s">
        <v>113</v>
      </c>
      <c r="AU215" s="12" t="s">
        <v>79</v>
      </c>
      <c r="AY215" s="12" t="s">
        <v>111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2" t="s">
        <v>21</v>
      </c>
      <c r="BK215" s="212">
        <f>ROUND(I215*H215,2)</f>
        <v>0</v>
      </c>
      <c r="BL215" s="12" t="s">
        <v>118</v>
      </c>
      <c r="BM215" s="12" t="s">
        <v>588</v>
      </c>
    </row>
    <row r="216" spans="2:65" s="1" customFormat="1" ht="16.5" customHeight="1">
      <c r="B216" s="33"/>
      <c r="C216" s="201" t="s">
        <v>589</v>
      </c>
      <c r="D216" s="201" t="s">
        <v>113</v>
      </c>
      <c r="E216" s="202" t="s">
        <v>590</v>
      </c>
      <c r="F216" s="203" t="s">
        <v>591</v>
      </c>
      <c r="G216" s="204" t="s">
        <v>212</v>
      </c>
      <c r="H216" s="205">
        <v>2381.107</v>
      </c>
      <c r="I216" s="206"/>
      <c r="J216" s="207">
        <f>ROUND(I216*H216,2)</f>
        <v>0</v>
      </c>
      <c r="K216" s="203" t="s">
        <v>117</v>
      </c>
      <c r="L216" s="38"/>
      <c r="M216" s="208" t="s">
        <v>1</v>
      </c>
      <c r="N216" s="209" t="s">
        <v>41</v>
      </c>
      <c r="O216" s="74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12" t="s">
        <v>118</v>
      </c>
      <c r="AT216" s="12" t="s">
        <v>113</v>
      </c>
      <c r="AU216" s="12" t="s">
        <v>79</v>
      </c>
      <c r="AY216" s="12" t="s">
        <v>111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2" t="s">
        <v>21</v>
      </c>
      <c r="BK216" s="212">
        <f>ROUND(I216*H216,2)</f>
        <v>0</v>
      </c>
      <c r="BL216" s="12" t="s">
        <v>118</v>
      </c>
      <c r="BM216" s="12" t="s">
        <v>592</v>
      </c>
    </row>
    <row r="217" spans="2:65" s="1" customFormat="1" ht="16.5" customHeight="1">
      <c r="B217" s="33"/>
      <c r="C217" s="201" t="s">
        <v>401</v>
      </c>
      <c r="D217" s="201" t="s">
        <v>113</v>
      </c>
      <c r="E217" s="202" t="s">
        <v>593</v>
      </c>
      <c r="F217" s="203" t="s">
        <v>594</v>
      </c>
      <c r="G217" s="204" t="s">
        <v>212</v>
      </c>
      <c r="H217" s="205">
        <v>116.301</v>
      </c>
      <c r="I217" s="206"/>
      <c r="J217" s="207">
        <f>ROUND(I217*H217,2)</f>
        <v>0</v>
      </c>
      <c r="K217" s="203" t="s">
        <v>117</v>
      </c>
      <c r="L217" s="38"/>
      <c r="M217" s="208" t="s">
        <v>1</v>
      </c>
      <c r="N217" s="209" t="s">
        <v>41</v>
      </c>
      <c r="O217" s="74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AR217" s="12" t="s">
        <v>118</v>
      </c>
      <c r="AT217" s="12" t="s">
        <v>113</v>
      </c>
      <c r="AU217" s="12" t="s">
        <v>79</v>
      </c>
      <c r="AY217" s="12" t="s">
        <v>111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2" t="s">
        <v>21</v>
      </c>
      <c r="BK217" s="212">
        <f>ROUND(I217*H217,2)</f>
        <v>0</v>
      </c>
      <c r="BL217" s="12" t="s">
        <v>118</v>
      </c>
      <c r="BM217" s="12" t="s">
        <v>595</v>
      </c>
    </row>
    <row r="218" spans="2:65" s="1" customFormat="1" ht="16.5" customHeight="1">
      <c r="B218" s="33"/>
      <c r="C218" s="201" t="s">
        <v>596</v>
      </c>
      <c r="D218" s="201" t="s">
        <v>113</v>
      </c>
      <c r="E218" s="202" t="s">
        <v>597</v>
      </c>
      <c r="F218" s="203" t="s">
        <v>598</v>
      </c>
      <c r="G218" s="204" t="s">
        <v>212</v>
      </c>
      <c r="H218" s="205">
        <v>81.556</v>
      </c>
      <c r="I218" s="206"/>
      <c r="J218" s="207">
        <f>ROUND(I218*H218,2)</f>
        <v>0</v>
      </c>
      <c r="K218" s="203" t="s">
        <v>117</v>
      </c>
      <c r="L218" s="38"/>
      <c r="M218" s="208" t="s">
        <v>1</v>
      </c>
      <c r="N218" s="209" t="s">
        <v>41</v>
      </c>
      <c r="O218" s="74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12" t="s">
        <v>118</v>
      </c>
      <c r="AT218" s="12" t="s">
        <v>113</v>
      </c>
      <c r="AU218" s="12" t="s">
        <v>79</v>
      </c>
      <c r="AY218" s="12" t="s">
        <v>111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12" t="s">
        <v>21</v>
      </c>
      <c r="BK218" s="212">
        <f>ROUND(I218*H218,2)</f>
        <v>0</v>
      </c>
      <c r="BL218" s="12" t="s">
        <v>118</v>
      </c>
      <c r="BM218" s="12" t="s">
        <v>599</v>
      </c>
    </row>
    <row r="219" spans="2:65" s="1" customFormat="1" ht="16.5" customHeight="1">
      <c r="B219" s="33"/>
      <c r="C219" s="201" t="s">
        <v>406</v>
      </c>
      <c r="D219" s="201" t="s">
        <v>113</v>
      </c>
      <c r="E219" s="202" t="s">
        <v>600</v>
      </c>
      <c r="F219" s="203" t="s">
        <v>601</v>
      </c>
      <c r="G219" s="204" t="s">
        <v>212</v>
      </c>
      <c r="H219" s="205">
        <v>92.79</v>
      </c>
      <c r="I219" s="206"/>
      <c r="J219" s="207">
        <f>ROUND(I219*H219,2)</f>
        <v>0</v>
      </c>
      <c r="K219" s="203" t="s">
        <v>117</v>
      </c>
      <c r="L219" s="38"/>
      <c r="M219" s="208" t="s">
        <v>1</v>
      </c>
      <c r="N219" s="209" t="s">
        <v>41</v>
      </c>
      <c r="O219" s="74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12" t="s">
        <v>118</v>
      </c>
      <c r="AT219" s="12" t="s">
        <v>113</v>
      </c>
      <c r="AU219" s="12" t="s">
        <v>79</v>
      </c>
      <c r="AY219" s="12" t="s">
        <v>111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2" t="s">
        <v>21</v>
      </c>
      <c r="BK219" s="212">
        <f>ROUND(I219*H219,2)</f>
        <v>0</v>
      </c>
      <c r="BL219" s="12" t="s">
        <v>118</v>
      </c>
      <c r="BM219" s="12" t="s">
        <v>602</v>
      </c>
    </row>
    <row r="220" spans="2:65" s="1" customFormat="1" ht="16.5" customHeight="1">
      <c r="B220" s="33"/>
      <c r="C220" s="201" t="s">
        <v>603</v>
      </c>
      <c r="D220" s="201" t="s">
        <v>113</v>
      </c>
      <c r="E220" s="202" t="s">
        <v>604</v>
      </c>
      <c r="F220" s="203" t="s">
        <v>605</v>
      </c>
      <c r="G220" s="204" t="s">
        <v>212</v>
      </c>
      <c r="H220" s="205">
        <v>0.57</v>
      </c>
      <c r="I220" s="206"/>
      <c r="J220" s="207">
        <f>ROUND(I220*H220,2)</f>
        <v>0</v>
      </c>
      <c r="K220" s="203" t="s">
        <v>117</v>
      </c>
      <c r="L220" s="38"/>
      <c r="M220" s="208" t="s">
        <v>1</v>
      </c>
      <c r="N220" s="209" t="s">
        <v>41</v>
      </c>
      <c r="O220" s="74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AR220" s="12" t="s">
        <v>118</v>
      </c>
      <c r="AT220" s="12" t="s">
        <v>113</v>
      </c>
      <c r="AU220" s="12" t="s">
        <v>79</v>
      </c>
      <c r="AY220" s="12" t="s">
        <v>111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2" t="s">
        <v>21</v>
      </c>
      <c r="BK220" s="212">
        <f>ROUND(I220*H220,2)</f>
        <v>0</v>
      </c>
      <c r="BL220" s="12" t="s">
        <v>118</v>
      </c>
      <c r="BM220" s="12" t="s">
        <v>606</v>
      </c>
    </row>
    <row r="221" spans="2:65" s="1" customFormat="1" ht="16.5" customHeight="1">
      <c r="B221" s="33"/>
      <c r="C221" s="201" t="s">
        <v>409</v>
      </c>
      <c r="D221" s="201" t="s">
        <v>113</v>
      </c>
      <c r="E221" s="202" t="s">
        <v>607</v>
      </c>
      <c r="F221" s="203" t="s">
        <v>608</v>
      </c>
      <c r="G221" s="204" t="s">
        <v>212</v>
      </c>
      <c r="H221" s="205">
        <v>14.112</v>
      </c>
      <c r="I221" s="206"/>
      <c r="J221" s="207">
        <f>ROUND(I221*H221,2)</f>
        <v>0</v>
      </c>
      <c r="K221" s="203" t="s">
        <v>117</v>
      </c>
      <c r="L221" s="38"/>
      <c r="M221" s="208" t="s">
        <v>1</v>
      </c>
      <c r="N221" s="209" t="s">
        <v>41</v>
      </c>
      <c r="O221" s="74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12" t="s">
        <v>118</v>
      </c>
      <c r="AT221" s="12" t="s">
        <v>113</v>
      </c>
      <c r="AU221" s="12" t="s">
        <v>79</v>
      </c>
      <c r="AY221" s="12" t="s">
        <v>111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2" t="s">
        <v>21</v>
      </c>
      <c r="BK221" s="212">
        <f>ROUND(I221*H221,2)</f>
        <v>0</v>
      </c>
      <c r="BL221" s="12" t="s">
        <v>118</v>
      </c>
      <c r="BM221" s="12" t="s">
        <v>609</v>
      </c>
    </row>
    <row r="222" spans="2:63" s="10" customFormat="1" ht="20.85" customHeight="1">
      <c r="B222" s="185"/>
      <c r="C222" s="186"/>
      <c r="D222" s="187" t="s">
        <v>69</v>
      </c>
      <c r="E222" s="199" t="s">
        <v>208</v>
      </c>
      <c r="F222" s="199" t="s">
        <v>209</v>
      </c>
      <c r="G222" s="186"/>
      <c r="H222" s="186"/>
      <c r="I222" s="189"/>
      <c r="J222" s="200">
        <f>BK222</f>
        <v>0</v>
      </c>
      <c r="K222" s="186"/>
      <c r="L222" s="191"/>
      <c r="M222" s="192"/>
      <c r="N222" s="193"/>
      <c r="O222" s="193"/>
      <c r="P222" s="194">
        <f>P223</f>
        <v>0</v>
      </c>
      <c r="Q222" s="193"/>
      <c r="R222" s="194">
        <f>R223</f>
        <v>0</v>
      </c>
      <c r="S222" s="193"/>
      <c r="T222" s="195">
        <f>T223</f>
        <v>0</v>
      </c>
      <c r="AR222" s="196" t="s">
        <v>21</v>
      </c>
      <c r="AT222" s="197" t="s">
        <v>69</v>
      </c>
      <c r="AU222" s="197" t="s">
        <v>79</v>
      </c>
      <c r="AY222" s="196" t="s">
        <v>111</v>
      </c>
      <c r="BK222" s="198">
        <f>BK223</f>
        <v>0</v>
      </c>
    </row>
    <row r="223" spans="2:65" s="1" customFormat="1" ht="16.5" customHeight="1">
      <c r="B223" s="33"/>
      <c r="C223" s="201" t="s">
        <v>610</v>
      </c>
      <c r="D223" s="201" t="s">
        <v>113</v>
      </c>
      <c r="E223" s="202" t="s">
        <v>611</v>
      </c>
      <c r="F223" s="203" t="s">
        <v>612</v>
      </c>
      <c r="G223" s="204" t="s">
        <v>212</v>
      </c>
      <c r="H223" s="205">
        <v>563.01</v>
      </c>
      <c r="I223" s="206"/>
      <c r="J223" s="207">
        <f>ROUND(I223*H223,2)</f>
        <v>0</v>
      </c>
      <c r="K223" s="203" t="s">
        <v>117</v>
      </c>
      <c r="L223" s="38"/>
      <c r="M223" s="208" t="s">
        <v>1</v>
      </c>
      <c r="N223" s="209" t="s">
        <v>41</v>
      </c>
      <c r="O223" s="74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12" t="s">
        <v>118</v>
      </c>
      <c r="AT223" s="12" t="s">
        <v>113</v>
      </c>
      <c r="AU223" s="12" t="s">
        <v>121</v>
      </c>
      <c r="AY223" s="12" t="s">
        <v>111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12" t="s">
        <v>21</v>
      </c>
      <c r="BK223" s="212">
        <f>ROUND(I223*H223,2)</f>
        <v>0</v>
      </c>
      <c r="BL223" s="12" t="s">
        <v>118</v>
      </c>
      <c r="BM223" s="12" t="s">
        <v>613</v>
      </c>
    </row>
    <row r="224" spans="2:63" s="10" customFormat="1" ht="25.9" customHeight="1">
      <c r="B224" s="185"/>
      <c r="C224" s="186"/>
      <c r="D224" s="187" t="s">
        <v>69</v>
      </c>
      <c r="E224" s="188" t="s">
        <v>614</v>
      </c>
      <c r="F224" s="188" t="s">
        <v>615</v>
      </c>
      <c r="G224" s="186"/>
      <c r="H224" s="186"/>
      <c r="I224" s="189"/>
      <c r="J224" s="190">
        <f>BK224</f>
        <v>0</v>
      </c>
      <c r="K224" s="186"/>
      <c r="L224" s="191"/>
      <c r="M224" s="192"/>
      <c r="N224" s="193"/>
      <c r="O224" s="193"/>
      <c r="P224" s="194">
        <f>P225+P243+P246+P250</f>
        <v>0</v>
      </c>
      <c r="Q224" s="193"/>
      <c r="R224" s="194">
        <f>R225+R243+R246+R250</f>
        <v>1.40320258</v>
      </c>
      <c r="S224" s="193"/>
      <c r="T224" s="195">
        <f>T225+T243+T246+T250</f>
        <v>0</v>
      </c>
      <c r="AR224" s="196" t="s">
        <v>79</v>
      </c>
      <c r="AT224" s="197" t="s">
        <v>69</v>
      </c>
      <c r="AU224" s="197" t="s">
        <v>70</v>
      </c>
      <c r="AY224" s="196" t="s">
        <v>111</v>
      </c>
      <c r="BK224" s="198">
        <f>BK225+BK243+BK246+BK250</f>
        <v>0</v>
      </c>
    </row>
    <row r="225" spans="2:63" s="10" customFormat="1" ht="22.8" customHeight="1">
      <c r="B225" s="185"/>
      <c r="C225" s="186"/>
      <c r="D225" s="187" t="s">
        <v>69</v>
      </c>
      <c r="E225" s="199" t="s">
        <v>616</v>
      </c>
      <c r="F225" s="199" t="s">
        <v>617</v>
      </c>
      <c r="G225" s="186"/>
      <c r="H225" s="186"/>
      <c r="I225" s="189"/>
      <c r="J225" s="200">
        <f>BK225</f>
        <v>0</v>
      </c>
      <c r="K225" s="186"/>
      <c r="L225" s="191"/>
      <c r="M225" s="192"/>
      <c r="N225" s="193"/>
      <c r="O225" s="193"/>
      <c r="P225" s="194">
        <f>SUM(P226:P242)</f>
        <v>0</v>
      </c>
      <c r="Q225" s="193"/>
      <c r="R225" s="194">
        <f>SUM(R226:R242)</f>
        <v>1.40320258</v>
      </c>
      <c r="S225" s="193"/>
      <c r="T225" s="195">
        <f>SUM(T226:T242)</f>
        <v>0</v>
      </c>
      <c r="AR225" s="196" t="s">
        <v>79</v>
      </c>
      <c r="AT225" s="197" t="s">
        <v>69</v>
      </c>
      <c r="AU225" s="197" t="s">
        <v>21</v>
      </c>
      <c r="AY225" s="196" t="s">
        <v>111</v>
      </c>
      <c r="BK225" s="198">
        <f>SUM(BK226:BK242)</f>
        <v>0</v>
      </c>
    </row>
    <row r="226" spans="2:65" s="1" customFormat="1" ht="16.5" customHeight="1">
      <c r="B226" s="33"/>
      <c r="C226" s="201" t="s">
        <v>413</v>
      </c>
      <c r="D226" s="201" t="s">
        <v>113</v>
      </c>
      <c r="E226" s="202" t="s">
        <v>618</v>
      </c>
      <c r="F226" s="203" t="s">
        <v>619</v>
      </c>
      <c r="G226" s="204" t="s">
        <v>164</v>
      </c>
      <c r="H226" s="205">
        <v>99.98</v>
      </c>
      <c r="I226" s="206"/>
      <c r="J226" s="207">
        <f>ROUND(I226*H226,2)</f>
        <v>0</v>
      </c>
      <c r="K226" s="203" t="s">
        <v>117</v>
      </c>
      <c r="L226" s="38"/>
      <c r="M226" s="208" t="s">
        <v>1</v>
      </c>
      <c r="N226" s="209" t="s">
        <v>41</v>
      </c>
      <c r="O226" s="74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12" t="s">
        <v>141</v>
      </c>
      <c r="AT226" s="12" t="s">
        <v>113</v>
      </c>
      <c r="AU226" s="12" t="s">
        <v>79</v>
      </c>
      <c r="AY226" s="12" t="s">
        <v>111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12" t="s">
        <v>21</v>
      </c>
      <c r="BK226" s="212">
        <f>ROUND(I226*H226,2)</f>
        <v>0</v>
      </c>
      <c r="BL226" s="12" t="s">
        <v>141</v>
      </c>
      <c r="BM226" s="12" t="s">
        <v>620</v>
      </c>
    </row>
    <row r="227" spans="2:65" s="1" customFormat="1" ht="16.5" customHeight="1">
      <c r="B227" s="33"/>
      <c r="C227" s="218" t="s">
        <v>621</v>
      </c>
      <c r="D227" s="218" t="s">
        <v>186</v>
      </c>
      <c r="E227" s="219" t="s">
        <v>622</v>
      </c>
      <c r="F227" s="220" t="s">
        <v>623</v>
      </c>
      <c r="G227" s="221" t="s">
        <v>212</v>
      </c>
      <c r="H227" s="222">
        <v>0.035</v>
      </c>
      <c r="I227" s="223"/>
      <c r="J227" s="224">
        <f>ROUND(I227*H227,2)</f>
        <v>0</v>
      </c>
      <c r="K227" s="220" t="s">
        <v>117</v>
      </c>
      <c r="L227" s="225"/>
      <c r="M227" s="226" t="s">
        <v>1</v>
      </c>
      <c r="N227" s="227" t="s">
        <v>41</v>
      </c>
      <c r="O227" s="74"/>
      <c r="P227" s="210">
        <f>O227*H227</f>
        <v>0</v>
      </c>
      <c r="Q227" s="210">
        <v>1</v>
      </c>
      <c r="R227" s="210">
        <f>Q227*H227</f>
        <v>0.035</v>
      </c>
      <c r="S227" s="210">
        <v>0</v>
      </c>
      <c r="T227" s="211">
        <f>S227*H227</f>
        <v>0</v>
      </c>
      <c r="AR227" s="12" t="s">
        <v>171</v>
      </c>
      <c r="AT227" s="12" t="s">
        <v>186</v>
      </c>
      <c r="AU227" s="12" t="s">
        <v>79</v>
      </c>
      <c r="AY227" s="12" t="s">
        <v>111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12" t="s">
        <v>21</v>
      </c>
      <c r="BK227" s="212">
        <f>ROUND(I227*H227,2)</f>
        <v>0</v>
      </c>
      <c r="BL227" s="12" t="s">
        <v>141</v>
      </c>
      <c r="BM227" s="12" t="s">
        <v>624</v>
      </c>
    </row>
    <row r="228" spans="2:65" s="1" customFormat="1" ht="16.5" customHeight="1">
      <c r="B228" s="33"/>
      <c r="C228" s="201" t="s">
        <v>416</v>
      </c>
      <c r="D228" s="201" t="s">
        <v>113</v>
      </c>
      <c r="E228" s="202" t="s">
        <v>625</v>
      </c>
      <c r="F228" s="203" t="s">
        <v>626</v>
      </c>
      <c r="G228" s="204" t="s">
        <v>164</v>
      </c>
      <c r="H228" s="205">
        <v>46.649</v>
      </c>
      <c r="I228" s="206"/>
      <c r="J228" s="207">
        <f>ROUND(I228*H228,2)</f>
        <v>0</v>
      </c>
      <c r="K228" s="203" t="s">
        <v>117</v>
      </c>
      <c r="L228" s="38"/>
      <c r="M228" s="208" t="s">
        <v>1</v>
      </c>
      <c r="N228" s="209" t="s">
        <v>41</v>
      </c>
      <c r="O228" s="74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12" t="s">
        <v>141</v>
      </c>
      <c r="AT228" s="12" t="s">
        <v>113</v>
      </c>
      <c r="AU228" s="12" t="s">
        <v>79</v>
      </c>
      <c r="AY228" s="12" t="s">
        <v>111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12" t="s">
        <v>21</v>
      </c>
      <c r="BK228" s="212">
        <f>ROUND(I228*H228,2)</f>
        <v>0</v>
      </c>
      <c r="BL228" s="12" t="s">
        <v>141</v>
      </c>
      <c r="BM228" s="12" t="s">
        <v>627</v>
      </c>
    </row>
    <row r="229" spans="2:65" s="1" customFormat="1" ht="16.5" customHeight="1">
      <c r="B229" s="33"/>
      <c r="C229" s="218" t="s">
        <v>628</v>
      </c>
      <c r="D229" s="218" t="s">
        <v>186</v>
      </c>
      <c r="E229" s="219" t="s">
        <v>629</v>
      </c>
      <c r="F229" s="220" t="s">
        <v>630</v>
      </c>
      <c r="G229" s="221" t="s">
        <v>212</v>
      </c>
      <c r="H229" s="222">
        <v>0.021</v>
      </c>
      <c r="I229" s="223"/>
      <c r="J229" s="224">
        <f>ROUND(I229*H229,2)</f>
        <v>0</v>
      </c>
      <c r="K229" s="220" t="s">
        <v>117</v>
      </c>
      <c r="L229" s="225"/>
      <c r="M229" s="226" t="s">
        <v>1</v>
      </c>
      <c r="N229" s="227" t="s">
        <v>41</v>
      </c>
      <c r="O229" s="74"/>
      <c r="P229" s="210">
        <f>O229*H229</f>
        <v>0</v>
      </c>
      <c r="Q229" s="210">
        <v>1</v>
      </c>
      <c r="R229" s="210">
        <f>Q229*H229</f>
        <v>0.021</v>
      </c>
      <c r="S229" s="210">
        <v>0</v>
      </c>
      <c r="T229" s="211">
        <f>S229*H229</f>
        <v>0</v>
      </c>
      <c r="AR229" s="12" t="s">
        <v>171</v>
      </c>
      <c r="AT229" s="12" t="s">
        <v>186</v>
      </c>
      <c r="AU229" s="12" t="s">
        <v>79</v>
      </c>
      <c r="AY229" s="12" t="s">
        <v>111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2" t="s">
        <v>21</v>
      </c>
      <c r="BK229" s="212">
        <f>ROUND(I229*H229,2)</f>
        <v>0</v>
      </c>
      <c r="BL229" s="12" t="s">
        <v>141</v>
      </c>
      <c r="BM229" s="12" t="s">
        <v>631</v>
      </c>
    </row>
    <row r="230" spans="2:65" s="1" customFormat="1" ht="16.5" customHeight="1">
      <c r="B230" s="33"/>
      <c r="C230" s="201" t="s">
        <v>420</v>
      </c>
      <c r="D230" s="201" t="s">
        <v>113</v>
      </c>
      <c r="E230" s="202" t="s">
        <v>632</v>
      </c>
      <c r="F230" s="203" t="s">
        <v>633</v>
      </c>
      <c r="G230" s="204" t="s">
        <v>164</v>
      </c>
      <c r="H230" s="205">
        <v>58.8</v>
      </c>
      <c r="I230" s="206"/>
      <c r="J230" s="207">
        <f>ROUND(I230*H230,2)</f>
        <v>0</v>
      </c>
      <c r="K230" s="203" t="s">
        <v>117</v>
      </c>
      <c r="L230" s="38"/>
      <c r="M230" s="208" t="s">
        <v>1</v>
      </c>
      <c r="N230" s="209" t="s">
        <v>41</v>
      </c>
      <c r="O230" s="74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12" t="s">
        <v>141</v>
      </c>
      <c r="AT230" s="12" t="s">
        <v>113</v>
      </c>
      <c r="AU230" s="12" t="s">
        <v>79</v>
      </c>
      <c r="AY230" s="12" t="s">
        <v>111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2" t="s">
        <v>21</v>
      </c>
      <c r="BK230" s="212">
        <f>ROUND(I230*H230,2)</f>
        <v>0</v>
      </c>
      <c r="BL230" s="12" t="s">
        <v>141</v>
      </c>
      <c r="BM230" s="12" t="s">
        <v>634</v>
      </c>
    </row>
    <row r="231" spans="2:65" s="1" customFormat="1" ht="16.5" customHeight="1">
      <c r="B231" s="33"/>
      <c r="C231" s="201" t="s">
        <v>635</v>
      </c>
      <c r="D231" s="201" t="s">
        <v>113</v>
      </c>
      <c r="E231" s="202" t="s">
        <v>636</v>
      </c>
      <c r="F231" s="203" t="s">
        <v>637</v>
      </c>
      <c r="G231" s="204" t="s">
        <v>164</v>
      </c>
      <c r="H231" s="205">
        <v>81.48</v>
      </c>
      <c r="I231" s="206"/>
      <c r="J231" s="207">
        <f>ROUND(I231*H231,2)</f>
        <v>0</v>
      </c>
      <c r="K231" s="203" t="s">
        <v>117</v>
      </c>
      <c r="L231" s="38"/>
      <c r="M231" s="208" t="s">
        <v>1</v>
      </c>
      <c r="N231" s="209" t="s">
        <v>41</v>
      </c>
      <c r="O231" s="74"/>
      <c r="P231" s="210">
        <f>O231*H231</f>
        <v>0</v>
      </c>
      <c r="Q231" s="210">
        <v>0.0004</v>
      </c>
      <c r="R231" s="210">
        <f>Q231*H231</f>
        <v>0.032592</v>
      </c>
      <c r="S231" s="210">
        <v>0</v>
      </c>
      <c r="T231" s="211">
        <f>S231*H231</f>
        <v>0</v>
      </c>
      <c r="AR231" s="12" t="s">
        <v>141</v>
      </c>
      <c r="AT231" s="12" t="s">
        <v>113</v>
      </c>
      <c r="AU231" s="12" t="s">
        <v>79</v>
      </c>
      <c r="AY231" s="12" t="s">
        <v>111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12" t="s">
        <v>21</v>
      </c>
      <c r="BK231" s="212">
        <f>ROUND(I231*H231,2)</f>
        <v>0</v>
      </c>
      <c r="BL231" s="12" t="s">
        <v>141</v>
      </c>
      <c r="BM231" s="12" t="s">
        <v>638</v>
      </c>
    </row>
    <row r="232" spans="2:65" s="1" customFormat="1" ht="16.5" customHeight="1">
      <c r="B232" s="33"/>
      <c r="C232" s="218" t="s">
        <v>423</v>
      </c>
      <c r="D232" s="218" t="s">
        <v>186</v>
      </c>
      <c r="E232" s="219" t="s">
        <v>639</v>
      </c>
      <c r="F232" s="220" t="s">
        <v>640</v>
      </c>
      <c r="G232" s="221" t="s">
        <v>164</v>
      </c>
      <c r="H232" s="222">
        <v>93.702</v>
      </c>
      <c r="I232" s="223"/>
      <c r="J232" s="224">
        <f>ROUND(I232*H232,2)</f>
        <v>0</v>
      </c>
      <c r="K232" s="220" t="s">
        <v>117</v>
      </c>
      <c r="L232" s="225"/>
      <c r="M232" s="226" t="s">
        <v>1</v>
      </c>
      <c r="N232" s="227" t="s">
        <v>41</v>
      </c>
      <c r="O232" s="74"/>
      <c r="P232" s="210">
        <f>O232*H232</f>
        <v>0</v>
      </c>
      <c r="Q232" s="210">
        <v>0.0049</v>
      </c>
      <c r="R232" s="210">
        <f>Q232*H232</f>
        <v>0.4591398</v>
      </c>
      <c r="S232" s="210">
        <v>0</v>
      </c>
      <c r="T232" s="211">
        <f>S232*H232</f>
        <v>0</v>
      </c>
      <c r="AR232" s="12" t="s">
        <v>171</v>
      </c>
      <c r="AT232" s="12" t="s">
        <v>186</v>
      </c>
      <c r="AU232" s="12" t="s">
        <v>79</v>
      </c>
      <c r="AY232" s="12" t="s">
        <v>111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12" t="s">
        <v>21</v>
      </c>
      <c r="BK232" s="212">
        <f>ROUND(I232*H232,2)</f>
        <v>0</v>
      </c>
      <c r="BL232" s="12" t="s">
        <v>141</v>
      </c>
      <c r="BM232" s="12" t="s">
        <v>641</v>
      </c>
    </row>
    <row r="233" spans="2:65" s="1" customFormat="1" ht="16.5" customHeight="1">
      <c r="B233" s="33"/>
      <c r="C233" s="201" t="s">
        <v>642</v>
      </c>
      <c r="D233" s="201" t="s">
        <v>113</v>
      </c>
      <c r="E233" s="202" t="s">
        <v>643</v>
      </c>
      <c r="F233" s="203" t="s">
        <v>644</v>
      </c>
      <c r="G233" s="204" t="s">
        <v>164</v>
      </c>
      <c r="H233" s="205">
        <v>195.92</v>
      </c>
      <c r="I233" s="206"/>
      <c r="J233" s="207">
        <f>ROUND(I233*H233,2)</f>
        <v>0</v>
      </c>
      <c r="K233" s="203" t="s">
        <v>117</v>
      </c>
      <c r="L233" s="38"/>
      <c r="M233" s="208" t="s">
        <v>1</v>
      </c>
      <c r="N233" s="209" t="s">
        <v>41</v>
      </c>
      <c r="O233" s="74"/>
      <c r="P233" s="210">
        <f>O233*H233</f>
        <v>0</v>
      </c>
      <c r="Q233" s="210">
        <v>0</v>
      </c>
      <c r="R233" s="210">
        <f>Q233*H233</f>
        <v>0</v>
      </c>
      <c r="S233" s="210">
        <v>0</v>
      </c>
      <c r="T233" s="211">
        <f>S233*H233</f>
        <v>0</v>
      </c>
      <c r="AR233" s="12" t="s">
        <v>141</v>
      </c>
      <c r="AT233" s="12" t="s">
        <v>113</v>
      </c>
      <c r="AU233" s="12" t="s">
        <v>79</v>
      </c>
      <c r="AY233" s="12" t="s">
        <v>111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2" t="s">
        <v>21</v>
      </c>
      <c r="BK233" s="212">
        <f>ROUND(I233*H233,2)</f>
        <v>0</v>
      </c>
      <c r="BL233" s="12" t="s">
        <v>141</v>
      </c>
      <c r="BM233" s="12" t="s">
        <v>645</v>
      </c>
    </row>
    <row r="234" spans="2:65" s="1" customFormat="1" ht="16.5" customHeight="1">
      <c r="B234" s="33"/>
      <c r="C234" s="218" t="s">
        <v>427</v>
      </c>
      <c r="D234" s="218" t="s">
        <v>186</v>
      </c>
      <c r="E234" s="219" t="s">
        <v>622</v>
      </c>
      <c r="F234" s="220" t="s">
        <v>623</v>
      </c>
      <c r="G234" s="221" t="s">
        <v>212</v>
      </c>
      <c r="H234" s="222">
        <v>0.069</v>
      </c>
      <c r="I234" s="223"/>
      <c r="J234" s="224">
        <f>ROUND(I234*H234,2)</f>
        <v>0</v>
      </c>
      <c r="K234" s="220" t="s">
        <v>117</v>
      </c>
      <c r="L234" s="225"/>
      <c r="M234" s="226" t="s">
        <v>1</v>
      </c>
      <c r="N234" s="227" t="s">
        <v>41</v>
      </c>
      <c r="O234" s="74"/>
      <c r="P234" s="210">
        <f>O234*H234</f>
        <v>0</v>
      </c>
      <c r="Q234" s="210">
        <v>1</v>
      </c>
      <c r="R234" s="210">
        <f>Q234*H234</f>
        <v>0.069</v>
      </c>
      <c r="S234" s="210">
        <v>0</v>
      </c>
      <c r="T234" s="211">
        <f>S234*H234</f>
        <v>0</v>
      </c>
      <c r="AR234" s="12" t="s">
        <v>171</v>
      </c>
      <c r="AT234" s="12" t="s">
        <v>186</v>
      </c>
      <c r="AU234" s="12" t="s">
        <v>79</v>
      </c>
      <c r="AY234" s="12" t="s">
        <v>111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2" t="s">
        <v>21</v>
      </c>
      <c r="BK234" s="212">
        <f>ROUND(I234*H234,2)</f>
        <v>0</v>
      </c>
      <c r="BL234" s="12" t="s">
        <v>141</v>
      </c>
      <c r="BM234" s="12" t="s">
        <v>646</v>
      </c>
    </row>
    <row r="235" spans="2:65" s="1" customFormat="1" ht="16.5" customHeight="1">
      <c r="B235" s="33"/>
      <c r="C235" s="201" t="s">
        <v>647</v>
      </c>
      <c r="D235" s="201" t="s">
        <v>113</v>
      </c>
      <c r="E235" s="202" t="s">
        <v>648</v>
      </c>
      <c r="F235" s="203" t="s">
        <v>649</v>
      </c>
      <c r="G235" s="204" t="s">
        <v>164</v>
      </c>
      <c r="H235" s="205">
        <v>81.48</v>
      </c>
      <c r="I235" s="206"/>
      <c r="J235" s="207">
        <f>ROUND(I235*H235,2)</f>
        <v>0</v>
      </c>
      <c r="K235" s="203" t="s">
        <v>117</v>
      </c>
      <c r="L235" s="38"/>
      <c r="M235" s="208" t="s">
        <v>1</v>
      </c>
      <c r="N235" s="209" t="s">
        <v>41</v>
      </c>
      <c r="O235" s="74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AR235" s="12" t="s">
        <v>141</v>
      </c>
      <c r="AT235" s="12" t="s">
        <v>113</v>
      </c>
      <c r="AU235" s="12" t="s">
        <v>79</v>
      </c>
      <c r="AY235" s="12" t="s">
        <v>111</v>
      </c>
      <c r="BE235" s="212">
        <f>IF(N235="základní",J235,0)</f>
        <v>0</v>
      </c>
      <c r="BF235" s="212">
        <f>IF(N235="snížená",J235,0)</f>
        <v>0</v>
      </c>
      <c r="BG235" s="212">
        <f>IF(N235="zákl. přenesená",J235,0)</f>
        <v>0</v>
      </c>
      <c r="BH235" s="212">
        <f>IF(N235="sníž. přenesená",J235,0)</f>
        <v>0</v>
      </c>
      <c r="BI235" s="212">
        <f>IF(N235="nulová",J235,0)</f>
        <v>0</v>
      </c>
      <c r="BJ235" s="12" t="s">
        <v>21</v>
      </c>
      <c r="BK235" s="212">
        <f>ROUND(I235*H235,2)</f>
        <v>0</v>
      </c>
      <c r="BL235" s="12" t="s">
        <v>141</v>
      </c>
      <c r="BM235" s="12" t="s">
        <v>650</v>
      </c>
    </row>
    <row r="236" spans="2:65" s="1" customFormat="1" ht="16.5" customHeight="1">
      <c r="B236" s="33"/>
      <c r="C236" s="218" t="s">
        <v>430</v>
      </c>
      <c r="D236" s="218" t="s">
        <v>186</v>
      </c>
      <c r="E236" s="219" t="s">
        <v>651</v>
      </c>
      <c r="F236" s="220" t="s">
        <v>652</v>
      </c>
      <c r="G236" s="221" t="s">
        <v>164</v>
      </c>
      <c r="H236" s="222">
        <v>93.702</v>
      </c>
      <c r="I236" s="223"/>
      <c r="J236" s="224">
        <f>ROUND(I236*H236,2)</f>
        <v>0</v>
      </c>
      <c r="K236" s="220" t="s">
        <v>117</v>
      </c>
      <c r="L236" s="225"/>
      <c r="M236" s="226" t="s">
        <v>1</v>
      </c>
      <c r="N236" s="227" t="s">
        <v>41</v>
      </c>
      <c r="O236" s="74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AR236" s="12" t="s">
        <v>171</v>
      </c>
      <c r="AT236" s="12" t="s">
        <v>186</v>
      </c>
      <c r="AU236" s="12" t="s">
        <v>79</v>
      </c>
      <c r="AY236" s="12" t="s">
        <v>111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12" t="s">
        <v>21</v>
      </c>
      <c r="BK236" s="212">
        <f>ROUND(I236*H236,2)</f>
        <v>0</v>
      </c>
      <c r="BL236" s="12" t="s">
        <v>141</v>
      </c>
      <c r="BM236" s="12" t="s">
        <v>653</v>
      </c>
    </row>
    <row r="237" spans="2:65" s="1" customFormat="1" ht="16.5" customHeight="1">
      <c r="B237" s="33"/>
      <c r="C237" s="201" t="s">
        <v>654</v>
      </c>
      <c r="D237" s="201" t="s">
        <v>113</v>
      </c>
      <c r="E237" s="202" t="s">
        <v>655</v>
      </c>
      <c r="F237" s="203" t="s">
        <v>656</v>
      </c>
      <c r="G237" s="204" t="s">
        <v>164</v>
      </c>
      <c r="H237" s="205">
        <v>130.153</v>
      </c>
      <c r="I237" s="206"/>
      <c r="J237" s="207">
        <f>ROUND(I237*H237,2)</f>
        <v>0</v>
      </c>
      <c r="K237" s="203" t="s">
        <v>117</v>
      </c>
      <c r="L237" s="38"/>
      <c r="M237" s="208" t="s">
        <v>1</v>
      </c>
      <c r="N237" s="209" t="s">
        <v>41</v>
      </c>
      <c r="O237" s="74"/>
      <c r="P237" s="210">
        <f>O237*H237</f>
        <v>0</v>
      </c>
      <c r="Q237" s="210">
        <v>0.00038</v>
      </c>
      <c r="R237" s="210">
        <f>Q237*H237</f>
        <v>0.04945814</v>
      </c>
      <c r="S237" s="210">
        <v>0</v>
      </c>
      <c r="T237" s="211">
        <f>S237*H237</f>
        <v>0</v>
      </c>
      <c r="AR237" s="12" t="s">
        <v>141</v>
      </c>
      <c r="AT237" s="12" t="s">
        <v>113</v>
      </c>
      <c r="AU237" s="12" t="s">
        <v>79</v>
      </c>
      <c r="AY237" s="12" t="s">
        <v>111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12" t="s">
        <v>21</v>
      </c>
      <c r="BK237" s="212">
        <f>ROUND(I237*H237,2)</f>
        <v>0</v>
      </c>
      <c r="BL237" s="12" t="s">
        <v>141</v>
      </c>
      <c r="BM237" s="12" t="s">
        <v>657</v>
      </c>
    </row>
    <row r="238" spans="2:65" s="1" customFormat="1" ht="16.5" customHeight="1">
      <c r="B238" s="33"/>
      <c r="C238" s="218" t="s">
        <v>434</v>
      </c>
      <c r="D238" s="218" t="s">
        <v>186</v>
      </c>
      <c r="E238" s="219" t="s">
        <v>639</v>
      </c>
      <c r="F238" s="220" t="s">
        <v>640</v>
      </c>
      <c r="G238" s="221" t="s">
        <v>164</v>
      </c>
      <c r="H238" s="222">
        <v>127.164</v>
      </c>
      <c r="I238" s="223"/>
      <c r="J238" s="224">
        <f>ROUND(I238*H238,2)</f>
        <v>0</v>
      </c>
      <c r="K238" s="220" t="s">
        <v>117</v>
      </c>
      <c r="L238" s="225"/>
      <c r="M238" s="226" t="s">
        <v>1</v>
      </c>
      <c r="N238" s="227" t="s">
        <v>41</v>
      </c>
      <c r="O238" s="74"/>
      <c r="P238" s="210">
        <f>O238*H238</f>
        <v>0</v>
      </c>
      <c r="Q238" s="210">
        <v>0.0049</v>
      </c>
      <c r="R238" s="210">
        <f>Q238*H238</f>
        <v>0.6231036</v>
      </c>
      <c r="S238" s="210">
        <v>0</v>
      </c>
      <c r="T238" s="211">
        <f>S238*H238</f>
        <v>0</v>
      </c>
      <c r="AR238" s="12" t="s">
        <v>171</v>
      </c>
      <c r="AT238" s="12" t="s">
        <v>186</v>
      </c>
      <c r="AU238" s="12" t="s">
        <v>79</v>
      </c>
      <c r="AY238" s="12" t="s">
        <v>111</v>
      </c>
      <c r="BE238" s="212">
        <f>IF(N238="základní",J238,0)</f>
        <v>0</v>
      </c>
      <c r="BF238" s="212">
        <f>IF(N238="snížená",J238,0)</f>
        <v>0</v>
      </c>
      <c r="BG238" s="212">
        <f>IF(N238="zákl. přenesená",J238,0)</f>
        <v>0</v>
      </c>
      <c r="BH238" s="212">
        <f>IF(N238="sníž. přenesená",J238,0)</f>
        <v>0</v>
      </c>
      <c r="BI238" s="212">
        <f>IF(N238="nulová",J238,0)</f>
        <v>0</v>
      </c>
      <c r="BJ238" s="12" t="s">
        <v>21</v>
      </c>
      <c r="BK238" s="212">
        <f>ROUND(I238*H238,2)</f>
        <v>0</v>
      </c>
      <c r="BL238" s="12" t="s">
        <v>141</v>
      </c>
      <c r="BM238" s="12" t="s">
        <v>658</v>
      </c>
    </row>
    <row r="239" spans="2:65" s="1" customFormat="1" ht="16.5" customHeight="1">
      <c r="B239" s="33"/>
      <c r="C239" s="218" t="s">
        <v>659</v>
      </c>
      <c r="D239" s="218" t="s">
        <v>186</v>
      </c>
      <c r="E239" s="219" t="s">
        <v>660</v>
      </c>
      <c r="F239" s="220" t="s">
        <v>661</v>
      </c>
      <c r="G239" s="221" t="s">
        <v>164</v>
      </c>
      <c r="H239" s="222">
        <v>19.576</v>
      </c>
      <c r="I239" s="223"/>
      <c r="J239" s="224">
        <f>ROUND(I239*H239,2)</f>
        <v>0</v>
      </c>
      <c r="K239" s="220" t="s">
        <v>117</v>
      </c>
      <c r="L239" s="225"/>
      <c r="M239" s="226" t="s">
        <v>1</v>
      </c>
      <c r="N239" s="227" t="s">
        <v>41</v>
      </c>
      <c r="O239" s="74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AR239" s="12" t="s">
        <v>171</v>
      </c>
      <c r="AT239" s="12" t="s">
        <v>186</v>
      </c>
      <c r="AU239" s="12" t="s">
        <v>79</v>
      </c>
      <c r="AY239" s="12" t="s">
        <v>111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12" t="s">
        <v>21</v>
      </c>
      <c r="BK239" s="212">
        <f>ROUND(I239*H239,2)</f>
        <v>0</v>
      </c>
      <c r="BL239" s="12" t="s">
        <v>141</v>
      </c>
      <c r="BM239" s="12" t="s">
        <v>662</v>
      </c>
    </row>
    <row r="240" spans="2:65" s="1" customFormat="1" ht="16.5" customHeight="1">
      <c r="B240" s="33"/>
      <c r="C240" s="201" t="s">
        <v>438</v>
      </c>
      <c r="D240" s="201" t="s">
        <v>113</v>
      </c>
      <c r="E240" s="202" t="s">
        <v>663</v>
      </c>
      <c r="F240" s="203" t="s">
        <v>664</v>
      </c>
      <c r="G240" s="204" t="s">
        <v>164</v>
      </c>
      <c r="H240" s="205">
        <v>81.48</v>
      </c>
      <c r="I240" s="206"/>
      <c r="J240" s="207">
        <f>ROUND(I240*H240,2)</f>
        <v>0</v>
      </c>
      <c r="K240" s="203" t="s">
        <v>117</v>
      </c>
      <c r="L240" s="38"/>
      <c r="M240" s="208" t="s">
        <v>1</v>
      </c>
      <c r="N240" s="209" t="s">
        <v>41</v>
      </c>
      <c r="O240" s="74"/>
      <c r="P240" s="210">
        <f>O240*H240</f>
        <v>0</v>
      </c>
      <c r="Q240" s="210">
        <v>0.00011</v>
      </c>
      <c r="R240" s="210">
        <f>Q240*H240</f>
        <v>0.0089628</v>
      </c>
      <c r="S240" s="210">
        <v>0</v>
      </c>
      <c r="T240" s="211">
        <f>S240*H240</f>
        <v>0</v>
      </c>
      <c r="AR240" s="12" t="s">
        <v>141</v>
      </c>
      <c r="AT240" s="12" t="s">
        <v>113</v>
      </c>
      <c r="AU240" s="12" t="s">
        <v>79</v>
      </c>
      <c r="AY240" s="12" t="s">
        <v>111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2" t="s">
        <v>21</v>
      </c>
      <c r="BK240" s="212">
        <f>ROUND(I240*H240,2)</f>
        <v>0</v>
      </c>
      <c r="BL240" s="12" t="s">
        <v>141</v>
      </c>
      <c r="BM240" s="12" t="s">
        <v>665</v>
      </c>
    </row>
    <row r="241" spans="2:65" s="1" customFormat="1" ht="16.5" customHeight="1">
      <c r="B241" s="33"/>
      <c r="C241" s="218" t="s">
        <v>666</v>
      </c>
      <c r="D241" s="218" t="s">
        <v>186</v>
      </c>
      <c r="E241" s="219" t="s">
        <v>667</v>
      </c>
      <c r="F241" s="220" t="s">
        <v>668</v>
      </c>
      <c r="G241" s="221" t="s">
        <v>164</v>
      </c>
      <c r="H241" s="222">
        <v>93.702</v>
      </c>
      <c r="I241" s="223"/>
      <c r="J241" s="224">
        <f>ROUND(I241*H241,2)</f>
        <v>0</v>
      </c>
      <c r="K241" s="220" t="s">
        <v>117</v>
      </c>
      <c r="L241" s="225"/>
      <c r="M241" s="226" t="s">
        <v>1</v>
      </c>
      <c r="N241" s="227" t="s">
        <v>41</v>
      </c>
      <c r="O241" s="74"/>
      <c r="P241" s="210">
        <f>O241*H241</f>
        <v>0</v>
      </c>
      <c r="Q241" s="210">
        <v>0.00112</v>
      </c>
      <c r="R241" s="210">
        <f>Q241*H241</f>
        <v>0.10494623999999998</v>
      </c>
      <c r="S241" s="210">
        <v>0</v>
      </c>
      <c r="T241" s="211">
        <f>S241*H241</f>
        <v>0</v>
      </c>
      <c r="AR241" s="12" t="s">
        <v>171</v>
      </c>
      <c r="AT241" s="12" t="s">
        <v>186</v>
      </c>
      <c r="AU241" s="12" t="s">
        <v>79</v>
      </c>
      <c r="AY241" s="12" t="s">
        <v>111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12" t="s">
        <v>21</v>
      </c>
      <c r="BK241" s="212">
        <f>ROUND(I241*H241,2)</f>
        <v>0</v>
      </c>
      <c r="BL241" s="12" t="s">
        <v>141</v>
      </c>
      <c r="BM241" s="12" t="s">
        <v>669</v>
      </c>
    </row>
    <row r="242" spans="2:65" s="1" customFormat="1" ht="16.5" customHeight="1">
      <c r="B242" s="33"/>
      <c r="C242" s="201" t="s">
        <v>442</v>
      </c>
      <c r="D242" s="201" t="s">
        <v>113</v>
      </c>
      <c r="E242" s="202" t="s">
        <v>670</v>
      </c>
      <c r="F242" s="203" t="s">
        <v>671</v>
      </c>
      <c r="G242" s="204" t="s">
        <v>672</v>
      </c>
      <c r="H242" s="228"/>
      <c r="I242" s="206"/>
      <c r="J242" s="207">
        <f>ROUND(I242*H242,2)</f>
        <v>0</v>
      </c>
      <c r="K242" s="203" t="s">
        <v>117</v>
      </c>
      <c r="L242" s="38"/>
      <c r="M242" s="208" t="s">
        <v>1</v>
      </c>
      <c r="N242" s="209" t="s">
        <v>41</v>
      </c>
      <c r="O242" s="74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AR242" s="12" t="s">
        <v>141</v>
      </c>
      <c r="AT242" s="12" t="s">
        <v>113</v>
      </c>
      <c r="AU242" s="12" t="s">
        <v>79</v>
      </c>
      <c r="AY242" s="12" t="s">
        <v>111</v>
      </c>
      <c r="BE242" s="212">
        <f>IF(N242="základní",J242,0)</f>
        <v>0</v>
      </c>
      <c r="BF242" s="212">
        <f>IF(N242="snížená",J242,0)</f>
        <v>0</v>
      </c>
      <c r="BG242" s="212">
        <f>IF(N242="zákl. přenesená",J242,0)</f>
        <v>0</v>
      </c>
      <c r="BH242" s="212">
        <f>IF(N242="sníž. přenesená",J242,0)</f>
        <v>0</v>
      </c>
      <c r="BI242" s="212">
        <f>IF(N242="nulová",J242,0)</f>
        <v>0</v>
      </c>
      <c r="BJ242" s="12" t="s">
        <v>21</v>
      </c>
      <c r="BK242" s="212">
        <f>ROUND(I242*H242,2)</f>
        <v>0</v>
      </c>
      <c r="BL242" s="12" t="s">
        <v>141</v>
      </c>
      <c r="BM242" s="12" t="s">
        <v>673</v>
      </c>
    </row>
    <row r="243" spans="2:63" s="10" customFormat="1" ht="22.8" customHeight="1">
      <c r="B243" s="185"/>
      <c r="C243" s="186"/>
      <c r="D243" s="187" t="s">
        <v>69</v>
      </c>
      <c r="E243" s="199" t="s">
        <v>674</v>
      </c>
      <c r="F243" s="199" t="s">
        <v>675</v>
      </c>
      <c r="G243" s="186"/>
      <c r="H243" s="186"/>
      <c r="I243" s="189"/>
      <c r="J243" s="200">
        <f>BK243</f>
        <v>0</v>
      </c>
      <c r="K243" s="186"/>
      <c r="L243" s="191"/>
      <c r="M243" s="192"/>
      <c r="N243" s="193"/>
      <c r="O243" s="193"/>
      <c r="P243" s="194">
        <f>SUM(P244:P245)</f>
        <v>0</v>
      </c>
      <c r="Q243" s="193"/>
      <c r="R243" s="194">
        <f>SUM(R244:R245)</f>
        <v>0</v>
      </c>
      <c r="S243" s="193"/>
      <c r="T243" s="195">
        <f>SUM(T244:T245)</f>
        <v>0</v>
      </c>
      <c r="AR243" s="196" t="s">
        <v>79</v>
      </c>
      <c r="AT243" s="197" t="s">
        <v>69</v>
      </c>
      <c r="AU243" s="197" t="s">
        <v>21</v>
      </c>
      <c r="AY243" s="196" t="s">
        <v>111</v>
      </c>
      <c r="BK243" s="198">
        <f>SUM(BK244:BK245)</f>
        <v>0</v>
      </c>
    </row>
    <row r="244" spans="2:65" s="1" customFormat="1" ht="16.5" customHeight="1">
      <c r="B244" s="33"/>
      <c r="C244" s="201" t="s">
        <v>676</v>
      </c>
      <c r="D244" s="201" t="s">
        <v>113</v>
      </c>
      <c r="E244" s="202" t="s">
        <v>677</v>
      </c>
      <c r="F244" s="203" t="s">
        <v>678</v>
      </c>
      <c r="G244" s="204" t="s">
        <v>124</v>
      </c>
      <c r="H244" s="205">
        <v>18.8</v>
      </c>
      <c r="I244" s="206"/>
      <c r="J244" s="207">
        <f>ROUND(I244*H244,2)</f>
        <v>0</v>
      </c>
      <c r="K244" s="203" t="s">
        <v>117</v>
      </c>
      <c r="L244" s="38"/>
      <c r="M244" s="208" t="s">
        <v>1</v>
      </c>
      <c r="N244" s="209" t="s">
        <v>41</v>
      </c>
      <c r="O244" s="74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AR244" s="12" t="s">
        <v>141</v>
      </c>
      <c r="AT244" s="12" t="s">
        <v>113</v>
      </c>
      <c r="AU244" s="12" t="s">
        <v>79</v>
      </c>
      <c r="AY244" s="12" t="s">
        <v>111</v>
      </c>
      <c r="BE244" s="212">
        <f>IF(N244="základní",J244,0)</f>
        <v>0</v>
      </c>
      <c r="BF244" s="212">
        <f>IF(N244="snížená",J244,0)</f>
        <v>0</v>
      </c>
      <c r="BG244" s="212">
        <f>IF(N244="zákl. přenesená",J244,0)</f>
        <v>0</v>
      </c>
      <c r="BH244" s="212">
        <f>IF(N244="sníž. přenesená",J244,0)</f>
        <v>0</v>
      </c>
      <c r="BI244" s="212">
        <f>IF(N244="nulová",J244,0)</f>
        <v>0</v>
      </c>
      <c r="BJ244" s="12" t="s">
        <v>21</v>
      </c>
      <c r="BK244" s="212">
        <f>ROUND(I244*H244,2)</f>
        <v>0</v>
      </c>
      <c r="BL244" s="12" t="s">
        <v>141</v>
      </c>
      <c r="BM244" s="12" t="s">
        <v>679</v>
      </c>
    </row>
    <row r="245" spans="2:65" s="1" customFormat="1" ht="16.5" customHeight="1">
      <c r="B245" s="33"/>
      <c r="C245" s="201" t="s">
        <v>445</v>
      </c>
      <c r="D245" s="201" t="s">
        <v>113</v>
      </c>
      <c r="E245" s="202" t="s">
        <v>680</v>
      </c>
      <c r="F245" s="203" t="s">
        <v>681</v>
      </c>
      <c r="G245" s="204" t="s">
        <v>672</v>
      </c>
      <c r="H245" s="228"/>
      <c r="I245" s="206"/>
      <c r="J245" s="207">
        <f>ROUND(I245*H245,2)</f>
        <v>0</v>
      </c>
      <c r="K245" s="203" t="s">
        <v>117</v>
      </c>
      <c r="L245" s="38"/>
      <c r="M245" s="208" t="s">
        <v>1</v>
      </c>
      <c r="N245" s="209" t="s">
        <v>41</v>
      </c>
      <c r="O245" s="74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AR245" s="12" t="s">
        <v>141</v>
      </c>
      <c r="AT245" s="12" t="s">
        <v>113</v>
      </c>
      <c r="AU245" s="12" t="s">
        <v>79</v>
      </c>
      <c r="AY245" s="12" t="s">
        <v>111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2" t="s">
        <v>21</v>
      </c>
      <c r="BK245" s="212">
        <f>ROUND(I245*H245,2)</f>
        <v>0</v>
      </c>
      <c r="BL245" s="12" t="s">
        <v>141</v>
      </c>
      <c r="BM245" s="12" t="s">
        <v>682</v>
      </c>
    </row>
    <row r="246" spans="2:63" s="10" customFormat="1" ht="22.8" customHeight="1">
      <c r="B246" s="185"/>
      <c r="C246" s="186"/>
      <c r="D246" s="187" t="s">
        <v>69</v>
      </c>
      <c r="E246" s="199" t="s">
        <v>683</v>
      </c>
      <c r="F246" s="199" t="s">
        <v>684</v>
      </c>
      <c r="G246" s="186"/>
      <c r="H246" s="186"/>
      <c r="I246" s="189"/>
      <c r="J246" s="200">
        <f>BK246</f>
        <v>0</v>
      </c>
      <c r="K246" s="186"/>
      <c r="L246" s="191"/>
      <c r="M246" s="192"/>
      <c r="N246" s="193"/>
      <c r="O246" s="193"/>
      <c r="P246" s="194">
        <f>SUM(P247:P249)</f>
        <v>0</v>
      </c>
      <c r="Q246" s="193"/>
      <c r="R246" s="194">
        <f>SUM(R247:R249)</f>
        <v>0</v>
      </c>
      <c r="S246" s="193"/>
      <c r="T246" s="195">
        <f>SUM(T247:T249)</f>
        <v>0</v>
      </c>
      <c r="AR246" s="196" t="s">
        <v>79</v>
      </c>
      <c r="AT246" s="197" t="s">
        <v>69</v>
      </c>
      <c r="AU246" s="197" t="s">
        <v>21</v>
      </c>
      <c r="AY246" s="196" t="s">
        <v>111</v>
      </c>
      <c r="BK246" s="198">
        <f>SUM(BK247:BK249)</f>
        <v>0</v>
      </c>
    </row>
    <row r="247" spans="2:65" s="1" customFormat="1" ht="16.5" customHeight="1">
      <c r="B247" s="33"/>
      <c r="C247" s="201" t="s">
        <v>685</v>
      </c>
      <c r="D247" s="201" t="s">
        <v>113</v>
      </c>
      <c r="E247" s="202" t="s">
        <v>686</v>
      </c>
      <c r="F247" s="203" t="s">
        <v>687</v>
      </c>
      <c r="G247" s="204" t="s">
        <v>164</v>
      </c>
      <c r="H247" s="205">
        <v>106.568</v>
      </c>
      <c r="I247" s="206"/>
      <c r="J247" s="207">
        <f>ROUND(I247*H247,2)</f>
        <v>0</v>
      </c>
      <c r="K247" s="203" t="s">
        <v>117</v>
      </c>
      <c r="L247" s="38"/>
      <c r="M247" s="208" t="s">
        <v>1</v>
      </c>
      <c r="N247" s="209" t="s">
        <v>41</v>
      </c>
      <c r="O247" s="74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AR247" s="12" t="s">
        <v>141</v>
      </c>
      <c r="AT247" s="12" t="s">
        <v>113</v>
      </c>
      <c r="AU247" s="12" t="s">
        <v>79</v>
      </c>
      <c r="AY247" s="12" t="s">
        <v>111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2" t="s">
        <v>21</v>
      </c>
      <c r="BK247" s="212">
        <f>ROUND(I247*H247,2)</f>
        <v>0</v>
      </c>
      <c r="BL247" s="12" t="s">
        <v>141</v>
      </c>
      <c r="BM247" s="12" t="s">
        <v>688</v>
      </c>
    </row>
    <row r="248" spans="2:65" s="1" customFormat="1" ht="16.5" customHeight="1">
      <c r="B248" s="33"/>
      <c r="C248" s="201" t="s">
        <v>449</v>
      </c>
      <c r="D248" s="201" t="s">
        <v>113</v>
      </c>
      <c r="E248" s="202" t="s">
        <v>689</v>
      </c>
      <c r="F248" s="203" t="s">
        <v>690</v>
      </c>
      <c r="G248" s="204" t="s">
        <v>164</v>
      </c>
      <c r="H248" s="205">
        <v>72.734</v>
      </c>
      <c r="I248" s="206"/>
      <c r="J248" s="207">
        <f>ROUND(I248*H248,2)</f>
        <v>0</v>
      </c>
      <c r="K248" s="203" t="s">
        <v>117</v>
      </c>
      <c r="L248" s="38"/>
      <c r="M248" s="208" t="s">
        <v>1</v>
      </c>
      <c r="N248" s="209" t="s">
        <v>41</v>
      </c>
      <c r="O248" s="74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AR248" s="12" t="s">
        <v>141</v>
      </c>
      <c r="AT248" s="12" t="s">
        <v>113</v>
      </c>
      <c r="AU248" s="12" t="s">
        <v>79</v>
      </c>
      <c r="AY248" s="12" t="s">
        <v>111</v>
      </c>
      <c r="BE248" s="212">
        <f>IF(N248="základní",J248,0)</f>
        <v>0</v>
      </c>
      <c r="BF248" s="212">
        <f>IF(N248="snížená",J248,0)</f>
        <v>0</v>
      </c>
      <c r="BG248" s="212">
        <f>IF(N248="zákl. přenesená",J248,0)</f>
        <v>0</v>
      </c>
      <c r="BH248" s="212">
        <f>IF(N248="sníž. přenesená",J248,0)</f>
        <v>0</v>
      </c>
      <c r="BI248" s="212">
        <f>IF(N248="nulová",J248,0)</f>
        <v>0</v>
      </c>
      <c r="BJ248" s="12" t="s">
        <v>21</v>
      </c>
      <c r="BK248" s="212">
        <f>ROUND(I248*H248,2)</f>
        <v>0</v>
      </c>
      <c r="BL248" s="12" t="s">
        <v>141</v>
      </c>
      <c r="BM248" s="12" t="s">
        <v>691</v>
      </c>
    </row>
    <row r="249" spans="2:65" s="1" customFormat="1" ht="16.5" customHeight="1">
      <c r="B249" s="33"/>
      <c r="C249" s="201" t="s">
        <v>692</v>
      </c>
      <c r="D249" s="201" t="s">
        <v>113</v>
      </c>
      <c r="E249" s="202" t="s">
        <v>693</v>
      </c>
      <c r="F249" s="203" t="s">
        <v>694</v>
      </c>
      <c r="G249" s="204" t="s">
        <v>164</v>
      </c>
      <c r="H249" s="205">
        <v>72.734</v>
      </c>
      <c r="I249" s="206"/>
      <c r="J249" s="207">
        <f>ROUND(I249*H249,2)</f>
        <v>0</v>
      </c>
      <c r="K249" s="203" t="s">
        <v>117</v>
      </c>
      <c r="L249" s="38"/>
      <c r="M249" s="208" t="s">
        <v>1</v>
      </c>
      <c r="N249" s="209" t="s">
        <v>41</v>
      </c>
      <c r="O249" s="74"/>
      <c r="P249" s="210">
        <f>O249*H249</f>
        <v>0</v>
      </c>
      <c r="Q249" s="210">
        <v>0</v>
      </c>
      <c r="R249" s="210">
        <f>Q249*H249</f>
        <v>0</v>
      </c>
      <c r="S249" s="210">
        <v>0</v>
      </c>
      <c r="T249" s="211">
        <f>S249*H249</f>
        <v>0</v>
      </c>
      <c r="AR249" s="12" t="s">
        <v>141</v>
      </c>
      <c r="AT249" s="12" t="s">
        <v>113</v>
      </c>
      <c r="AU249" s="12" t="s">
        <v>79</v>
      </c>
      <c r="AY249" s="12" t="s">
        <v>111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2" t="s">
        <v>21</v>
      </c>
      <c r="BK249" s="212">
        <f>ROUND(I249*H249,2)</f>
        <v>0</v>
      </c>
      <c r="BL249" s="12" t="s">
        <v>141</v>
      </c>
      <c r="BM249" s="12" t="s">
        <v>695</v>
      </c>
    </row>
    <row r="250" spans="2:63" s="10" customFormat="1" ht="22.8" customHeight="1">
      <c r="B250" s="185"/>
      <c r="C250" s="186"/>
      <c r="D250" s="187" t="s">
        <v>69</v>
      </c>
      <c r="E250" s="199" t="s">
        <v>696</v>
      </c>
      <c r="F250" s="199" t="s">
        <v>697</v>
      </c>
      <c r="G250" s="186"/>
      <c r="H250" s="186"/>
      <c r="I250" s="189"/>
      <c r="J250" s="200">
        <f>BK250</f>
        <v>0</v>
      </c>
      <c r="K250" s="186"/>
      <c r="L250" s="191"/>
      <c r="M250" s="192"/>
      <c r="N250" s="193"/>
      <c r="O250" s="193"/>
      <c r="P250" s="194">
        <f>SUM(P251:P252)</f>
        <v>0</v>
      </c>
      <c r="Q250" s="193"/>
      <c r="R250" s="194">
        <f>SUM(R251:R252)</f>
        <v>0</v>
      </c>
      <c r="S250" s="193"/>
      <c r="T250" s="195">
        <f>SUM(T251:T252)</f>
        <v>0</v>
      </c>
      <c r="AR250" s="196" t="s">
        <v>79</v>
      </c>
      <c r="AT250" s="197" t="s">
        <v>69</v>
      </c>
      <c r="AU250" s="197" t="s">
        <v>21</v>
      </c>
      <c r="AY250" s="196" t="s">
        <v>111</v>
      </c>
      <c r="BK250" s="198">
        <f>SUM(BK251:BK252)</f>
        <v>0</v>
      </c>
    </row>
    <row r="251" spans="2:65" s="1" customFormat="1" ht="16.5" customHeight="1">
      <c r="B251" s="33"/>
      <c r="C251" s="201" t="s">
        <v>452</v>
      </c>
      <c r="D251" s="201" t="s">
        <v>113</v>
      </c>
      <c r="E251" s="202" t="s">
        <v>698</v>
      </c>
      <c r="F251" s="203" t="s">
        <v>699</v>
      </c>
      <c r="G251" s="204" t="s">
        <v>164</v>
      </c>
      <c r="H251" s="205">
        <v>72.734</v>
      </c>
      <c r="I251" s="206"/>
      <c r="J251" s="207">
        <f>ROUND(I251*H251,2)</f>
        <v>0</v>
      </c>
      <c r="K251" s="203" t="s">
        <v>117</v>
      </c>
      <c r="L251" s="38"/>
      <c r="M251" s="208" t="s">
        <v>1</v>
      </c>
      <c r="N251" s="209" t="s">
        <v>41</v>
      </c>
      <c r="O251" s="74"/>
      <c r="P251" s="210">
        <f>O251*H251</f>
        <v>0</v>
      </c>
      <c r="Q251" s="210">
        <v>0</v>
      </c>
      <c r="R251" s="210">
        <f>Q251*H251</f>
        <v>0</v>
      </c>
      <c r="S251" s="210">
        <v>0</v>
      </c>
      <c r="T251" s="211">
        <f>S251*H251</f>
        <v>0</v>
      </c>
      <c r="AR251" s="12" t="s">
        <v>141</v>
      </c>
      <c r="AT251" s="12" t="s">
        <v>113</v>
      </c>
      <c r="AU251" s="12" t="s">
        <v>79</v>
      </c>
      <c r="AY251" s="12" t="s">
        <v>111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2" t="s">
        <v>21</v>
      </c>
      <c r="BK251" s="212">
        <f>ROUND(I251*H251,2)</f>
        <v>0</v>
      </c>
      <c r="BL251" s="12" t="s">
        <v>141</v>
      </c>
      <c r="BM251" s="12" t="s">
        <v>700</v>
      </c>
    </row>
    <row r="252" spans="2:65" s="1" customFormat="1" ht="16.5" customHeight="1">
      <c r="B252" s="33"/>
      <c r="C252" s="201" t="s">
        <v>701</v>
      </c>
      <c r="D252" s="201" t="s">
        <v>113</v>
      </c>
      <c r="E252" s="202" t="s">
        <v>702</v>
      </c>
      <c r="F252" s="203" t="s">
        <v>703</v>
      </c>
      <c r="G252" s="204" t="s">
        <v>164</v>
      </c>
      <c r="H252" s="205">
        <v>72.734</v>
      </c>
      <c r="I252" s="206"/>
      <c r="J252" s="207">
        <f>ROUND(I252*H252,2)</f>
        <v>0</v>
      </c>
      <c r="K252" s="203" t="s">
        <v>117</v>
      </c>
      <c r="L252" s="38"/>
      <c r="M252" s="208" t="s">
        <v>1</v>
      </c>
      <c r="N252" s="209" t="s">
        <v>41</v>
      </c>
      <c r="O252" s="74"/>
      <c r="P252" s="210">
        <f>O252*H252</f>
        <v>0</v>
      </c>
      <c r="Q252" s="210">
        <v>0</v>
      </c>
      <c r="R252" s="210">
        <f>Q252*H252</f>
        <v>0</v>
      </c>
      <c r="S252" s="210">
        <v>0</v>
      </c>
      <c r="T252" s="211">
        <f>S252*H252</f>
        <v>0</v>
      </c>
      <c r="AR252" s="12" t="s">
        <v>141</v>
      </c>
      <c r="AT252" s="12" t="s">
        <v>113</v>
      </c>
      <c r="AU252" s="12" t="s">
        <v>79</v>
      </c>
      <c r="AY252" s="12" t="s">
        <v>111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2" t="s">
        <v>21</v>
      </c>
      <c r="BK252" s="212">
        <f>ROUND(I252*H252,2)</f>
        <v>0</v>
      </c>
      <c r="BL252" s="12" t="s">
        <v>141</v>
      </c>
      <c r="BM252" s="12" t="s">
        <v>704</v>
      </c>
    </row>
    <row r="253" spans="2:63" s="10" customFormat="1" ht="25.9" customHeight="1">
      <c r="B253" s="185"/>
      <c r="C253" s="186"/>
      <c r="D253" s="187" t="s">
        <v>69</v>
      </c>
      <c r="E253" s="188" t="s">
        <v>186</v>
      </c>
      <c r="F253" s="188" t="s">
        <v>705</v>
      </c>
      <c r="G253" s="186"/>
      <c r="H253" s="186"/>
      <c r="I253" s="189"/>
      <c r="J253" s="190">
        <f>BK253</f>
        <v>0</v>
      </c>
      <c r="K253" s="186"/>
      <c r="L253" s="191"/>
      <c r="M253" s="192"/>
      <c r="N253" s="193"/>
      <c r="O253" s="193"/>
      <c r="P253" s="194">
        <f>P254+P257</f>
        <v>0</v>
      </c>
      <c r="Q253" s="193"/>
      <c r="R253" s="194">
        <f>R254+R257</f>
        <v>0.0002288</v>
      </c>
      <c r="S253" s="193"/>
      <c r="T253" s="195">
        <f>T254+T257</f>
        <v>0</v>
      </c>
      <c r="AR253" s="196" t="s">
        <v>121</v>
      </c>
      <c r="AT253" s="197" t="s">
        <v>69</v>
      </c>
      <c r="AU253" s="197" t="s">
        <v>70</v>
      </c>
      <c r="AY253" s="196" t="s">
        <v>111</v>
      </c>
      <c r="BK253" s="198">
        <f>BK254+BK257</f>
        <v>0</v>
      </c>
    </row>
    <row r="254" spans="2:63" s="10" customFormat="1" ht="22.8" customHeight="1">
      <c r="B254" s="185"/>
      <c r="C254" s="186"/>
      <c r="D254" s="187" t="s">
        <v>69</v>
      </c>
      <c r="E254" s="199" t="s">
        <v>706</v>
      </c>
      <c r="F254" s="199" t="s">
        <v>707</v>
      </c>
      <c r="G254" s="186"/>
      <c r="H254" s="186"/>
      <c r="I254" s="189"/>
      <c r="J254" s="200">
        <f>BK254</f>
        <v>0</v>
      </c>
      <c r="K254" s="186"/>
      <c r="L254" s="191"/>
      <c r="M254" s="192"/>
      <c r="N254" s="193"/>
      <c r="O254" s="193"/>
      <c r="P254" s="194">
        <f>SUM(P255:P256)</f>
        <v>0</v>
      </c>
      <c r="Q254" s="193"/>
      <c r="R254" s="194">
        <f>SUM(R255:R256)</f>
        <v>0</v>
      </c>
      <c r="S254" s="193"/>
      <c r="T254" s="195">
        <f>SUM(T255:T256)</f>
        <v>0</v>
      </c>
      <c r="AR254" s="196" t="s">
        <v>121</v>
      </c>
      <c r="AT254" s="197" t="s">
        <v>69</v>
      </c>
      <c r="AU254" s="197" t="s">
        <v>21</v>
      </c>
      <c r="AY254" s="196" t="s">
        <v>111</v>
      </c>
      <c r="BK254" s="198">
        <f>SUM(BK255:BK256)</f>
        <v>0</v>
      </c>
    </row>
    <row r="255" spans="2:65" s="1" customFormat="1" ht="16.5" customHeight="1">
      <c r="B255" s="33"/>
      <c r="C255" s="201" t="s">
        <v>456</v>
      </c>
      <c r="D255" s="201" t="s">
        <v>113</v>
      </c>
      <c r="E255" s="202" t="s">
        <v>708</v>
      </c>
      <c r="F255" s="203" t="s">
        <v>709</v>
      </c>
      <c r="G255" s="204" t="s">
        <v>185</v>
      </c>
      <c r="H255" s="205">
        <v>4</v>
      </c>
      <c r="I255" s="206"/>
      <c r="J255" s="207">
        <f>ROUND(I255*H255,2)</f>
        <v>0</v>
      </c>
      <c r="K255" s="203" t="s">
        <v>117</v>
      </c>
      <c r="L255" s="38"/>
      <c r="M255" s="208" t="s">
        <v>1</v>
      </c>
      <c r="N255" s="209" t="s">
        <v>41</v>
      </c>
      <c r="O255" s="74"/>
      <c r="P255" s="210">
        <f>O255*H255</f>
        <v>0</v>
      </c>
      <c r="Q255" s="210">
        <v>0</v>
      </c>
      <c r="R255" s="210">
        <f>Q255*H255</f>
        <v>0</v>
      </c>
      <c r="S255" s="210">
        <v>0</v>
      </c>
      <c r="T255" s="211">
        <f>S255*H255</f>
        <v>0</v>
      </c>
      <c r="AR255" s="12" t="s">
        <v>316</v>
      </c>
      <c r="AT255" s="12" t="s">
        <v>113</v>
      </c>
      <c r="AU255" s="12" t="s">
        <v>79</v>
      </c>
      <c r="AY255" s="12" t="s">
        <v>111</v>
      </c>
      <c r="BE255" s="212">
        <f>IF(N255="základní",J255,0)</f>
        <v>0</v>
      </c>
      <c r="BF255" s="212">
        <f>IF(N255="snížená",J255,0)</f>
        <v>0</v>
      </c>
      <c r="BG255" s="212">
        <f>IF(N255="zákl. přenesená",J255,0)</f>
        <v>0</v>
      </c>
      <c r="BH255" s="212">
        <f>IF(N255="sníž. přenesená",J255,0)</f>
        <v>0</v>
      </c>
      <c r="BI255" s="212">
        <f>IF(N255="nulová",J255,0)</f>
        <v>0</v>
      </c>
      <c r="BJ255" s="12" t="s">
        <v>21</v>
      </c>
      <c r="BK255" s="212">
        <f>ROUND(I255*H255,2)</f>
        <v>0</v>
      </c>
      <c r="BL255" s="12" t="s">
        <v>316</v>
      </c>
      <c r="BM255" s="12" t="s">
        <v>710</v>
      </c>
    </row>
    <row r="256" spans="2:65" s="1" customFormat="1" ht="16.5" customHeight="1">
      <c r="B256" s="33"/>
      <c r="C256" s="218" t="s">
        <v>711</v>
      </c>
      <c r="D256" s="218" t="s">
        <v>186</v>
      </c>
      <c r="E256" s="219" t="s">
        <v>712</v>
      </c>
      <c r="F256" s="220" t="s">
        <v>713</v>
      </c>
      <c r="G256" s="221" t="s">
        <v>185</v>
      </c>
      <c r="H256" s="222">
        <v>4</v>
      </c>
      <c r="I256" s="223"/>
      <c r="J256" s="224">
        <f>ROUND(I256*H256,2)</f>
        <v>0</v>
      </c>
      <c r="K256" s="220" t="s">
        <v>117</v>
      </c>
      <c r="L256" s="225"/>
      <c r="M256" s="226" t="s">
        <v>1</v>
      </c>
      <c r="N256" s="227" t="s">
        <v>41</v>
      </c>
      <c r="O256" s="74"/>
      <c r="P256" s="210">
        <f>O256*H256</f>
        <v>0</v>
      </c>
      <c r="Q256" s="210">
        <v>0</v>
      </c>
      <c r="R256" s="210">
        <f>Q256*H256</f>
        <v>0</v>
      </c>
      <c r="S256" s="210">
        <v>0</v>
      </c>
      <c r="T256" s="211">
        <f>S256*H256</f>
        <v>0</v>
      </c>
      <c r="AR256" s="12" t="s">
        <v>653</v>
      </c>
      <c r="AT256" s="12" t="s">
        <v>186</v>
      </c>
      <c r="AU256" s="12" t="s">
        <v>79</v>
      </c>
      <c r="AY256" s="12" t="s">
        <v>111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2" t="s">
        <v>21</v>
      </c>
      <c r="BK256" s="212">
        <f>ROUND(I256*H256,2)</f>
        <v>0</v>
      </c>
      <c r="BL256" s="12" t="s">
        <v>316</v>
      </c>
      <c r="BM256" s="12" t="s">
        <v>714</v>
      </c>
    </row>
    <row r="257" spans="2:63" s="10" customFormat="1" ht="22.8" customHeight="1">
      <c r="B257" s="185"/>
      <c r="C257" s="186"/>
      <c r="D257" s="187" t="s">
        <v>69</v>
      </c>
      <c r="E257" s="199" t="s">
        <v>715</v>
      </c>
      <c r="F257" s="199" t="s">
        <v>716</v>
      </c>
      <c r="G257" s="186"/>
      <c r="H257" s="186"/>
      <c r="I257" s="189"/>
      <c r="J257" s="200">
        <f>BK257</f>
        <v>0</v>
      </c>
      <c r="K257" s="186"/>
      <c r="L257" s="191"/>
      <c r="M257" s="192"/>
      <c r="N257" s="193"/>
      <c r="O257" s="193"/>
      <c r="P257" s="194">
        <f>P258</f>
        <v>0</v>
      </c>
      <c r="Q257" s="193"/>
      <c r="R257" s="194">
        <f>R258</f>
        <v>0.0002288</v>
      </c>
      <c r="S257" s="193"/>
      <c r="T257" s="195">
        <f>T258</f>
        <v>0</v>
      </c>
      <c r="AR257" s="196" t="s">
        <v>121</v>
      </c>
      <c r="AT257" s="197" t="s">
        <v>69</v>
      </c>
      <c r="AU257" s="197" t="s">
        <v>21</v>
      </c>
      <c r="AY257" s="196" t="s">
        <v>111</v>
      </c>
      <c r="BK257" s="198">
        <f>BK258</f>
        <v>0</v>
      </c>
    </row>
    <row r="258" spans="2:65" s="1" customFormat="1" ht="16.5" customHeight="1">
      <c r="B258" s="33"/>
      <c r="C258" s="201" t="s">
        <v>459</v>
      </c>
      <c r="D258" s="201" t="s">
        <v>113</v>
      </c>
      <c r="E258" s="202" t="s">
        <v>717</v>
      </c>
      <c r="F258" s="203" t="s">
        <v>718</v>
      </c>
      <c r="G258" s="204" t="s">
        <v>719</v>
      </c>
      <c r="H258" s="205">
        <v>0.026</v>
      </c>
      <c r="I258" s="206"/>
      <c r="J258" s="207">
        <f>ROUND(I258*H258,2)</f>
        <v>0</v>
      </c>
      <c r="K258" s="203" t="s">
        <v>117</v>
      </c>
      <c r="L258" s="38"/>
      <c r="M258" s="208" t="s">
        <v>1</v>
      </c>
      <c r="N258" s="209" t="s">
        <v>41</v>
      </c>
      <c r="O258" s="74"/>
      <c r="P258" s="210">
        <f>O258*H258</f>
        <v>0</v>
      </c>
      <c r="Q258" s="210">
        <v>0.0088</v>
      </c>
      <c r="R258" s="210">
        <f>Q258*H258</f>
        <v>0.0002288</v>
      </c>
      <c r="S258" s="210">
        <v>0</v>
      </c>
      <c r="T258" s="211">
        <f>S258*H258</f>
        <v>0</v>
      </c>
      <c r="AR258" s="12" t="s">
        <v>316</v>
      </c>
      <c r="AT258" s="12" t="s">
        <v>113</v>
      </c>
      <c r="AU258" s="12" t="s">
        <v>79</v>
      </c>
      <c r="AY258" s="12" t="s">
        <v>111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2" t="s">
        <v>21</v>
      </c>
      <c r="BK258" s="212">
        <f>ROUND(I258*H258,2)</f>
        <v>0</v>
      </c>
      <c r="BL258" s="12" t="s">
        <v>316</v>
      </c>
      <c r="BM258" s="12" t="s">
        <v>720</v>
      </c>
    </row>
    <row r="259" spans="2:63" s="10" customFormat="1" ht="25.9" customHeight="1">
      <c r="B259" s="185"/>
      <c r="C259" s="186"/>
      <c r="D259" s="187" t="s">
        <v>69</v>
      </c>
      <c r="E259" s="188" t="s">
        <v>721</v>
      </c>
      <c r="F259" s="188" t="s">
        <v>722</v>
      </c>
      <c r="G259" s="186"/>
      <c r="H259" s="186"/>
      <c r="I259" s="189"/>
      <c r="J259" s="190">
        <f>BK259</f>
        <v>0</v>
      </c>
      <c r="K259" s="186"/>
      <c r="L259" s="191"/>
      <c r="M259" s="192"/>
      <c r="N259" s="193"/>
      <c r="O259" s="193"/>
      <c r="P259" s="194">
        <f>P260</f>
        <v>0</v>
      </c>
      <c r="Q259" s="193"/>
      <c r="R259" s="194">
        <f>R260</f>
        <v>0</v>
      </c>
      <c r="S259" s="193"/>
      <c r="T259" s="195">
        <f>T260</f>
        <v>0</v>
      </c>
      <c r="AR259" s="196" t="s">
        <v>129</v>
      </c>
      <c r="AT259" s="197" t="s">
        <v>69</v>
      </c>
      <c r="AU259" s="197" t="s">
        <v>70</v>
      </c>
      <c r="AY259" s="196" t="s">
        <v>111</v>
      </c>
      <c r="BK259" s="198">
        <f>BK260</f>
        <v>0</v>
      </c>
    </row>
    <row r="260" spans="2:63" s="10" customFormat="1" ht="22.8" customHeight="1">
      <c r="B260" s="185"/>
      <c r="C260" s="186"/>
      <c r="D260" s="187" t="s">
        <v>69</v>
      </c>
      <c r="E260" s="199" t="s">
        <v>721</v>
      </c>
      <c r="F260" s="199" t="s">
        <v>722</v>
      </c>
      <c r="G260" s="186"/>
      <c r="H260" s="186"/>
      <c r="I260" s="189"/>
      <c r="J260" s="200">
        <f>BK260</f>
        <v>0</v>
      </c>
      <c r="K260" s="186"/>
      <c r="L260" s="191"/>
      <c r="M260" s="192"/>
      <c r="N260" s="193"/>
      <c r="O260" s="193"/>
      <c r="P260" s="194">
        <f>SUM(P261:P263)</f>
        <v>0</v>
      </c>
      <c r="Q260" s="193"/>
      <c r="R260" s="194">
        <f>SUM(R261:R263)</f>
        <v>0</v>
      </c>
      <c r="S260" s="193"/>
      <c r="T260" s="195">
        <f>SUM(T261:T263)</f>
        <v>0</v>
      </c>
      <c r="AR260" s="196" t="s">
        <v>129</v>
      </c>
      <c r="AT260" s="197" t="s">
        <v>69</v>
      </c>
      <c r="AU260" s="197" t="s">
        <v>21</v>
      </c>
      <c r="AY260" s="196" t="s">
        <v>111</v>
      </c>
      <c r="BK260" s="198">
        <f>SUM(BK261:BK263)</f>
        <v>0</v>
      </c>
    </row>
    <row r="261" spans="2:65" s="1" customFormat="1" ht="16.5" customHeight="1">
      <c r="B261" s="33"/>
      <c r="C261" s="201" t="s">
        <v>723</v>
      </c>
      <c r="D261" s="201" t="s">
        <v>113</v>
      </c>
      <c r="E261" s="202" t="s">
        <v>724</v>
      </c>
      <c r="F261" s="203" t="s">
        <v>725</v>
      </c>
      <c r="G261" s="204" t="s">
        <v>116</v>
      </c>
      <c r="H261" s="205">
        <v>1</v>
      </c>
      <c r="I261" s="206"/>
      <c r="J261" s="207">
        <f>ROUND(I261*H261,2)</f>
        <v>0</v>
      </c>
      <c r="K261" s="203" t="s">
        <v>117</v>
      </c>
      <c r="L261" s="38"/>
      <c r="M261" s="208" t="s">
        <v>1</v>
      </c>
      <c r="N261" s="209" t="s">
        <v>41</v>
      </c>
      <c r="O261" s="74"/>
      <c r="P261" s="210">
        <f>O261*H261</f>
        <v>0</v>
      </c>
      <c r="Q261" s="210">
        <v>0</v>
      </c>
      <c r="R261" s="210">
        <f>Q261*H261</f>
        <v>0</v>
      </c>
      <c r="S261" s="210">
        <v>0</v>
      </c>
      <c r="T261" s="211">
        <f>S261*H261</f>
        <v>0</v>
      </c>
      <c r="AR261" s="12" t="s">
        <v>118</v>
      </c>
      <c r="AT261" s="12" t="s">
        <v>113</v>
      </c>
      <c r="AU261" s="12" t="s">
        <v>79</v>
      </c>
      <c r="AY261" s="12" t="s">
        <v>111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2" t="s">
        <v>21</v>
      </c>
      <c r="BK261" s="212">
        <f>ROUND(I261*H261,2)</f>
        <v>0</v>
      </c>
      <c r="BL261" s="12" t="s">
        <v>118</v>
      </c>
      <c r="BM261" s="12" t="s">
        <v>726</v>
      </c>
    </row>
    <row r="262" spans="2:65" s="1" customFormat="1" ht="16.5" customHeight="1">
      <c r="B262" s="33"/>
      <c r="C262" s="201" t="s">
        <v>463</v>
      </c>
      <c r="D262" s="201" t="s">
        <v>113</v>
      </c>
      <c r="E262" s="202" t="s">
        <v>727</v>
      </c>
      <c r="F262" s="203" t="s">
        <v>728</v>
      </c>
      <c r="G262" s="204" t="s">
        <v>116</v>
      </c>
      <c r="H262" s="205">
        <v>1</v>
      </c>
      <c r="I262" s="206"/>
      <c r="J262" s="207">
        <f>ROUND(I262*H262,2)</f>
        <v>0</v>
      </c>
      <c r="K262" s="203" t="s">
        <v>117</v>
      </c>
      <c r="L262" s="38"/>
      <c r="M262" s="208" t="s">
        <v>1</v>
      </c>
      <c r="N262" s="209" t="s">
        <v>41</v>
      </c>
      <c r="O262" s="74"/>
      <c r="P262" s="210">
        <f>O262*H262</f>
        <v>0</v>
      </c>
      <c r="Q262" s="210">
        <v>0</v>
      </c>
      <c r="R262" s="210">
        <f>Q262*H262</f>
        <v>0</v>
      </c>
      <c r="S262" s="210">
        <v>0</v>
      </c>
      <c r="T262" s="211">
        <f>S262*H262</f>
        <v>0</v>
      </c>
      <c r="AR262" s="12" t="s">
        <v>118</v>
      </c>
      <c r="AT262" s="12" t="s">
        <v>113</v>
      </c>
      <c r="AU262" s="12" t="s">
        <v>79</v>
      </c>
      <c r="AY262" s="12" t="s">
        <v>111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2" t="s">
        <v>21</v>
      </c>
      <c r="BK262" s="212">
        <f>ROUND(I262*H262,2)</f>
        <v>0</v>
      </c>
      <c r="BL262" s="12" t="s">
        <v>118</v>
      </c>
      <c r="BM262" s="12" t="s">
        <v>729</v>
      </c>
    </row>
    <row r="263" spans="2:65" s="1" customFormat="1" ht="16.5" customHeight="1">
      <c r="B263" s="33"/>
      <c r="C263" s="201" t="s">
        <v>730</v>
      </c>
      <c r="D263" s="201" t="s">
        <v>113</v>
      </c>
      <c r="E263" s="202" t="s">
        <v>731</v>
      </c>
      <c r="F263" s="203" t="s">
        <v>732</v>
      </c>
      <c r="G263" s="204" t="s">
        <v>116</v>
      </c>
      <c r="H263" s="205">
        <v>1</v>
      </c>
      <c r="I263" s="206"/>
      <c r="J263" s="207">
        <f>ROUND(I263*H263,2)</f>
        <v>0</v>
      </c>
      <c r="K263" s="203" t="s">
        <v>117</v>
      </c>
      <c r="L263" s="38"/>
      <c r="M263" s="213" t="s">
        <v>1</v>
      </c>
      <c r="N263" s="214" t="s">
        <v>41</v>
      </c>
      <c r="O263" s="215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AR263" s="12" t="s">
        <v>118</v>
      </c>
      <c r="AT263" s="12" t="s">
        <v>113</v>
      </c>
      <c r="AU263" s="12" t="s">
        <v>79</v>
      </c>
      <c r="AY263" s="12" t="s">
        <v>111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2" t="s">
        <v>21</v>
      </c>
      <c r="BK263" s="212">
        <f>ROUND(I263*H263,2)</f>
        <v>0</v>
      </c>
      <c r="BL263" s="12" t="s">
        <v>118</v>
      </c>
      <c r="BM263" s="12" t="s">
        <v>733</v>
      </c>
    </row>
    <row r="264" spans="2:12" s="1" customFormat="1" ht="6.95" customHeight="1">
      <c r="B264" s="52"/>
      <c r="C264" s="53"/>
      <c r="D264" s="53"/>
      <c r="E264" s="53"/>
      <c r="F264" s="53"/>
      <c r="G264" s="53"/>
      <c r="H264" s="53"/>
      <c r="I264" s="150"/>
      <c r="J264" s="53"/>
      <c r="K264" s="53"/>
      <c r="L264" s="38"/>
    </row>
  </sheetData>
  <sheetProtection password="CC35" sheet="1" objects="1" scenarios="1" formatColumns="0" formatRows="0" autoFilter="0"/>
  <autoFilter ref="C97:K263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2019-02-11T11:03:21Z</dcterms:created>
  <dcterms:modified xsi:type="dcterms:W3CDTF">2019-02-11T11:03:26Z</dcterms:modified>
  <cp:category/>
  <cp:version/>
  <cp:contentType/>
  <cp:contentStatus/>
</cp:coreProperties>
</file>