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324" yWindow="588" windowWidth="19836" windowHeight="9996" firstSheet="5" activeTab="10"/>
  </bookViews>
  <sheets>
    <sheet name="Rekapitulace stavby" sheetId="1" r:id="rId1"/>
    <sheet name="000a - Vedlejší a ostatní..." sheetId="2" r:id="rId2"/>
    <sheet name="101 - Rekonstrukce silnic..." sheetId="3" r:id="rId3"/>
    <sheet name="102 - Chodníky u zastávek..." sheetId="4" r:id="rId4"/>
    <sheet name="103 - Dopravně inženýrské..." sheetId="5" r:id="rId5"/>
    <sheet name="103B - Dopravně inženýrsk..." sheetId="6" r:id="rId6"/>
    <sheet name="103C - Dopravně inženýrsk..." sheetId="7" r:id="rId7"/>
    <sheet name="110A - Zajištění skalních..." sheetId="8" r:id="rId8"/>
    <sheet name="110B - Zajištění skalních..." sheetId="9" r:id="rId9"/>
    <sheet name="201 - Rekonstrukce mostu ..." sheetId="10" r:id="rId10"/>
    <sheet name="202 - Rekonstrukce římsy" sheetId="11" r:id="rId11"/>
    <sheet name="Pokyny pro vyplnění" sheetId="12" r:id="rId12"/>
  </sheets>
  <definedNames>
    <definedName name="_xlnm._FilterDatabase" localSheetId="1" hidden="1">'000a - Vedlejší a ostatní...'!$C$79:$K$103</definedName>
    <definedName name="_xlnm._FilterDatabase" localSheetId="2" hidden="1">'101 - Rekonstrukce silnic...'!$C$87:$K$643</definedName>
    <definedName name="_xlnm._FilterDatabase" localSheetId="3" hidden="1">'102 - Chodníky u zastávek...'!$C$83:$K$146</definedName>
    <definedName name="_xlnm._FilterDatabase" localSheetId="4" hidden="1">'103 - Dopravně inženýrské...'!$C$77:$K$127</definedName>
    <definedName name="_xlnm._FilterDatabase" localSheetId="5" hidden="1">'103B - Dopravně inženýrsk...'!$C$77:$K$107</definedName>
    <definedName name="_xlnm._FilterDatabase" localSheetId="6" hidden="1">'103C - Dopravně inženýrsk...'!$C$77:$K$125</definedName>
    <definedName name="_xlnm._FilterDatabase" localSheetId="7" hidden="1">'110A - Zajištění skalních...'!$C$80:$K$140</definedName>
    <definedName name="_xlnm._FilterDatabase" localSheetId="8" hidden="1">'110B - Zajištění skalních...'!$C$84:$K$234</definedName>
    <definedName name="_xlnm._FilterDatabase" localSheetId="9" hidden="1">'201 - Rekonstrukce mostu ...'!$C$90:$K$557</definedName>
    <definedName name="_xlnm._FilterDatabase" localSheetId="10" hidden="1">'202 - Rekonstrukce římsy'!$C$82:$K$159</definedName>
    <definedName name="_xlnm.Print_Area" localSheetId="1">'000a - Vedlejší a ostatní...'!$C$4:$J$36,'000a - Vedlejší a ostatní...'!$C$42:$J$61,'000a - Vedlejší a ostatní...'!$C$67:$K$103</definedName>
    <definedName name="_xlnm.Print_Area" localSheetId="2">'101 - Rekonstrukce silnic...'!$C$4:$J$36,'101 - Rekonstrukce silnic...'!$C$42:$J$69,'101 - Rekonstrukce silnic...'!$C$75:$K$643</definedName>
    <definedName name="_xlnm.Print_Area" localSheetId="3">'102 - Chodníky u zastávek...'!$C$4:$J$36,'102 - Chodníky u zastávek...'!$C$42:$J$65,'102 - Chodníky u zastávek...'!$C$71:$K$146</definedName>
    <definedName name="_xlnm.Print_Area" localSheetId="4">'103 - Dopravně inženýrské...'!$C$4:$J$36,'103 - Dopravně inženýrské...'!$C$42:$J$59,'103 - Dopravně inženýrské...'!$C$65:$K$127</definedName>
    <definedName name="_xlnm.Print_Area" localSheetId="5">'103B - Dopravně inženýrsk...'!$C$4:$J$36,'103B - Dopravně inženýrsk...'!$C$42:$J$59,'103B - Dopravně inženýrsk...'!$C$65:$K$107</definedName>
    <definedName name="_xlnm.Print_Area" localSheetId="6">'103C - Dopravně inženýrsk...'!$C$4:$J$36,'103C - Dopravně inženýrsk...'!$C$42:$J$59,'103C - Dopravně inženýrsk...'!$C$65:$K$125</definedName>
    <definedName name="_xlnm.Print_Area" localSheetId="7">'110A - Zajištění skalních...'!$C$4:$J$36,'110A - Zajištění skalních...'!$C$42:$J$62,'110A - Zajištění skalních...'!$C$68:$K$140</definedName>
    <definedName name="_xlnm.Print_Area" localSheetId="8">'110B - Zajištění skalních...'!$C$4:$J$36,'110B - Zajištění skalních...'!$C$42:$J$66,'110B - Zajištění skalních...'!$C$72:$K$234</definedName>
    <definedName name="_xlnm.Print_Area" localSheetId="9">'201 - Rekonstrukce mostu ...'!$C$4:$J$36,'201 - Rekonstrukce mostu ...'!$C$42:$J$72,'201 - Rekonstrukce mostu ...'!$C$78:$K$557</definedName>
    <definedName name="_xlnm.Print_Area" localSheetId="10">'202 - Rekonstrukce římsy'!$C$4:$J$36,'202 - Rekonstrukce římsy'!$C$42:$J$64,'202 - Rekonstrukce římsy'!$C$70:$K$159</definedName>
    <definedName name="_xlnm.Print_Area" localSheetId="11">'Pokyny pro vyplnění'!$B$2:$K$69,'Pokyny pro vyplnění'!$B$72:$K$116,'Pokyny pro vyplnění'!$B$119:$K$188,'Pokyny pro vyplnění'!$B$196:$K$216</definedName>
    <definedName name="_xlnm.Print_Area" localSheetId="0">'Rekapitulace stavby'!$D$4:$AO$33,'Rekapitulace stavby'!$C$39:$AQ$62</definedName>
    <definedName name="_xlnm.Print_Titles" localSheetId="0">'Rekapitulace stavby'!$49:$49</definedName>
    <definedName name="_xlnm.Print_Titles" localSheetId="1">'000a - Vedlejší a ostatní...'!$79:$79</definedName>
    <definedName name="_xlnm.Print_Titles" localSheetId="2">'101 - Rekonstrukce silnic...'!$87:$87</definedName>
    <definedName name="_xlnm.Print_Titles" localSheetId="3">'102 - Chodníky u zastávek...'!$83:$83</definedName>
    <definedName name="_xlnm.Print_Titles" localSheetId="4">'103 - Dopravně inženýrské...'!$77:$77</definedName>
    <definedName name="_xlnm.Print_Titles" localSheetId="5">'103B - Dopravně inženýrsk...'!$77:$77</definedName>
    <definedName name="_xlnm.Print_Titles" localSheetId="6">'103C - Dopravně inženýrsk...'!$77:$77</definedName>
    <definedName name="_xlnm.Print_Titles" localSheetId="7">'110A - Zajištění skalních...'!$80:$80</definedName>
    <definedName name="_xlnm.Print_Titles" localSheetId="8">'110B - Zajištění skalních...'!$84:$84</definedName>
    <definedName name="_xlnm.Print_Titles" localSheetId="9">'201 - Rekonstrukce mostu ...'!$90:$90</definedName>
    <definedName name="_xlnm.Print_Titles" localSheetId="10">'202 - Rekonstrukce římsy'!$82:$82</definedName>
  </definedNames>
  <calcPr calcId="145621"/>
</workbook>
</file>

<file path=xl/sharedStrings.xml><?xml version="1.0" encoding="utf-8"?>
<sst xmlns="http://schemas.openxmlformats.org/spreadsheetml/2006/main" count="16234" uniqueCount="2417">
  <si>
    <t>Export VZ</t>
  </si>
  <si>
    <t>List obsahuje:</t>
  </si>
  <si>
    <t>1) Rekapitulace stavby</t>
  </si>
  <si>
    <t>2) Rekapitulace objektů stavby a soupisů prací</t>
  </si>
  <si>
    <t>3.0</t>
  </si>
  <si>
    <t>ZAMOK</t>
  </si>
  <si>
    <t>False</t>
  </si>
  <si>
    <t>{c9a68a52-d2e1-46fe-a659-a50844e79003}</t>
  </si>
  <si>
    <t>0,01</t>
  </si>
  <si>
    <t>21</t>
  </si>
  <si>
    <t>15</t>
  </si>
  <si>
    <t>REKAPITULACE STAVBY</t>
  </si>
  <si>
    <t>v ---  níže se nacházejí doplnkové a pomocné údaje k sestavám  --- v</t>
  </si>
  <si>
    <t>Návod na vyplnění</t>
  </si>
  <si>
    <t>0,001</t>
  </si>
  <si>
    <t>Kód:</t>
  </si>
  <si>
    <t>RADESOV2017BB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</si>
  <si>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</si>
  <si>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</si>
  <si>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II/169 a II/145 Dlouhá ves - Radešov,  úsek B</t>
  </si>
  <si>
    <t>KSO:</t>
  </si>
  <si>
    <t/>
  </si>
  <si>
    <t>CC-CZ:</t>
  </si>
  <si>
    <t>Místo:</t>
  </si>
  <si>
    <t>Kraj Plzeńský, k.ú. Radešov</t>
  </si>
  <si>
    <t>Datum:</t>
  </si>
  <si>
    <t>Zadavatel:</t>
  </si>
  <si>
    <t>IČ:</t>
  </si>
  <si>
    <t>720 53 119</t>
  </si>
  <si>
    <t>Správa a údržba silnic Plzeňského kraje, p.o.</t>
  </si>
  <si>
    <t>DIČ:</t>
  </si>
  <si>
    <t>CZ720 53 119</t>
  </si>
  <si>
    <t>Uchazeč:</t>
  </si>
  <si>
    <t>Projektant:</t>
  </si>
  <si>
    <t>407 63 439</t>
  </si>
  <si>
    <t>Pontex sol. s r.o.</t>
  </si>
  <si>
    <t>CZ40763439</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</si>
  <si>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</si>
  <si>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</si>
  <si>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</si>
  <si>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</si>
  <si>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</si>
  <si>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</si>
  <si>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</si>
  <si>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</si>
  <si>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</si>
  <si>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</si>
  <si>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</si>
  <si>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</si>
  <si>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</si>
  <si>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</si>
  <si>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</si>
  <si>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</si>
  <si>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</si>
  <si>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</si>
  <si>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</si>
  <si>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</si>
  <si>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</si>
  <si>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</si>
  <si>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</si>
  <si>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</si>
  <si>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</si>
  <si>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</si>
  <si>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</si>
  <si>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</si>
  <si>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</si>
  <si>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</si>
  <si>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</si>
  <si>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</si>
  <si>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</si>
  <si>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</si>
  <si>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</si>
  <si>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</si>
  <si>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</si>
  <si>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</si>
  <si>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</si>
  <si>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</si>
  <si>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</si>
  <si>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</si>
  <si>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000a</t>
  </si>
  <si>
    <t>Vedlejší a ostatní náklady - způsobilé</t>
  </si>
  <si>
    <t>VON</t>
  </si>
  <si>
    <t>1</t>
  </si>
  <si>
    <t>{1ce12a8a-954a-4ef9-9d8c-2f212b6ca7da}</t>
  </si>
  <si>
    <t>822 23 7</t>
  </si>
  <si>
    <t>2</t>
  </si>
  <si>
    <t>101</t>
  </si>
  <si>
    <t>Rekonstrukce silnice II/169 a II/145, úsek B</t>
  </si>
  <si>
    <t>STA</t>
  </si>
  <si>
    <t>{e0570461-3687-47d6-a569-d4d918ebc312}</t>
  </si>
  <si>
    <t>102</t>
  </si>
  <si>
    <t>Chodníky u zastávek BUS</t>
  </si>
  <si>
    <t>{05ea5335-abc1-4a97-ac04-7affad21d4e0}</t>
  </si>
  <si>
    <t>822 29</t>
  </si>
  <si>
    <t>103</t>
  </si>
  <si>
    <t>Dopravně inženýrské opatření</t>
  </si>
  <si>
    <t>{a8965010-5215-40a1-9eb1-2fb5deeda372}</t>
  </si>
  <si>
    <t>822 23</t>
  </si>
  <si>
    <t>103B</t>
  </si>
  <si>
    <t>Dopravně inženýrské opatření VÝSTAVBA PROPUSTKŮ</t>
  </si>
  <si>
    <t>{0078c618-ea59-44a0-898e-59800997e497}</t>
  </si>
  <si>
    <t>103C</t>
  </si>
  <si>
    <t>Dopravně inženýrské opatření  pro SO.110</t>
  </si>
  <si>
    <t>{12f30541-a51b-4e89-b73c-a47e596bb01d}</t>
  </si>
  <si>
    <t>110A</t>
  </si>
  <si>
    <t>Zajištění skalních stěn a svahů km1,685-1,785</t>
  </si>
  <si>
    <t>{6541234c-dc7d-416c-9d77-9278ccd69378}</t>
  </si>
  <si>
    <t>110B</t>
  </si>
  <si>
    <t>Zajištění skalních stěn a svahů km 2,585-2,815</t>
  </si>
  <si>
    <t>{a8dc15ab-96d3-4829-9a88-f79ea98eee25}</t>
  </si>
  <si>
    <t>201</t>
  </si>
  <si>
    <t>Rekonstrukce mostu ev.č. 145-009</t>
  </si>
  <si>
    <t>{714066d7-b56f-467e-a7b7-fd22a576a611}</t>
  </si>
  <si>
    <t>821 11</t>
  </si>
  <si>
    <t>202</t>
  </si>
  <si>
    <t>Rekonstrukce římsy</t>
  </si>
  <si>
    <t>{06ef1e40-efbd-468e-a036-f5521dcb2ce8}</t>
  </si>
  <si>
    <t>815 41</t>
  </si>
  <si>
    <t>1) Krycí list soupisu</t>
  </si>
  <si>
    <t>2) Rekapitulace</t>
  </si>
  <si>
    <t>3) Soupis prací</t>
  </si>
  <si>
    <t>Zpět na list:</t>
  </si>
  <si>
    <t>Rekapitulace stavby</t>
  </si>
  <si>
    <t>KRYCÍ LIST SOUPISU</t>
  </si>
  <si>
    <t>Objekt:</t>
  </si>
  <si>
    <t>000a - Vedlejší a ostatní náklady - způsobilé</t>
  </si>
  <si>
    <t>21111</t>
  </si>
  <si>
    <t>CZ-CPV:</t>
  </si>
  <si>
    <t>45233000-9</t>
  </si>
  <si>
    <t>CZ-CPA:</t>
  </si>
  <si>
    <t>42.11.1</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</si>
  <si>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</si>
  <si>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</si>
  <si>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</si>
  <si>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</si>
  <si>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</si>
  <si>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</si>
  <si>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</si>
  <si>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VRN4 - Inženýrská činnost</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</si>
  <si>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</si>
  <si>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</si>
  <si>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</si>
  <si>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</si>
  <si>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</si>
  <si>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</si>
  <si>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</si>
  <si>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</si>
  <si>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</si>
  <si>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</si>
  <si>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</si>
  <si>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</si>
  <si>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</si>
  <si>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</si>
  <si>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</si>
  <si>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</si>
  <si>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</si>
  <si>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</si>
  <si>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</si>
  <si>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</si>
  <si>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</si>
  <si>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</si>
  <si>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</si>
  <si>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Geodetické práce před výstavbou</t>
  </si>
  <si>
    <t>Kč</t>
  </si>
  <si>
    <t>4</t>
  </si>
  <si>
    <t>513681613</t>
  </si>
  <si>
    <t>VV</t>
  </si>
  <si>
    <t>"vytýčení obvodu staveniště</t>
  </si>
  <si>
    <t>"soubor" 1</t>
  </si>
  <si>
    <t>012303000</t>
  </si>
  <si>
    <t>Geodetické práce po výstavbě</t>
  </si>
  <si>
    <t>-646731436</t>
  </si>
  <si>
    <t>P</t>
  </si>
  <si>
    <t>Poznámka k položce:
OCENĚNO Z AKTUÁLNÍCH CEN GEODETICKÝCH PRACÍ</t>
  </si>
  <si>
    <t xml:space="preserve"> geometrický plán</t>
  </si>
  <si>
    <t>zaměření skutečného provedení stavby vč. zákresu do KN</t>
  </si>
  <si>
    <t>zhotovení dílčích geometrických plánů na pozemky dotčené stavbou</t>
  </si>
  <si>
    <t xml:space="preserve"> 1</t>
  </si>
  <si>
    <t>VRN4</t>
  </si>
  <si>
    <t>Inženýrská činnost</t>
  </si>
  <si>
    <t>3</t>
  </si>
  <si>
    <t>043194000</t>
  </si>
  <si>
    <t>Zkoušky - ostatní zkoušky</t>
  </si>
  <si>
    <t>88421460</t>
  </si>
  <si>
    <t>Poznámka k položce:
CENA STANOVENA  DLE " TECHNICKÝCH KVALITATIVNÍCH PODMÍNEK  STAVEB POZEMNÍCH KOMUNIKACÍ " ( VYDALO MDS), ZEJMÉNA :
KAP. 4 -  ZEMNÍ PRÁCE ( únosnost pláně, míra hutnění, zkoušky namrzavosti)
KAP. 5 - PODKLADNÍ VRSTVY 
KAP. 6- HUTNĚNÉ ASFALTOVÉ VRSTVY 
        ( míra hutnění, tloušťka verstvy, mezerovitost)
měření hluku
kamerové zkoušky)</t>
  </si>
  <si>
    <t>Zkoušení konstrukcí a materiálů  zkušebnou zhotovitele</t>
  </si>
  <si>
    <t>VRN9</t>
  </si>
  <si>
    <t>Ostatní náklady</t>
  </si>
  <si>
    <t>091504000a</t>
  </si>
  <si>
    <t>Náklady související s publikační činností</t>
  </si>
  <si>
    <t>ks</t>
  </si>
  <si>
    <t>-1219845328</t>
  </si>
  <si>
    <t>Poznámka k položce:
CENA PŘEVZATA Z OBDOBNÉ DOKONČENÉ INSTALACE</t>
  </si>
  <si>
    <t>" velkoplošný reklamní panel ve formátu 2100x2200 min. po dobu stavby, včetně zemních prací a nosné konstrukce"   2</t>
  </si>
  <si>
    <t>091504000b</t>
  </si>
  <si>
    <t>-1358317281</t>
  </si>
  <si>
    <t>"pamětní deska  po dokončení  -  min. velikost 300 x 400mm" 1</t>
  </si>
  <si>
    <t>101 - Rekonstrukce silnice II/169 a II/145, úsek B</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</si>
  <si>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</si>
  <si>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</si>
  <si>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</si>
  <si>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</si>
  <si>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</si>
  <si>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</si>
  <si>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</si>
  <si>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</si>
  <si>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99 - Přesun hmot</t>
  </si>
  <si>
    <t xml:space="preserve">      997 - Přesun sutě</t>
  </si>
  <si>
    <t>HSV</t>
  </si>
  <si>
    <t>Práce a dodávky HSV</t>
  </si>
  <si>
    <t>Zemní práce</t>
  </si>
  <si>
    <t>111201101</t>
  </si>
  <si>
    <t>Odstranění křovin a stromů s odstraněním kořenů průměru kmene do 100 mm do sklonu terénu 1 : 5, při celkové ploše do 1 000 m2</t>
  </si>
  <si>
    <t>m2</t>
  </si>
  <si>
    <t>CS ÚRS 2018 01</t>
  </si>
  <si>
    <t>-721869515</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</si>
  <si>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</si>
  <si>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</si>
  <si>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"nelesní zeleň dle dendrologie"  1638</t>
  </si>
  <si>
    <t>111201401</t>
  </si>
  <si>
    <t>Spálení odstraněných křovin a stromů na hromadách průměru kmene do 100 mm pro jakoukoliv plochu</t>
  </si>
  <si>
    <t>-1400429769</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</si>
  <si>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</si>
  <si>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1638</t>
  </si>
  <si>
    <t>112101101</t>
  </si>
  <si>
    <t>Odstranění stromů s odřezáním kmene a s odvětvením listnatých, průměru kmene přes 100 do 300 mm</t>
  </si>
  <si>
    <t>kus</t>
  </si>
  <si>
    <t>-215449176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</si>
  <si>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</si>
  <si>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10+6</t>
  </si>
  <si>
    <t>112101121</t>
  </si>
  <si>
    <t>Odstranění stromů s odřezáním kmene a s odvětvením jehličnatých bez odkornění, průměru kmene přes 100 do 300 mm</t>
  </si>
  <si>
    <t>1120173504</t>
  </si>
  <si>
    <t>" dle přehledu" 20</t>
  </si>
  <si>
    <t>112201101</t>
  </si>
  <si>
    <t>Odstranění pařezů s jejich vykopáním, vytrháním nebo odstřelením, s přesekáním kořenů průměru přes 100 do 300 mm</t>
  </si>
  <si>
    <t>1823187477</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</si>
  <si>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</si>
  <si>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20+16</t>
  </si>
  <si>
    <t>6</t>
  </si>
  <si>
    <t>113107223</t>
  </si>
  <si>
    <t>Odstranění podkladů nebo krytů strojně plochy jednotlivě přes 200 m2 s přemístěním hmot na skládku na vzdálenost do 20 m nebo s naložením na dopravní prostředek z kameniva hrubého drceného, o tl. vrstvy přes 200 do 300 mm</t>
  </si>
  <si>
    <t>945234832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</si>
  <si>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</si>
  <si>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rozšiřovací rýhy pro novou konstrukci +propustky+sjezdy" 4676+66,660+294+148</t>
  </si>
  <si>
    <t>7</t>
  </si>
  <si>
    <t>113108441</t>
  </si>
  <si>
    <t>Rozrytí vrstvy krytu nebo podkladu z kameniva bez zhutnění, bez vyrovnání rozrytého materiálu, pro jakékoliv tloušťky bez živičného pojiva</t>
  </si>
  <si>
    <t>-2099756943</t>
  </si>
  <si>
    <t xml:space="preserve">Poznámka k souboru cen:
1. V ceně -8441 nejsou započteny náklady na příp. nutné doplnění kamenivem, které se oceňuje cenami souboru cen 566 . 0-11 Úprava dosavadního krytu z kameniva drceného jako podklad pro nový kryt.
</t>
  </si>
  <si>
    <t>4676</t>
  </si>
  <si>
    <t>8</t>
  </si>
  <si>
    <t>113108442</t>
  </si>
  <si>
    <t>Rozrytí vrstvy krytu nebo podkladu z kameniva bez zhutnění, bez vyrovnání rozrytého materiálu, pro jakékoliv tloušťky se živičným pojivem</t>
  </si>
  <si>
    <t>534931519</t>
  </si>
  <si>
    <t>"sjezdy" 133</t>
  </si>
  <si>
    <t>9</t>
  </si>
  <si>
    <t>113154114</t>
  </si>
  <si>
    <t>Frézování živičného podkladu nebo krytu s naložením na dopravní prostředek plochy do 500 m2 bez překážek v trase pruhu šířky do 0,5 m, tloušťky vrstvy 100 mm</t>
  </si>
  <si>
    <t>303625724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</si>
  <si>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</si>
  <si>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 propustky" 2*66,660</t>
  </si>
  <si>
    <t>10</t>
  </si>
  <si>
    <t>113154334</t>
  </si>
  <si>
    <t>Frézování živičného podkladu nebo krytu s naložením na dopravní prostředek plochy přes 1 000 do 10 000 m2 bez překážek v trase pruhu šířky přes 1 m do 2 m, tloušťky vrstvy 100 mm</t>
  </si>
  <si>
    <t>736994590</t>
  </si>
  <si>
    <t>" odstranění  okraje  vozovky - dle přehledu  tl. 260mm"  3*4676</t>
  </si>
  <si>
    <t>11</t>
  </si>
  <si>
    <t>113154434</t>
  </si>
  <si>
    <t>Frézování živičného podkladu nebo krytu s naložením na dopravní prostředek plochy přes 10 000 m2 bez překážek v trase pruhu šířky do 2 m, tloušťky vrstvy 100 mm</t>
  </si>
  <si>
    <t>1564622049</t>
  </si>
  <si>
    <t>"dle přehledu" 22156</t>
  </si>
  <si>
    <t>12</t>
  </si>
  <si>
    <t>120901113</t>
  </si>
  <si>
    <t>Bourání konstrukcí v odkopávkách a prokopávkách, korytech vodotečí, melioračních kanálech - ručně s přemístěním suti na hromady na vzdálenost do 20 m nebo s naložením na dopravní prostředek ze zdiva kamenného, pro jakýkoliv druh kamene na maltu cementovou</t>
  </si>
  <si>
    <t>m3</t>
  </si>
  <si>
    <t>1941857778</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</si>
  <si>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</si>
  <si>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 žulová jímka - tl.300mm "13,640*0,3</t>
  </si>
  <si>
    <t>13</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</si>
  <si>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</si>
  <si>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</si>
  <si>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1233563249</t>
  </si>
  <si>
    <t>"betonové plomby v kci - předpoklad" 15</t>
  </si>
  <si>
    <t>"dle přehledné tabulky  propustků  čel a jímek" 18,682+14,680+12,144</t>
  </si>
  <si>
    <t>Součet</t>
  </si>
  <si>
    <t>14</t>
  </si>
  <si>
    <t>122202204</t>
  </si>
  <si>
    <t>Odkopávky a prokopávky nezapažené pro silnice s přemístěním výkopku v příčných profilech na vzdálenost do 15 m nebo s naložením na dopravní prostředek v hornině tř. 3 přes 5 000 m3</t>
  </si>
  <si>
    <t>1840302904</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</si>
  <si>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</si>
  <si>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"dle rozkladu v  TPK"  5222,8</t>
  </si>
  <si>
    <t>122202209</t>
  </si>
  <si>
    <t>Odkopávky a prokopávky nezapažené pro silnice s přemístěním výkopku v příčných profilech na vzdálenost do 15 m nebo s naložením na dopravní prostředek v hornině tř. 3 Příplatek k cenám za lepivost horniny tř. 3</t>
  </si>
  <si>
    <t>1416304540</t>
  </si>
  <si>
    <t>"předpoklad 60% " 5222,8*0,6</t>
  </si>
  <si>
    <t>16</t>
  </si>
  <si>
    <t>122302204</t>
  </si>
  <si>
    <t>Odkopávky a prokopávky nezapažené pro silnice s přemístěním výkopku v příčných profilech na vzdálenost do 15 m nebo s naložením na dopravní prostředek v hornině tř. 4 přes 5 000 m3</t>
  </si>
  <si>
    <t>-407067738</t>
  </si>
  <si>
    <t>"dle rozkladu v TPK"  7281,2</t>
  </si>
  <si>
    <t>17</t>
  </si>
  <si>
    <t>122302209</t>
  </si>
  <si>
    <t>Odkopávky a prokopávky nezapažené pro silnice s přemístěním výkopku v příčných profilech na vzdálenost do 15 m nebo s naložením na dopravní prostředek v hornině tř. 4 Příplatek k cenám za lepivost horniny tř. 4</t>
  </si>
  <si>
    <t>-1718839720</t>
  </si>
  <si>
    <t>"předpoklad 50% "  7281,2*0,5</t>
  </si>
  <si>
    <t>18</t>
  </si>
  <si>
    <t>122402204</t>
  </si>
  <si>
    <t>Odkopávky a prokopávky nezapažené pro silnice s přemístěním výkopku v příčných profilech na vzdálenost do 15 m nebo s naložením na dopravní prostředek v hornině tř. 5 přes 5 000 m3</t>
  </si>
  <si>
    <t>1530941400</t>
  </si>
  <si>
    <t>"dle rozkladu  v TPK-80%" 794,2*0,8</t>
  </si>
  <si>
    <t>19</t>
  </si>
  <si>
    <t>128401101</t>
  </si>
  <si>
    <t>Dolamování na dně odkopávek a prokopávek v horninách tř. 5 až 7 ve vrstvě tloušťky do 1 000 mm, bez naložení v hornině tř. 5</t>
  </si>
  <si>
    <t>-2748842</t>
  </si>
  <si>
    <t xml:space="preserve">Poznámka k souboru cen:
1. Ceny lze použít pouze tehdy, předepisuje-li projekt, že dno nebo údolní boky odkopávky nebo prokopávky se musí dolámat bez použití trhavin, aby se neporušila skalní hornina v údolních bocích nebo podloží, a dále podle čl. 3115 Všeobecných podmínek tohoto katalogu.
2. Ceny lze použít i pro dolamování na dně a na údolních bocích při stavbách přehrad, při zavázání boků hrází, pro injekční a revizní štoly a pro skluzy.
3. Manipulace s výkopkem z dolamování, uvedeného v pozn. č. 2 a prováděného ve výšce přes 8 m nad vodorovnou rovinou, oddělující tuto odkopávku nebo prokopávku od jámy s ní související, se oceňuje vždy cenami souboru cen 166 10-11 Přehození neulehlého výkopku,a to na objem dolamování ve výšce přes 8 do 16 m jednou, ve výšce přes 16 do 24 m dvakrát, atd. a cenou 167 10-11 Nakládání neulehlého výkopku pro objem dolamování ve výšce přes 8 m.
4. V cenách jsou započteny i náklady na případné nutné přemístění výkopku ve výkopišti a na přehození výkopku na přilehlém terénu do 3 m od okraje odkopávky nebo prokopávky.
</t>
  </si>
  <si>
    <t>"dle rozkladu v TPK- 20%" 794,2*0,2</t>
  </si>
  <si>
    <t>20</t>
  </si>
  <si>
    <t>131301102</t>
  </si>
  <si>
    <t>Hloubení nezapažených jam a zářezů s urovnáním dna do předepsaného profilu a spádu v hornině tř. 4 přes 100 do 1 000 m3</t>
  </si>
  <si>
    <t>261989267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</si>
  <si>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</si>
  <si>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"propustky dle přehledu - 70% " 143,933*0,6</t>
  </si>
  <si>
    <t>" další výkopy u propustků -70%" (115,942+213,066+11,136+12,825)*0,6</t>
  </si>
  <si>
    <t>"vsakovací jímky - 2ks "  8</t>
  </si>
  <si>
    <t>131301109</t>
  </si>
  <si>
    <t>Hloubení nezapažených jam a zářezů s urovnáním dna do předepsaného profilu a spádu Příplatek k cenám za lepivost horniny tř. 4</t>
  </si>
  <si>
    <t>-1308631722</t>
  </si>
  <si>
    <t>"předpoklad 50%"   306,141*0,5</t>
  </si>
  <si>
    <t>22</t>
  </si>
  <si>
    <t>131401102</t>
  </si>
  <si>
    <t>Hloubení nezapažených jam a zářezů s urovnáním dna do předepsaného profilu a spádu v hornině tř. 5 přes 100 do 1 000 m3</t>
  </si>
  <si>
    <t>-2069300692</t>
  </si>
  <si>
    <t>"propustky dle přehledu - 30% " 143,933*0,3</t>
  </si>
  <si>
    <t>" další výkopy u propustků -30%" (115,942+213,066+11,136+12,825)*0,3</t>
  </si>
  <si>
    <t>23</t>
  </si>
  <si>
    <t>132301102</t>
  </si>
  <si>
    <t>Hloubení zapažených i nezapažených rýh šířky do 600 mm s urovnáním dna do předepsaného profilu a spádu v hornině tř. 4 přes 100 m3</t>
  </si>
  <si>
    <t>518366193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</si>
  <si>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</si>
  <si>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 trativod dle přehledu - 70%"      416,9*0,7</t>
  </si>
  <si>
    <t>24</t>
  </si>
  <si>
    <t>132301109</t>
  </si>
  <si>
    <t>Hloubení zapažených i nezapažených rýh šířky do 600 mm s urovnáním dna do předepsaného profilu a spádu v hornině tř. 4 Příplatek k cenám za lepivost horniny tř. 4</t>
  </si>
  <si>
    <t>586293362</t>
  </si>
  <si>
    <t>" 50% objemu " 291,830*0,5</t>
  </si>
  <si>
    <t>25</t>
  </si>
  <si>
    <t>132301202</t>
  </si>
  <si>
    <t>Hloubení zapažených i nezapažených rýh šířky přes 600 do 2 000 mm s urovnáním dna do předepsaného profilu a spádu v hornině tř. 4 přes 100 do 1 000 m3</t>
  </si>
  <si>
    <t>-411276735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</si>
  <si>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</si>
  <si>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propustky dle přehledné tabulky -60% " ( 8,371+4,560)*0,6</t>
  </si>
  <si>
    <t>26</t>
  </si>
  <si>
    <t>132301209</t>
  </si>
  <si>
    <t>Hloubení zapažených i nezapažených rýh šířky přes 600 do 2 000 mm s urovnáním dna do předepsaného profilu a spádu v hornině tř. 4 Příplatek k cenám za lepivost horniny tř. 4</t>
  </si>
  <si>
    <t>1063285937</t>
  </si>
  <si>
    <t>7,759*0,5</t>
  </si>
  <si>
    <t>27</t>
  </si>
  <si>
    <t>138401101</t>
  </si>
  <si>
    <t>Dolamování zapažených nebo nezapažených hloubených vykopávek v horninách tř. 5 až 7 s použitím pneum s příp. nutným přemístěním výkopku ve výkopišti, bez naložení jam nebo zářezů, ve vrstvě tl. do 1 000 mm v hornině tř. 5</t>
  </si>
  <si>
    <t>-1452938183</t>
  </si>
  <si>
    <t xml:space="preserve">Poznámka k souboru cen:
1. Ceny lze použít pouze tehdy, předepisuje-li projekt, že dno nebo boky hloubené vykopávky se musí dolámat bez použití trhavin, aby se neporušila skalní hornina v bocích nebo podložích vykopávky a dále podle čl. 3115 Všeobecných podmínek tohoto katalogu
2. V ceně jsou započteny i náklady na přehození výkopku na přilehlém terénu na vzdálenost:
a) do 3 m od okraje jámy nebo zářezu,
b) do 5 m od osy rýhy,
c) do 5 m od hrany šachty.
3. Půdorysná plochy šachty se určuje v úrovni přilehlého terénu
</t>
  </si>
  <si>
    <t>"propustky dle přehledu - 70% " 143,933*0,1</t>
  </si>
  <si>
    <t>" další výkopy u propustků -70%" (115,942+213,066+11,136+12,825)*0,1</t>
  </si>
  <si>
    <t>28</t>
  </si>
  <si>
    <t>138401201</t>
  </si>
  <si>
    <t>Dolamování zapažených nebo nezapažených hloubených vykopávek v horninách tř. 5 až 7 s použitím pneum s příp. nutným přemístěním výkopku ve výkopišti, bez naložení rýh, ve vrstvě tl. do 500 mm v hornině tř. 5</t>
  </si>
  <si>
    <t>407060641</t>
  </si>
  <si>
    <t>" trativod dle přehledu - 30%"      416,9*0,3</t>
  </si>
  <si>
    <t>" odstranění zásypu příkopu - 30%"      593,6</t>
  </si>
  <si>
    <t>29</t>
  </si>
  <si>
    <t>1517R</t>
  </si>
  <si>
    <t>Záporové pažení - pohlednová plocha - zřízení a odstranění kompletní</t>
  </si>
  <si>
    <t>-642633469</t>
  </si>
  <si>
    <t>"VIDITELNÁ POHLEDOVÁ PLOCHA</t>
  </si>
  <si>
    <t>"dle přehledu propustků" 3*40</t>
  </si>
  <si>
    <t>31</t>
  </si>
  <si>
    <t>162301401</t>
  </si>
  <si>
    <t>Vodorovné přemístění větví, kmenů nebo pařezů s naložením, složením a dopravou do 5000 m větví stromů listnatých, průměru kmene přes 100 do 300 mm</t>
  </si>
  <si>
    <t>-262812150</t>
  </si>
  <si>
    <t xml:space="preserve">Poznámka k souboru cen:
1. Průměr kmene i pařezu se měří v místě řezu.
2. Měrná jednotka je 1 strom.
</t>
  </si>
  <si>
    <t>30</t>
  </si>
  <si>
    <t>161101101</t>
  </si>
  <si>
    <t>Svislé přemístění výkopku bez naložení do dopravní nádoby avšak s vyprázdněním dopravní nádoby na hromadu nebo do dopravního prostředku z horniny tř. 1 až 4, při hloubce výkopu přes 1 do 2,5 m</t>
  </si>
  <si>
    <t>1832317377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</si>
  <si>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</si>
  <si>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306,141+149,071+291,830+7,759+49,690+125,070</t>
  </si>
  <si>
    <t>32</t>
  </si>
  <si>
    <t>162301405</t>
  </si>
  <si>
    <t>Vodorovné přemístění větví, kmenů nebo pařezů s naložením, složením a dopravou do 5000 m větví stromů jehličnatých, průměru kmene přes 100 do 300 mm</t>
  </si>
  <si>
    <t>1800178087</t>
  </si>
  <si>
    <t>33</t>
  </si>
  <si>
    <t>162301411</t>
  </si>
  <si>
    <t>Vodorovné přemístění větví, kmenů nebo pařezů s naložením, složením a dopravou do 5000 m kmenů stromů listnatých, průměru přes 100 do 300 mm</t>
  </si>
  <si>
    <t>856735163</t>
  </si>
  <si>
    <t>34</t>
  </si>
  <si>
    <t>162301415</t>
  </si>
  <si>
    <t>Vodorovné přemístění větví, kmenů nebo pařezů s naložením, složením a dopravou do 5000 m kmenů stromů jehličnatých, průměru přes 100 do 300 mm</t>
  </si>
  <si>
    <t>-595547263</t>
  </si>
  <si>
    <t>35</t>
  </si>
  <si>
    <t>162301421</t>
  </si>
  <si>
    <t>Vodorovné přemístění větví, kmenů nebo pařezů s naložením, složením a dopravou do 5000 m pařezů kmenů, průměru přes 100 do 300 mm</t>
  </si>
  <si>
    <t>1624307252</t>
  </si>
  <si>
    <t>36</t>
  </si>
  <si>
    <t>162501102</t>
  </si>
  <si>
    <t>Vodorovné přemístění výkopku nebo sypaniny po suchu na obvyklém dopravním prostředku, bez naložení výkopku, avšak se složením bez rozhrnutí z horniny tř. 1 až 4 na vzdálenost přes 2 500 do 3 000 m</t>
  </si>
  <si>
    <t>-86186956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</si>
  <si>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</si>
  <si>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"potřeba horn. 1-4 ZK+zásypTER+zásyp propustků+obsyp+násyp, vše  na mezideponii"   (610+8199+336,988+759,500+2201)</t>
  </si>
  <si>
    <t>"méně pokrytí horn 5"  -158,840-149,071-49,915-635,360-125,070</t>
  </si>
  <si>
    <t>"zpět z mezideponie"  -1118,256+12106,488</t>
  </si>
  <si>
    <t>37</t>
  </si>
  <si>
    <t>162501152</t>
  </si>
  <si>
    <t>Vodorovné přemístění výkopku nebo sypaniny po suchu na obvyklém dopravním prostředku, bez naložení výkopku, avšak se složením bez rozhrnutí z horniny tř. 5 až 7 na vzdálenost přes 2 500 do 3 000 m</t>
  </si>
  <si>
    <t>1196550409</t>
  </si>
  <si>
    <t>"jámy rýhy pro zpracování ve stavbě tam a zpět" 1118,256*2</t>
  </si>
  <si>
    <t>"frézovaná do stavby" 593,600</t>
  </si>
  <si>
    <t>"bourané zdivo" 60,506+4,092</t>
  </si>
  <si>
    <t>38</t>
  </si>
  <si>
    <t>162701105</t>
  </si>
  <si>
    <t>Vodorovné přemístění výkopku nebo sypaniny po suchu na obvyklém dopravním prostředku, bez naložení výkopku, avšak se složením bez rozhrnutí z horniny tř. 1 až 4 na vzdálenost přes 9 000 do 10 000 m</t>
  </si>
  <si>
    <t>-264276819</t>
  </si>
  <si>
    <t>"výkop " 5222,8+7281,2</t>
  </si>
  <si>
    <t>"jámy, rýhy"     306,141+291,830+7,759</t>
  </si>
  <si>
    <t>"méně mezideponie"   -10988,232</t>
  </si>
  <si>
    <t>39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</si>
  <si>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</si>
  <si>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</si>
  <si>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133528647</t>
  </si>
  <si>
    <t>"celkem do 28km - skládka Zavlekov"</t>
  </si>
  <si>
    <t>2121,498*27</t>
  </si>
  <si>
    <t>40</t>
  </si>
  <si>
    <t>167101102</t>
  </si>
  <si>
    <t>Nakládání, skládání a překládání neulehlého výkopku nebo sypaniny nakládání, množství přes 100 m3, z hornin tř. 1 až 4</t>
  </si>
  <si>
    <t>398100234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</si>
  <si>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</si>
  <si>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"výkopek na mezideponii"  10988,232</t>
  </si>
  <si>
    <t>41</t>
  </si>
  <si>
    <t>167101152</t>
  </si>
  <si>
    <t>Nakládání, skládání a překládání neulehlého výkopku nebo sypaniny nakládání, množství přes 100 m3, z hornin tř. 5 až 7</t>
  </si>
  <si>
    <t>184494290</t>
  </si>
  <si>
    <t>" dtto výkopek" 1118,256</t>
  </si>
  <si>
    <t>" frézovaná pro zásyp příkopu" 593,600</t>
  </si>
  <si>
    <t>42</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</si>
  <si>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</si>
  <si>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</si>
  <si>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1688826957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</si>
  <si>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</si>
  <si>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 dle TPK"  2201</t>
  </si>
  <si>
    <t>43</t>
  </si>
  <si>
    <t>171101131</t>
  </si>
  <si>
    <t>Uložení sypaniny do násypů s rozprostřením sypaniny ve vrstvách a s hrubým urovnáním zhutněných s uzavřením povrchu násypu z hornin nesoudržných a soudržných střídavě ukládaných</t>
  </si>
  <si>
    <t>1453064816</t>
  </si>
  <si>
    <t>" vyztužený násyp" 8199</t>
  </si>
  <si>
    <t>"výměna podloží"3028*0,3</t>
  </si>
  <si>
    <t>"aktivní zona dle TPK" 1884*0,5</t>
  </si>
  <si>
    <t>44</t>
  </si>
  <si>
    <t>M</t>
  </si>
  <si>
    <t>583806520</t>
  </si>
  <si>
    <t>kámen lomový neupravený tříděný frakce 0/250</t>
  </si>
  <si>
    <t>t</t>
  </si>
  <si>
    <t>-2026762905</t>
  </si>
  <si>
    <t>" AZ+ N-TER+výměna podloží"( 942+8199*0,3+908,400)*2</t>
  </si>
  <si>
    <t>" obsyp"  759,500*2</t>
  </si>
  <si>
    <t>45</t>
  </si>
  <si>
    <t>171151211</t>
  </si>
  <si>
    <t>Strmý svah ze zemin vyztužených geosyntetiky s pohledovou plochou sklonu 50-70° z ocelové sítě se zatravněním, výšky do 2 m</t>
  </si>
  <si>
    <t>-98064980</t>
  </si>
  <si>
    <t xml:space="preserve">Poznámka k souboru cen:
1. Množství měrných jednotek se určuje v m2 pohledové plochy svahu.
2. V cenách jsou započteny i náklady na:
a) pohledový prvek,
b) výztužnou geomříž,
c) spojovací materiál,
d) zemní práce spojené se zpracováním zeminy - rozhrnutí a hutnění.
3. V cenách nejsou započteny náklady na dodávku zásypového materiálu vyztuženého bloku. Pokud je zásyp prováděn z nakupovaného materiálu, oceňuje se ve specifikaci.
4. Pro související zemní práce platí:
a) ceny jsou stanoveny pro zeminy tříd 1-4. Provádění v zeminách vyšších tříd se oceňuje individuálně,
b) při výpočtu objemu je hloubka vyztuženého bloku rovna výšce konstrukce. U konstrukcí výšky do 2 m, ceny -1211 a -1221, je hloubka vyztuženého bloku 1,5 násobkem její výšky.
5. V množství geomříží je započteno ztratné 5 %.
</t>
  </si>
  <si>
    <t>" dle přehledu"  702,8</t>
  </si>
  <si>
    <t>46</t>
  </si>
  <si>
    <t>171151212</t>
  </si>
  <si>
    <t>Strmý svah ze zemin vyztužených geosyntetiky s pohledovou plochou sklonu 50-70° z ocelové sítě se zatravněním, výšky přes 2 do 4 m</t>
  </si>
  <si>
    <t>-1316244187</t>
  </si>
  <si>
    <t>"dle přehledu" 1103,1</t>
  </si>
  <si>
    <t>47</t>
  </si>
  <si>
    <t>171201201</t>
  </si>
  <si>
    <t>Uložení sypaniny na skládky</t>
  </si>
  <si>
    <t>-795232283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</si>
  <si>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</si>
  <si>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 veškerý výkopek dle rozboru v TPK"  13298,1</t>
  </si>
  <si>
    <t>48</t>
  </si>
  <si>
    <t>171201211</t>
  </si>
  <si>
    <t>Poplatek za uložení stavebního odpadu na skládce (skládkovné) zeminy a kameniva zatříděného do Katalogu odpadů pod kódem 170 504</t>
  </si>
  <si>
    <t>-14806030</t>
  </si>
  <si>
    <t xml:space="preserve">Poznámka k souboru cen:
1. Ceny uvedené v souboru cen lze po dohodě upravit podle místních podmínek.
</t>
  </si>
  <si>
    <t>" horn. 1-4" 1951,3*1,8</t>
  </si>
  <si>
    <t>49</t>
  </si>
  <si>
    <t>174101101</t>
  </si>
  <si>
    <t>Zásyp sypaninou z jakékoliv horniny s uložením výkopku ve vrstvách se zhutněním jam, šachet, rýh nebo kolem objektů v těchto vykopávkách</t>
  </si>
  <si>
    <t>1332663435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</si>
  <si>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</si>
  <si>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"propustky dle přehledu "  69,903+93,182+162,265+5,302+6,336</t>
  </si>
  <si>
    <t>"krajnice  vlevo dle TPK - kam.materiál" 1240</t>
  </si>
  <si>
    <t>"zemní jímky"  2*2*1  *2</t>
  </si>
  <si>
    <t>"frézovaná - zásyp příkopu při budování  ztuž.svahů"  (158+100+590)*0,7</t>
  </si>
  <si>
    <t>50</t>
  </si>
  <si>
    <t>583439300</t>
  </si>
  <si>
    <t>kamenivo drcené hrubé frakce 16-32</t>
  </si>
  <si>
    <t>670315975</t>
  </si>
  <si>
    <t>"zásyp kamen.materálem levostranného příkopu dle TPK a zemních jímek"  (1240+8)*2</t>
  </si>
  <si>
    <t>51</t>
  </si>
  <si>
    <t>175101201</t>
  </si>
  <si>
    <t>Obsypání objektů nad přilehlým původním terénem sypaninou z vhodných hornin 1 až 4 nebo materiálem uloženým ve vzdálenosti do 3 m od vnějšího kraje objektu pro jakoukoliv míru zhutnění bez prohození sypaniny sítem</t>
  </si>
  <si>
    <t>-17699205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</si>
  <si>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</si>
  <si>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"pata vyztuženého svahu dle TPK - 50% "  1519*0,5</t>
  </si>
  <si>
    <t>52</t>
  </si>
  <si>
    <t>181951102</t>
  </si>
  <si>
    <t>Úprava pláně vyrovnáním výškových rozdílů v hornině tř. 1 až 4 se zhutněním</t>
  </si>
  <si>
    <t>1998874823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</si>
  <si>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</si>
  <si>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 dle štěrkodrtí" 986+2516+1009</t>
  </si>
  <si>
    <t>" parapláň "4511</t>
  </si>
  <si>
    <t>53</t>
  </si>
  <si>
    <t>182101101</t>
  </si>
  <si>
    <t>Svahování trvalých svahů do projektovaných profilů s potřebným přemístěním výkopku při svahování v zářezech v hornině tř. 1 až 4</t>
  </si>
  <si>
    <t>-1814960380</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</si>
  <si>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</si>
  <si>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"dle TPK   " 68</t>
  </si>
  <si>
    <t>54</t>
  </si>
  <si>
    <t>182201101</t>
  </si>
  <si>
    <t>Svahování trvalých svahů do projektovaných profilů s potřebným přemístěním výkopku při svahování násypů v jakékoliv hornině</t>
  </si>
  <si>
    <t>-353852392</t>
  </si>
  <si>
    <t>"dle TPK" 6109</t>
  </si>
  <si>
    <t>55</t>
  </si>
  <si>
    <t>182301132</t>
  </si>
  <si>
    <t>Rozprostření a urovnání ornice ve svahu sklonu přes 1:5 při souvislé ploše přes 500 m2, tl. vrstvy přes 100 do 150 mm</t>
  </si>
  <si>
    <t>-1362776489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</si>
  <si>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</si>
  <si>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"dle TPK"  4610</t>
  </si>
  <si>
    <t>56</t>
  </si>
  <si>
    <t>103715000</t>
  </si>
  <si>
    <t>substrát pro trávníky VL</t>
  </si>
  <si>
    <t>-181637701</t>
  </si>
  <si>
    <t>"pro ohumusování" 4610*0,15</t>
  </si>
  <si>
    <t>57</t>
  </si>
  <si>
    <t>183405212</t>
  </si>
  <si>
    <t>Výsev trávníku hydroosevem na hlušinu</t>
  </si>
  <si>
    <t>-319358410</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</si>
  <si>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</si>
  <si>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"terramesh- lícová plocha "  1805,860</t>
  </si>
  <si>
    <t>"svahy násypů" 4610</t>
  </si>
  <si>
    <t>Zakládání</t>
  </si>
  <si>
    <t>58</t>
  </si>
  <si>
    <t>211531111</t>
  </si>
  <si>
    <t>Výplň kamenivem do rýh odvodňovacích žeber nebo trativodů bez zhutnění, s úpravou povrchu výplně kamenivem hrubým drceným frakce 16 až 63 mm</t>
  </si>
  <si>
    <t>1442064023</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</si>
  <si>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</si>
  <si>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 trativody dle přehledu"  416,9</t>
  </si>
  <si>
    <t>59</t>
  </si>
  <si>
    <t>211971110</t>
  </si>
  <si>
    <t>Zřízení opláštění výplně z geotextilie odvodňovacích žeber nebo trativodů v rýze nebo zářezu se stěnami šikmými o sklonu do 1:2</t>
  </si>
  <si>
    <t>1583311663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</si>
  <si>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</si>
  <si>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"vlevo km 2,6-3,9"  1300*2,5</t>
  </si>
  <si>
    <t>60</t>
  </si>
  <si>
    <t>693110030</t>
  </si>
  <si>
    <t>geotextilie tkaná PP 40kN/m</t>
  </si>
  <si>
    <t>-39380864</t>
  </si>
  <si>
    <t>3250*1,02</t>
  </si>
  <si>
    <t>61</t>
  </si>
  <si>
    <t>212532111</t>
  </si>
  <si>
    <t>Lože pro trativody z kameniva hrubého drceného</t>
  </si>
  <si>
    <t>1599752955</t>
  </si>
  <si>
    <t xml:space="preserve">Poznámka k souboru cen:
1. V cenách jsou započteny i náklady na vyčištění dna rýh a na urovnání povrchu lože.
2. V ceně materiálu jsou započteny i náklady na prohození výkopku.
</t>
  </si>
  <si>
    <t>" ŠDpero před násypem  Terr.,  tl.200-300mm -  dle TPK "  6740*0,30</t>
  </si>
  <si>
    <t>"fr.0-32 -  - dle tabulky propustků včetně čel,vtok.jímek, koryt ....." 3,721+1,5+0,418++1,634+0,400+0,111</t>
  </si>
  <si>
    <t>62</t>
  </si>
  <si>
    <t>212572121</t>
  </si>
  <si>
    <t>Lože pro trativody z kameniva drobného těženého</t>
  </si>
  <si>
    <t>1770391526</t>
  </si>
  <si>
    <t>"trativody vlevo"  2235*0,5*0,1</t>
  </si>
  <si>
    <t>"trativody vpravo " (105+103)*0,5*0,1</t>
  </si>
  <si>
    <t>63</t>
  </si>
  <si>
    <t>212755218</t>
  </si>
  <si>
    <t>Trativody bez lože z drenážních trubek plastových flexibilních D 200 mm</t>
  </si>
  <si>
    <t>m</t>
  </si>
  <si>
    <t>1541413763</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</si>
  <si>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</si>
  <si>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 xml:space="preserve">PERFORACE  220st. </t>
  </si>
  <si>
    <t>" dle přehledu vlevo a vpravo"  1781,2</t>
  </si>
  <si>
    <t>" příčné přechody "  15+2*12</t>
  </si>
  <si>
    <t>64</t>
  </si>
  <si>
    <t>213141112</t>
  </si>
  <si>
    <t>Zřízení vrstvy z geotextilie filtrační, separační, odvodňovací, ochranné, výztužné nebo protierozní v rovině nebo ve sklonu do 1:5, šířky přes 3 do 6 m</t>
  </si>
  <si>
    <t>-1005395106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</si>
  <si>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</si>
  <si>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 výměna podloží" 3030</t>
  </si>
  <si>
    <t>65</t>
  </si>
  <si>
    <t>693112450</t>
  </si>
  <si>
    <t>geotextilie netkaná PP 400g/m2</t>
  </si>
  <si>
    <t>675814254</t>
  </si>
  <si>
    <t>3030*1,15 'Přepočtené koeficientem množství</t>
  </si>
  <si>
    <t>66</t>
  </si>
  <si>
    <t>273311127</t>
  </si>
  <si>
    <t>Základové konstrukce z betonu prostého desky ve výkopu nebo na hlavách pilot C 25/30</t>
  </si>
  <si>
    <t>5206299</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</si>
  <si>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</si>
  <si>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"propustky dle přehledné tabulky - podkladní beton+lože" 8,586+3,270+2,457+3,826+0,144+0,389+5,719+2,655+0,400+3,832+0,480</t>
  </si>
  <si>
    <t>67</t>
  </si>
  <si>
    <t>273321118</t>
  </si>
  <si>
    <t>Základové konstrukce z betonu železového desky ve výkopu nebo na hlavách pilot C 30/37</t>
  </si>
  <si>
    <t>1770020995</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</si>
  <si>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</si>
  <si>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"podkladní deska zastávky BUS"  1018,2*0,25</t>
  </si>
  <si>
    <t>68</t>
  </si>
  <si>
    <t>273354111</t>
  </si>
  <si>
    <t>Bednění základových konstrukcí desek zřízení</t>
  </si>
  <si>
    <t>-1253855603</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</si>
  <si>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</si>
  <si>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"zastávky BUS" 194,5</t>
  </si>
  <si>
    <t>" propustky dle přehledné tabulky" 77,870+16,800+78,526+61,125+14,580</t>
  </si>
  <si>
    <t>69</t>
  </si>
  <si>
    <t>273354211</t>
  </si>
  <si>
    <t>Bednění základových konstrukcí desek odstranění bednění</t>
  </si>
  <si>
    <t>-1813261201</t>
  </si>
  <si>
    <t>443,401</t>
  </si>
  <si>
    <t>70</t>
  </si>
  <si>
    <t>273362021</t>
  </si>
  <si>
    <t>Výztuž základů desek ze svařovaných sítí z drátů typu KARI</t>
  </si>
  <si>
    <t>-114786868</t>
  </si>
  <si>
    <t xml:space="preserve">Poznámka k souboru cen:
1. Ceny platí pro desky rovné, s náběhy, hřibové nebo upnuté do žeber včetně výztuže těchto žeber.
</t>
  </si>
  <si>
    <t>" obetonování + vt.jímka dle tabulky propustků" (643,455+204,610)*0,001</t>
  </si>
  <si>
    <t>" podkladní deska BUS"  2814*0,0079</t>
  </si>
  <si>
    <t>71</t>
  </si>
  <si>
    <t>274311128</t>
  </si>
  <si>
    <t>Základové konstrukce z betonu prostého pasy, prahy, věnce a ostruhy ve výkopu nebo na hlavách pilot C 30/37</t>
  </si>
  <si>
    <t>2139203857</t>
  </si>
  <si>
    <t>"betonové prahy" 2,944+0,480</t>
  </si>
  <si>
    <t>Svislé a kompletní konstrukce</t>
  </si>
  <si>
    <t>72</t>
  </si>
  <si>
    <t>334323118</t>
  </si>
  <si>
    <t>Mostní opěry a úložné prahy z betonu železového C 30/37</t>
  </si>
  <si>
    <t>-961173320</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</si>
  <si>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</si>
  <si>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 úhlová zeď propustku km 1,678 - dle přehledu"  35,487</t>
  </si>
  <si>
    <t>73</t>
  </si>
  <si>
    <t>334351112</t>
  </si>
  <si>
    <t>Bednění mostních opěr a úložných prahů ze systémového bednění zřízení z překližek, pro železobeton</t>
  </si>
  <si>
    <t>702835871</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</si>
  <si>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</si>
  <si>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78,526</t>
  </si>
  <si>
    <t>74</t>
  </si>
  <si>
    <t>334351211</t>
  </si>
  <si>
    <t>Bednění mostních opěr a úložných prahů ze systémového bednění odstranění z překližek</t>
  </si>
  <si>
    <t>2101755765</t>
  </si>
  <si>
    <t>75</t>
  </si>
  <si>
    <t>334361216</t>
  </si>
  <si>
    <t>Výztuž betonářská mostních konstrukcí opěr, úložných prahů, křídel, závěrných zídek, bloků ložisek, pilířů a sloupů z oceli 10 505 (R) nebo BSt 500 dříků opěr</t>
  </si>
  <si>
    <t>1636234607</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</si>
  <si>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</si>
  <si>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5,571</t>
  </si>
  <si>
    <t>Vodorovné konstrukce</t>
  </si>
  <si>
    <t>76</t>
  </si>
  <si>
    <t>451573111</t>
  </si>
  <si>
    <t>Lože pod potrubí, stoky a drobné objekty v otevřeném výkopu z písku a štěrkopísku do 63 mm</t>
  </si>
  <si>
    <t>1633773651</t>
  </si>
  <si>
    <t xml:space="preserve">Poznámka k souboru cen:
1. Ceny -1111 a -1192 lze použít i pro zřízení sběrných vrstev nad drenážními trubkami.
2. V cenách -5111 a -1192 jsou započteny i náklady na prohození výkopku získaného při zemních pracích.
</t>
  </si>
  <si>
    <t>"propust v km 1,678"  27,375*0,5</t>
  </si>
  <si>
    <t>77</t>
  </si>
  <si>
    <t>452385121</t>
  </si>
  <si>
    <t>Podkladní a vyrovnávací konstrukce z betonu pražce ze železového betonu tř. C 12/15 pod potrubí v otevřeném výkopu, průřezové plochy přes 25000 do 50000 mm2</t>
  </si>
  <si>
    <t>38211999</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</si>
  <si>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</si>
  <si>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"propustky dle přehledné tabulky" 24*0,8</t>
  </si>
  <si>
    <t>78</t>
  </si>
  <si>
    <t>462511161</t>
  </si>
  <si>
    <t>Zához z lomového kamene neupraveného provedený ze břehu nebo z lešení, do sucha nebo do vody tříděného, hmotnost jednotlivých kamenů do 80 kg bez výplně mezer</t>
  </si>
  <si>
    <t>726859266</t>
  </si>
  <si>
    <t xml:space="preserve">Poznámka k souboru cen:
1. V příplatcích jsou započteny náklady na urovnání líce záhozu do projektovaného profilu.
</t>
  </si>
  <si>
    <t>"výtoky z propustku km 1,678"  (1,110+17,818)*0,4</t>
  </si>
  <si>
    <t>79</t>
  </si>
  <si>
    <t>462513161</t>
  </si>
  <si>
    <t>Zához z lomového kamene neupraveného provedený ze břehu nebo z lešení, do sucha nebo do vody záhozového, hmotnost jednotlivých kamenů přes 200 do 500 kg bez výplně mezer</t>
  </si>
  <si>
    <t>-1996054420</t>
  </si>
  <si>
    <t>"výtoky z propustku km 3,752"   6,600*0,6</t>
  </si>
  <si>
    <t>80</t>
  </si>
  <si>
    <t>463212111</t>
  </si>
  <si>
    <t>Rovnanina z lomového kamene upraveného, tříděného jakékoliv tloušťky rovnaniny s vyklínováním spár a dutin úlomky kamene</t>
  </si>
  <si>
    <t>-1656890771</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</si>
  <si>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</si>
  <si>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"obsyp paty zdí a vyztužených svahů - 50%"  1519*0,5</t>
  </si>
  <si>
    <t>81</t>
  </si>
  <si>
    <t>465513228</t>
  </si>
  <si>
    <t>Dlažba z lomového kamene lomařsky upraveného vodorovná nebo ve sklonu na cementovou maltu ze 400 kg cementu na m3 malty, s vyspárováním cementovou maltou MCs tl. 250 mm</t>
  </si>
  <si>
    <t>586443891</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</si>
  <si>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</si>
  <si>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 propustky "   25,400+4,000</t>
  </si>
  <si>
    <t>82</t>
  </si>
  <si>
    <t>467510111</t>
  </si>
  <si>
    <t>Balvanitý skluz z lomového kamene pro balvanité skluzy kamene hmotnosti jednotlivě přes 300 do 3000 kg s proštěrkováním tl. vrstvy 700 až 1200 mm</t>
  </si>
  <si>
    <t>-2058789088</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</si>
  <si>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</si>
  <si>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 výtoky z trativodu  "  3*8*1,5*0,50 +1,5*0,8*0,8</t>
  </si>
  <si>
    <t>Komunikace</t>
  </si>
  <si>
    <t>83</t>
  </si>
  <si>
    <t>564851111</t>
  </si>
  <si>
    <t>Podklad ze štěrkodrti ŠD s rozprostřením a zhutněním, po zhutnění tl. 150 mm</t>
  </si>
  <si>
    <t>-692312875</t>
  </si>
  <si>
    <t>"nová konstrukce včetně rozšíření "986+942+2389+965+1009</t>
  </si>
  <si>
    <t>"péro pod rozšířenou krajnicí dle svodidel " 929,7*1,5*1,2</t>
  </si>
  <si>
    <t>"rýha propustků dle přehledné tabulky " 66,6+3*2*3,5*0,4</t>
  </si>
  <si>
    <t>84</t>
  </si>
  <si>
    <t>564851114</t>
  </si>
  <si>
    <t>Podklad ze štěrkodrti ŠD s rozprostřením a zhutněním, po zhutnění tl. 180 mm</t>
  </si>
  <si>
    <t>-620882238</t>
  </si>
  <si>
    <t>" vozovka BUS"  1057,4</t>
  </si>
  <si>
    <t xml:space="preserve"> " sjezdy" 133</t>
  </si>
  <si>
    <t>85</t>
  </si>
  <si>
    <t>564861113</t>
  </si>
  <si>
    <t>Podklad ze štěrkodrti ŠD s rozprostřením a zhutněním, po zhutnění tl. 220 mm</t>
  </si>
  <si>
    <t>1512850212</t>
  </si>
  <si>
    <t>"tlouštka min. 200mm dle přehledu + sjezdy" 2516+294+2*133</t>
  </si>
  <si>
    <t>"rýha propustků"  66,6+3*2*3,5*0,60</t>
  </si>
  <si>
    <t>86</t>
  </si>
  <si>
    <t>565156121</t>
  </si>
  <si>
    <t>Asfaltový beton vrstva podkladní ACP 22 (obalované kamenivo hrubozrnné - OKH) s rozprostřením a zhutněním v pruhu šířky přes 3 m, po zhutnění tl. 70 mm</t>
  </si>
  <si>
    <t>32399006</t>
  </si>
  <si>
    <t xml:space="preserve">Poznámka k souboru cen:
1. ČSN EN 13108-1 připouští pro ACP 22 pouze tl. 60 až 100 mm.
</t>
  </si>
  <si>
    <t xml:space="preserve">Vozovka - ACP 22 + 50/70 </t>
  </si>
  <si>
    <t>"nová konstrukce včetně rozšíření " 898+2262+921</t>
  </si>
  <si>
    <t>"rýha propustků dle přehledné tabulky "66,6+3*2*3,5*0,22</t>
  </si>
  <si>
    <t>"sjezdy " 294</t>
  </si>
  <si>
    <t>87</t>
  </si>
  <si>
    <t>569831111</t>
  </si>
  <si>
    <t>Zpevnění krajnic nebo komunikací pro pěší s rozprostřením a zhutněním, po zhutnění štěrkodrtí tl. 100 mm</t>
  </si>
  <si>
    <t>-1812968182</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</si>
  <si>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</si>
  <si>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"dle TPK  "  5176</t>
  </si>
  <si>
    <t>88</t>
  </si>
  <si>
    <t>569903311</t>
  </si>
  <si>
    <t>Zřízení zemních krajnic z hornin jakékoliv třídy se zhutněním</t>
  </si>
  <si>
    <t>360816328</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</si>
  <si>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</si>
  <si>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"dle TPK - zemina " 610</t>
  </si>
  <si>
    <t>"dle TPK - kamenivo "  1240</t>
  </si>
  <si>
    <t>89</t>
  </si>
  <si>
    <t>58343933</t>
  </si>
  <si>
    <t>kamenivo drcené hrubé prané frakce 16-32 třída B</t>
  </si>
  <si>
    <t>-475988499</t>
  </si>
  <si>
    <t>" zásyp LS-příkopu - dle TPK"1240*2,2</t>
  </si>
  <si>
    <t>90</t>
  </si>
  <si>
    <t>573231111</t>
  </si>
  <si>
    <t>Postřik spojovací PS bez posypu kamenivem ze silniční emulze, v množství 0,70 kg/m2</t>
  </si>
  <si>
    <t>395067664</t>
  </si>
  <si>
    <t xml:space="preserve">C 60 BP5,      0,3kg/m2    </t>
  </si>
  <si>
    <t>"dle přehledu" 8035,6+8062,0+8514,8+8591,0+3667,6+3694</t>
  </si>
  <si>
    <t>156</t>
  </si>
  <si>
    <t>577134141</t>
  </si>
  <si>
    <t>Asfaltový beton vrstva obrusná ACO 11 (ABS) s rozprostřením a se zhutněním z modifikovaného asfaltu v pruhu šířky přes 3 m tl. 40 mm</t>
  </si>
  <si>
    <t>-26302922</t>
  </si>
  <si>
    <t xml:space="preserve">Poznámka k souboru cen:
1. ČSN EN 13108-1 připouští pro ACO 11 pouze tl. 35 až 50 mm.
</t>
  </si>
  <si>
    <t>ACO 11S PMB 25/55</t>
  </si>
  <si>
    <t>"dle přehledu"  8020,2+8470,4+3652,2</t>
  </si>
  <si>
    <t>92</t>
  </si>
  <si>
    <t>577156131</t>
  </si>
  <si>
    <t>Asfaltový beton vrstva ložní ACL 22 (ABVH) s rozprostřením a zhutněním z modifikovaného asfaltu, po zhutnění v pruhu šířky do 3 m, po zhutnění tl. 60 mm</t>
  </si>
  <si>
    <t>-780141886</t>
  </si>
  <si>
    <t xml:space="preserve">Poznámka k souboru cen:
1. ČSN EN 13108-1 připouští pro ACL 22 pouze tl. 60 až 90 mm.
</t>
  </si>
  <si>
    <t>8514,8</t>
  </si>
  <si>
    <t>93</t>
  </si>
  <si>
    <t>577176131</t>
  </si>
  <si>
    <t>Asfaltový beton vrstva ložní ACL 22 (ABVH) s rozprostřením a zhutněním z modifikovaného asfaltu, po zhutnění v pruhu šířky do 3 m, po zhutnění tl. 80 mm</t>
  </si>
  <si>
    <t>241032963</t>
  </si>
  <si>
    <t>3667,6</t>
  </si>
  <si>
    <t>94</t>
  </si>
  <si>
    <t>577186131</t>
  </si>
  <si>
    <t>Asfaltový beton vrstva ložní ACL 22 (ABVH) s rozprostřením a zhutněním z modifikovaného asfaltu, po zhutnění v pruhu šířky do 3 m, po zhutnění tl. 90 mm</t>
  </si>
  <si>
    <t>1004304627</t>
  </si>
  <si>
    <t>ACL 22S PMB 25/55-5</t>
  </si>
  <si>
    <t>8035,6</t>
  </si>
  <si>
    <t>95</t>
  </si>
  <si>
    <t>591141111</t>
  </si>
  <si>
    <t>Kladení dlažby z kostek s provedením lože do tl. 50 mm, s vyplněním spár, s dvojím beraněním a se smetením přebytečného materiálu na krajnici velkých z kamene, do lože z cementové malty</t>
  </si>
  <si>
    <t>-2006785959</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</si>
  <si>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</si>
  <si>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řádková</t>
  </si>
  <si>
    <t>"dle přehledu zastávka BUS" 881</t>
  </si>
  <si>
    <t>96</t>
  </si>
  <si>
    <t>583801600</t>
  </si>
  <si>
    <t>kostka dlažební žula velká</t>
  </si>
  <si>
    <t>-604935480</t>
  </si>
  <si>
    <t>881*0,400</t>
  </si>
  <si>
    <t>Trubní vedení</t>
  </si>
  <si>
    <t>97</t>
  </si>
  <si>
    <t>895211131</t>
  </si>
  <si>
    <t>Drenážní šachtice kontrolní z betonových dílců typ Šk 80/3 hl. do 1,5 m</t>
  </si>
  <si>
    <t>611214570</t>
  </si>
  <si>
    <t>"dle přílohy"  14</t>
  </si>
  <si>
    <t>98</t>
  </si>
  <si>
    <t>899211113</t>
  </si>
  <si>
    <t>Osazení litinových mříží s rámem na šachtách tunelové stoky hmotnosti jednotlivě přes 100 do 150 kg</t>
  </si>
  <si>
    <t>-679082725</t>
  </si>
  <si>
    <t xml:space="preserve">Poznámka k souboru cen:
1. V cenách nejsou započteny náklady na dodání litinových mříží s rámem; mříže s rámem se oceňují ve specifikaci.
</t>
  </si>
  <si>
    <t>" česle  VČETNĚ POŘÍZENÍ MŘÍŽE A ZHOTOVENÍ "  1</t>
  </si>
  <si>
    <t>99</t>
  </si>
  <si>
    <t>899501221</t>
  </si>
  <si>
    <t>Stupadla do šachet a drobných objektů ocelová s PE povlakem vidlicová pro přímé zabudování do hmoždinek</t>
  </si>
  <si>
    <t>1855461450</t>
  </si>
  <si>
    <t xml:space="preserve">Poznámka k souboru cen:
1. Ceny jsou určeny pro osazení a dodání stupadel do netypových drobných objektů (oceňovaných cenami této části).
</t>
  </si>
  <si>
    <t>100</t>
  </si>
  <si>
    <t>552438100</t>
  </si>
  <si>
    <t>stupadlo ocelové s PE povlakem forma A - P152 m</t>
  </si>
  <si>
    <t>-256529025</t>
  </si>
  <si>
    <t>Ostatní konstrukce a práce, bourání</t>
  </si>
  <si>
    <t>911111111</t>
  </si>
  <si>
    <t>Montáž zábradlí ocelového zabetonovaného</t>
  </si>
  <si>
    <t>-339553208</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</si>
  <si>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</si>
  <si>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VČETNĚ zemních prací a zřízení základů,   dodání ocel. konstrukce, PKO a  dvojvrstvého nátěru </t>
  </si>
  <si>
    <t>"dle přehledu propustků" 1,6</t>
  </si>
  <si>
    <t>911331111</t>
  </si>
  <si>
    <t>Silniční svodidlo s osazením sloupků zaberaněním ocelové úroveň zádržnosti N2 vzdálenosti sloupků do 2 m jednostranné</t>
  </si>
  <si>
    <t>2013826894</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</si>
  <si>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</si>
  <si>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 zahuštění sloupků před náběhy"  3*20</t>
  </si>
  <si>
    <t>911331123</t>
  </si>
  <si>
    <t>Silniční svodidlo s osazením sloupků zaberaněním ocelové úroveň zádržnosti N2 vzdálenosti sloupků přes 2 do 4 m jednostranné</t>
  </si>
  <si>
    <t>-427055951</t>
  </si>
  <si>
    <t>KRÁCENÍ SVODNICE DLE UMÍSTĚNÍ SJEZDŮ A NÁVAZNOSTI NA MOSTNÍ ČÁST A ŘÍMSU cca 10ks</t>
  </si>
  <si>
    <t>" dle přílohy" 120+48+68+18,60+11+20,3+13,8+338+142+38+112+100</t>
  </si>
  <si>
    <t>" méně náběhy" - 3*12 -60</t>
  </si>
  <si>
    <t>104</t>
  </si>
  <si>
    <t>911331412</t>
  </si>
  <si>
    <t>Silniční svodidlo s osazením sloupků zaberaněním ocelové náběh jednostranný, délky přes 4 do 12 m</t>
  </si>
  <si>
    <t>1152551443</t>
  </si>
  <si>
    <t>3*12</t>
  </si>
  <si>
    <t>105</t>
  </si>
  <si>
    <t>912221111</t>
  </si>
  <si>
    <t>Montáž směrového sloupku ocelového pružného ručním beraněním silničního</t>
  </si>
  <si>
    <t>-665651254</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</si>
  <si>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</si>
  <si>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 dle přílohy barva BÍLÁ " 145+82</t>
  </si>
  <si>
    <t>" dle přílohy barva ČERVENÁ "24</t>
  </si>
  <si>
    <t>106</t>
  </si>
  <si>
    <t>404451650</t>
  </si>
  <si>
    <t>sloupek směrový silniční ocelový</t>
  </si>
  <si>
    <t>831543707</t>
  </si>
  <si>
    <t>"načítaně dle podélného profilu-viz příloha+ sjezdy" 145+82+24</t>
  </si>
  <si>
    <t>107</t>
  </si>
  <si>
    <t>912211121</t>
  </si>
  <si>
    <t>Montáž směrového sloupku plastového s odrazkou přišroubováním na svodidlo</t>
  </si>
  <si>
    <t>596109262</t>
  </si>
  <si>
    <t>93+5</t>
  </si>
  <si>
    <t>108</t>
  </si>
  <si>
    <t>40445153</t>
  </si>
  <si>
    <t>sloupek svodidlový plastový</t>
  </si>
  <si>
    <t>-1712556165</t>
  </si>
  <si>
    <t>" s odrazovými skly s kovovým držákem"  98</t>
  </si>
  <si>
    <t>109</t>
  </si>
  <si>
    <t>914111111</t>
  </si>
  <si>
    <t>Montáž svislé dopravní značky základní velikosti do 1 m2 objímkami na sloupky nebo konzoly</t>
  </si>
  <si>
    <t>2025497985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</si>
  <si>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</si>
  <si>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"dle přehledu" 13</t>
  </si>
  <si>
    <t>110</t>
  </si>
  <si>
    <t>404440100</t>
  </si>
  <si>
    <t>značka dopravní svislá výstražná FeZn A1-A30 P1,P4 900mm</t>
  </si>
  <si>
    <t>-423272333</t>
  </si>
  <si>
    <t>" P1 "2</t>
  </si>
  <si>
    <t>" A2b "3</t>
  </si>
  <si>
    <t>111</t>
  </si>
  <si>
    <t>40444280</t>
  </si>
  <si>
    <t>značka dopravní svislá FeZn NK 1100 (1350) x 330 mm</t>
  </si>
  <si>
    <t>592561571</t>
  </si>
  <si>
    <t>"IS 3c+ IS 24a" 2+1</t>
  </si>
  <si>
    <t>112</t>
  </si>
  <si>
    <t>404442740</t>
  </si>
  <si>
    <t>značka dopravní svislá FeZn NK 1000 x 500 mm (IP 26a, IP 26b)</t>
  </si>
  <si>
    <t>-1593706682</t>
  </si>
  <si>
    <t>" Z3" 1</t>
  </si>
  <si>
    <t>113</t>
  </si>
  <si>
    <t>404443230</t>
  </si>
  <si>
    <t>značka dopravní svislá FeZn NK 300 x 200 mm</t>
  </si>
  <si>
    <t>1216710725</t>
  </si>
  <si>
    <t>" IS 21B" 1</t>
  </si>
  <si>
    <t>114</t>
  </si>
  <si>
    <t>404442560</t>
  </si>
  <si>
    <t>značka dopravní svislá FeZn NK 500 x 700 mm</t>
  </si>
  <si>
    <t>1869801873</t>
  </si>
  <si>
    <t>" IJ  14c" 1</t>
  </si>
  <si>
    <t>115</t>
  </si>
  <si>
    <t>404442300</t>
  </si>
  <si>
    <t>značka dopravní svislá FeZn NK 500 x 500 mm</t>
  </si>
  <si>
    <t>1338066459</t>
  </si>
  <si>
    <t>" E2b" 2</t>
  </si>
  <si>
    <t>116</t>
  </si>
  <si>
    <t>914431112</t>
  </si>
  <si>
    <t>Montáž dopravního zrcadla na sloupky nebo konzoly velikosti do 1 m2</t>
  </si>
  <si>
    <t>1464027115</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</si>
  <si>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</si>
  <si>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117</t>
  </si>
  <si>
    <t>404452030</t>
  </si>
  <si>
    <t>zrcadlo dopravní čtvercové 600 x 800 mm</t>
  </si>
  <si>
    <t>1896140739</t>
  </si>
  <si>
    <t>118</t>
  </si>
  <si>
    <t>914511112</t>
  </si>
  <si>
    <t>Montáž sloupku dopravních značek délky do 3,5 m do hliníkové patky</t>
  </si>
  <si>
    <t>971619875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</si>
  <si>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</si>
  <si>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 dle přílohy značky + zrcadlo" 10+1</t>
  </si>
  <si>
    <t>119</t>
  </si>
  <si>
    <t>404452300</t>
  </si>
  <si>
    <t>sloupek Zn pro dopravní značku D 70mm v 350mm</t>
  </si>
  <si>
    <t>741045300</t>
  </si>
  <si>
    <t>158</t>
  </si>
  <si>
    <t>915211112</t>
  </si>
  <si>
    <t>Vodorovné dopravní značení stříkaným plastem dělící čára šířky 125 mm souvislá bílá retroreflexní</t>
  </si>
  <si>
    <t>-1645163387</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</si>
  <si>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</si>
  <si>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"V1a"    690+590+508+314</t>
  </si>
  <si>
    <t>" V11a - VYZNAČENÍ ZASTÁVKY bus"  6*(24+26)</t>
  </si>
  <si>
    <t>" V2b-kadence 3/1,5" (240+130+31)*0,7</t>
  </si>
  <si>
    <t>" V3a- plná+kadence 3/1,5" (140+150+122)*1,33</t>
  </si>
  <si>
    <t>159</t>
  </si>
  <si>
    <t>915211126</t>
  </si>
  <si>
    <t>Vodorovné dopravní značení stříkaným plastem dělící čára šířky 125 mm přerušovaná žlutá retroreflexní</t>
  </si>
  <si>
    <t>61254713</t>
  </si>
  <si>
    <t>" V12a -žlutá klikatá čára dle přehledu" 218*1,2</t>
  </si>
  <si>
    <t>160</t>
  </si>
  <si>
    <t>915221112</t>
  </si>
  <si>
    <t>Vodorovné dopravní značení stříkaným plastem vodící čára bílá šířky 250 mm souvislá retroreflexní</t>
  </si>
  <si>
    <t>-1119952246</t>
  </si>
  <si>
    <t>" V4  kadence 0,5/0,5 " 258*0,5</t>
  </si>
  <si>
    <t>" V4   " 2*2915-258-41+28+19</t>
  </si>
  <si>
    <t>" V2b    - kadence 1,5/1,5" 41*0,5</t>
  </si>
  <si>
    <t>123</t>
  </si>
  <si>
    <t>915351112</t>
  </si>
  <si>
    <t>Vodorovné značení předformovaným termoplastem písmena nebo číslice velikosti do 2,5 m</t>
  </si>
  <si>
    <t>68139633</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</si>
  <si>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</si>
  <si>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 nápis BUS " 6*2</t>
  </si>
  <si>
    <t>124</t>
  </si>
  <si>
    <t>915611111</t>
  </si>
  <si>
    <t>Předznačení pro vodorovné značení stříkané barvou nebo prováděné z nátěrových hmot liniové dělicí čáry, vodicí proužky</t>
  </si>
  <si>
    <t>-1163455958</t>
  </si>
  <si>
    <t xml:space="preserve">Poznámka k souboru cen:
1. Množství měrných jednotek se určuje:
a) pro cenu -1111 v m délky dělicí čáry nebo vodícího proužku (včetně mezer),
b) pro cenu -1112 v m2 natírané nebo stříkané plochy.
</t>
  </si>
  <si>
    <t>"vodící proužek" 5578+258</t>
  </si>
  <si>
    <t>"V2b"401+41</t>
  </si>
  <si>
    <t>" V1a, V11a +V12a" 2102+300+215</t>
  </si>
  <si>
    <t>125</t>
  </si>
  <si>
    <t>915621111</t>
  </si>
  <si>
    <t>Předznačení pro vodorovné značení stříkané barvou nebo prováděné z nátěrových hmot plošné šipky, symboly, nápisy</t>
  </si>
  <si>
    <t>1310961027</t>
  </si>
  <si>
    <t>6*3*1,5</t>
  </si>
  <si>
    <t>126</t>
  </si>
  <si>
    <t>916131213</t>
  </si>
  <si>
    <t>Osazení silničního obrubníku betonového se zřízením lože, s vyplněním a zatřením spár cementovou maltou stojatého s boční opěrou z betonu prostého, do lože z betonu prostého</t>
  </si>
  <si>
    <t>-213540737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</si>
  <si>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</si>
  <si>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 výška 250mm"  260</t>
  </si>
  <si>
    <t>" výška 300mm"   132</t>
  </si>
  <si>
    <t>" rozhraní asfalt"  386</t>
  </si>
  <si>
    <t>127</t>
  </si>
  <si>
    <t>59217031</t>
  </si>
  <si>
    <t>obrubník betonový silniční 100 x 15 x 25 cm</t>
  </si>
  <si>
    <t>-1035229100</t>
  </si>
  <si>
    <t>260</t>
  </si>
  <si>
    <t>128</t>
  </si>
  <si>
    <t>59217034</t>
  </si>
  <si>
    <t>obrubník betonový silniční 100x15x30 cm</t>
  </si>
  <si>
    <t>1294760131</t>
  </si>
  <si>
    <t>132</t>
  </si>
  <si>
    <t>129</t>
  </si>
  <si>
    <t>59217008</t>
  </si>
  <si>
    <t>obrubník betonový parkový 100x8x20cm</t>
  </si>
  <si>
    <t>-382022078</t>
  </si>
  <si>
    <t>386</t>
  </si>
  <si>
    <t>130</t>
  </si>
  <si>
    <t>919122112</t>
  </si>
  <si>
    <t>Utěsnění dilatačních spár zálivkou za tepla v cementobetonovém nebo živičném krytu včetně adhezního nátěru s těsnicím profilem pod zálivkou, pro komůrky šířky 10 mm, hloubky 25 mm</t>
  </si>
  <si>
    <t>-1969999451</t>
  </si>
  <si>
    <t xml:space="preserve">Poznámka k souboru cen:
1. V cenách jsou započteny i náklady na vyčištění spár před těsněním a zalitím a náklady na impregnaci, těsnění a zalití spár včetně dodání hmot.
</t>
  </si>
  <si>
    <t>"dle řezání"  2*2915+3*2*6,5</t>
  </si>
  <si>
    <t>131</t>
  </si>
  <si>
    <t>919411141</t>
  </si>
  <si>
    <t>Čelo propustku včetně římsy z betonu prostého se zvýšenými nároky na prostředí, pro propustek z trub DN 600 až 800 mm</t>
  </si>
  <si>
    <t>1616086149</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</si>
  <si>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</si>
  <si>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"ke vtokovým jímkám"2</t>
  </si>
  <si>
    <t>919413121</t>
  </si>
  <si>
    <t>Vtoková jímka propustku z betonu prostého se zvýšenými nároky na prostředí tř. C 25/30, propustku z trub DN do 800 mm</t>
  </si>
  <si>
    <t>1198493667</t>
  </si>
  <si>
    <t xml:space="preserve">Poznámka k souboru cen:
1. V cenách jsou započteny i náklady na:
a) dlažbu dna jímky z lomového kamene tl. 250 mm, do lože z cementové malty,
b) vyplnění spár a vyspárování dlažby dna jímky cementovou maltou.
2. V cenách 41-3111, -3211, -3121 a -3221 jsou započteny i náklady na zřízení i odstranění bednění.
3. V cenách 44-3111 a 44-3211 jsou započteny i náklady na vyspárování zdiva z lomového kamene cementovou maltou.
4. V cenách nejsou započteny náklady na:
a) zemní práce, které se oceňují cenami části A 01 katalogu 800-1 Zemní práce,
b) příp. projektem předepsanou podkladní vrstvu ze štěrkopísku, která se oceňuje cenami souboru cen 451 . . - . . Podklad nebo lože pod dlažbu,
c) příp. projektem předepsané omítky stěn jímky, které se oceňují cenami části A 01 katalogu 827-1 Vedení trubní dálková a přípojná - vodovody a kanalizace,
d) čela propustků, která se oceňují cenami souboru cen 919 4 . -1 . Čelo propustku,
e) zábradlí, které se oceňuje cenami části A 01 katalogu 821-1 Mosty,
f) mříže, příp. poklopy, které se oceňují cenami části A 01 katalogu 827-1 Vedení trubní dálková a přípojná vodovody a kanalizace.
5. Pro výpočet přesunu hmot se celková hmotnost položky sníží o hmotnost betonu, pokud je beton dodáván přímo na místo zabudování nebo do prostoru technologické manipulace.
</t>
  </si>
  <si>
    <t>beton C 30/37 XF4</t>
  </si>
  <si>
    <t>"počet propustků" 2</t>
  </si>
  <si>
    <t>133</t>
  </si>
  <si>
    <t>919521015</t>
  </si>
  <si>
    <t>Zřízení propustků a hospodářských přejezdů z trub betonových a železobetonových do DN 600</t>
  </si>
  <si>
    <t>894579134</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</si>
  <si>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</si>
  <si>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"dle přehledné tabulky" 16,300+10,950</t>
  </si>
  <si>
    <t>134</t>
  </si>
  <si>
    <t>59222001</t>
  </si>
  <si>
    <t>trouba hrdlová přímá železobetonová s integrovaným těsněním  60 x 250 x 10 cm</t>
  </si>
  <si>
    <t>881329926</t>
  </si>
  <si>
    <t>27,250</t>
  </si>
  <si>
    <t>135</t>
  </si>
  <si>
    <t>919535556</t>
  </si>
  <si>
    <t>Obetonování trubního propustku betonem prostým se zvýšenými nároky na prostředí tř. C 25/30</t>
  </si>
  <si>
    <t>1760878178</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</si>
  <si>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</si>
  <si>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"dle tabulky propustků" 18,800</t>
  </si>
  <si>
    <t>"příčné přechody trativodů"  39*0,6*0,4</t>
  </si>
  <si>
    <t>136</t>
  </si>
  <si>
    <t>919542112</t>
  </si>
  <si>
    <t>Zřízení propustku, podchodu, mostku nebo kanálu z trub ocelových rýhovaných včetně montáže spojovacích prstenců, profilu kruhového DN přes 800 do 1 200 mm</t>
  </si>
  <si>
    <t>845699184</t>
  </si>
  <si>
    <t xml:space="preserve">Poznámka k souboru cen:
1. V cenách nejsou započteny náklady na:
a) zhotovení otevřené stavební jámy, zemní konstrukce přesýpaného objektu ze vhodných zemin hutněných po vrstvách 150 až 200 mm na minimum 98 % Proctor Standard, které se oceňují podle katalogu 800-1 Zemní práce,
b) podkladní a vyrovnávací vrstvy, které se oceňují souborem cen 451 . . - . . Lože pod potrubí, stoky a drobné objekty nebo souborem cen 452 . . - . . Podkladní konstrukce z betonu, části A01 katalogu 827-1 Vedení trubní, dálková a přípojná – vodovody a kanalizace,
c) dodávku trub a spojovacích prstenců, které se oceňují zvlášť ve specifikaci, ztratné lze dohodnout ve směrné výši 1,5 %. Součástí dodávky trub je i jejich úprava podle konkrétních podmínek stavby (seříznutí, zkosení, vytvoření otvorů, apod.).
</t>
  </si>
  <si>
    <t>8,5</t>
  </si>
  <si>
    <t>137</t>
  </si>
  <si>
    <t>553143150</t>
  </si>
  <si>
    <t>trouba ocelová flexibilní pozinkovaná z vlnitého plechu 1400/2,5 mm</t>
  </si>
  <si>
    <t>-1214579653</t>
  </si>
  <si>
    <t>NÁHRADNÍ POLOŽKA  pro ocelový tlamový profil PM 152x22mm</t>
  </si>
  <si>
    <t>8,5*1,015 'Přepočtené koeficientem množství</t>
  </si>
  <si>
    <t>138</t>
  </si>
  <si>
    <t>553143350</t>
  </si>
  <si>
    <t>spojovací prstenec pozinkovaný  flexibilní z vlnitého plechu 1400/2,5 mm</t>
  </si>
  <si>
    <t>-1968524848</t>
  </si>
  <si>
    <t xml:space="preserve">NÁHRADNÍ POLOŽKA  pro ocelový tlamový profil PM 152x22mm  </t>
  </si>
  <si>
    <t>8*1,015 'Přepočtené koeficientem množství</t>
  </si>
  <si>
    <t>139</t>
  </si>
  <si>
    <t>919726123</t>
  </si>
  <si>
    <t>Geotextilie netkaná pro ochranu, separaci nebo filtraci měrná hmotnost přes 300 do 500 g/m2</t>
  </si>
  <si>
    <t>-645057987</t>
  </si>
  <si>
    <t xml:space="preserve">Poznámka k souboru cen:
1. V cenách jsou započteny i náklady na položení a dodání geotextilie včetně přesahů.
</t>
  </si>
  <si>
    <t>"ochrana podélné konstrukční spáry dle vyztužení svahů" (55+50+108+310+129+34,5+51+42)*2</t>
  </si>
  <si>
    <t>"ochrana příčných spar" 2*7,6+3*6,5*2</t>
  </si>
  <si>
    <t>140</t>
  </si>
  <si>
    <t>919735111</t>
  </si>
  <si>
    <t>Řezání stávajícího živičného krytu nebo podkladu hloubky do 50 mm</t>
  </si>
  <si>
    <t>-2079465468</t>
  </si>
  <si>
    <t xml:space="preserve">Poznámka k souboru cen:
1. V cenách jsou započteny i náklady na spotřebu vody.
</t>
  </si>
  <si>
    <t>" dle zálivky podélně a příčně " 2*2915+3*2*6,5</t>
  </si>
  <si>
    <t xml:space="preserve">" při odstranění konstrukcí " 2915+220+55+12*6,5*2 </t>
  </si>
  <si>
    <t>141</t>
  </si>
  <si>
    <t>931992121</t>
  </si>
  <si>
    <t>Výplň dilatačních spár z polystyrenu extrudovaného, tloušťky 20 mm</t>
  </si>
  <si>
    <t>-1845363252</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</si>
  <si>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</si>
  <si>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"úhlová zeď dle přehledu propustků" 5,750</t>
  </si>
  <si>
    <t>142</t>
  </si>
  <si>
    <t>938909311</t>
  </si>
  <si>
    <t>Čištění vozovek metením bláta, prachu nebo hlinitého nánosu s odklizením na hromady na vzdálenost do 20 m nebo naložením na dopravní prostředek strojně povrchu podkladu nebo krytu betonového nebo živičného</t>
  </si>
  <si>
    <t>-1996905722</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</si>
  <si>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</si>
  <si>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"před pokládkou DZN" (8895*1+27)*2</t>
  </si>
  <si>
    <t>"dle vrstev"4446,220+8514,800+8035+3667,600</t>
  </si>
  <si>
    <t>143</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</si>
  <si>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</si>
  <si>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</si>
  <si>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2114324442</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</si>
  <si>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</si>
  <si>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"nad propustkem" 7</t>
  </si>
  <si>
    <t>144</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</si>
  <si>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</si>
  <si>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</si>
  <si>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2126096652</t>
  </si>
  <si>
    <t>"dle přehledu"23+8+37   +4</t>
  </si>
  <si>
    <t>"pouze pásnice pro výměnu" 315,5</t>
  </si>
  <si>
    <t>145</t>
  </si>
  <si>
    <t>966006132</t>
  </si>
  <si>
    <t>Odstranění dopravních nebo orientačních značek se sloupkem s uložením hmot na vzdálenost do 20 m nebo s naložením na dopravní prostředek, se zásypem jam a jeho zhutněním s betonovou patkou</t>
  </si>
  <si>
    <t>600638553</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</si>
  <si>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</si>
  <si>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157</t>
  </si>
  <si>
    <t>966006211</t>
  </si>
  <si>
    <t>Odstranění (demontáž) svislých dopravních značek s odklizením materiálu na skládku na vzdálenost do 20 m nebo s naložením na dopravní prostředek ze sloupů, sloupků nebo konzol</t>
  </si>
  <si>
    <t>-1116055915</t>
  </si>
  <si>
    <t xml:space="preserve">Poznámka k souboru cen:
1. Přemístění demontovaných značek na vzdálenost přes 20 m se oceňuje cenami souborů cen 997 22-1 Vodorovná doprava vybouraných hmot.
</t>
  </si>
  <si>
    <t>2+2+3*1</t>
  </si>
  <si>
    <t>146</t>
  </si>
  <si>
    <t>966008113</t>
  </si>
  <si>
    <t>Bourání trubního propustku s odklizením a uložením vybouraného materiálu na skládku na vzdálenost do 3 m nebo s naložením na dopravní prostředek z trub DN přes 500 do 800 mm</t>
  </si>
  <si>
    <t>-1475966625</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</si>
  <si>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</si>
  <si>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propustky dle přehledu" 19,700</t>
  </si>
  <si>
    <t>Přesun hmot</t>
  </si>
  <si>
    <t>147</t>
  </si>
  <si>
    <t>998225111</t>
  </si>
  <si>
    <t>Přesun hmot pro komunikace s krytem z kameniva, monolitickým betonovým nebo živičným dopravní vzdálenost do 200 m jakékoliv délky objektu</t>
  </si>
  <si>
    <t>1398817540</t>
  </si>
  <si>
    <t xml:space="preserve">Poznámka k souboru cen:
1. Ceny lze použít i pro plochy letišť s krytem monolitickým betonovým nebo živičným.
</t>
  </si>
  <si>
    <t>997</t>
  </si>
  <si>
    <t>Přesun sutě</t>
  </si>
  <si>
    <t>148</t>
  </si>
  <si>
    <t>997221551</t>
  </si>
  <si>
    <t>Vodorovná doprava suti bez naložení, ale se složením a s hrubým urovnáním ze sypkých materiálů, na vzdálenost do 1 km</t>
  </si>
  <si>
    <t>1967296039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</si>
  <si>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</si>
  <si>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 frézovaná včetně potřeby ve stavbě" 34,130+3591,168+5671,936</t>
  </si>
  <si>
    <t>" propustky"40,484</t>
  </si>
  <si>
    <t>"kamenivo"  2281,250+850,152</t>
  </si>
  <si>
    <t>149</t>
  </si>
  <si>
    <t>997221559</t>
  </si>
  <si>
    <t>Vodorovná doprava suti bez naložení, ale se složením a s hrubým urovnáním Příplatek k ceně za každý další i započatý 1 km přes 1 km</t>
  </si>
  <si>
    <t>1983141793</t>
  </si>
  <si>
    <t>" frézovaná - skládka Luby u Klatov 40km" 39*9297,234</t>
  </si>
  <si>
    <t>" propustky - skládka Zavlekov- 28km " 40,484 *27</t>
  </si>
  <si>
    <t>"kamenivo- skládka ZAvlekov - 28km " 3131,402*27</t>
  </si>
  <si>
    <t>150</t>
  </si>
  <si>
    <t>997221571</t>
  </si>
  <si>
    <t>Vodorovná doprava vybouraných hmot bez naložení, ale se složením a s hrubým urovnáním na vzdálenost do 1 km</t>
  </si>
  <si>
    <t>-85909980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</si>
  <si>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</si>
  <si>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 zábradlí, svodidlo,značky" 0,245+16,275+1,066</t>
  </si>
  <si>
    <t>151</t>
  </si>
  <si>
    <t>997221579</t>
  </si>
  <si>
    <t>Vodorovná doprava vybouraných hmot bez naložení, ale se složením a s hrubým urovnáním na vzdálenost Příplatek k ceně za každý další i započatý 1 km přes 1 km</t>
  </si>
  <si>
    <t>1827402509</t>
  </si>
  <si>
    <t>"celkem do 14km" 13*17,586</t>
  </si>
  <si>
    <t>152</t>
  </si>
  <si>
    <t>997221825</t>
  </si>
  <si>
    <t>Poplatek za uložení stavebního odpadu na skládce (skládkovné) z armovaného betonu zatříděného do Katalogu odpadů pod kódem 170 101</t>
  </si>
  <si>
    <t>1284736901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</si>
  <si>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</si>
  <si>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 propustky" 40,484</t>
  </si>
  <si>
    <t>153</t>
  </si>
  <si>
    <t>997221855</t>
  </si>
  <si>
    <t>1605053912</t>
  </si>
  <si>
    <t>2281,250+850,152</t>
  </si>
  <si>
    <t>154</t>
  </si>
  <si>
    <t>013244000</t>
  </si>
  <si>
    <t>Průzkumné, geodetické a projektové práce projektové práce dokumentace stavby (výkresová a textová) pro provádění stavby</t>
  </si>
  <si>
    <t>1024</t>
  </si>
  <si>
    <t>1143467824</t>
  </si>
  <si>
    <t>155</t>
  </si>
  <si>
    <t>013254000</t>
  </si>
  <si>
    <t>Průzkumné, geodetické a projektové práce projektové práce dokumentace stavby (výkresová a textová) skutečného provedení stavby</t>
  </si>
  <si>
    <t>-779442207</t>
  </si>
  <si>
    <t>102 - Chodníky u zastávek BUS</t>
  </si>
  <si>
    <t xml:space="preserve">    9 - Ostatní konstrukce a práce-bourání</t>
  </si>
  <si>
    <t xml:space="preserve">    997 - Přesun sutě</t>
  </si>
  <si>
    <t xml:space="preserve">    998 - Přesun hmot</t>
  </si>
  <si>
    <t>113107132</t>
  </si>
  <si>
    <t>Odstranění podkladů nebo krytů ručně s přemístěním hmot na skládku na vzdálenost do 3 m nebo s naložením na dopravní prostředek z betonu prostého, o tl. vrstvy přes 150 do 300 mm</t>
  </si>
  <si>
    <t>-39281317</t>
  </si>
  <si>
    <t>" podlaha čekáren tl. do 200mm" 20,5</t>
  </si>
  <si>
    <t>-1402991231</t>
  </si>
  <si>
    <t>"chodník dle přílohy" 243+20,5</t>
  </si>
  <si>
    <t>"náhradní zastávky BUS" 135</t>
  </si>
  <si>
    <t>381181001</t>
  </si>
  <si>
    <t>Montáž univerzálních mobilních buněk samostatně stojících</t>
  </si>
  <si>
    <t>-385361231</t>
  </si>
  <si>
    <t xml:space="preserve">Poznámka k souboru cen:
1. V cenách jsou započteny náklady na osazení buněk na předem připravený podklad, urovnání a vyvážení buněk a jejich sestavení (spojení do sestav šroubovými spoji).
2. Případně nutné sváření nosných rámů se oceňuje samostatně cenami této části katalogu.
3. Dodávka buněk se oceňuje ve specifikaci.
</t>
  </si>
  <si>
    <t>"zřízení čekáren " 3</t>
  </si>
  <si>
    <t>601100000</t>
  </si>
  <si>
    <t xml:space="preserve">čekárna  srubového typu, 300x 150/200 mm, sedlová střecha </t>
  </si>
  <si>
    <t>-2055843695</t>
  </si>
  <si>
    <t>-721402790</t>
  </si>
  <si>
    <t>" dle přílohy + čekárny"243+20,5</t>
  </si>
  <si>
    <t>564921412</t>
  </si>
  <si>
    <t>Podklad nebo podsyp z asfaltového recyklátu s rozprostřením a zhutněním, po zhutnění tl. 70 mm</t>
  </si>
  <si>
    <t>-751952907</t>
  </si>
  <si>
    <t>"dle přílohy" 243</t>
  </si>
  <si>
    <t>484982825</t>
  </si>
  <si>
    <t>" podél obruby" 392*0,3</t>
  </si>
  <si>
    <t>573452112</t>
  </si>
  <si>
    <t>Dvojitý nátěr DN s posypem kamenivem a se zaválcováním z emulze silniční, v množství 2,0 kg/m2</t>
  </si>
  <si>
    <t>-240864665</t>
  </si>
  <si>
    <t xml:space="preserve">Poznámka k souboru cen:
1. Pokud není dvojitý nátěr prováděn v jednom časovém sledu, je považován za 2 jednoduché nátěry.
</t>
  </si>
  <si>
    <t>581124115</t>
  </si>
  <si>
    <t>Kryt z prostého betonu komunikací pro pěší tl. 150 mm</t>
  </si>
  <si>
    <t>-1182253603</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</si>
  <si>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</si>
  <si>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"plocha čekáren " 20,5</t>
  </si>
  <si>
    <t>Ostatní konstrukce a práce-bourání</t>
  </si>
  <si>
    <t>911121111</t>
  </si>
  <si>
    <t>Montáž zábradlí ocelového přichyceného vruty do betonového podkladu</t>
  </si>
  <si>
    <t>887887403</t>
  </si>
  <si>
    <t>"dle přílohy" 47,3+35,9+51+34,5</t>
  </si>
  <si>
    <t>-1704270900</t>
  </si>
  <si>
    <t>"označník zastávky IJ 4b" 3*2</t>
  </si>
  <si>
    <t>40444101</t>
  </si>
  <si>
    <t>značka dopravní svislá zákazová B FeZn JAC 500 mm</t>
  </si>
  <si>
    <t>-1914633746</t>
  </si>
  <si>
    <t>"náhradní značení pro  IJ 4b " 6</t>
  </si>
  <si>
    <t>1563297496</t>
  </si>
  <si>
    <t>" dle přehledu"6</t>
  </si>
  <si>
    <t>404452250</t>
  </si>
  <si>
    <t>sloupek Zn pro dopravní značku D 60mm v 350mm</t>
  </si>
  <si>
    <t>1020969379</t>
  </si>
  <si>
    <t>"dle přehledu " 6</t>
  </si>
  <si>
    <t>404452400</t>
  </si>
  <si>
    <t>patka hliníková pro sloupek D 60 mm</t>
  </si>
  <si>
    <t>-131722712</t>
  </si>
  <si>
    <t>916331112</t>
  </si>
  <si>
    <t>Osazení zahradního obrubníku betonového s ložem tl. od 50 do 100 mm z betonu prostého tř. C 12/15 s boční opěrou z betonu prostého tř. C 12/15</t>
  </si>
  <si>
    <t>-1000410351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</si>
  <si>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</si>
  <si>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27+26+27+28+26+24</t>
  </si>
  <si>
    <t>592217030</t>
  </si>
  <si>
    <t>obrubník betonový zahradní přírodní šedá  50x5x20 cm</t>
  </si>
  <si>
    <t>-75585975</t>
  </si>
  <si>
    <t>-957373371</t>
  </si>
  <si>
    <t>"betonová deska"12,813</t>
  </si>
  <si>
    <t>997221815</t>
  </si>
  <si>
    <t>Poplatek za uložení stavebního odpadu na skládce (skládkovné) z prostého betonu zatříděného do Katalogu odpadů pod kódem 170 101</t>
  </si>
  <si>
    <t>203982472</t>
  </si>
  <si>
    <t>"skládka Zavlekov 28km" 27*12,813</t>
  </si>
  <si>
    <t>998</t>
  </si>
  <si>
    <t>247833433</t>
  </si>
  <si>
    <t>103 - Dopravně inženýrské opatření</t>
  </si>
  <si>
    <t>911CA2.OTSKP</t>
  </si>
  <si>
    <t>SVODIDLO BETON VÝŠ 0,6 - MONTÁŽ S PŘESUNEM ( BEZ DODÁVKY)</t>
  </si>
  <si>
    <t>-1280298822</t>
  </si>
  <si>
    <t xml:space="preserve">Poznámka k položce:
Položka zahrnuje:
-dopravu demontovaného zařízení z dočasné skládky
- jeho montáž a osazení na určeném místě
- nutnou opravu poškozených částí
- případnou náhradu zničených částí
- nezahrnuje podkladní vrstvu
</t>
  </si>
  <si>
    <t>" km 1,230-4,145"  4145-1230</t>
  </si>
  <si>
    <t>911CA3.OTSKP</t>
  </si>
  <si>
    <t xml:space="preserve">SVODIDLO BETON, VÝŠ 0,60M - DEMONTÁŽ S PŘESUNEM </t>
  </si>
  <si>
    <t>545102483</t>
  </si>
  <si>
    <t xml:space="preserve">Poznámka k položce:
Položka zahrnuje:
- demontáž a odstranění zařízení
- jeho odvoz na předepsané místo
</t>
  </si>
  <si>
    <t>2915</t>
  </si>
  <si>
    <t>911CA5.OTSKP</t>
  </si>
  <si>
    <t>SVODIDLO BETON, VÝŠ 0,6 - SAMOSTATNÝ PŘESUN</t>
  </si>
  <si>
    <t>-1412966452</t>
  </si>
  <si>
    <t>Poznámka k položce:
Položka zahrnuje:
-odstranění a demontáž zařízení, jeho přesun v prostoru staveniště a osazení na nově určeném místě
- nutnou opravu poškozených částí
- případnou náhradu zničených částí
nezahrnuje podkladní vrstvu</t>
  </si>
  <si>
    <t>911CA9.OTSKP</t>
  </si>
  <si>
    <t>SVODIDLO BETON, ÚROVEŇ ZADRŽ. N2 VÝŠ 1,0M - NÁJEM</t>
  </si>
  <si>
    <t>měsíc</t>
  </si>
  <si>
    <t>507530562</t>
  </si>
  <si>
    <t xml:space="preserve">Poznámka k položce:
položka zahrnuje denní sazbu za pronájem zařízen
ípočet měrných jednotek se určí jako součin délky zařízení a počtu dnů použití
</t>
  </si>
  <si>
    <t>" po celou dobu stavby" 18</t>
  </si>
  <si>
    <t>913121111</t>
  </si>
  <si>
    <t>Montáž a demontáž dočasných dopravních značek kompletních značek vč. podstavce a sloupku základních</t>
  </si>
  <si>
    <t>-1262169482</t>
  </si>
  <si>
    <t xml:space="preserve">Poznámka k souboru cen:
1. V cenách jsou započteny náklady na montáž i demontáž dočasné značky, nebo podstavce.
</t>
  </si>
  <si>
    <t>" trasa dle přehledu A15+A10+B20a+B21a+B26+C4b+E3a " 17*14</t>
  </si>
  <si>
    <t>913121211</t>
  </si>
  <si>
    <t>Montáž a demontáž dočasných dopravních značek Příplatek za první a každý další den použití dočasných dopravních značek k ceně 12-1111</t>
  </si>
  <si>
    <t>660591444</t>
  </si>
  <si>
    <t>" Trasa"   17*12*30</t>
  </si>
  <si>
    <t>913221111</t>
  </si>
  <si>
    <t>Montáž a demontáž dočasných dopravních zábran světelných včetně zásobníku na akumulátor, šířky 1,5 m, 3 světla</t>
  </si>
  <si>
    <t>147547916</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</si>
  <si>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</si>
  <si>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 v trase 1ks"  1*14</t>
  </si>
  <si>
    <t>913221211</t>
  </si>
  <si>
    <t>Montáž a demontáž dočasných dopravních zábran Příplatek za první a každý další den použití dočasných dopravních zábran k ceně 22-1111</t>
  </si>
  <si>
    <t>2023151542</t>
  </si>
  <si>
    <t>"trasa" 1*10*10*30</t>
  </si>
  <si>
    <t>913321111</t>
  </si>
  <si>
    <t>Montáž a demontáž dočasných dopravních vodících zařízení směrové desky základní</t>
  </si>
  <si>
    <t>980972392</t>
  </si>
  <si>
    <t xml:space="preserve">Poznámka k souboru cen:
1. V cenách jsou započteny náklady na montáž i demontáž dočasného vodícího zařízení.
</t>
  </si>
  <si>
    <t>"trasa Z 4a" 15*14</t>
  </si>
  <si>
    <t>913321211</t>
  </si>
  <si>
    <t>Montáž a demontáž dočasných dopravních vodících zařízení Příplatek za první a každý další den použití dočasných dopravních vodících zařízení k ceně 32-1111</t>
  </si>
  <si>
    <t>-1600805513</t>
  </si>
  <si>
    <t>"trasa Z4"  15*10*30</t>
  </si>
  <si>
    <t>913411111</t>
  </si>
  <si>
    <t>Montáž a demontáž mobilní semaforové soupravy 2 semafory</t>
  </si>
  <si>
    <t>-1426646811</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</si>
  <si>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</si>
  <si>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 trasa"  1*14</t>
  </si>
  <si>
    <t>913411211</t>
  </si>
  <si>
    <t>Montáž a demontáž mobilní semaforové soupravy Příplatek za první a každý další den použití mobilní semaforové soupravy k ceně 41-1111</t>
  </si>
  <si>
    <t>1346143633</t>
  </si>
  <si>
    <t>"trasa " 1*12*30</t>
  </si>
  <si>
    <t>913911113</t>
  </si>
  <si>
    <t>Montáž a demontáž akumulátorů a zásobníků dočasného dopravního značení akumulátoru olověného 12V/180 Ah</t>
  </si>
  <si>
    <t>1053214173</t>
  </si>
  <si>
    <t xml:space="preserve">Poznámka k souboru cen:
1. V cenách jsou započteny náklady na montáž i demontáž dočasného akumulátoru a zásobníku.
</t>
  </si>
  <si>
    <t>"trasa " 14</t>
  </si>
  <si>
    <t>913911213</t>
  </si>
  <si>
    <t>Montáž a demontáž akumulátorů a zásobníků dočasného dopravního značení Příplatek za první a každý další den použití akumulátorů a zásobníků dočasného dopravního značení k ceně 91-1113</t>
  </si>
  <si>
    <t>-798737681</t>
  </si>
  <si>
    <t>"trasa " 1*10*30</t>
  </si>
  <si>
    <t>915111115</t>
  </si>
  <si>
    <t>Vodorovné dopravní značení stříkané barvou dělící čára šířky 125 mm souvislá žlutá základní</t>
  </si>
  <si>
    <t>434579808</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</si>
  <si>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</si>
  <si>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"příčná čára souvislá  š.500mm" 6,5*4*14</t>
  </si>
  <si>
    <t>-1248290882</t>
  </si>
  <si>
    <t>103B - Dopravně inženýrské opatření VÝSTAVBA PROPUSTKŮ</t>
  </si>
  <si>
    <t>-822740185</t>
  </si>
  <si>
    <t>" A15+A6b+B20a+B21a+B26+P7+P8C4b+E3a dle přílohy " 14*3</t>
  </si>
  <si>
    <t>228317375</t>
  </si>
  <si>
    <t>"10propustků" 3*14*30</t>
  </si>
  <si>
    <t>657076401</t>
  </si>
  <si>
    <t>"Z 4a" 8*3</t>
  </si>
  <si>
    <t>-990539036</t>
  </si>
  <si>
    <t>8*3*30</t>
  </si>
  <si>
    <t>943111111</t>
  </si>
  <si>
    <t>Montáž lešení prostorového trubkového lehkého pracovního bez podlah s provozním zatížením tř. 3 do 200 kg/m2, výšky do 10 m</t>
  </si>
  <si>
    <t>1738838120</t>
  </si>
  <si>
    <t xml:space="preserve">Poznámka k souboru cen:
1. Montáž lešení prostorového trubkového lehkého výšky přes 30 m se oceňuje individuálně.
2. Montáž lešeňové podlahy se oceňuje cenami souboru cen 949 21 Montáž lešeňové podlahy pro trubková lešení.
</t>
  </si>
  <si>
    <t>" pro 3 propustky" 3* 8*3*2</t>
  </si>
  <si>
    <t>943111211</t>
  </si>
  <si>
    <t>Montáž lešení prostorového trubkového lehkého pracovního bez podlah Příplatek za první a každý další den použití lešení k ceně -1111</t>
  </si>
  <si>
    <t>1517984740</t>
  </si>
  <si>
    <t>3*8*3*2*30</t>
  </si>
  <si>
    <t>943111811</t>
  </si>
  <si>
    <t>Demontáž lešení prostorového trubkového lehkého pracovního bez podlah s provozním zatížením tř. 3 do 200 kg/m2, výšky do 10 m</t>
  </si>
  <si>
    <t>80331659</t>
  </si>
  <si>
    <t xml:space="preserve">Poznámka k souboru cen:
1. Demontáž lešení prostorového trubkového lehkého výšky přes 30 m se oceňuje individuálně.
2. Demontáž lešeňové podlahy se oceňuje cenami souboru cen 949 21-18 Demontáž lešeňové podlahy pro trubková lešení.
</t>
  </si>
  <si>
    <t>949211111</t>
  </si>
  <si>
    <t>Montáž lešeňové podlahy pro trubková lešení z fošen, prken nebo dřevěných sbíjených lešeňových dílců s příčníky nebo podélníky, ve výšce do 10 m</t>
  </si>
  <si>
    <t>-1771707284</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</si>
  <si>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</si>
  <si>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3*8*2*2</t>
  </si>
  <si>
    <t>949211811</t>
  </si>
  <si>
    <t>Demontáž lešeňové podlahy pro trubková lešení z fošen, prken nebo dřevěných sbíjených lešeňových dílců s příčníky nebo podélníky, ve výšce do 10 m</t>
  </si>
  <si>
    <t>1937213143</t>
  </si>
  <si>
    <t xml:space="preserve">Poznámka k souboru cen:
1. Ceny -1811 až -1822 lze použít i pro demontáž lešeňové podlahy ve světlíku nebo šachtě o půdorysné ploše přes 6 m2.
2. Demontáž lešeňové podlahy ve výšce přes 25 m se oceňuje individuálně.
</t>
  </si>
  <si>
    <t>103C - Dopravně inženýrské opatření  pro SO.110</t>
  </si>
  <si>
    <t>911DA2.OTSKP</t>
  </si>
  <si>
    <t>SVODIDLO BETON, ÚROVEŇ ZADRŽ. N2 VÝŠ 1,0M - MONTÁŽ S PŘESUNEM ( BEZ DODÁVKY)</t>
  </si>
  <si>
    <t>545560477</t>
  </si>
  <si>
    <t>" úseky B1 a B2" 100+230</t>
  </si>
  <si>
    <t>911DA3.OTSKP</t>
  </si>
  <si>
    <t xml:space="preserve">SVODIDLO BETON, ÚROVEŇ ZADRŽ. N2 VÝŠ 1,0M - DEMONTÁŽ S PŘESUNEM </t>
  </si>
  <si>
    <t>949915652</t>
  </si>
  <si>
    <t>911DA5.OTSKP</t>
  </si>
  <si>
    <t>SVODIDLO BETON, ÚROVEŇ ZADRŽ. N2 VÝŠ 1,0M - SAMOSTATNÝ PŘESUN</t>
  </si>
  <si>
    <t>785710057</t>
  </si>
  <si>
    <t>911DA9.OTSKP</t>
  </si>
  <si>
    <t>701927183</t>
  </si>
  <si>
    <t>"po dobu výstavby SO.110" 1,5</t>
  </si>
  <si>
    <t>-176295671</t>
  </si>
  <si>
    <t>"2úseky :  A15+A10+B20a+B21a+B26+C4b+E3a dle přílohy " 18*2</t>
  </si>
  <si>
    <t>1768147402</t>
  </si>
  <si>
    <t>" 2 úseky" 18*15+18*30</t>
  </si>
  <si>
    <t>913221112</t>
  </si>
  <si>
    <t>Montáž a demontáž dočasných dopravních zábran světelných včetně zásobníku na akumulátor, šířky 2,5 m, 5 světel</t>
  </si>
  <si>
    <t>-1579950855</t>
  </si>
  <si>
    <t>" 2  úseky" 2*2</t>
  </si>
  <si>
    <t>913221212</t>
  </si>
  <si>
    <t>Montáž a demontáž dočasných dopravních zábran Příplatek za první a každý další den použití dočasných dopravních zábran k ceně 22-1112</t>
  </si>
  <si>
    <t>1245554666</t>
  </si>
  <si>
    <t>2*(15+30)</t>
  </si>
  <si>
    <t>-1309483092</t>
  </si>
  <si>
    <t>"Z 4a" 15+30</t>
  </si>
  <si>
    <t>1281755368</t>
  </si>
  <si>
    <t>15*15+30*30</t>
  </si>
  <si>
    <t>1062220109</t>
  </si>
  <si>
    <t>1*2</t>
  </si>
  <si>
    <t>1683420430</t>
  </si>
  <si>
    <t>"předpoklad dní "45*1</t>
  </si>
  <si>
    <t>-1366339344</t>
  </si>
  <si>
    <t>1804834023</t>
  </si>
  <si>
    <t>1*15+1*30</t>
  </si>
  <si>
    <t>-2111017786</t>
  </si>
  <si>
    <t>"příčná čára souvislá v šířce 0,5m " 3,5*4* 2</t>
  </si>
  <si>
    <t>1307162058</t>
  </si>
  <si>
    <t>110A - Zajištění skalních stěn a svahů km1,685-1,785</t>
  </si>
  <si>
    <t xml:space="preserve">      998 - Přesun hmot</t>
  </si>
  <si>
    <t>112151112</t>
  </si>
  <si>
    <t>Pokácení stromu směrové v celku s odřezáním kmene a s odvětvením průměru kmene přes 200 do 300 mm</t>
  </si>
  <si>
    <t>1580291871</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</si>
  <si>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</si>
  <si>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112151114</t>
  </si>
  <si>
    <t>Pokácení stromu směrové v celku s odřezáním kmene a s odvětvením průměru kmene přes 400 do 500 mm</t>
  </si>
  <si>
    <t>1552161897</t>
  </si>
  <si>
    <t>122101101</t>
  </si>
  <si>
    <t>Odkopávky a prokopávky nezapažené s přehozením výkopku na vzdálenost do 3 m nebo s naložením na dopravní prostředek v horninách tř. 1 a 2 do 100 m3</t>
  </si>
  <si>
    <t>716887324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</si>
  <si>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</si>
  <si>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100*1*0,15</t>
  </si>
  <si>
    <t>155211112</t>
  </si>
  <si>
    <t>Očištění skalních ploch horolezeckou technikou odstranění vegetace včetně stažení k zemi, odklizení na hromady na vzdálenost do 50 m nebo na naložení na dopravní prostředek keřů a stromů do průměru 10 cm</t>
  </si>
  <si>
    <t>196424058</t>
  </si>
  <si>
    <t xml:space="preserve">Poznámka k souboru cen:
1. Množství měrných jednotek u ceny -1122 Očištění ručními nástroji se určuje v m3 materiálu odstraněného ze skalní stěny.
2.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3. Štěpkování se oceňuje cenou 111 25-1111 Drcení ořezaných větví strojně (štěpkování) části A02 katalogu 823-1 Plochy a úprava území.
4. Přesun odstraněné vegetace na vzdálenost větší než 50 m se oceňuje cenou 162 30-1501 Vodorovné přemístění smýcených křovin části A01 katalogu 800-1 Zemní práce.
</t>
  </si>
  <si>
    <t>800*1,25</t>
  </si>
  <si>
    <t>155211122</t>
  </si>
  <si>
    <t>Očištění skalních ploch horolezeckou technikou očištění ručními nástroji motykami, páčidly</t>
  </si>
  <si>
    <t>1924553447</t>
  </si>
  <si>
    <t>0,4*1000*0,2</t>
  </si>
  <si>
    <t>155211311</t>
  </si>
  <si>
    <t>Odtěžení nestabilních hornin ze skalních stěn horolezecku technikou s přehozením na vzdálenost do 3 m nebo s naložením na dopravní prostředek s použitím pneumatického nářadí</t>
  </si>
  <si>
    <t>-529164811</t>
  </si>
  <si>
    <t xml:space="preserve">Poznámka k souboru cen:
1. V cenách nejsou započteny náklady na dočasné ochranné sítě pro zajištění bezpečnosti horolezců a provozu na pozemních komunikacích a železnici; tyto náklady se oceňují cenami 944 51-1111, -1211 a -1811 Montáž, příplatek za každý den použití a demontáž ochranné sítě katalogu 800-3 Lešení.
2. V ceně -1313 Odtěžení hornin hydraulickými klíny jsou započteny i náklady na provedení vrtů.
3. Odvoz odtěžených hornin se oceňuje cenami souboru cen 162 .1-11 Vodorovné přemístění výkopku nebo sypaniny po suchu části A01 katalogu 800-1 Zemní práce.
</t>
  </si>
  <si>
    <t>155211313</t>
  </si>
  <si>
    <t>Odtěžení nestabilních hornin ze skalních stěn horolezecku technikou s přehozením na vzdálenost do 3 m nebo s naložením na dopravní prostředek hydraulickými klíny</t>
  </si>
  <si>
    <t>1348243143</t>
  </si>
  <si>
    <t>155211531</t>
  </si>
  <si>
    <t>Sanace trhlin a dutin skalní stěny prováděná horolezeckou technikou aktivovanou cementovou maltou nebo suspensí zazděním dutin průměru přes 50 mm do 1 m kamenem do aktivované cementové malty</t>
  </si>
  <si>
    <t>-184260718</t>
  </si>
  <si>
    <t xml:space="preserve">Poznámka k souboru cen:
1. Cena -1531 je určena pro zazdění nebo doplnění stěn kamenem stejného druhu dle projektu.
2. V cenách nejsou započteny náklady na:
a) vyčištění dutin; toto vyčištění se oceňuje cenami 155 21-12 Vyčištění trhlin nebo dutin ve skalní stěně,
b) dočasné ochranné sítě pro zajištění bezpečnosti horolezců a provozu na pozemních komunikacích a železnici; tyto náklady se oceňují cenami 944 51-1111, -1211 a -1811 Montáž, příplatek za každý den použití a demontáž ochranné sítě katalogu 800-3 Lešení.
3. V cenách -1531 a -1532 nejsou započteny náklady na dodání kamene. Je-li nutno kámen nakupovat, oceňuje se jeho dodání ve specifikaci, ztratné lze dohodnout ve výši 1 %.
4. V ceně -1532 nejsou započteny náklady na případné zainjektování zřízené rovnaniny; tyto práce se oceňují cenami souboru cen 281 60-11 Injektování.
5. Množství měrných jednotek se určuje v m délky, popř. v m3 objemu vyplňované dutiny dle popisu cen.
</t>
  </si>
  <si>
    <t>-978471354</t>
  </si>
  <si>
    <t>162301406</t>
  </si>
  <si>
    <t>Vodorovné přemístění větví, kmenů nebo pařezů s naložením, složením a dopravou do 5000 m větví stromů jehličnatých, průměru kmene přes 300 do 500 mm</t>
  </si>
  <si>
    <t>-1362764961</t>
  </si>
  <si>
    <t>-511012269</t>
  </si>
  <si>
    <t>162301416</t>
  </si>
  <si>
    <t>Vodorovné přemístění větví, kmenů nebo pařezů s naložením, složením a dopravou do 5000 m kmenů stromů jehličnatých, průměru přes 300 do 500 mm</t>
  </si>
  <si>
    <t>-1793732762</t>
  </si>
  <si>
    <t>162301501</t>
  </si>
  <si>
    <t>Vodorovné přemístění smýcených křovin do průměru kmene 100 mm na vzdálenost do 5 000 m</t>
  </si>
  <si>
    <t>-1465921212</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</si>
  <si>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</si>
  <si>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1000</t>
  </si>
  <si>
    <t>944511111</t>
  </si>
  <si>
    <t>Montáž ochranné sítě zavěšené na konstrukci lešení z textilie z umělých vláken</t>
  </si>
  <si>
    <t>-1327038293</t>
  </si>
  <si>
    <t xml:space="preserve">Poznámka k souboru cen:
1. V cenách nejsou započteny náklady na lešení potřebné pro zavěšení sítí; toto lešení se oceňuje příslušnými cenami lešení.
</t>
  </si>
  <si>
    <t>100*4</t>
  </si>
  <si>
    <t>944511211</t>
  </si>
  <si>
    <t>Montáž ochranné sítě Příplatek za první a každý další den použití sítě k ceně -1111</t>
  </si>
  <si>
    <t>353895104</t>
  </si>
  <si>
    <t>400*15</t>
  </si>
  <si>
    <t>944511811</t>
  </si>
  <si>
    <t>Demontáž ochranné sítě zavěšené na konstrukci lešení z textilie z umělých vláken</t>
  </si>
  <si>
    <t>1822803489</t>
  </si>
  <si>
    <t>400</t>
  </si>
  <si>
    <t>94995000</t>
  </si>
  <si>
    <t>Zřízení horolezeckého úvazu pro práci ve výškách</t>
  </si>
  <si>
    <t>-329998659</t>
  </si>
  <si>
    <t>100/4</t>
  </si>
  <si>
    <t>997002511</t>
  </si>
  <si>
    <t>Vodorovné přemístění suti a vybouraných hmot bez naložení, se složením a hrubým urovnáním na vzdálenost do 1 km</t>
  </si>
  <si>
    <t>-1716067441</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</si>
  <si>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</si>
  <si>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(80+80+5)*2,3+15*2</t>
  </si>
  <si>
    <t>997002519</t>
  </si>
  <si>
    <t>Vodorovné přemístění suti a vybouraných hmot bez naložení, se složením a hrubým urovnáním Příplatek k ceně za každý další i započatý 1 km přes 1 km</t>
  </si>
  <si>
    <t>-1420908474</t>
  </si>
  <si>
    <t>409,50*27</t>
  </si>
  <si>
    <t>997002611</t>
  </si>
  <si>
    <t>Nakládání suti a vybouraných hmot na dopravní prostředek pro vodorovné přemístění</t>
  </si>
  <si>
    <t>355566979</t>
  </si>
  <si>
    <t xml:space="preserve">Poznámka k souboru cen:
1. Cena platí i pro překládání při lomené dopravě.
2. Cenu nelze použít při dopravě po železnici, po vodě nebo ručně.
</t>
  </si>
  <si>
    <t>80*2,3</t>
  </si>
  <si>
    <t>998006011</t>
  </si>
  <si>
    <t>Přesun hmot pro vrty samostatné</t>
  </si>
  <si>
    <t>436153824</t>
  </si>
  <si>
    <t xml:space="preserve">Poznámka k souboru cen:
1. Přesunu hmot lze použít bez omezení největší dopravní vzdálenosti.
2. Ceny přesunu hmot - 1011 jsou určeny i pro výplně z kameniva.
</t>
  </si>
  <si>
    <t>110B - Zajištění skalních stěn a svahů km 2,585-2,815</t>
  </si>
  <si>
    <t xml:space="preserve">      2 - Zakládání</t>
  </si>
  <si>
    <t xml:space="preserve">        6 - Úpravy povrchů, podlahy a osazování výplní</t>
  </si>
  <si>
    <t>PSV - Práce a dodávky PSV</t>
  </si>
  <si>
    <t xml:space="preserve">    783 - Dokončovací práce - nátěry</t>
  </si>
  <si>
    <t>1327558891</t>
  </si>
  <si>
    <t>112151113</t>
  </si>
  <si>
    <t>Pokácení stromu směrové v celku s odřezáním kmene a s odvětvením průměru kmene přes 300 do 400 mm</t>
  </si>
  <si>
    <t>-1447032491</t>
  </si>
  <si>
    <t>-1553636814</t>
  </si>
  <si>
    <t>-431325826</t>
  </si>
  <si>
    <t>(54+87)*0,5*0,5*1,1*0,5</t>
  </si>
  <si>
    <t>1464267670</t>
  </si>
  <si>
    <t>230*1*0,15</t>
  </si>
  <si>
    <t>1097499913</t>
  </si>
  <si>
    <t>3400*1,25</t>
  </si>
  <si>
    <t>-774366485</t>
  </si>
  <si>
    <t>0,1*4250*0,1</t>
  </si>
  <si>
    <t>241909556</t>
  </si>
  <si>
    <t>57,50</t>
  </si>
  <si>
    <t>-846513174</t>
  </si>
  <si>
    <t>9,50</t>
  </si>
  <si>
    <t>-6645268</t>
  </si>
  <si>
    <t>155212112</t>
  </si>
  <si>
    <t>Vrty do skalních stěn prováděné horolezeckou technikou hloubky do 5 m přenosnými vrtacími kladivy průměru do 56 mm, v hornině tř. I a II</t>
  </si>
  <si>
    <t>1496645154</t>
  </si>
  <si>
    <t xml:space="preserve">Poznámka k souboru cen:
1. Vrty větších průměrů a hloubek se oceňují individuálně.
2. Zatřídění hornim podle vrtatelnosti je uvedeno v příloze č. 2 Všeobecných podmínek tohoto katalogu.
</t>
  </si>
  <si>
    <t>100*2,9+374*2,4</t>
  </si>
  <si>
    <t>155213112</t>
  </si>
  <si>
    <t>Trny z oceli prováděné horolezeckou technikou bez oka z celozávitové oceli pro uchycení sítí zainjektované cementovou maltou délky do 3 m, průměru přes 20 do 26 mm</t>
  </si>
  <si>
    <t>894180366</t>
  </si>
  <si>
    <t xml:space="preserve">Poznámka k souboru cen:
1. V cenách jsou započteny i náklady na dodávku trnů a injektážní malty nebo lepicích ampulí.
2. V cenách -3111 až -3213 Trny bez oka jsou započteny i náklady na dodávku podložek a matic.
3. V cenách nejsou započteny náklady na:
a) vrty pro trny; tyto se oceňují cenami souboru cen 155 21-2 Vrty do skalních stěn prováděné horolezeckou technikou,
b) provedení antikorozní úpravy; tyto náklady se oceňují cenami katalogu 800-789 Povrchové úpravy ocelových konstrukcí a technologických zařízení.
</t>
  </si>
  <si>
    <t>"zaokrouhleno  0,333*(55+93)*2"  100</t>
  </si>
  <si>
    <t>155213312</t>
  </si>
  <si>
    <t>Trny z oceli prováděné horolezeckou technikou s okem z betonářské oceli pro uchycení lana při montáži sítí a sloupků záchytného plotu zainjektované cementovou maltou délky do 3 m, průměru přes 20 do 26 mm</t>
  </si>
  <si>
    <t>-1408675635</t>
  </si>
  <si>
    <t>" zaokrouhleno   3087,50/(3*3)+3087/100 " 374</t>
  </si>
  <si>
    <t>155213412</t>
  </si>
  <si>
    <t>Trny z oceli prováděné horolezeckou technikou s okem z betonářské oceli pro uchycení lana při montáži sítí a sloupků záchytného plotu upnuté lepicími ampulemi délky do 1,5 m, průměru přes 20 do 26 mm</t>
  </si>
  <si>
    <t>-228077333</t>
  </si>
  <si>
    <t>" oplocení" 54</t>
  </si>
  <si>
    <t>155213511</t>
  </si>
  <si>
    <t>Trny z oceli prováděné horolezeckou technikou s okem z betonářské oceli pro uchycení lana při montáži sítí a sloupků záchytného plotu statická zatěžovací zkouška trnů</t>
  </si>
  <si>
    <t>-764386683</t>
  </si>
  <si>
    <t>155213612</t>
  </si>
  <si>
    <t>Trny z injekčních zavrtávacích tyčí prováděné horolezeckou technikou zainjektované cementovou maltou průměru 32 mm včetně vrtů přenosnými vrtacími kladivy na ztracenou korunku průměru 51 mm, délky přes 2 do 3 m</t>
  </si>
  <si>
    <t>2050549082</t>
  </si>
  <si>
    <t xml:space="preserve">Poznámka k souboru cen:
1. V cenách jsou započteny i náklady na provedení vrtu kotevní tyčí se ztracenou korunkou, injektáž cementouvou maltou včetně dodávky injektážní hmoty, korunky, kotevních tyčí, spojníků, podložek a matic.
</t>
  </si>
  <si>
    <t>155214111</t>
  </si>
  <si>
    <t>Síťování skalních stěn prováděné horolezeckou technikou montáž pásů ocelové sítě</t>
  </si>
  <si>
    <t>-702571417</t>
  </si>
  <si>
    <t xml:space="preserve">Poznámka k souboru cen:
1. V cenách -4111 a -4112 Montáž pásů sítě a geomříže jsou započteny i náklady na rozvinutí a vytažení pásů na skalní stěnu, jejich spojení předepsaným spojovacím materiálem včetně jeho dodávky a přitažení podložek a matic na ocelové trny.
2. V cenách -4211 a -4212 jsou započteny i náklady na manipulaci s lanem, montáž a dodávku spojovacího materiálu (svorky).
3. V cenách nejsou započteny náklady na:
a) dodání sítě nebo lana; tyto náklady se oceňují ve specifikaci. Ztratné lze stanovit ve výši 20 %,
b) vrty; tyto náklady se oceňují cenami souboru cen 155 21-2 Vrty do skalních stěn prováděné horolezeckou technikou,
c) trny; tyto náklady se oceňují cenami souboru cen 155 21-3 Trny z oceli nebo 155 21-36 Trny z injekčních zavrtávacích tyčí prováděné horolezeckou technikou,
d) dočasné ochranné sítě pro zajištění bezpečnosti horolezců a provozu na pozemních komunikacích a železnici; tyto náklady se oceňují cenami souborů cen 944 51-1111, -1211 a -1811 Montáž, příplatek za každý den použití a demontáž ochranné sítě katalogu 800-3 Lešení.
</t>
  </si>
  <si>
    <t>3087,50</t>
  </si>
  <si>
    <t>313191501</t>
  </si>
  <si>
    <t>síť na skálu s okem 8x10 cm, HZn+PVC s podélně vpleteným lanem, drát 2,7mm</t>
  </si>
  <si>
    <t>-621362695</t>
  </si>
  <si>
    <t>2470*1,25</t>
  </si>
  <si>
    <t>313191500</t>
  </si>
  <si>
    <t>síť na skálu s oky 6x8 cm pozinkovaná ø 2,2 mm, 50x2 m</t>
  </si>
  <si>
    <t>-1628720913</t>
  </si>
  <si>
    <t>600</t>
  </si>
  <si>
    <t>314521070</t>
  </si>
  <si>
    <t>lano ocelové šestipramenné Pz 6 x19 drátů  D 10,0mm</t>
  </si>
  <si>
    <t>615294383</t>
  </si>
  <si>
    <t>(55+93)*2*1,2</t>
  </si>
  <si>
    <t>155214211</t>
  </si>
  <si>
    <t>Síťování skalních stěn prováděné horolezeckou technikou montáž ocelového lana pro uchycení sítě průměru do 10 mm</t>
  </si>
  <si>
    <t>383257743</t>
  </si>
  <si>
    <t>355</t>
  </si>
  <si>
    <t>155214411</t>
  </si>
  <si>
    <t>Záchytný plot prováděný horolezeckou technikou sloupky osazené do vrtů včetně vystředění a zalití cementovou injekční směsí pro plot těžký ocelová trubka délky do 3 m, průměru do 89/10 mm</t>
  </si>
  <si>
    <t>991683613</t>
  </si>
  <si>
    <t xml:space="preserve">Poznámka k souboru cen:
1. V cenách -4311 až -4422 Sloupky pro plot prováděný horolezeckou technikou jsou započteny i náklady dodání sloupků.
2. V ceně -4511 Ukotvení sloupků jsou započteny i náklady na dodávku lana a spojovacího materiálu.
3. V ceně -4521 Montáž pletiva na sloupky jsou započteny i náklady na přivázání pletiva ke sloupkům vázacím drátem včetně jeho dodávky.
4. V ceně -4525 Montáž ztužujících lan jsou započteny i náklady na manipulaci s lanem, montáž a dodávku spojovacího materiálu.
5. V cenách -4311 až -4422 Sloupky pro plot nejsou započteny náklady na:
a) vrty pro založení sloupku; tyto náklady se oceňují cenami souboru cen 155 21-2 Vrty do skalních stěn prováděné horolezeckou technikou.
b) antikorozní nátěr sloupku; tyto náklady se oceňují cenami katalogu 800-789 Povrchové úpravy ocelových konstrukcí a technologických zařízení,
6. V ceně -4511 Ukotvení sloupku lany nejsou započteny náklady na:
a) vrty pro trny; tyto náklady se oceňují cenami souboru cen 155 21-2 Vrty do skalních stěn prováděné horolezeckou technikou.
b) trny pro uchycení kotvení sloupků, které se oceňují cenami souboru cen 155 21-3 Trny z oceli nebo 155 27-36 Trny z injekčních zavrtávacích tyčí prováděné horolezeckou technikou,
7. V ceně -4521 Montáž pletiva na sloupky nejsou započteny náklady na dodávku pletiva, které se oceňují ve specifikaci.
8. V ceně -4525 Montáž ztužujících lan k pletivu nejsou započteny náklady na dodávku lan, které se oceňují ve specifikaci.
</t>
  </si>
  <si>
    <t>155214511</t>
  </si>
  <si>
    <t>Záchytný plot prováděný horolezeckou technikou ukotvení sloupků lany</t>
  </si>
  <si>
    <t>1260322811</t>
  </si>
  <si>
    <t>155214521</t>
  </si>
  <si>
    <t>Záchytný plot prováděný horolezeckou technikou montáž pletiva na sloupky</t>
  </si>
  <si>
    <t>-1188826544</t>
  </si>
  <si>
    <t>2107690167</t>
  </si>
  <si>
    <t>1620</t>
  </si>
  <si>
    <t>1620*1,2 'Přepočtené koeficientem množství</t>
  </si>
  <si>
    <t>1056947784</t>
  </si>
  <si>
    <t>155214525</t>
  </si>
  <si>
    <t>Záchytný plot prováděný horolezeckou technikou montáž ztužujících lan k pletivu</t>
  </si>
  <si>
    <t>584022124</t>
  </si>
  <si>
    <t>162301102</t>
  </si>
  <si>
    <t>Vodorovné přemístění výkopku nebo sypaniny po suchu na obvyklém dopravním prostředku, bez naložení výkopku, avšak se složením bez rozhrnutí z horniny tř. 1 až 4 na vzdálenost přes 500 do 1 000 m</t>
  </si>
  <si>
    <t>-1875636598</t>
  </si>
  <si>
    <t>" na mezideponii"  19,39</t>
  </si>
  <si>
    <t>1841795660</t>
  </si>
  <si>
    <t>1169636891</t>
  </si>
  <si>
    <t>60+15</t>
  </si>
  <si>
    <t>831771720</t>
  </si>
  <si>
    <t>-1684212121</t>
  </si>
  <si>
    <t>-1401483440</t>
  </si>
  <si>
    <t>4250</t>
  </si>
  <si>
    <t>167101101</t>
  </si>
  <si>
    <t>Nakládání, skládání a překládání neulehlého výkopku nebo sypaniny nakládání, množství do 100 m3, z hornin tř. 1 až 4</t>
  </si>
  <si>
    <t>1319381716</t>
  </si>
  <si>
    <t>"2x" 19,390*2</t>
  </si>
  <si>
    <t>-347743</t>
  </si>
  <si>
    <t>19,390</t>
  </si>
  <si>
    <t>-1517516514</t>
  </si>
  <si>
    <t>19,390*2</t>
  </si>
  <si>
    <t>224111116</t>
  </si>
  <si>
    <t>Maloprofilové vrty průběžným sacím vrtáním průměru do 56 mm do úklonu 45° v hl 0 až 25 m v hornině tř. V a VI</t>
  </si>
  <si>
    <t>512</t>
  </si>
  <si>
    <t>1711483524</t>
  </si>
  <si>
    <t>"úsek B2"  59,40</t>
  </si>
  <si>
    <t>224311114</t>
  </si>
  <si>
    <t>Maloprofilové vrty průběžným sacím vrtáním průměru přes 93 do 156 mm do úklonu 45° v hl 0 až 25 m v hornině tř. III a IV</t>
  </si>
  <si>
    <t>1730841427</t>
  </si>
  <si>
    <t>"úsek B2" 95,70</t>
  </si>
  <si>
    <t>281601111</t>
  </si>
  <si>
    <t>Injektování s jednoduchým obturátorem nebo bez obturátoru vzestupné, tlakem do 0,60 MPa</t>
  </si>
  <si>
    <t>hod</t>
  </si>
  <si>
    <t>-183344325</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</si>
  <si>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</si>
  <si>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23,27+118,76</t>
  </si>
  <si>
    <t>585211130</t>
  </si>
  <si>
    <t>cement portlandský 52,5 MPa, pro nízké teploty</t>
  </si>
  <si>
    <t>54080226</t>
  </si>
  <si>
    <t>0,96+2,55</t>
  </si>
  <si>
    <t>589325710</t>
  </si>
  <si>
    <t>beton C 16/20 X0,XC1 kamenivo frakce 0/16</t>
  </si>
  <si>
    <t>-1959783097</t>
  </si>
  <si>
    <t>19,39</t>
  </si>
  <si>
    <t>Úpravy povrchů, podlahy a osazování výplní</t>
  </si>
  <si>
    <t>628195011</t>
  </si>
  <si>
    <t>Očištění ocelových konstrukcí od usazenin, rzi a starého nátěru</t>
  </si>
  <si>
    <t>1878053181</t>
  </si>
  <si>
    <t xml:space="preserve">Poznámka k souboru cen:
1. Cena je určena pouze pro očištění konstrukcí, které byly ve styku s vodou po jejich dodání a montáži.
2. Množství jednotek se stanoví v m2 rozvinuté plochy očišťovaného povrchu.
</t>
  </si>
  <si>
    <t>306,66</t>
  </si>
  <si>
    <t>-1157915694</t>
  </si>
  <si>
    <t>230*4</t>
  </si>
  <si>
    <t>201345090</t>
  </si>
  <si>
    <t>920*30</t>
  </si>
  <si>
    <t>225824259</t>
  </si>
  <si>
    <t>920</t>
  </si>
  <si>
    <t>-271522353</t>
  </si>
  <si>
    <t>"230/4 - zaokrouhleno"  58</t>
  </si>
  <si>
    <t>1340236647</t>
  </si>
  <si>
    <t>(42,50+57,50+9,50)*2,3+(34,50+19,39)*2</t>
  </si>
  <si>
    <t>2088633761</t>
  </si>
  <si>
    <t>359,630*27</t>
  </si>
  <si>
    <t>-588070714</t>
  </si>
  <si>
    <t>42,50*2,3</t>
  </si>
  <si>
    <t>626130065</t>
  </si>
  <si>
    <t>PSV</t>
  </si>
  <si>
    <t>Práce a dodávky PSV</t>
  </si>
  <si>
    <t>783</t>
  </si>
  <si>
    <t>Dokončovací práce - nátěry</t>
  </si>
  <si>
    <t>783334101</t>
  </si>
  <si>
    <t>Základní nátěr zámečnických konstrukcí jednonásobný epoxidový</t>
  </si>
  <si>
    <t>2127709924</t>
  </si>
  <si>
    <t>783335101</t>
  </si>
  <si>
    <t>Mezinátěr zámečnických konstrukcí jednonásobný epoxidový</t>
  </si>
  <si>
    <t>-140194175</t>
  </si>
  <si>
    <t>783347101</t>
  </si>
  <si>
    <t>Krycí nátěr (email) zámečnických konstrukcí jednonásobný polyuretanový</t>
  </si>
  <si>
    <t>-1138070159</t>
  </si>
  <si>
    <t>201 - Rekonstrukce mostu ev.č. 145-009</t>
  </si>
  <si>
    <t xml:space="preserve">    3 -  Svislé a kompletní konstrukce</t>
  </si>
  <si>
    <t xml:space="preserve">    5 - Komunikace pozemní</t>
  </si>
  <si>
    <t xml:space="preserve">    6 - Úpravy povrchů, podlahy a osazování výplní</t>
  </si>
  <si>
    <t xml:space="preserve">    997 -  Přesun sutě</t>
  </si>
  <si>
    <t xml:space="preserve">    711 - Izolace proti vodě, vlhkosti a plynům</t>
  </si>
  <si>
    <t>-1444397148</t>
  </si>
  <si>
    <t>113107112</t>
  </si>
  <si>
    <t>Odstranění podkladů nebo krytů ručně s přemístěním hmot na skládku na vzdálenost do 3 m nebo s naložením na dopravní prostředek z kameniva těženého, o tl. vrstvy přes 100 do 200 mm</t>
  </si>
  <si>
    <t>1585975156</t>
  </si>
  <si>
    <t>na mostě - odhad skladby</t>
  </si>
  <si>
    <t>8,45*9,2</t>
  </si>
  <si>
    <t>113154235</t>
  </si>
  <si>
    <t>Frézování živičného podkladu nebo krytu s naložením na dopravní prostředek plochy přes 500 do 1 000 m2 bez překážek v trase pruhu šířky přes 1 m do 2 m, tloušťky vrstvy 200 mm</t>
  </si>
  <si>
    <t>-1463775161</t>
  </si>
  <si>
    <t>115001106</t>
  </si>
  <si>
    <t>Převedení vody potrubím průměru DN přes 600 do 900</t>
  </si>
  <si>
    <t>206623130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</si>
  <si>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</si>
  <si>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</si>
  <si>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</si>
  <si>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-116694105</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</si>
  <si>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</si>
  <si>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stavba prováděná po polovinách (čerpání 2*1 měsíc)</t>
  </si>
  <si>
    <t>2*30*24</t>
  </si>
  <si>
    <t>122301101</t>
  </si>
  <si>
    <t>Odkopávky a prokopávky nezapažené s přehozením výkopku na vzdálenost do 3 m nebo s naložením na dopravní prostředek v hornině tř. 4 do 100 m3</t>
  </si>
  <si>
    <t>1425588200</t>
  </si>
  <si>
    <t>hrázka u vtoku a na výtoku  potrubí převádějícího vodu</t>
  </si>
  <si>
    <t>1,2*1,7*6,0+1,0*0,5*4,0</t>
  </si>
  <si>
    <t>122301109</t>
  </si>
  <si>
    <t>Odkopávky a prokopávky nezapažené s přehozením výkopku na vzdálenost do 3 m nebo s naložením na dopravní prostředek v hornině tř. 4 Příplatek k cenám za lepivost horniny tř. 4</t>
  </si>
  <si>
    <t>1567376136</t>
  </si>
  <si>
    <t>0,3*14,24</t>
  </si>
  <si>
    <t>-602822101</t>
  </si>
  <si>
    <t>3,1*(16,0-9,2)*18,0</t>
  </si>
  <si>
    <t>pod základy v místě nevhodné zeminy - odhad 50% na tl.500mm</t>
  </si>
  <si>
    <t>0,5*0,5*11,3*11,3</t>
  </si>
  <si>
    <t>odpočet zeminy tř.5</t>
  </si>
  <si>
    <t>-10,0</t>
  </si>
  <si>
    <t>-1613969906</t>
  </si>
  <si>
    <t>0,3*401,363</t>
  </si>
  <si>
    <t>876611137</t>
  </si>
  <si>
    <t>skalní podloží pod základy - odhad</t>
  </si>
  <si>
    <t>10,0</t>
  </si>
  <si>
    <t>-413282089</t>
  </si>
  <si>
    <t>5,0*3,0*2</t>
  </si>
  <si>
    <t>161101102</t>
  </si>
  <si>
    <t>Svislé přemístění výkopku bez naložení do dopravní nádoby avšak s vyprázdněním dopravní nádoby na hromadu nebo do dopravního prostředku z horniny tř. 1 až 4, při hloubce výkopu přes 2,5 do 4 m</t>
  </si>
  <si>
    <t>-442607851</t>
  </si>
  <si>
    <t>161101152</t>
  </si>
  <si>
    <t>Svislé přemístění výkopku bez naložení do dopravní nádoby avšak s vyprázdněním dopravní nádoby na hromadu nebo do dopravního prostředku z horniny tř. 5 až 7, při hloubce výkopu přes 2,5 do 4 m</t>
  </si>
  <si>
    <t>1369091931</t>
  </si>
  <si>
    <t>399345372</t>
  </si>
  <si>
    <t>na meziskládku a zpět - zemina pro zpětný zásyp</t>
  </si>
  <si>
    <t>2*227,32</t>
  </si>
  <si>
    <t>1972260646</t>
  </si>
  <si>
    <t>-1738957084</t>
  </si>
  <si>
    <t>"na skládku - celkem 20km - přebytečná zemina</t>
  </si>
  <si>
    <t>14,24+(401,363-227,32)</t>
  </si>
  <si>
    <t>1859047915</t>
  </si>
  <si>
    <t>"na skládku - celkem 20km</t>
  </si>
  <si>
    <t>10*188,283</t>
  </si>
  <si>
    <t>162701155</t>
  </si>
  <si>
    <t>Vodorovné přemístění výkopku nebo sypaniny po suchu na obvyklém dopravním prostředku, bez naložení výkopku, avšak se složením bez rozhrnutí z horniny tř. 5 až 7 na vzdálenost přes 9 000 do 10 000 m</t>
  </si>
  <si>
    <t>1554070122</t>
  </si>
  <si>
    <t>162701159</t>
  </si>
  <si>
    <t>Vodorovné přemístění výkopku nebo sypaniny po suchu na obvyklém dopravním prostředku, bez naložení výkopku, avšak se složením bez rozhrnutí z horniny tř. 5 až 7 na vzdálenost Příplatek k ceně za každých dalších i započatých 1 000 m</t>
  </si>
  <si>
    <t>1426481338</t>
  </si>
  <si>
    <t>10*10,0</t>
  </si>
  <si>
    <t>-955741627</t>
  </si>
  <si>
    <t>zemina z meziskládky</t>
  </si>
  <si>
    <t>227,32</t>
  </si>
  <si>
    <t>171103101</t>
  </si>
  <si>
    <t>Zemní hrázky přívodních a odpadních melioračních kanálů zhutňované po vrstvách tloušťky 200 mm, s přemístěním sypaniny do 20 m nebo s jejím přehozením do 3 m z hornin tř. 1 až 4</t>
  </si>
  <si>
    <t>-2002142836</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</si>
  <si>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</si>
  <si>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hrázka u vtoku a výtoku potrubí převádějícího vodu</t>
  </si>
  <si>
    <t>1,2*1,7*6,0+0,5*1,0*4,0</t>
  </si>
  <si>
    <t>1387978831</t>
  </si>
  <si>
    <t>na skládku</t>
  </si>
  <si>
    <t>188,283+10,0</t>
  </si>
  <si>
    <t>na meziskládku</t>
  </si>
  <si>
    <t>1092081364</t>
  </si>
  <si>
    <t>"na skládku</t>
  </si>
  <si>
    <t>1,9*(188,283+10,0)</t>
  </si>
  <si>
    <t>1248544219</t>
  </si>
  <si>
    <t>vně křídel</t>
  </si>
  <si>
    <t>3,1*(16,0-9,0)*(18,0-10,4)</t>
  </si>
  <si>
    <t>pod těsnící fólií</t>
  </si>
  <si>
    <t>(2,0*1,5+2,0*1,5)*10,4</t>
  </si>
  <si>
    <t>1663132628</t>
  </si>
  <si>
    <t>nakupovaná zemina - v přechodové oblasti nad těsnící vrstvou</t>
  </si>
  <si>
    <t>(0,8*3,0+1,2*3,4)*9,3</t>
  </si>
  <si>
    <t>583312010</t>
  </si>
  <si>
    <t>štěrkopísek netříděný</t>
  </si>
  <si>
    <t>-1991524381</t>
  </si>
  <si>
    <t xml:space="preserve">"nákup a dovoz vhodného nenamrzavého materiálu </t>
  </si>
  <si>
    <t>60,264*1,8</t>
  </si>
  <si>
    <t>181411123</t>
  </si>
  <si>
    <t>Založení trávníku na půdě předem připravené plochy do 1000 m2 výsevem včetně utažení lučního na svahu přes 1:2 do 1:1</t>
  </si>
  <si>
    <t>1269039708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</si>
  <si>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</si>
  <si>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005724740</t>
  </si>
  <si>
    <t>osivo směs travní krajinná-svahová</t>
  </si>
  <si>
    <t>kg</t>
  </si>
  <si>
    <t>-1049932042</t>
  </si>
  <si>
    <t>224*0,015 'Přepočtené koeficientem množství</t>
  </si>
  <si>
    <t>182301121</t>
  </si>
  <si>
    <t>Rozprostření a urovnání ornice ve svahu sklonu přes 1:5 při souvislé ploše do 500 m2, tl. vrstvy do 100 mm</t>
  </si>
  <si>
    <t>1867392392</t>
  </si>
  <si>
    <t>8,0*7,0*4</t>
  </si>
  <si>
    <t>18230R</t>
  </si>
  <si>
    <t>Rekultivační zemina - nákup a dovoz</t>
  </si>
  <si>
    <t>-1571313897</t>
  </si>
  <si>
    <t>224,0*0,1</t>
  </si>
  <si>
    <t>185804312</t>
  </si>
  <si>
    <t>Zalití rostlin vodou plochy záhonů jednotlivě přes 20 m2</t>
  </si>
  <si>
    <t>1569328503</t>
  </si>
  <si>
    <t>224*0,003</t>
  </si>
  <si>
    <t>185851121</t>
  </si>
  <si>
    <t>Dovoz vody pro zálivku rostlin na vzdálenost do 1000 m</t>
  </si>
  <si>
    <t>-36245717</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</si>
  <si>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</si>
  <si>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212792212</t>
  </si>
  <si>
    <t>Odvodnění mostní opěry z plastových trub drenážní potrubí flexibilní DN 160</t>
  </si>
  <si>
    <t>1924282934</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</si>
  <si>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</si>
  <si>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"drenážní tr. HDPE  SN8 děrovaná s plným dnem za rubem opěr vč. vYvedení skrz opěry</t>
  </si>
  <si>
    <t>12,8+11,5+1,3*2</t>
  </si>
  <si>
    <t>241350274</t>
  </si>
  <si>
    <t>C30/37 XF2</t>
  </si>
  <si>
    <t>0,5*(0,67+9,68+0,62)*10,4</t>
  </si>
  <si>
    <t>665782832</t>
  </si>
  <si>
    <t>0,5*((0,67+9,68+0,62)*2+13,6*3)</t>
  </si>
  <si>
    <t>488304756</t>
  </si>
  <si>
    <t>273361116</t>
  </si>
  <si>
    <t>Výztuž základových konstrukcí desek z betonářské oceli 10 505 (R) nebo BSt 500</t>
  </si>
  <si>
    <t>1975036897</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</si>
  <si>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</si>
  <si>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odhad 200 kg/m3</t>
  </si>
  <si>
    <t>0,2*57,044</t>
  </si>
  <si>
    <t>274311125</t>
  </si>
  <si>
    <t>Základové konstrukce z betonu prostého pasy, prahy, věnce a ostruhy ve výkopu nebo na hlavách pilot C 16/20</t>
  </si>
  <si>
    <t>1469189940</t>
  </si>
  <si>
    <t>"pod drenáží (C12/15 X0)</t>
  </si>
  <si>
    <t>0,3*0,9*(12,9+11,5)</t>
  </si>
  <si>
    <t>274311127</t>
  </si>
  <si>
    <t>Základové konstrukce z betonu prostého pasy, prahy, věnce a ostruhy ve výkopu nebo na hlavách pilot C 25/30</t>
  </si>
  <si>
    <t>-1741757646</t>
  </si>
  <si>
    <t>"opěrný práh (C25/30 - XF3)</t>
  </si>
  <si>
    <t>(0,4*1,0+0,4*0,7)*8,0</t>
  </si>
  <si>
    <t>274354111</t>
  </si>
  <si>
    <t>Bednění základových konstrukcí pasů, prahů, věnců a ostruh zřízení</t>
  </si>
  <si>
    <t>231039892</t>
  </si>
  <si>
    <t>opěrný pás</t>
  </si>
  <si>
    <t>(1,0*2+0,7*2)*8,0</t>
  </si>
  <si>
    <t>pod drenáží</t>
  </si>
  <si>
    <t>0,9*(12,9+11,5)</t>
  </si>
  <si>
    <t>274354211</t>
  </si>
  <si>
    <t>Bednění základových konstrukcí pasů, prahů, věnců a ostruh odstranění bednění</t>
  </si>
  <si>
    <t>2052357552</t>
  </si>
  <si>
    <t xml:space="preserve"> Svislé a kompletní konstrukce</t>
  </si>
  <si>
    <t>317171125</t>
  </si>
  <si>
    <t>Kotvení monolitického betonu římsy do mostovky kotvou spřaženou</t>
  </si>
  <si>
    <t>-578194550</t>
  </si>
  <si>
    <t xml:space="preserve">Poznámka k souboru cen:
1. Kotvy spřažené se osazují do nosné konstrukce přivařením spodní části kotvy do výztuže mostovky.
2. Kotvy do vývrtu se osazují vrtáním otvoru do betonu mostovky, ukotví se do epoxidové ampule.
3. Kotvy talířové se zamáčknou do ukládaného betonu mostovky.
4. V cenách nejsou započteny náklady na kotvy; tyto se oceňují ve specifikaci.
</t>
  </si>
  <si>
    <t>"Kotvy říms na mostě s povrchovou ochranou dle TZ, TKP  19A</t>
  </si>
  <si>
    <t>2*10</t>
  </si>
  <si>
    <t>548792040</t>
  </si>
  <si>
    <t>kotva spřažená  pro kotvení mostní  římsy</t>
  </si>
  <si>
    <t>1644453937</t>
  </si>
  <si>
    <t>317321118</t>
  </si>
  <si>
    <t>Římsy ze železového betonu C 30/37</t>
  </si>
  <si>
    <t>-1602345876</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</si>
  <si>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</si>
  <si>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"beton C30/37 XF4, vč.striáže horního povrchu</t>
  </si>
  <si>
    <t>(0,25*0,7+0,23*0,55)*(15,5+16,3)</t>
  </si>
  <si>
    <t>317353121</t>
  </si>
  <si>
    <t>Bednění mostní římsy zřízení všech tvarů</t>
  </si>
  <si>
    <t>874913521</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</si>
  <si>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</si>
  <si>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(0,25+0,7+0,23)*(15,5+16,3)</t>
  </si>
  <si>
    <t>317353221</t>
  </si>
  <si>
    <t>Bednění mostní římsy odstranění všech tvarů</t>
  </si>
  <si>
    <t>1219696764</t>
  </si>
  <si>
    <t>317361116</t>
  </si>
  <si>
    <t>Výztuž mostních železobetonových říms z betonářské oceli 10 505 (R) nebo BSt 500</t>
  </si>
  <si>
    <t>-1847964690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</si>
  <si>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</si>
  <si>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"Betonářská výztuž z oceli B 500B."</t>
  </si>
  <si>
    <t>" ODHAD 150KG/M3"   0,15*9,588</t>
  </si>
  <si>
    <t>327501111</t>
  </si>
  <si>
    <t>Výplň za opěrami a protimrazové klíny z kameniva drceného nebo těženého se zhutněním</t>
  </si>
  <si>
    <t>2040506140</t>
  </si>
  <si>
    <t xml:space="preserve">Poznámka k souboru cen:
1. Cenu nelze použít pro zasypávky nebo klíny provedené z výkopku získaného na stavbě; tyto práce se oceňují cenami katalogu 800-1 Zemní práce.
</t>
  </si>
  <si>
    <t>"Ochranný zásyp z nenamrzavého materiálu dle ČSN 73 6244, čl. 5.3 s hutněním na Id=0,85</t>
  </si>
  <si>
    <t>0,6*0,8*12,9+0,6*1,2*11,5</t>
  </si>
  <si>
    <t>100160272</t>
  </si>
  <si>
    <t>"C30/37 XF2</t>
  </si>
  <si>
    <t>2,06*(1,00+0,93)*10,4</t>
  </si>
  <si>
    <t>334323218</t>
  </si>
  <si>
    <t>Mostní křídla a závěrné zídky z betonu železového C 30/37</t>
  </si>
  <si>
    <t>369256220</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</si>
  <si>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</si>
  <si>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"C30/37 - XF2</t>
  </si>
  <si>
    <t>křídla</t>
  </si>
  <si>
    <t>0,55*(15,5+16,3-2*9,7)*2,0</t>
  </si>
  <si>
    <t>58194870</t>
  </si>
  <si>
    <t>13,6*2,06*4+2,06*(1,0+0,93)*3</t>
  </si>
  <si>
    <t>-841847679</t>
  </si>
  <si>
    <t>334352111</t>
  </si>
  <si>
    <t>Bednění mostních křídel a závěrných zídek ze systémového bednění zřízení z překližek</t>
  </si>
  <si>
    <t>664213870</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</si>
  <si>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</si>
  <si>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(15,5+16,3-2*9,7)*2,0*2</t>
  </si>
  <si>
    <t>334352211</t>
  </si>
  <si>
    <t>Bednění mostních křídel a závěrných zídek ze systémového bednění odstranění z překližek</t>
  </si>
  <si>
    <t>1870333675</t>
  </si>
  <si>
    <t>1042522103</t>
  </si>
  <si>
    <t>"ODHAD 200KG/M3"    0,2*41,348</t>
  </si>
  <si>
    <t>334361226</t>
  </si>
  <si>
    <t>Výztuž betonářská mostních konstrukcí opěr, úložných prahů, křídel, závěrných zídek, bloků ložisek, pilířů a sloupů z oceli 10 505 (R) nebo BSt 500 křídel, závěrných zdí</t>
  </si>
  <si>
    <t>-2008500030</t>
  </si>
  <si>
    <t>"Betonářská výztuž z oceli B 500B. ODHAD 200KG/M3"   0,2*13,64</t>
  </si>
  <si>
    <t>421321128</t>
  </si>
  <si>
    <t>Mostní železobetonové nosné konstrukce deskové nebo klenbové, trámové, ostatní deskové, z betonu C 30/37</t>
  </si>
  <si>
    <t>240790476</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</si>
  <si>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</si>
  <si>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(0,75*0,75*2+0,625*1,65*2+0,5*2,7)*13,6</t>
  </si>
  <si>
    <t>421361226</t>
  </si>
  <si>
    <t>Výztuž deskových konstrukcí z betonářské oceli 10 505 (R) nebo BSt 500 deskového mostu</t>
  </si>
  <si>
    <t>799135891</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</si>
  <si>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</si>
  <si>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"odhad 250 kg/m3</t>
  </si>
  <si>
    <t>0,25*61,71</t>
  </si>
  <si>
    <t>421955112</t>
  </si>
  <si>
    <t>Bednění na mostní skruži zřízení bednění z překližek</t>
  </si>
  <si>
    <t>-1659527130</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</si>
  <si>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</si>
  <si>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7,75*10,4</t>
  </si>
  <si>
    <t>421955212</t>
  </si>
  <si>
    <t>Bednění na mostní skruži odstranění bednění z překližek</t>
  </si>
  <si>
    <t>619291606</t>
  </si>
  <si>
    <t>423352121</t>
  </si>
  <si>
    <t>Bednění trámové a komorové konstrukce vnějších boků proměnné výšky zřízení</t>
  </si>
  <si>
    <t>-1837883245</t>
  </si>
  <si>
    <t xml:space="preserve">Poznámka k souboru cen:
1. Jedná se o bednění nosných konstrukcí trámových nebo komorových převážně pohledovým bedněním.
2. Cena -1111 Bednění spodního podhledu příčníku u trámových konstrukcí nad mostní podpěrou se doplňuje cenou -4101 Bednění stěn příčníků platnou i pro boky příčníku trámu.
3. Bednění spodního podhledu nosné konstrukce monolitických mostů je osazeno společně s pracovní podlahou na roštech podpěrné skruže a oceněno cenou 421 95-5, a to i pro oblouky a mostní klenby.
4. Bednění podhledu potlačení desky nosné konstrukce do výšky 400 mm v ceně -1112 je založeno na pracovní podlaze podpěrné skruže.
5. Cena -1121 Závěs bednění skruže umožňuje kotvení zadní části podpěrné skruže do nosné konstrukce betonované v předchozím taktu a používá se pouze u vícepolových mostů.
6. Bednění vnějších bočních stěn trámů a komor je sestaveno z palubek, jak pro proměnnou výšku stěny – cena -2121, tak i konstantní - cena -2111, a je založeno na pracovní podlaze podpěrné skruže.
7. Bednění boku mostovky do výšky 350 mm v ceně -2131 je nepohledové z prken.
8. Bednění boku mostovky jako pracovních čel v ceně -2132 je s prostupy pro třmínky betonářské výztuže ke kotvení monolitické mostní římsy.
9. Bednění koncových čel v ceně -3111 uzavírá nosnou konstrukci nad podpěrami nebo uzavírá čela předpjatých betonových konstrukcí s kotevními objímkami.
10. Cena -3112 Bednění čel je určena pro osazení podkladních desek kabelů předpětí nebo čela s osazením deviátoru volně vedených kabelů s otvory pro jejich osazení.
11. Cena -3121 Čela pracovní železobetonová je včetně otvorů pro pruty betonářské oceli mezi betonážními takty nebo postupy u vícepolových mostů, cena -3122 Čela pracovní pro předpínané betony je včetně otvorů pro betonářskou a otvorů pro vedení trub předpínací výztuže mezi betonážními postupy.
12. Bednění stěn příčníku trámu v ceně -4101 tvoří spolu se spodním bedněním v ceně -1111 kompletní dobednění příčníku trámových konstrukcí nad podpěrou.
13. Cena -4111 obsahuje bednění podhledu konzol mostovky (křídel) u trámových nebo komorových mostů se žebry pro bednění a pracovní podélnou lávku včetně zavětrovaných podpěr do výšky 2,5 m založených na pracovní podlaze podpěrné skruže.
14. Cena -4121 obsahuje bednění boční stěny s výplní pohledového bednění v délce betonážního postupu u vícepolových trámových nebo komorových mostů konstantního tvaru.
15. Takt posunu formy v ceně -4122 znamená cyklus uvolnění formy a posun formy po dráze na pracovní podlaze podpěrné skruže 50 m do dalšího mostního pole a osazení s rektifikací formy pro ukládku výztuže.
16. Poslední demontáž vnější sestavy bočnic formy délky betonážního postupu je v ceně -4221.
17. Bednění stěn příčníku vnějšího předpětí v ceně -4141 je převážně osazeno v komorách mostu nad pilířem, v příčníku jsou otvory pro kotvení volně vedených kabelů.
18. Bednění vnitřní bočních stěn v ceně -5111 je nepohledové bednění komory osazené s rozpěrnými trubkami bednění k vnějším bočním stěnám.
19. V ceně -5120 je bednění stropu včetně náběhů mezi trámy nebo stropu komory s podpěrami a zavětrováním do výšky 2,5 m založenými na pracovní podlaze podpěrné skruže.
20. Montáž sestavy bednění stropu komory v ceně -5121 je bedněním sestavy rámů stropu v délce betonážního postupu u vícepolových mostů, obsahuje měsíční nájemné systémového bednění.
21. Takt posunu stropu znamená cyklus uvolnění stropu, spuštění bednění na kolejničky, posun bednění o 50 m do dalšího pole, zdvih a rektifikaci stropu s napojením na vnitřní stěny, příprava na osazení kolejniček pro další takt.
22. Poslední demontáž sestavy systémového bednění stropu je v ceně -5221.
23. Ztracené bednění spřažené desky mostovky v cenách 423 35-53 lze použít jako záklopovou desku pro prefabrikované betonové nosníky nebo pro ocelobetonové konstrukce, případně pro dodatečně betonované horní desky mostovky u spojité komorové konstrukce mostu.
24. Všeobecně jsou v cenách bednění trámových a komorových konstrukcí mostu započteny náklady na sestavení a osazení bednění na požadovaný tvar jejich vzepření a rozepření pomocí rozpěrných trubek, stažení bednění tyčemi, nástřik bednění odformovacím přípravkem, manipulace při osazení vnějšího i vnitřního bednění jeřábem, odbednění vnějších stěn a konzol ručně a jeřábem, odbednění vnitřních stěn a stropu pouze ručně v délce mostního pole, očištění bednění, vyplnění kuželových otvorů v betonu po spínacích tyčích bednění, u inventárního bednění měsíční nájemné včetně spínacích prvků se započítanou obrátkovostí vztažené k ploše bednění, je započtena spotřeba pohledového bednění.
25. Drobný spotřební materiál (např. hřebíky, materiál pro vyplnění kuželových otvorů v základu po spínacích tyčích bednění) je započten v režijních nákladech.
26. V cenách nejsou započteny náklady na:
a) osazení trubkové vložky do bednění deviátoru, tyto se oceňují cenou 421 37-41,
b) bednění spřahující desky ocelobetonové, tyto se oceňují souborem cen 423 35-7 . Bednění spřažené desky ocelobetonové konstrukce,
c) kotvy do bednění pro spřah monolitické římsy, tyto se oceňují souborem cen 317 17-11 Kotvení monolitického betonu římsy do mostovky,
d) kotvy do bednění pro závěsy odvodnění mostu, tyto se oceňují souborem cen 936 94-392 Montáž věšákového závěsu odvodnění mostu,
e) prostupy trub v konstrukci, tyto se oceňují souborem cen 334 79-11 Prostup z plastových trub betonovou zdí,
f) zaoblení zhotovením a vložením ramenátů do sestavy bočnic,
g) závěs skruže v ceně -1121, tyto závěsy se oceňují ve specifikaci,
h) ztracené bednění v ceně -5312 až -5315, tyto se oceňují ve specifikaci.
</t>
  </si>
  <si>
    <t>3*(0,75*(1,0+0,93)+0,625*2,14*2+0,5*3,49)+2*13,6*0,75</t>
  </si>
  <si>
    <t>423352221</t>
  </si>
  <si>
    <t>Bednění trámové a komorové konstrukce vnějších boků proměnné výšky odstranění</t>
  </si>
  <si>
    <t>1946711936</t>
  </si>
  <si>
    <t>451315124</t>
  </si>
  <si>
    <t>Podkladní a výplňové vrstvy z betonu prostého tloušťky do 150 mm, z betonu C 12/15</t>
  </si>
  <si>
    <t>555139244</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</si>
  <si>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</si>
  <si>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C12/15 XO</t>
  </si>
  <si>
    <t>pod základy desky</t>
  </si>
  <si>
    <t>12,3*12,0</t>
  </si>
  <si>
    <t>451315125</t>
  </si>
  <si>
    <t>Podkladní a výplňové vrstvy z betonu prostého tloušťky do 150 mm, z betonu C 16/20</t>
  </si>
  <si>
    <t>1898305825</t>
  </si>
  <si>
    <t>C16/20n XF4</t>
  </si>
  <si>
    <t>dlažba přechodu říms</t>
  </si>
  <si>
    <t>0,55*1,9*4</t>
  </si>
  <si>
    <t>skluz kamenný</t>
  </si>
  <si>
    <t>0,7*8,0</t>
  </si>
  <si>
    <t>451315134</t>
  </si>
  <si>
    <t>Podkladní a výplňové vrstvy z betonu prostého tloušťky do 200 mm, z betonu C 12/15</t>
  </si>
  <si>
    <t>-537919387</t>
  </si>
  <si>
    <t>pod základy v místě nevhodné zeminy - odhad 50% na tl.500mm (2,5 * 200mm = 500mm)</t>
  </si>
  <si>
    <t>2,5*(0,5*11,3*11,3)</t>
  </si>
  <si>
    <t>451315135</t>
  </si>
  <si>
    <t>Podkladní a výplňové vrstvy z betonu prostého tloušťky do 200 mm, z betonu C 16/20</t>
  </si>
  <si>
    <t>1760299311</t>
  </si>
  <si>
    <t>v tubusu (průměr tl. 500mm = 2,5*200mm)</t>
  </si>
  <si>
    <t>2,5*7,75*10,9</t>
  </si>
  <si>
    <t>458311131</t>
  </si>
  <si>
    <t>Výplňové klíny a filtrační vrstvy za opěrou z betonu hutněného po vrstvách filtračního drenážního</t>
  </si>
  <si>
    <t>-1502731776</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</si>
  <si>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</si>
  <si>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přechodový klín</t>
  </si>
  <si>
    <t>(0,4*4,5+0,4*5,3)*9,3</t>
  </si>
  <si>
    <t>464511124</t>
  </si>
  <si>
    <t>Pohoz dna nebo svahů jakékoliv tloušťky z kamene záhozového z terénu, hmotnosti jednotlivých kamenů přes 500 kg</t>
  </si>
  <si>
    <t>961082559</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</si>
  <si>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</si>
  <si>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kameny 40-60cm</t>
  </si>
  <si>
    <t>před vtokem  a výtokem</t>
  </si>
  <si>
    <t>0,5*(8,0+4,0)*8,0</t>
  </si>
  <si>
    <t>465513127</t>
  </si>
  <si>
    <t>Dlažba z lomového kamene lomařsky upraveného na cementovou maltu, s vyspárováním cementovou maltou, tl. kamene 200 mm</t>
  </si>
  <si>
    <t>836354991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</si>
  <si>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</si>
  <si>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v tubusu</t>
  </si>
  <si>
    <t>7,75*10,9</t>
  </si>
  <si>
    <t>přechod říms</t>
  </si>
  <si>
    <t>Komunikace pozemní</t>
  </si>
  <si>
    <t>571901111</t>
  </si>
  <si>
    <t>Posyp podkladu nebo krytu s rozprostřením a zhutněním kamenivem drceným nebo těženým, v množství do 5 kg/m2</t>
  </si>
  <si>
    <t>637353314</t>
  </si>
  <si>
    <t>na litém asfaltu</t>
  </si>
  <si>
    <t>9,3*9,68</t>
  </si>
  <si>
    <t>573231106</t>
  </si>
  <si>
    <t>Postřik spojovací PS bez posypu kamenivem ze silniční emulze, v množství 0,30 kg/m2</t>
  </si>
  <si>
    <t>2070101327</t>
  </si>
  <si>
    <t>1761798422</t>
  </si>
  <si>
    <t>578143233</t>
  </si>
  <si>
    <t>Litý asfalt MA 11 (LAS) s rozprostřením z modifikovaného asfaltu v pruhu šířky přes 3 m tl. 40 mm</t>
  </si>
  <si>
    <t>-7426197</t>
  </si>
  <si>
    <t xml:space="preserve">Poznámka k souboru cen: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</si>
  <si>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597161111</t>
  </si>
  <si>
    <t>Rigol dlážděný do lože z betonu prostého tl. 100 mm, s vyplněním a zatřením spár cementovou maltou z lomového kamene tl. do 250 mm</t>
  </si>
  <si>
    <t>661072176</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</si>
  <si>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</si>
  <si>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628611102</t>
  </si>
  <si>
    <t>Nátěr mostních betonových konstrukcí epoxidový 2x ochranný nepružný OS-B</t>
  </si>
  <si>
    <t>565280606</t>
  </si>
  <si>
    <t>boky NK</t>
  </si>
  <si>
    <t>2*(0,75*(1,0+0,93)+0,625*2,14*2+0,5*3,49+0,15*9,68)</t>
  </si>
  <si>
    <t>628611131</t>
  </si>
  <si>
    <t>Nátěr mostních betonových konstrukcí akrylátový na siloxanové a plasticko-elastické bázi 2x ochranný pružný OS-C (OS 4)</t>
  </si>
  <si>
    <t>1869300534</t>
  </si>
  <si>
    <t xml:space="preserve">"ochranný povlak (S4 dle TKP PK, kap. 31) </t>
  </si>
  <si>
    <t xml:space="preserve">"nátěr říms"  </t>
  </si>
  <si>
    <t>(0,15+0,15)*(15,5+16,3)</t>
  </si>
  <si>
    <t>634911112</t>
  </si>
  <si>
    <t>Řezání dilatačních nebo smršťovacích spár v čerstvé betonové mazanině nebo potěru šířky do 5 mm, hloubky přes 10 do 20 mm</t>
  </si>
  <si>
    <t>-1587055458</t>
  </si>
  <si>
    <t xml:space="preserve">Poznámka k souboru cen:
1. V cenách jsou započteny i náklady na vyčištění spár po řezání.
</t>
  </si>
  <si>
    <t>"Smršťovací spáry v římsách Šířka 5 mm, hloubka  15 mm</t>
  </si>
  <si>
    <t>4*(0,25+0,7+0,23+0,8)</t>
  </si>
  <si>
    <t>911381123</t>
  </si>
  <si>
    <t>Silniční svodidlo betonové jednostranné průběžné délky 4 m, výšky 1,0 m</t>
  </si>
  <si>
    <t>1250348112</t>
  </si>
  <si>
    <t xml:space="preserve">Poznámka k souboru cen:
1. Ceny obsahují náklady na:
a) osazení svodidla na konstrukci vozovky nebo chodníku,
b) směrové a výškové vyrovnání dílců svodidel,
c) sepnutí spojovacími tyčemi včetně spojky,
d) dodávku dílců a spojek,
e) náklady na manipulaci jeřábem
2. V cenách nejsou započteny náklady, které se oceňují cenami katalogu 821-1 Mosty:
a) na podkladní vyrovnávací vrstvu z plastbetonu nebo modifikovaného betonu,
b) na broušení nerovností plochy konstrukce pro uložení betonového dílce (svodidla),
c) na osazení snímatelného svodidlového madla.
</t>
  </si>
  <si>
    <t>betonové svodidlo použité pro dopravní opatření</t>
  </si>
  <si>
    <t>montáž, nájem, demontáž, přemístění v rámci etap</t>
  </si>
  <si>
    <t>20,0</t>
  </si>
  <si>
    <t>9117C1.OTSKP</t>
  </si>
  <si>
    <t>ZÁBRADLÍ MOSTNÍ SE SVISLOU VÝPLNÍ - DODÁVKA A MONTÁŽ</t>
  </si>
  <si>
    <t>-512655713</t>
  </si>
  <si>
    <t>"kompletní ocelové zábradelní svodidlo se svislou výplní, včetně upevnění, dilat. styků a povrchové ochrany dle TZ a TKP 19B</t>
  </si>
  <si>
    <t>15,5+16,3</t>
  </si>
  <si>
    <t>972516899</t>
  </si>
  <si>
    <t>2*2</t>
  </si>
  <si>
    <t>-1130681283</t>
  </si>
  <si>
    <t>3,47826086956522*1,15 'Přepočtené koeficientem množství</t>
  </si>
  <si>
    <t>914112111</t>
  </si>
  <si>
    <t>Tabulka s označením evidenčního čísla mostu na sloupek</t>
  </si>
  <si>
    <t>1286050232</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</si>
  <si>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</si>
  <si>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-465743885</t>
  </si>
  <si>
    <t>"silniční obrubník 150/300 v provedení do prostředí XF4 včetně včetně zabetonování do betonu C20/25n XF3 a spárování cem. maltou MC25 XF4</t>
  </si>
  <si>
    <t>přechody říms</t>
  </si>
  <si>
    <t>2,0*4</t>
  </si>
  <si>
    <t>59217021</t>
  </si>
  <si>
    <t>obrubník betonový chodníkový 100x15x30 cm</t>
  </si>
  <si>
    <t>387197947</t>
  </si>
  <si>
    <t>"silniční obrubník 150/300 v provedení do prostředí XF4"  8,00</t>
  </si>
  <si>
    <t>916231213</t>
  </si>
  <si>
    <t>Osazení chodníkového obrubníku betonového se zřízením lože, s vyplněním a zatřením spár cementovou maltou stojatého s boční opěrou z betonu prostého, do lože z betonu prostého</t>
  </si>
  <si>
    <t>-1971790674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</si>
  <si>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</si>
  <si>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záhonový v provedení do prostředí XF4 včetně zabetonování do betonu C20/25n XF3 a spárování cem. maltou MC25 XF4</t>
  </si>
  <si>
    <t>(2,0+0,55)*4</t>
  </si>
  <si>
    <t>59217017</t>
  </si>
  <si>
    <t>obrubník betonový chodníkový 100x10x25 cm</t>
  </si>
  <si>
    <t>-1082417898</t>
  </si>
  <si>
    <t>919112233</t>
  </si>
  <si>
    <t>Řezání dilatačních spár v živičném krytu vytvoření komůrky pro těsnící zálivku šířky 20 mm, hloubky 40 mm</t>
  </si>
  <si>
    <t>-41948321</t>
  </si>
  <si>
    <t>spára v krycí vrstvě vozovky na konci NK</t>
  </si>
  <si>
    <t>12,9+11,5</t>
  </si>
  <si>
    <t>919121233</t>
  </si>
  <si>
    <t>Utěsnění dilatačních spár zálivkou za studena v cementobetonovém nebo živičném krytu včetně adhezního nátěru bez těsnicího profilu pod zálivkou, pro komůrky šířky 20 mm, hloubky 40 mm</t>
  </si>
  <si>
    <t>365002641</t>
  </si>
  <si>
    <t>u obrubníků nahoře</t>
  </si>
  <si>
    <t>u obrubníků dole</t>
  </si>
  <si>
    <t>9,7*2</t>
  </si>
  <si>
    <t>919721221</t>
  </si>
  <si>
    <t>Geomříž pro vyztužení asfaltového povrchu ze skelných vláken</t>
  </si>
  <si>
    <t>-1351936420</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</si>
  <si>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</si>
  <si>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na přechodu konstrukce mezi obrusnou a ložnou vrstvou</t>
  </si>
  <si>
    <t>1,5*(12,9+11,5)</t>
  </si>
  <si>
    <t>-1963008274</t>
  </si>
  <si>
    <t>ochrana izolace v přechodové oblasti -nad a pod fólií</t>
  </si>
  <si>
    <t>2*3,5*9,3*2</t>
  </si>
  <si>
    <t>91</t>
  </si>
  <si>
    <t>931994141</t>
  </si>
  <si>
    <t>Těsnění spáry betonové konstrukce pásy, profily, tmely tmelem polyuretanovým spáry pracovní do 1,5 cm2</t>
  </si>
  <si>
    <t>672417640</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</si>
  <si>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</si>
  <si>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"Smršťovací spáry v římsách šířka 5mm,hl.15 mm</t>
  </si>
  <si>
    <t>936942211</t>
  </si>
  <si>
    <t>Zhotovení tabulky s letopočtem opravy nebo větší údržby vložením šablony do bednění</t>
  </si>
  <si>
    <t>-858493693</t>
  </si>
  <si>
    <t>948411111</t>
  </si>
  <si>
    <t>Podpěrné skruže a podpěry dočasné kovové zřízení skruží z věží výšky do 10 m</t>
  </si>
  <si>
    <t>-1349997579</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</si>
  <si>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</si>
  <si>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2,25*7,75*10,4</t>
  </si>
  <si>
    <t>948411211</t>
  </si>
  <si>
    <t>Podpěrné skruže a podpěry dočasné kovové odstranění skruží z věží výšky do 10 m</t>
  </si>
  <si>
    <t>397509025</t>
  </si>
  <si>
    <t>948411911</t>
  </si>
  <si>
    <t>Podpěrné skruže a podpěry dočasné kovové měsíční nájemné skruží z věží výšky do 10 m</t>
  </si>
  <si>
    <t>548384963</t>
  </si>
  <si>
    <t>962021112</t>
  </si>
  <si>
    <t>Bourání mostních konstrukcí zdiva a pilířů z kamene nebo cihel</t>
  </si>
  <si>
    <t>202083937</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</si>
  <si>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</si>
  <si>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opěry - odhad</t>
  </si>
  <si>
    <t>(0,8*1,5+1,0*1,5)*7,0*2</t>
  </si>
  <si>
    <t>962041211</t>
  </si>
  <si>
    <t>Bourání mostních konstrukcí zdiva a pilířů z prostého betonu</t>
  </si>
  <si>
    <t>1762622868</t>
  </si>
  <si>
    <t>opěry a křídla - odhad</t>
  </si>
  <si>
    <t>(0,8*1,5+1,0*1,5)*3,5*2</t>
  </si>
  <si>
    <t>0,8*2,0*(6,0+10,0)</t>
  </si>
  <si>
    <t>963051111</t>
  </si>
  <si>
    <t>Bourání mostních konstrukcí nosných konstrukcí ze železového betonu</t>
  </si>
  <si>
    <t>-1093238576</t>
  </si>
  <si>
    <t>"římsy a NK - odhad</t>
  </si>
  <si>
    <t>9,2*(9,3*0,7+0,4*(0,3+0,8))</t>
  </si>
  <si>
    <t>sloupky zábradlí</t>
  </si>
  <si>
    <t>0,2*0,2*1,0*6</t>
  </si>
  <si>
    <t>966075141</t>
  </si>
  <si>
    <t>Odstranění různých konstrukcí na mostech kovového zábradlí vcelku</t>
  </si>
  <si>
    <t>-2102920168</t>
  </si>
  <si>
    <t>9,0*2</t>
  </si>
  <si>
    <t>978071261</t>
  </si>
  <si>
    <t>Odsekání omítky (včetně podkladní) a odstranění tepelné nebo vodotěsné izolace lepenkové vodorovné, plochy přes 1 m2</t>
  </si>
  <si>
    <t>-985891227</t>
  </si>
  <si>
    <t>"mostní izolace vč.ochrany z cement. omítky</t>
  </si>
  <si>
    <t>8,5*9,2</t>
  </si>
  <si>
    <t xml:space="preserve"> Přesun sutě</t>
  </si>
  <si>
    <t>997013814</t>
  </si>
  <si>
    <t>Poplatek za uložení stavebního odpadu na skládce (skládkovné) z izolačních materiálů zatříděného do Katalogu odpadů pod kódem 170 604</t>
  </si>
  <si>
    <t>-1055400266</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</si>
  <si>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</si>
  <si>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5,709</t>
  </si>
  <si>
    <t>997211511</t>
  </si>
  <si>
    <t>Vodorovná doprava suti nebo vybouraných hmot suti se složením a hrubým urovnáním, na vzdálenost do 1 km</t>
  </si>
  <si>
    <t>1366162335</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</si>
  <si>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</si>
  <si>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"železobeton</t>
  </si>
  <si>
    <t>154,032</t>
  </si>
  <si>
    <t>"beton</t>
  </si>
  <si>
    <t>97,7</t>
  </si>
  <si>
    <t>"živice</t>
  </si>
  <si>
    <t>39,803</t>
  </si>
  <si>
    <t>"kamenivo a kameny</t>
  </si>
  <si>
    <t>18,658+94,122</t>
  </si>
  <si>
    <t>"izolač.hmoty</t>
  </si>
  <si>
    <t>997211519</t>
  </si>
  <si>
    <t>Vodorovná doprava suti nebo vybouraných hmot suti se složením a hrubým urovnáním, na vzdálenost Příplatek k ceně za každý další i započatý 1 km přes 1 km</t>
  </si>
  <si>
    <t>-1904484554</t>
  </si>
  <si>
    <t>"dle pol.č.997211511 x 19"   410,024*19</t>
  </si>
  <si>
    <t>997211521</t>
  </si>
  <si>
    <t>Vodorovná doprava suti nebo vybouraných hmot vybouraných hmot se složením a hrubým urovnáním nebo s přeložením na jiný dopravní prostředek kromě lodi, na vzdálenost do 1 km</t>
  </si>
  <si>
    <t>-2109580950</t>
  </si>
  <si>
    <t>"zábradlí</t>
  </si>
  <si>
    <t>0,324</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</si>
  <si>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</si>
  <si>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</si>
  <si>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-297542936</t>
  </si>
  <si>
    <t>"dle pol.č.997211521 x 19"   0,324*19</t>
  </si>
  <si>
    <t>997211611</t>
  </si>
  <si>
    <t>Nakládání suti nebo vybouraných hmot na dopravní prostředky pro vodorovnou dopravu suti</t>
  </si>
  <si>
    <t>-32286521</t>
  </si>
  <si>
    <t>410,024</t>
  </si>
  <si>
    <t>997211612</t>
  </si>
  <si>
    <t>Nakládání suti nebo vybouraných hmot na dopravní prostředky pro vodorovnou dopravu vybouraných hmot</t>
  </si>
  <si>
    <t>-900736831</t>
  </si>
  <si>
    <t>1711419418</t>
  </si>
  <si>
    <t>97,9</t>
  </si>
  <si>
    <t>687311523</t>
  </si>
  <si>
    <t>-262165779</t>
  </si>
  <si>
    <t>998212111</t>
  </si>
  <si>
    <t>Přesun hmot pro mosty zděné, betonové monolitické, spřažené ocelobetonové nebo kovové vodorovná dopravní vzdálenost do 100 m výška mostu do 20 m</t>
  </si>
  <si>
    <t>2057380920</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</si>
  <si>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</si>
  <si>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t>
  </si>
  <si>
    <t>Izolace proti vodě, vlhkosti a plynům</t>
  </si>
  <si>
    <t>711112001</t>
  </si>
  <si>
    <t>Provedení izolace proti zemní vlhkosti natěradly a tmely za studena na ploše svislé S nátěrem penetračním</t>
  </si>
  <si>
    <t>1183174659</t>
  </si>
  <si>
    <t xml:space="preserve">Poznámka k souboru cen:
1. Izolace plochy jednotlivě do 10 m2 se oceňují skladebně cenou příslušné izolace a cenou 711 19-9095 Příplatek za plochu do 10 m2.
</t>
  </si>
  <si>
    <t>"zasypané plochy</t>
  </si>
  <si>
    <t>(1,5*2+0,5*2+0,8*2+7,5)*13,6*2</t>
  </si>
  <si>
    <t>(0,5*(9,68+0,67+0,62)+2,0*(1,0+0,93))*2</t>
  </si>
  <si>
    <t>(15,5+16,3-2*9,7)*2,0*2*0,8</t>
  </si>
  <si>
    <t>111631500</t>
  </si>
  <si>
    <t>lak asfaltový penetrační</t>
  </si>
  <si>
    <t>-2013479332</t>
  </si>
  <si>
    <t>"0,3kg/m2 +10% ztratné</t>
  </si>
  <si>
    <t>414,69*0,0003*1,1</t>
  </si>
  <si>
    <t>711112002</t>
  </si>
  <si>
    <t>Provedení izolace proti zemní vlhkosti natěradly a tmely za studena na ploše svislé S nátěrem lakem asfaltovým</t>
  </si>
  <si>
    <t>-1221997532</t>
  </si>
  <si>
    <t>"Z pol. 711112001"</t>
  </si>
  <si>
    <t>"2 vrstvy</t>
  </si>
  <si>
    <t>2*414,69</t>
  </si>
  <si>
    <t>111631520</t>
  </si>
  <si>
    <t>lak asfaltový izolační</t>
  </si>
  <si>
    <t>-1257332175</t>
  </si>
  <si>
    <t>"10 % ztratné</t>
  </si>
  <si>
    <t>829,38*0,0003*1,1</t>
  </si>
  <si>
    <t>711131101</t>
  </si>
  <si>
    <t>Provedení izolace proti zemní vlhkosti pásy na sucho AIP nebo tkaniny na ploše vodorovné V</t>
  </si>
  <si>
    <t>-1856353902</t>
  </si>
  <si>
    <t>izolace v přechodové oblasti</t>
  </si>
  <si>
    <t>2*3,5*9,3</t>
  </si>
  <si>
    <t>28323005.TSS</t>
  </si>
  <si>
    <t>fólie 0815 Z TECHNODREN</t>
  </si>
  <si>
    <t>-355272523</t>
  </si>
  <si>
    <t>" s páskou " 65,100</t>
  </si>
  <si>
    <t>65,1*1,15 'Přepočtené koeficientem množství</t>
  </si>
  <si>
    <t>711432.OTSKP</t>
  </si>
  <si>
    <t>IZOLACE MOSTOVEK POD ŘÍMSOU ASFALTOVÝMI PÁSY</t>
  </si>
  <si>
    <t>428132609</t>
  </si>
  <si>
    <t>"ochrana izolace pod římsou</t>
  </si>
  <si>
    <t>0,7*9,68*2</t>
  </si>
  <si>
    <t>711442.OTSKP</t>
  </si>
  <si>
    <t>IZOLACE MOSTOVEK CELOPLOŠNÁ ASFALTOVÝMI PÁSY S PEČETÍCÍ VRSTVOU</t>
  </si>
  <si>
    <t>668949001</t>
  </si>
  <si>
    <t>"Izolace horního povrchu nosné konstrukce z natav. AIP tl. 5 mm. včetně izolace a pečetící vrstvy"</t>
  </si>
  <si>
    <t>"Na nosné konstrukci s přetažením k drenáži</t>
  </si>
  <si>
    <t>10,4*(9,68+1,8+2,1)</t>
  </si>
  <si>
    <t>120</t>
  </si>
  <si>
    <t>998711101</t>
  </si>
  <si>
    <t>Přesun hmot pro izolace proti vodě, vlhkosti a plynům stanovený z hmotnosti přesunovaného materiálu vodorovná dopravní vzdálenost do 50 m v objektech výšky do 6 m</t>
  </si>
  <si>
    <t>-113363024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</si>
  <si>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</si>
  <si>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121</t>
  </si>
  <si>
    <t>013203000</t>
  </si>
  <si>
    <t>Průzkumné, geodetické a projektové práce projektové práce dokumentace stavby (výkresová a textová) bez rozlišení</t>
  </si>
  <si>
    <t>Kčl</t>
  </si>
  <si>
    <t>CS ÚRS 2017 02</t>
  </si>
  <si>
    <t>1641581021</t>
  </si>
  <si>
    <t>výpočet zatížitelnosti</t>
  </si>
  <si>
    <t>013203000.2</t>
  </si>
  <si>
    <t>-465521658</t>
  </si>
  <si>
    <t>mostní list</t>
  </si>
  <si>
    <t>1607656417</t>
  </si>
  <si>
    <t>RDS-Z-PDS</t>
  </si>
  <si>
    <t>723336909</t>
  </si>
  <si>
    <t>DSPS</t>
  </si>
  <si>
    <t>013264000</t>
  </si>
  <si>
    <t>Průzkumné, geodetické a projektové práce projektové práce dokumentace stavby (výkresová a textová) bouracích prací</t>
  </si>
  <si>
    <t>1316605068</t>
  </si>
  <si>
    <t xml:space="preserve">bourací práce </t>
  </si>
  <si>
    <t>091002000</t>
  </si>
  <si>
    <t>Hlavní tituly průvodních činností a nákladů ostatní náklady související s objektem</t>
  </si>
  <si>
    <t>525354615</t>
  </si>
  <si>
    <t>1. HMP</t>
  </si>
  <si>
    <t>202 - Rekonstrukce římsy</t>
  </si>
  <si>
    <t>317321018</t>
  </si>
  <si>
    <t>Římsy opěrných zdí a valů z betonu železového tř. C 30/37</t>
  </si>
  <si>
    <t>1623113887</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</si>
  <si>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</si>
  <si>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"římsa" 220,1*1,05*0,40</t>
  </si>
  <si>
    <t>"vyrovnávka " 220,1*0,9*0,05</t>
  </si>
  <si>
    <t>317353111</t>
  </si>
  <si>
    <t>Bednění říms opěrných zdí a valů jakéhokoliv tvaru přímých, zalomených nebo jinak zakřivených zřízení</t>
  </si>
  <si>
    <t>-74079913</t>
  </si>
  <si>
    <t xml:space="preserve">Poznámka k souboru cen:
1. V cenách nejsou započteny náklady na podpěrné konstrukce pod bedněním říms. Tyto práce se oceňují příslušnými cenami katalogu 800-3 Lešení.
</t>
  </si>
  <si>
    <t>" římsa" 220,1*(0,400+0,358) +2*1,05*0,400</t>
  </si>
  <si>
    <t>317353112</t>
  </si>
  <si>
    <t>Bednění říms opěrných zdí a valů jakéhokoliv tvaru přímých, zalomených nebo jinak zakřivených odstranění</t>
  </si>
  <si>
    <t>-1684806744</t>
  </si>
  <si>
    <t>167,676</t>
  </si>
  <si>
    <t>317361016</t>
  </si>
  <si>
    <t>Výztuž říms opěrných zdí a valů z oceli 10 505 (R) nebo BSt 500</t>
  </si>
  <si>
    <t>-1601939243</t>
  </si>
  <si>
    <t>"dle přílohy R10+R12+R16" 12326,9*0,001</t>
  </si>
  <si>
    <t>911334122</t>
  </si>
  <si>
    <t>Zábradelní svodidla ocelová s osazením sloupků kotvením do římsy, se svodnicí úrovně zádržnosti H2 s výplní ze svislých tyčí</t>
  </si>
  <si>
    <t>-629642284</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</si>
  <si>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</si>
  <si>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220,1</t>
  </si>
  <si>
    <t>911334411</t>
  </si>
  <si>
    <t>Zábradelní svodidla ocelová ukončení zábradelních madel</t>
  </si>
  <si>
    <t>213957383</t>
  </si>
  <si>
    <t>919735116</t>
  </si>
  <si>
    <t>Řezání stávajícího živičného krytu nebo podkladu hloubky přes 250 do 300 mm</t>
  </si>
  <si>
    <t>341038541</t>
  </si>
  <si>
    <t>"podél římsy"  221</t>
  </si>
  <si>
    <t>1040524311</t>
  </si>
  <si>
    <t>"dilatační spáry římsa á 8m</t>
  </si>
  <si>
    <t>28*1,05*0,40</t>
  </si>
  <si>
    <t>931994132</t>
  </si>
  <si>
    <t>Těsnění spáry betonové konstrukce pásy, profily, tmely tmelem silikonovým spáry dilatační do 4,0 cm2</t>
  </si>
  <si>
    <t>306288146</t>
  </si>
  <si>
    <t>"dilatační spáry"</t>
  </si>
  <si>
    <t>" římsa"  28*(1,05+0,4+0,21+0,358)</t>
  </si>
  <si>
    <t>936172121</t>
  </si>
  <si>
    <t>Osazení kovových doplňků mostního vybavení jednotlivě kotevní stoličky zábradlí nebo svodidel do 20 kg</t>
  </si>
  <si>
    <t>-996591786</t>
  </si>
  <si>
    <t xml:space="preserve">Poznámka k souboru cen:
1. V cenách jsou započteny náklady na rozměření a osazení kovového doplňku ke konstrukci, do lože nebo do otvoru, případně do výztuže, vyrovnání s upevněním svarem nebo vázáním k výztuži, případně vyrovnání a upevnění šroubem - svorníkem ke konstrukci.
2. V cenách nejsou započteny náklady na:
a) vrtání otvorů do betonu s osazením hmoždinek, tyto se oceňují souborem cen 953 99- . . Osazení hmoždinek do betonu,
b) lože z plastbetonu, tyto se oceňují souborem cen 451 47- . 1 Podkladní vrstva plastbetonová,
c) kovové doplňky do bednění (kotevní lišty), tyto se oceňují souborem cen 953 94-32 Kotvení závěsů do bednění,
d) kovové věšáky objímky odvodnění, tyto se oceňují souborem cen 936 94-39 Montáž věšákového závěsu odvodnění mostu.
</t>
  </si>
  <si>
    <t>-1186872896</t>
  </si>
  <si>
    <t>" odstranění římsy"  220,1*0,9*0,5</t>
  </si>
  <si>
    <t>966076141</t>
  </si>
  <si>
    <t>Odstranění různých konstrukcí na mostech svodidla ocelového nebo svodidlového zábradlí nebo jejich částí na mostech betonových vcelku</t>
  </si>
  <si>
    <t>-1670202655</t>
  </si>
  <si>
    <t>"odstranění svodidla se zábraadlím na římse" 201+15</t>
  </si>
  <si>
    <t>977141118</t>
  </si>
  <si>
    <t>Vrty pro kotvy do betonu s vyplněním epoxidovým tmelem, průměru 18 mm, hloubky 120 mm</t>
  </si>
  <si>
    <t>1198393079</t>
  </si>
  <si>
    <t xml:space="preserve">Poznámka k souboru cen:
1. V cenách jsou započteny náklady na:
a) rozměření, vrtání do betonu a spotřeba vrtáků,
b) vyfoukání otvoru, přípravu kotev k uložení do otvorů, vyplnění kotevních otvorů dvousložkovým epoxidovým tmelem, zasunutí kotevního trnu (betonářské výztuže při reprofilaci) nebo svorníku.
</t>
  </si>
  <si>
    <t>"pol.3 - dn16,hloubka min.450mm" 3*3241</t>
  </si>
  <si>
    <t>985131111</t>
  </si>
  <si>
    <t>Očištění ploch stěn, rubu kleneb a podlah tlakovou vodou</t>
  </si>
  <si>
    <t>1254380700</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</si>
  <si>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</si>
  <si>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220,1*0,9</t>
  </si>
  <si>
    <t>1319523851</t>
  </si>
  <si>
    <t>"betonové zdivo" 237,708</t>
  </si>
  <si>
    <t>1193771904</t>
  </si>
  <si>
    <t>" skládka Zaveklov - 28km "  27*237,708</t>
  </si>
  <si>
    <t>883510656</t>
  </si>
  <si>
    <t>"svodidlo"  11,664</t>
  </si>
  <si>
    <t>-648106748</t>
  </si>
  <si>
    <t>" na skládku SÚS 14km "  13*11,664</t>
  </si>
  <si>
    <t>998153135</t>
  </si>
  <si>
    <t>Přesun hmot pro zdi a valy samostatné se svislou nosnou konstrukcí zděnou nebo monolitickou betonovou tyčovou nebo plošnou Příplatek k ceně za zvětšený přesun přes vymezenou největší dopravní vzdálenost do 5000 m</t>
  </si>
  <si>
    <t>247994629</t>
  </si>
  <si>
    <t>-1038392889</t>
  </si>
  <si>
    <t>220,1*0,5</t>
  </si>
  <si>
    <t>-1644639330</t>
  </si>
  <si>
    <t>110,050*0,00035</t>
  </si>
  <si>
    <t>711112052</t>
  </si>
  <si>
    <t>Provedení izolace proti zemní vlhkosti natěradly a tmely za studena na ploše svislé S dvojnásobným nátěrem tekutou lepenkou</t>
  </si>
  <si>
    <t>1212010214</t>
  </si>
  <si>
    <t>110,050</t>
  </si>
  <si>
    <t>245510300</t>
  </si>
  <si>
    <t>nátěr hydroizolační - tekutá lepenka</t>
  </si>
  <si>
    <t>-1624785569</t>
  </si>
  <si>
    <t>110,50*1,65</t>
  </si>
  <si>
    <t>1053437517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</si>
  <si>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</si>
  <si>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</si>
  <si>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</si>
  <si>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</si>
  <si>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</si>
  <si>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</si>
  <si>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</si>
  <si>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</si>
  <si>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</si>
  <si>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</si>
  <si>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</si>
  <si>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</si>
  <si>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</si>
  <si>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</si>
  <si>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</si>
  <si>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</si>
  <si>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</si>
  <si>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</si>
  <si>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</si>
  <si>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</si>
  <si>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</si>
  <si>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</si>
  <si>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</si>
  <si>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</si>
  <si>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</si>
  <si>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</si>
  <si>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</si>
  <si>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</si>
  <si>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</si>
  <si>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</si>
  <si>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</si>
  <si>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</si>
  <si>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</si>
  <si>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</si>
  <si>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</si>
  <si>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</si>
  <si>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</si>
  <si>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</si>
  <si>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</si>
  <si>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</si>
  <si>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</si>
  <si>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</si>
  <si>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</si>
  <si>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</si>
  <si>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</si>
  <si>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</si>
  <si>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</si>
  <si>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</si>
  <si>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</si>
  <si>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</si>
  <si>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</si>
  <si>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</si>
  <si>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</si>
  <si>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</si>
  <si>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</si>
  <si>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</si>
  <si>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</si>
  <si>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</si>
  <si>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</si>
  <si>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</si>
  <si>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</si>
  <si>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</si>
  <si>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</si>
  <si>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</si>
  <si>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</si>
  <si>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</si>
  <si>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</si>
  <si>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</si>
  <si>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</si>
  <si>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</si>
  <si>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</si>
  <si>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</si>
  <si>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</si>
  <si>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</si>
  <si>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</si>
  <si>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</si>
  <si>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</si>
  <si>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</si>
  <si>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</si>
  <si>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</si>
  <si>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</si>
  <si>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</si>
  <si>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</si>
  <si>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</si>
  <si>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</si>
  <si>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</si>
  <si>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</si>
  <si>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</si>
  <si>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</si>
  <si>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</si>
  <si>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</si>
  <si>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</si>
  <si>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</si>
  <si>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</si>
  <si>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</si>
  <si>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</si>
  <si>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</si>
  <si>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</si>
  <si>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</si>
  <si>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</si>
  <si>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</si>
  <si>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</si>
  <si>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</si>
  <si>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</si>
  <si>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</si>
  <si>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</si>
  <si>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</si>
  <si>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</si>
  <si>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</si>
  <si>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</si>
  <si>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</si>
  <si>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</si>
  <si>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</si>
  <si>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</si>
  <si>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</si>
  <si>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</si>
  <si>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</si>
  <si>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</si>
  <si>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</si>
  <si>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</si>
  <si>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</si>
  <si>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</si>
  <si>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</si>
  <si>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</si>
  <si>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</si>
  <si>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</si>
  <si>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</si>
  <si>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</si>
  <si>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</si>
  <si>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</si>
  <si>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</si>
  <si>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</si>
  <si>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</si>
  <si>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</si>
  <si>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</si>
  <si>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</si>
  <si>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</si>
  <si>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</si>
  <si>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</si>
  <si>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</si>
  <si>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</si>
  <si>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</si>
  <si>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</si>
  <si>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</si>
  <si>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</si>
  <si>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</si>
  <si>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</si>
  <si>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</si>
  <si>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</si>
  <si>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</si>
  <si>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</si>
  <si>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</si>
  <si>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</si>
  <si>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</si>
  <si>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</si>
  <si>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</si>
  <si>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</si>
  <si>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</si>
  <si>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</si>
  <si>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</si>
  <si>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</si>
  <si>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</si>
  <si>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</si>
  <si>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</si>
  <si>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</si>
  <si>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</si>
  <si>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</si>
  <si>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</si>
  <si>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</si>
  <si>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</si>
  <si>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</si>
  <si>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</si>
  <si>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</si>
  <si>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</si>
  <si>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</si>
  <si>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</si>
  <si>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</si>
  <si>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</si>
  <si>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</si>
  <si>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</si>
  <si>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</si>
  <si>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Společnost Dlouhá Ves - Radešov</t>
  </si>
  <si>
    <t>48035599</t>
  </si>
  <si>
    <t>CZ48035599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</si>
</sst>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i/>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top"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2" fillId="0" borderId="4"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locked="0"/>
    </xf>
    <xf numFmtId="4" fontId="12" fillId="0" borderId="0" xfId="0" applyNumberFormat="1" applyFont="1" applyAlignment="1" applyProtection="1">
      <alignment/>
      <protection/>
    </xf>
    <xf numFmtId="0" fontId="12" fillId="0" borderId="4" xfId="0" applyFont="1" applyBorder="1" applyAlignment="1">
      <alignment/>
    </xf>
    <xf numFmtId="0" fontId="12" fillId="0" borderId="21"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workbookViewId="0" topLeftCell="A1">
      <pane ySplit="1" topLeftCell="A5" activePane="bottomLeft" state="frozen"/>
      <selection pane="bottomLeft" activeCell="E20" sqref="E20:AN20"/>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2.6601562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80"/>
      <c r="AS2" s="380"/>
      <c r="AT2" s="380"/>
      <c r="AU2" s="380"/>
      <c r="AV2" s="380"/>
      <c r="AW2" s="380"/>
      <c r="AX2" s="380"/>
      <c r="AY2" s="380"/>
      <c r="AZ2" s="380"/>
      <c r="BA2" s="380"/>
      <c r="BB2" s="380"/>
      <c r="BC2" s="380"/>
      <c r="BD2" s="380"/>
      <c r="BE2" s="380"/>
      <c r="BS2" s="24" t="s">
        <v>8</v>
      </c>
      <c r="BT2" s="24" t="s">
        <v>9</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81" t="s">
        <v>16</v>
      </c>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29"/>
      <c r="AQ5" s="31"/>
      <c r="BE5" s="374" t="s">
        <v>17</v>
      </c>
      <c r="BS5" s="24" t="s">
        <v>8</v>
      </c>
    </row>
    <row r="6" spans="2:71" ht="36.9" customHeight="1">
      <c r="B6" s="28"/>
      <c r="C6" s="29"/>
      <c r="D6" s="36" t="s">
        <v>18</v>
      </c>
      <c r="E6" s="29"/>
      <c r="F6" s="29"/>
      <c r="G6" s="29"/>
      <c r="H6" s="29"/>
      <c r="I6" s="29"/>
      <c r="J6" s="29"/>
      <c r="K6" s="383" t="s">
        <v>19</v>
      </c>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29"/>
      <c r="AQ6" s="31"/>
      <c r="BE6" s="375"/>
      <c r="BS6" s="24" t="s">
        <v>8</v>
      </c>
    </row>
    <row r="7" spans="2:71" ht="14.4"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75"/>
      <c r="BS7" s="24" t="s">
        <v>8</v>
      </c>
    </row>
    <row r="8" spans="2:71" ht="14.4"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406">
        <v>43424</v>
      </c>
      <c r="AO8" s="29"/>
      <c r="AP8" s="29"/>
      <c r="AQ8" s="31"/>
      <c r="BE8" s="375"/>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75"/>
      <c r="BS9" s="24" t="s">
        <v>8</v>
      </c>
    </row>
    <row r="10" spans="2:71" ht="14.4" customHeight="1">
      <c r="B10" s="28"/>
      <c r="C10" s="29"/>
      <c r="D10" s="37" t="s">
        <v>26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27</v>
      </c>
      <c r="AL10" s="29"/>
      <c r="AM10" s="29"/>
      <c r="AN10" s="35" t="s">
        <v>28</v>
      </c>
      <c r="AO10" s="29"/>
      <c r="AP10" s="29"/>
      <c r="AQ10" s="31"/>
      <c r="BE10" s="375"/>
      <c r="BS10" s="24" t="s">
        <v>8</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31</v>
      </c>
      <c r="AO11" s="29"/>
      <c r="AP11" s="29"/>
      <c r="AQ11" s="31"/>
      <c r="BE11" s="375"/>
      <c r="BS11" s="24" t="s">
        <v>8</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75"/>
      <c r="BS12" s="24" t="s">
        <v>8</v>
      </c>
    </row>
    <row r="13" spans="2:71" ht="14.4"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27</v>
      </c>
      <c r="AL13" s="29"/>
      <c r="AM13" s="29"/>
      <c r="AN13" s="38" t="s">
        <v>2415</v>
      </c>
      <c r="AO13" s="29"/>
      <c r="AP13" s="29"/>
      <c r="AQ13" s="31"/>
      <c r="BE13" s="375"/>
      <c r="BS13" s="24" t="s">
        <v>8</v>
      </c>
    </row>
    <row r="14" spans="2:71" ht="13.2">
      <c r="B14" s="28"/>
      <c r="C14" s="29"/>
      <c r="D14" s="29"/>
      <c r="E14" s="384" t="s">
        <v>2414</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7" t="s">
        <v>30</v>
      </c>
      <c r="AL14" s="29"/>
      <c r="AM14" s="29"/>
      <c r="AN14" s="38" t="s">
        <v>2416</v>
      </c>
      <c r="AO14" s="29"/>
      <c r="AP14" s="29"/>
      <c r="AQ14" s="31"/>
      <c r="BE14" s="375"/>
      <c r="BS14" s="24" t="s">
        <v>8</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75"/>
      <c r="BS15" s="24" t="s">
        <v>6</v>
      </c>
    </row>
    <row r="16" spans="2:71" ht="14.4"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27</v>
      </c>
      <c r="AL16" s="29"/>
      <c r="AM16" s="29"/>
      <c r="AN16" s="35" t="s">
        <v>34</v>
      </c>
      <c r="AO16" s="29"/>
      <c r="AP16" s="29"/>
      <c r="AQ16" s="31"/>
      <c r="BE16" s="375"/>
      <c r="BS16" s="24" t="s">
        <v>6</v>
      </c>
    </row>
    <row r="17" spans="2:71" ht="18.45"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36</v>
      </c>
      <c r="AO17" s="29"/>
      <c r="AP17" s="29"/>
      <c r="AQ17" s="31"/>
      <c r="BE17" s="375"/>
      <c r="BS17" s="24" t="s">
        <v>37</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75"/>
      <c r="BS18" s="24" t="s">
        <v>8</v>
      </c>
    </row>
    <row r="19" spans="2:71" ht="14.4"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75"/>
      <c r="BS19" s="24" t="s">
        <v>8</v>
      </c>
    </row>
    <row r="20" spans="2:71" ht="63" customHeight="1">
      <c r="B20" s="28"/>
      <c r="C20" s="29"/>
      <c r="D20" s="29"/>
      <c r="E20" s="386" t="s">
        <v>39</v>
      </c>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29"/>
      <c r="AP20" s="29"/>
      <c r="AQ20" s="31"/>
      <c r="BE20" s="375"/>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75"/>
    </row>
    <row r="22" spans="2:57" ht="6.9" customHeight="1">
      <c r="B22" s="28"/>
      <c r="C22" s="2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9"/>
      <c r="AQ22" s="31"/>
      <c r="BE22" s="375"/>
    </row>
    <row r="23" spans="2:57" s="1" customFormat="1" ht="25.95"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87">
        <f>ROUND(AG51,2)</f>
        <v>84427275.25</v>
      </c>
      <c r="AL23" s="388"/>
      <c r="AM23" s="388"/>
      <c r="AN23" s="388"/>
      <c r="AO23" s="388"/>
      <c r="AP23" s="41"/>
      <c r="AQ23" s="44"/>
      <c r="BE23" s="375"/>
    </row>
    <row r="24" spans="2:57" s="1" customFormat="1" ht="6.9"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75"/>
    </row>
    <row r="25" spans="2:57" s="1" customFormat="1" ht="13.5">
      <c r="B25" s="40"/>
      <c r="C25" s="41"/>
      <c r="D25" s="41"/>
      <c r="E25" s="41"/>
      <c r="F25" s="41"/>
      <c r="G25" s="41"/>
      <c r="H25" s="41"/>
      <c r="I25" s="41"/>
      <c r="J25" s="41"/>
      <c r="K25" s="41"/>
      <c r="L25" s="373" t="s">
        <v>41</v>
      </c>
      <c r="M25" s="373"/>
      <c r="N25" s="373"/>
      <c r="O25" s="373"/>
      <c r="P25" s="41"/>
      <c r="Q25" s="41"/>
      <c r="R25" s="41"/>
      <c r="S25" s="41"/>
      <c r="T25" s="41"/>
      <c r="U25" s="41"/>
      <c r="V25" s="41"/>
      <c r="W25" s="373" t="s">
        <v>42</v>
      </c>
      <c r="X25" s="373"/>
      <c r="Y25" s="373"/>
      <c r="Z25" s="373"/>
      <c r="AA25" s="373"/>
      <c r="AB25" s="373"/>
      <c r="AC25" s="373"/>
      <c r="AD25" s="373"/>
      <c r="AE25" s="373"/>
      <c r="AF25" s="41"/>
      <c r="AG25" s="41"/>
      <c r="AH25" s="41"/>
      <c r="AI25" s="41"/>
      <c r="AJ25" s="41"/>
      <c r="AK25" s="373" t="s">
        <v>43</v>
      </c>
      <c r="AL25" s="373"/>
      <c r="AM25" s="373"/>
      <c r="AN25" s="373"/>
      <c r="AO25" s="373"/>
      <c r="AP25" s="41"/>
      <c r="AQ25" s="44"/>
      <c r="BE25" s="375"/>
    </row>
    <row r="26" spans="2:57" s="2" customFormat="1" ht="14.4" customHeight="1">
      <c r="B26" s="46"/>
      <c r="C26" s="47"/>
      <c r="D26" s="48" t="s">
        <v>44</v>
      </c>
      <c r="E26" s="47"/>
      <c r="F26" s="48" t="s">
        <v>45</v>
      </c>
      <c r="G26" s="47"/>
      <c r="H26" s="47"/>
      <c r="I26" s="47"/>
      <c r="J26" s="47"/>
      <c r="K26" s="47"/>
      <c r="L26" s="369">
        <v>0.21</v>
      </c>
      <c r="M26" s="370"/>
      <c r="N26" s="370"/>
      <c r="O26" s="370"/>
      <c r="P26" s="47"/>
      <c r="Q26" s="47"/>
      <c r="R26" s="47"/>
      <c r="S26" s="47"/>
      <c r="T26" s="47"/>
      <c r="U26" s="47"/>
      <c r="V26" s="47"/>
      <c r="W26" s="372">
        <f>ROUND(AZ51,2)</f>
        <v>84427275.25</v>
      </c>
      <c r="X26" s="370"/>
      <c r="Y26" s="370"/>
      <c r="Z26" s="370"/>
      <c r="AA26" s="370"/>
      <c r="AB26" s="370"/>
      <c r="AC26" s="370"/>
      <c r="AD26" s="370"/>
      <c r="AE26" s="370"/>
      <c r="AF26" s="47"/>
      <c r="AG26" s="47"/>
      <c r="AH26" s="47"/>
      <c r="AI26" s="47"/>
      <c r="AJ26" s="47"/>
      <c r="AK26" s="372">
        <f>ROUND(AV51,2)</f>
        <v>17729727.8</v>
      </c>
      <c r="AL26" s="370"/>
      <c r="AM26" s="370"/>
      <c r="AN26" s="370"/>
      <c r="AO26" s="370"/>
      <c r="AP26" s="47"/>
      <c r="AQ26" s="49"/>
      <c r="BE26" s="375"/>
    </row>
    <row r="27" spans="2:57" s="2" customFormat="1" ht="14.4" customHeight="1">
      <c r="B27" s="46"/>
      <c r="C27" s="47"/>
      <c r="D27" s="47"/>
      <c r="E27" s="47"/>
      <c r="F27" s="48" t="s">
        <v>46</v>
      </c>
      <c r="G27" s="47"/>
      <c r="H27" s="47"/>
      <c r="I27" s="47"/>
      <c r="J27" s="47"/>
      <c r="K27" s="47"/>
      <c r="L27" s="369">
        <v>0.15</v>
      </c>
      <c r="M27" s="370"/>
      <c r="N27" s="370"/>
      <c r="O27" s="370"/>
      <c r="P27" s="47"/>
      <c r="Q27" s="47"/>
      <c r="R27" s="47"/>
      <c r="S27" s="47"/>
      <c r="T27" s="47"/>
      <c r="U27" s="47"/>
      <c r="V27" s="47"/>
      <c r="W27" s="372">
        <f>ROUND(BA51,2)</f>
        <v>0</v>
      </c>
      <c r="X27" s="370"/>
      <c r="Y27" s="370"/>
      <c r="Z27" s="370"/>
      <c r="AA27" s="370"/>
      <c r="AB27" s="370"/>
      <c r="AC27" s="370"/>
      <c r="AD27" s="370"/>
      <c r="AE27" s="370"/>
      <c r="AF27" s="47"/>
      <c r="AG27" s="47"/>
      <c r="AH27" s="47"/>
      <c r="AI27" s="47"/>
      <c r="AJ27" s="47"/>
      <c r="AK27" s="372">
        <f>ROUND(AW51,2)</f>
        <v>0</v>
      </c>
      <c r="AL27" s="370"/>
      <c r="AM27" s="370"/>
      <c r="AN27" s="370"/>
      <c r="AO27" s="370"/>
      <c r="AP27" s="47"/>
      <c r="AQ27" s="49"/>
      <c r="BE27" s="375"/>
    </row>
    <row r="28" spans="2:57" s="2" customFormat="1" ht="14.4" customHeight="1" hidden="1">
      <c r="B28" s="46"/>
      <c r="C28" s="47"/>
      <c r="D28" s="47"/>
      <c r="E28" s="47"/>
      <c r="F28" s="48" t="s">
        <v>47</v>
      </c>
      <c r="G28" s="47"/>
      <c r="H28" s="47"/>
      <c r="I28" s="47"/>
      <c r="J28" s="47"/>
      <c r="K28" s="47"/>
      <c r="L28" s="369">
        <v>0.21</v>
      </c>
      <c r="M28" s="370"/>
      <c r="N28" s="370"/>
      <c r="O28" s="370"/>
      <c r="P28" s="47"/>
      <c r="Q28" s="47"/>
      <c r="R28" s="47"/>
      <c r="S28" s="47"/>
      <c r="T28" s="47"/>
      <c r="U28" s="47"/>
      <c r="V28" s="47"/>
      <c r="W28" s="372">
        <f>ROUND(BB51,2)</f>
        <v>0</v>
      </c>
      <c r="X28" s="370"/>
      <c r="Y28" s="370"/>
      <c r="Z28" s="370"/>
      <c r="AA28" s="370"/>
      <c r="AB28" s="370"/>
      <c r="AC28" s="370"/>
      <c r="AD28" s="370"/>
      <c r="AE28" s="370"/>
      <c r="AF28" s="47"/>
      <c r="AG28" s="47"/>
      <c r="AH28" s="47"/>
      <c r="AI28" s="47"/>
      <c r="AJ28" s="47"/>
      <c r="AK28" s="372">
        <v>0</v>
      </c>
      <c r="AL28" s="370"/>
      <c r="AM28" s="370"/>
      <c r="AN28" s="370"/>
      <c r="AO28" s="370"/>
      <c r="AP28" s="47"/>
      <c r="AQ28" s="49"/>
      <c r="BE28" s="375"/>
    </row>
    <row r="29" spans="2:57" s="2" customFormat="1" ht="14.4" customHeight="1" hidden="1">
      <c r="B29" s="46"/>
      <c r="C29" s="47"/>
      <c r="D29" s="47"/>
      <c r="E29" s="47"/>
      <c r="F29" s="48" t="s">
        <v>48</v>
      </c>
      <c r="G29" s="47"/>
      <c r="H29" s="47"/>
      <c r="I29" s="47"/>
      <c r="J29" s="47"/>
      <c r="K29" s="47"/>
      <c r="L29" s="369">
        <v>0.15</v>
      </c>
      <c r="M29" s="370"/>
      <c r="N29" s="370"/>
      <c r="O29" s="370"/>
      <c r="P29" s="47"/>
      <c r="Q29" s="47"/>
      <c r="R29" s="47"/>
      <c r="S29" s="47"/>
      <c r="T29" s="47"/>
      <c r="U29" s="47"/>
      <c r="V29" s="47"/>
      <c r="W29" s="372">
        <f>ROUND(BC51,2)</f>
        <v>0</v>
      </c>
      <c r="X29" s="370"/>
      <c r="Y29" s="370"/>
      <c r="Z29" s="370"/>
      <c r="AA29" s="370"/>
      <c r="AB29" s="370"/>
      <c r="AC29" s="370"/>
      <c r="AD29" s="370"/>
      <c r="AE29" s="370"/>
      <c r="AF29" s="47"/>
      <c r="AG29" s="47"/>
      <c r="AH29" s="47"/>
      <c r="AI29" s="47"/>
      <c r="AJ29" s="47"/>
      <c r="AK29" s="372">
        <v>0</v>
      </c>
      <c r="AL29" s="370"/>
      <c r="AM29" s="370"/>
      <c r="AN29" s="370"/>
      <c r="AO29" s="370"/>
      <c r="AP29" s="47"/>
      <c r="AQ29" s="49"/>
      <c r="BE29" s="375"/>
    </row>
    <row r="30" spans="2:57" s="2" customFormat="1" ht="14.4" customHeight="1" hidden="1">
      <c r="B30" s="46"/>
      <c r="C30" s="47"/>
      <c r="D30" s="47"/>
      <c r="E30" s="47"/>
      <c r="F30" s="48" t="s">
        <v>49</v>
      </c>
      <c r="G30" s="47"/>
      <c r="H30" s="47"/>
      <c r="I30" s="47"/>
      <c r="J30" s="47"/>
      <c r="K30" s="47"/>
      <c r="L30" s="369">
        <v>0</v>
      </c>
      <c r="M30" s="370"/>
      <c r="N30" s="370"/>
      <c r="O30" s="370"/>
      <c r="P30" s="47"/>
      <c r="Q30" s="47"/>
      <c r="R30" s="47"/>
      <c r="S30" s="47"/>
      <c r="T30" s="47"/>
      <c r="U30" s="47"/>
      <c r="V30" s="47"/>
      <c r="W30" s="372">
        <f>ROUND(BD51,2)</f>
        <v>0</v>
      </c>
      <c r="X30" s="370"/>
      <c r="Y30" s="370"/>
      <c r="Z30" s="370"/>
      <c r="AA30" s="370"/>
      <c r="AB30" s="370"/>
      <c r="AC30" s="370"/>
      <c r="AD30" s="370"/>
      <c r="AE30" s="370"/>
      <c r="AF30" s="47"/>
      <c r="AG30" s="47"/>
      <c r="AH30" s="47"/>
      <c r="AI30" s="47"/>
      <c r="AJ30" s="47"/>
      <c r="AK30" s="372">
        <v>0</v>
      </c>
      <c r="AL30" s="370"/>
      <c r="AM30" s="370"/>
      <c r="AN30" s="370"/>
      <c r="AO30" s="370"/>
      <c r="AP30" s="47"/>
      <c r="AQ30" s="49"/>
      <c r="BE30" s="375"/>
    </row>
    <row r="31" spans="2:57" s="1" customFormat="1" ht="6.9"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75"/>
    </row>
    <row r="32" spans="2:57" s="1" customFormat="1" ht="25.95"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76" t="s">
        <v>52</v>
      </c>
      <c r="Y32" s="377"/>
      <c r="Z32" s="377"/>
      <c r="AA32" s="377"/>
      <c r="AB32" s="377"/>
      <c r="AC32" s="52"/>
      <c r="AD32" s="52"/>
      <c r="AE32" s="52"/>
      <c r="AF32" s="52"/>
      <c r="AG32" s="52"/>
      <c r="AH32" s="52"/>
      <c r="AI32" s="52"/>
      <c r="AJ32" s="52"/>
      <c r="AK32" s="378">
        <f>SUM(AK23:AK30)</f>
        <v>102157003.05</v>
      </c>
      <c r="AL32" s="377"/>
      <c r="AM32" s="377"/>
      <c r="AN32" s="377"/>
      <c r="AO32" s="379"/>
      <c r="AP32" s="50"/>
      <c r="AQ32" s="54"/>
      <c r="BE32" s="375"/>
    </row>
    <row r="33" spans="2:43" s="1" customFormat="1" ht="6.9"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 customHeight="1">
      <c r="B41" s="63"/>
      <c r="C41" s="64" t="s">
        <v>15</v>
      </c>
      <c r="D41" s="65"/>
      <c r="E41" s="65"/>
      <c r="F41" s="65"/>
      <c r="G41" s="65"/>
      <c r="H41" s="65"/>
      <c r="I41" s="65"/>
      <c r="J41" s="65"/>
      <c r="K41" s="65"/>
      <c r="L41" s="65" t="str">
        <f>K5</f>
        <v>RADESOV2017BB</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 customHeight="1">
      <c r="B42" s="67"/>
      <c r="C42" s="68" t="s">
        <v>18</v>
      </c>
      <c r="D42" s="69"/>
      <c r="E42" s="69"/>
      <c r="F42" s="69"/>
      <c r="G42" s="69"/>
      <c r="H42" s="69"/>
      <c r="I42" s="69"/>
      <c r="J42" s="69"/>
      <c r="K42" s="69"/>
      <c r="L42" s="364" t="str">
        <f>K6</f>
        <v>II/169 a II/145 Dlouhá ves - Radešov,  úsek B</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69"/>
      <c r="AQ42" s="69"/>
      <c r="AR42" s="70"/>
    </row>
    <row r="43" spans="2:44" s="1" customFormat="1" ht="6.9"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2">
      <c r="B44" s="40"/>
      <c r="C44" s="64" t="s">
        <v>23</v>
      </c>
      <c r="D44" s="62"/>
      <c r="E44" s="62"/>
      <c r="F44" s="62"/>
      <c r="G44" s="62"/>
      <c r="H44" s="62"/>
      <c r="I44" s="62"/>
      <c r="J44" s="62"/>
      <c r="K44" s="62"/>
      <c r="L44" s="71" t="str">
        <f>IF(K8="","",K8)</f>
        <v>Kraj Plzeńský, k.ú. Radešov</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6">
        <f>IF(AN8="","",AN8)</f>
        <v>43424</v>
      </c>
      <c r="AN44" s="366"/>
      <c r="AO44" s="62"/>
      <c r="AP44" s="62"/>
      <c r="AQ44" s="62"/>
      <c r="AR44" s="60"/>
    </row>
    <row r="45" spans="2:44" s="1" customFormat="1" ht="6.9"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2">
      <c r="B46" s="40"/>
      <c r="C46" s="64" t="s">
        <v>26</v>
      </c>
      <c r="D46" s="62"/>
      <c r="E46" s="62"/>
      <c r="F46" s="62"/>
      <c r="G46" s="62"/>
      <c r="H46" s="62"/>
      <c r="I46" s="62"/>
      <c r="J46" s="62"/>
      <c r="K46" s="62"/>
      <c r="L46" s="65" t="str">
        <f>IF(E11="","",E11)</f>
        <v>Správa a údržba silnic Plzeňského kraje, p.o.</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54" t="str">
        <f>IF(E17="","",E17)</f>
        <v>Pontex sol. s r.o.</v>
      </c>
      <c r="AN46" s="354"/>
      <c r="AO46" s="354"/>
      <c r="AP46" s="354"/>
      <c r="AQ46" s="62"/>
      <c r="AR46" s="60"/>
      <c r="AS46" s="355" t="s">
        <v>54</v>
      </c>
      <c r="AT46" s="356"/>
      <c r="AU46" s="73"/>
      <c r="AV46" s="73"/>
      <c r="AW46" s="73"/>
      <c r="AX46" s="73"/>
      <c r="AY46" s="73"/>
      <c r="AZ46" s="73"/>
      <c r="BA46" s="73"/>
      <c r="BB46" s="73"/>
      <c r="BC46" s="73"/>
      <c r="BD46" s="74"/>
    </row>
    <row r="47" spans="2:56" s="1" customFormat="1" ht="13.2">
      <c r="B47" s="40"/>
      <c r="C47" s="64" t="s">
        <v>32</v>
      </c>
      <c r="D47" s="62"/>
      <c r="E47" s="62"/>
      <c r="F47" s="62"/>
      <c r="G47" s="62"/>
      <c r="H47" s="62"/>
      <c r="I47" s="62"/>
      <c r="J47" s="62"/>
      <c r="K47" s="62"/>
      <c r="L47" s="65" t="str">
        <f>IF(E14="Vyplň údaj","",E14)</f>
        <v>Společnost Dlouhá Ves - Radešov</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7"/>
      <c r="AT47" s="358"/>
      <c r="AU47" s="75"/>
      <c r="AV47" s="75"/>
      <c r="AW47" s="75"/>
      <c r="AX47" s="75"/>
      <c r="AY47" s="75"/>
      <c r="AZ47" s="75"/>
      <c r="BA47" s="75"/>
      <c r="BB47" s="75"/>
      <c r="BC47" s="75"/>
      <c r="BD47" s="76"/>
    </row>
    <row r="48" spans="2:56" s="1" customFormat="1" ht="10.8"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9"/>
      <c r="AT48" s="360"/>
      <c r="AU48" s="41"/>
      <c r="AV48" s="41"/>
      <c r="AW48" s="41"/>
      <c r="AX48" s="41"/>
      <c r="AY48" s="41"/>
      <c r="AZ48" s="41"/>
      <c r="BA48" s="41"/>
      <c r="BB48" s="41"/>
      <c r="BC48" s="41"/>
      <c r="BD48" s="77"/>
    </row>
    <row r="49" spans="2:56" s="1" customFormat="1" ht="29.25" customHeight="1">
      <c r="B49" s="40"/>
      <c r="C49" s="371" t="s">
        <v>55</v>
      </c>
      <c r="D49" s="362"/>
      <c r="E49" s="362"/>
      <c r="F49" s="362"/>
      <c r="G49" s="362"/>
      <c r="H49" s="78"/>
      <c r="I49" s="361" t="s">
        <v>56</v>
      </c>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3" t="s">
        <v>57</v>
      </c>
      <c r="AH49" s="362"/>
      <c r="AI49" s="362"/>
      <c r="AJ49" s="362"/>
      <c r="AK49" s="362"/>
      <c r="AL49" s="362"/>
      <c r="AM49" s="362"/>
      <c r="AN49" s="361" t="s">
        <v>58</v>
      </c>
      <c r="AO49" s="362"/>
      <c r="AP49" s="362"/>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2:56" s="1" customFormat="1" ht="10.8"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7">
        <f>ROUND(SUM(AG52:AG61),2)</f>
        <v>84427275.25</v>
      </c>
      <c r="AH51" s="367"/>
      <c r="AI51" s="367"/>
      <c r="AJ51" s="367"/>
      <c r="AK51" s="367"/>
      <c r="AL51" s="367"/>
      <c r="AM51" s="367"/>
      <c r="AN51" s="368">
        <f aca="true" t="shared" si="0" ref="AN51:AN61">SUM(AG51,AT51)</f>
        <v>102157003.05</v>
      </c>
      <c r="AO51" s="368"/>
      <c r="AP51" s="368"/>
      <c r="AQ51" s="88" t="s">
        <v>21</v>
      </c>
      <c r="AR51" s="70"/>
      <c r="AS51" s="89">
        <f>ROUND(SUM(AS52:AS61),2)</f>
        <v>0</v>
      </c>
      <c r="AT51" s="90">
        <f aca="true" t="shared" si="1" ref="AT51:AT61">ROUND(SUM(AV51:AW51),2)</f>
        <v>17729727.8</v>
      </c>
      <c r="AU51" s="91">
        <f>ROUND(SUM(AU52:AU61),5)</f>
        <v>0</v>
      </c>
      <c r="AV51" s="90">
        <f>ROUND(AZ51*L26,2)</f>
        <v>17729727.8</v>
      </c>
      <c r="AW51" s="90">
        <f>ROUND(BA51*L27,2)</f>
        <v>0</v>
      </c>
      <c r="AX51" s="90">
        <f>ROUND(BB51*L26,2)</f>
        <v>0</v>
      </c>
      <c r="AY51" s="90">
        <f>ROUND(BC51*L27,2)</f>
        <v>0</v>
      </c>
      <c r="AZ51" s="90">
        <f>ROUND(SUM(AZ52:AZ61),2)</f>
        <v>84427275.25</v>
      </c>
      <c r="BA51" s="90">
        <f>ROUND(SUM(BA52:BA61),2)</f>
        <v>0</v>
      </c>
      <c r="BB51" s="90">
        <f>ROUND(SUM(BB52:BB61),2)</f>
        <v>0</v>
      </c>
      <c r="BC51" s="90">
        <f>ROUND(SUM(BC52:BC61),2)</f>
        <v>0</v>
      </c>
      <c r="BD51" s="92">
        <f>ROUND(SUM(BD52:BD61),2)</f>
        <v>0</v>
      </c>
      <c r="BS51" s="93" t="s">
        <v>73</v>
      </c>
      <c r="BT51" s="93" t="s">
        <v>74</v>
      </c>
      <c r="BU51" s="94" t="s">
        <v>75</v>
      </c>
      <c r="BV51" s="93" t="s">
        <v>76</v>
      </c>
      <c r="BW51" s="93" t="s">
        <v>7</v>
      </c>
      <c r="BX51" s="93" t="s">
        <v>77</v>
      </c>
      <c r="CL51" s="93" t="s">
        <v>21</v>
      </c>
    </row>
    <row r="52" spans="1:91" s="5" customFormat="1" ht="28.8" customHeight="1">
      <c r="A52" s="95" t="s">
        <v>78</v>
      </c>
      <c r="B52" s="96"/>
      <c r="C52" s="97"/>
      <c r="D52" s="351" t="s">
        <v>79</v>
      </c>
      <c r="E52" s="351"/>
      <c r="F52" s="351"/>
      <c r="G52" s="351"/>
      <c r="H52" s="351"/>
      <c r="I52" s="98"/>
      <c r="J52" s="351" t="s">
        <v>80</v>
      </c>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2">
        <f>'000a - Vedlejší a ostatní...'!J27</f>
        <v>1048937.61</v>
      </c>
      <c r="AH52" s="353"/>
      <c r="AI52" s="353"/>
      <c r="AJ52" s="353"/>
      <c r="AK52" s="353"/>
      <c r="AL52" s="353"/>
      <c r="AM52" s="353"/>
      <c r="AN52" s="352">
        <f t="shared" si="0"/>
        <v>1269214.51</v>
      </c>
      <c r="AO52" s="353"/>
      <c r="AP52" s="353"/>
      <c r="AQ52" s="99" t="s">
        <v>81</v>
      </c>
      <c r="AR52" s="100"/>
      <c r="AS52" s="101">
        <v>0</v>
      </c>
      <c r="AT52" s="102">
        <f t="shared" si="1"/>
        <v>220276.9</v>
      </c>
      <c r="AU52" s="103">
        <f>'000a - Vedlejší a ostatní...'!P80</f>
        <v>0</v>
      </c>
      <c r="AV52" s="102">
        <f>'000a - Vedlejší a ostatní...'!J30</f>
        <v>220276.9</v>
      </c>
      <c r="AW52" s="102">
        <f>'000a - Vedlejší a ostatní...'!J31</f>
        <v>0</v>
      </c>
      <c r="AX52" s="102">
        <f>'000a - Vedlejší a ostatní...'!J32</f>
        <v>0</v>
      </c>
      <c r="AY52" s="102">
        <f>'000a - Vedlejší a ostatní...'!J33</f>
        <v>0</v>
      </c>
      <c r="AZ52" s="102">
        <f>'000a - Vedlejší a ostatní...'!F30</f>
        <v>1048937.61</v>
      </c>
      <c r="BA52" s="102">
        <f>'000a - Vedlejší a ostatní...'!F31</f>
        <v>0</v>
      </c>
      <c r="BB52" s="102">
        <f>'000a - Vedlejší a ostatní...'!F32</f>
        <v>0</v>
      </c>
      <c r="BC52" s="102">
        <f>'000a - Vedlejší a ostatní...'!F33</f>
        <v>0</v>
      </c>
      <c r="BD52" s="104">
        <f>'000a - Vedlejší a ostatní...'!F34</f>
        <v>0</v>
      </c>
      <c r="BT52" s="105" t="s">
        <v>82</v>
      </c>
      <c r="BV52" s="105" t="s">
        <v>76</v>
      </c>
      <c r="BW52" s="105" t="s">
        <v>83</v>
      </c>
      <c r="BX52" s="105" t="s">
        <v>7</v>
      </c>
      <c r="CL52" s="105" t="s">
        <v>84</v>
      </c>
      <c r="CM52" s="105" t="s">
        <v>85</v>
      </c>
    </row>
    <row r="53" spans="1:91" s="5" customFormat="1" ht="28.8" customHeight="1">
      <c r="A53" s="95" t="s">
        <v>78</v>
      </c>
      <c r="B53" s="96"/>
      <c r="C53" s="97"/>
      <c r="D53" s="351" t="s">
        <v>86</v>
      </c>
      <c r="E53" s="351"/>
      <c r="F53" s="351"/>
      <c r="G53" s="351"/>
      <c r="H53" s="351"/>
      <c r="I53" s="98"/>
      <c r="J53" s="351" t="s">
        <v>87</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2">
        <f>'101 - Rekonstrukce silnic...'!J27</f>
        <v>58436901.14</v>
      </c>
      <c r="AH53" s="353"/>
      <c r="AI53" s="353"/>
      <c r="AJ53" s="353"/>
      <c r="AK53" s="353"/>
      <c r="AL53" s="353"/>
      <c r="AM53" s="353"/>
      <c r="AN53" s="352">
        <f t="shared" si="0"/>
        <v>70708650.38</v>
      </c>
      <c r="AO53" s="353"/>
      <c r="AP53" s="353"/>
      <c r="AQ53" s="99" t="s">
        <v>88</v>
      </c>
      <c r="AR53" s="100"/>
      <c r="AS53" s="101">
        <v>0</v>
      </c>
      <c r="AT53" s="102">
        <f t="shared" si="1"/>
        <v>12271749.24</v>
      </c>
      <c r="AU53" s="103">
        <f>'101 - Rekonstrukce silnic...'!P88</f>
        <v>0</v>
      </c>
      <c r="AV53" s="102">
        <f>'101 - Rekonstrukce silnic...'!J30</f>
        <v>12271749.24</v>
      </c>
      <c r="AW53" s="102">
        <f>'101 - Rekonstrukce silnic...'!J31</f>
        <v>0</v>
      </c>
      <c r="AX53" s="102">
        <f>'101 - Rekonstrukce silnic...'!J32</f>
        <v>0</v>
      </c>
      <c r="AY53" s="102">
        <f>'101 - Rekonstrukce silnic...'!J33</f>
        <v>0</v>
      </c>
      <c r="AZ53" s="102">
        <f>'101 - Rekonstrukce silnic...'!F30</f>
        <v>58436901.14</v>
      </c>
      <c r="BA53" s="102">
        <f>'101 - Rekonstrukce silnic...'!F31</f>
        <v>0</v>
      </c>
      <c r="BB53" s="102">
        <f>'101 - Rekonstrukce silnic...'!F32</f>
        <v>0</v>
      </c>
      <c r="BC53" s="102">
        <f>'101 - Rekonstrukce silnic...'!F33</f>
        <v>0</v>
      </c>
      <c r="BD53" s="104">
        <f>'101 - Rekonstrukce silnic...'!F34</f>
        <v>0</v>
      </c>
      <c r="BT53" s="105" t="s">
        <v>82</v>
      </c>
      <c r="BV53" s="105" t="s">
        <v>76</v>
      </c>
      <c r="BW53" s="105" t="s">
        <v>89</v>
      </c>
      <c r="BX53" s="105" t="s">
        <v>7</v>
      </c>
      <c r="CL53" s="105" t="s">
        <v>84</v>
      </c>
      <c r="CM53" s="105" t="s">
        <v>85</v>
      </c>
    </row>
    <row r="54" spans="1:91" s="5" customFormat="1" ht="14.4" customHeight="1">
      <c r="A54" s="95" t="s">
        <v>78</v>
      </c>
      <c r="B54" s="96"/>
      <c r="C54" s="97"/>
      <c r="D54" s="351" t="s">
        <v>90</v>
      </c>
      <c r="E54" s="351"/>
      <c r="F54" s="351"/>
      <c r="G54" s="351"/>
      <c r="H54" s="351"/>
      <c r="I54" s="98"/>
      <c r="J54" s="351" t="s">
        <v>91</v>
      </c>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2">
        <f>'102 - Chodníky u zastávek...'!J27</f>
        <v>652735.04</v>
      </c>
      <c r="AH54" s="353"/>
      <c r="AI54" s="353"/>
      <c r="AJ54" s="353"/>
      <c r="AK54" s="353"/>
      <c r="AL54" s="353"/>
      <c r="AM54" s="353"/>
      <c r="AN54" s="352">
        <f t="shared" si="0"/>
        <v>789809.4</v>
      </c>
      <c r="AO54" s="353"/>
      <c r="AP54" s="353"/>
      <c r="AQ54" s="99" t="s">
        <v>88</v>
      </c>
      <c r="AR54" s="100"/>
      <c r="AS54" s="101">
        <v>0</v>
      </c>
      <c r="AT54" s="102">
        <f t="shared" si="1"/>
        <v>137074.36</v>
      </c>
      <c r="AU54" s="103">
        <f>'102 - Chodníky u zastávek...'!P84</f>
        <v>0</v>
      </c>
      <c r="AV54" s="102">
        <f>'102 - Chodníky u zastávek...'!J30</f>
        <v>137074.36</v>
      </c>
      <c r="AW54" s="102">
        <f>'102 - Chodníky u zastávek...'!J31</f>
        <v>0</v>
      </c>
      <c r="AX54" s="102">
        <f>'102 - Chodníky u zastávek...'!J32</f>
        <v>0</v>
      </c>
      <c r="AY54" s="102">
        <f>'102 - Chodníky u zastávek...'!J33</f>
        <v>0</v>
      </c>
      <c r="AZ54" s="102">
        <f>'102 - Chodníky u zastávek...'!F30</f>
        <v>652735.04</v>
      </c>
      <c r="BA54" s="102">
        <f>'102 - Chodníky u zastávek...'!F31</f>
        <v>0</v>
      </c>
      <c r="BB54" s="102">
        <f>'102 - Chodníky u zastávek...'!F32</f>
        <v>0</v>
      </c>
      <c r="BC54" s="102">
        <f>'102 - Chodníky u zastávek...'!F33</f>
        <v>0</v>
      </c>
      <c r="BD54" s="104">
        <f>'102 - Chodníky u zastávek...'!F34</f>
        <v>0</v>
      </c>
      <c r="BT54" s="105" t="s">
        <v>82</v>
      </c>
      <c r="BV54" s="105" t="s">
        <v>76</v>
      </c>
      <c r="BW54" s="105" t="s">
        <v>92</v>
      </c>
      <c r="BX54" s="105" t="s">
        <v>7</v>
      </c>
      <c r="CL54" s="105" t="s">
        <v>93</v>
      </c>
      <c r="CM54" s="105" t="s">
        <v>85</v>
      </c>
    </row>
    <row r="55" spans="1:91" s="5" customFormat="1" ht="14.4" customHeight="1">
      <c r="A55" s="95" t="s">
        <v>78</v>
      </c>
      <c r="B55" s="96"/>
      <c r="C55" s="97"/>
      <c r="D55" s="351" t="s">
        <v>94</v>
      </c>
      <c r="E55" s="351"/>
      <c r="F55" s="351"/>
      <c r="G55" s="351"/>
      <c r="H55" s="351"/>
      <c r="I55" s="98"/>
      <c r="J55" s="351" t="s">
        <v>95</v>
      </c>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2">
        <f>'103 - Dopravně inženýrské...'!J27</f>
        <v>1298865.96</v>
      </c>
      <c r="AH55" s="353"/>
      <c r="AI55" s="353"/>
      <c r="AJ55" s="353"/>
      <c r="AK55" s="353"/>
      <c r="AL55" s="353"/>
      <c r="AM55" s="353"/>
      <c r="AN55" s="352">
        <f t="shared" si="0"/>
        <v>1571627.81</v>
      </c>
      <c r="AO55" s="353"/>
      <c r="AP55" s="353"/>
      <c r="AQ55" s="99" t="s">
        <v>88</v>
      </c>
      <c r="AR55" s="100"/>
      <c r="AS55" s="101">
        <v>0</v>
      </c>
      <c r="AT55" s="102">
        <f t="shared" si="1"/>
        <v>272761.85</v>
      </c>
      <c r="AU55" s="103">
        <f>'103 - Dopravně inženýrské...'!P78</f>
        <v>0</v>
      </c>
      <c r="AV55" s="102">
        <f>'103 - Dopravně inženýrské...'!J30</f>
        <v>272761.85</v>
      </c>
      <c r="AW55" s="102">
        <f>'103 - Dopravně inženýrské...'!J31</f>
        <v>0</v>
      </c>
      <c r="AX55" s="102">
        <f>'103 - Dopravně inženýrské...'!J32</f>
        <v>0</v>
      </c>
      <c r="AY55" s="102">
        <f>'103 - Dopravně inženýrské...'!J33</f>
        <v>0</v>
      </c>
      <c r="AZ55" s="102">
        <f>'103 - Dopravně inženýrské...'!F30</f>
        <v>1298865.96</v>
      </c>
      <c r="BA55" s="102">
        <f>'103 - Dopravně inženýrské...'!F31</f>
        <v>0</v>
      </c>
      <c r="BB55" s="102">
        <f>'103 - Dopravně inženýrské...'!F32</f>
        <v>0</v>
      </c>
      <c r="BC55" s="102">
        <f>'103 - Dopravně inženýrské...'!F33</f>
        <v>0</v>
      </c>
      <c r="BD55" s="104">
        <f>'103 - Dopravně inženýrské...'!F34</f>
        <v>0</v>
      </c>
      <c r="BT55" s="105" t="s">
        <v>82</v>
      </c>
      <c r="BV55" s="105" t="s">
        <v>76</v>
      </c>
      <c r="BW55" s="105" t="s">
        <v>96</v>
      </c>
      <c r="BX55" s="105" t="s">
        <v>7</v>
      </c>
      <c r="CL55" s="105" t="s">
        <v>97</v>
      </c>
      <c r="CM55" s="105" t="s">
        <v>85</v>
      </c>
    </row>
    <row r="56" spans="1:91" s="5" customFormat="1" ht="28.8" customHeight="1">
      <c r="A56" s="95" t="s">
        <v>78</v>
      </c>
      <c r="B56" s="96"/>
      <c r="C56" s="97"/>
      <c r="D56" s="351" t="s">
        <v>98</v>
      </c>
      <c r="E56" s="351"/>
      <c r="F56" s="351"/>
      <c r="G56" s="351"/>
      <c r="H56" s="351"/>
      <c r="I56" s="98"/>
      <c r="J56" s="351" t="s">
        <v>99</v>
      </c>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2">
        <f>'103B - Dopravně inženýrsk...'!J27</f>
        <v>42794.94</v>
      </c>
      <c r="AH56" s="353"/>
      <c r="AI56" s="353"/>
      <c r="AJ56" s="353"/>
      <c r="AK56" s="353"/>
      <c r="AL56" s="353"/>
      <c r="AM56" s="353"/>
      <c r="AN56" s="352">
        <f t="shared" si="0"/>
        <v>51781.880000000005</v>
      </c>
      <c r="AO56" s="353"/>
      <c r="AP56" s="353"/>
      <c r="AQ56" s="99" t="s">
        <v>88</v>
      </c>
      <c r="AR56" s="100"/>
      <c r="AS56" s="101">
        <v>0</v>
      </c>
      <c r="AT56" s="102">
        <f t="shared" si="1"/>
        <v>8986.94</v>
      </c>
      <c r="AU56" s="103">
        <f>'103B - Dopravně inženýrsk...'!P78</f>
        <v>0</v>
      </c>
      <c r="AV56" s="102">
        <f>'103B - Dopravně inženýrsk...'!J30</f>
        <v>8986.94</v>
      </c>
      <c r="AW56" s="102">
        <f>'103B - Dopravně inženýrsk...'!J31</f>
        <v>0</v>
      </c>
      <c r="AX56" s="102">
        <f>'103B - Dopravně inženýrsk...'!J32</f>
        <v>0</v>
      </c>
      <c r="AY56" s="102">
        <f>'103B - Dopravně inženýrsk...'!J33</f>
        <v>0</v>
      </c>
      <c r="AZ56" s="102">
        <f>'103B - Dopravně inženýrsk...'!F30</f>
        <v>42794.94</v>
      </c>
      <c r="BA56" s="102">
        <f>'103B - Dopravně inženýrsk...'!F31</f>
        <v>0</v>
      </c>
      <c r="BB56" s="102">
        <f>'103B - Dopravně inženýrsk...'!F32</f>
        <v>0</v>
      </c>
      <c r="BC56" s="102">
        <f>'103B - Dopravně inženýrsk...'!F33</f>
        <v>0</v>
      </c>
      <c r="BD56" s="104">
        <f>'103B - Dopravně inženýrsk...'!F34</f>
        <v>0</v>
      </c>
      <c r="BT56" s="105" t="s">
        <v>82</v>
      </c>
      <c r="BV56" s="105" t="s">
        <v>76</v>
      </c>
      <c r="BW56" s="105" t="s">
        <v>100</v>
      </c>
      <c r="BX56" s="105" t="s">
        <v>7</v>
      </c>
      <c r="CL56" s="105" t="s">
        <v>97</v>
      </c>
      <c r="CM56" s="105" t="s">
        <v>85</v>
      </c>
    </row>
    <row r="57" spans="1:91" s="5" customFormat="1" ht="28.8" customHeight="1">
      <c r="A57" s="95" t="s">
        <v>78</v>
      </c>
      <c r="B57" s="96"/>
      <c r="C57" s="97"/>
      <c r="D57" s="351" t="s">
        <v>101</v>
      </c>
      <c r="E57" s="351"/>
      <c r="F57" s="351"/>
      <c r="G57" s="351"/>
      <c r="H57" s="351"/>
      <c r="I57" s="98"/>
      <c r="J57" s="351" t="s">
        <v>102</v>
      </c>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2">
        <f>'103C - Dopravně inženýrsk...'!J27</f>
        <v>469200</v>
      </c>
      <c r="AH57" s="353"/>
      <c r="AI57" s="353"/>
      <c r="AJ57" s="353"/>
      <c r="AK57" s="353"/>
      <c r="AL57" s="353"/>
      <c r="AM57" s="353"/>
      <c r="AN57" s="352">
        <f t="shared" si="0"/>
        <v>567732</v>
      </c>
      <c r="AO57" s="353"/>
      <c r="AP57" s="353"/>
      <c r="AQ57" s="99" t="s">
        <v>88</v>
      </c>
      <c r="AR57" s="100"/>
      <c r="AS57" s="101">
        <v>0</v>
      </c>
      <c r="AT57" s="102">
        <f t="shared" si="1"/>
        <v>98532</v>
      </c>
      <c r="AU57" s="103">
        <f>'103C - Dopravně inženýrsk...'!P78</f>
        <v>0</v>
      </c>
      <c r="AV57" s="102">
        <f>'103C - Dopravně inženýrsk...'!J30</f>
        <v>98532</v>
      </c>
      <c r="AW57" s="102">
        <f>'103C - Dopravně inženýrsk...'!J31</f>
        <v>0</v>
      </c>
      <c r="AX57" s="102">
        <f>'103C - Dopravně inženýrsk...'!J32</f>
        <v>0</v>
      </c>
      <c r="AY57" s="102">
        <f>'103C - Dopravně inženýrsk...'!J33</f>
        <v>0</v>
      </c>
      <c r="AZ57" s="102">
        <f>'103C - Dopravně inženýrsk...'!F30</f>
        <v>469200</v>
      </c>
      <c r="BA57" s="102">
        <f>'103C - Dopravně inženýrsk...'!F31</f>
        <v>0</v>
      </c>
      <c r="BB57" s="102">
        <f>'103C - Dopravně inženýrsk...'!F32</f>
        <v>0</v>
      </c>
      <c r="BC57" s="102">
        <f>'103C - Dopravně inženýrsk...'!F33</f>
        <v>0</v>
      </c>
      <c r="BD57" s="104">
        <f>'103C - Dopravně inženýrsk...'!F34</f>
        <v>0</v>
      </c>
      <c r="BT57" s="105" t="s">
        <v>82</v>
      </c>
      <c r="BV57" s="105" t="s">
        <v>76</v>
      </c>
      <c r="BW57" s="105" t="s">
        <v>103</v>
      </c>
      <c r="BX57" s="105" t="s">
        <v>7</v>
      </c>
      <c r="CL57" s="105" t="s">
        <v>97</v>
      </c>
      <c r="CM57" s="105" t="s">
        <v>85</v>
      </c>
    </row>
    <row r="58" spans="1:91" s="5" customFormat="1" ht="28.8" customHeight="1">
      <c r="A58" s="95" t="s">
        <v>78</v>
      </c>
      <c r="B58" s="96"/>
      <c r="C58" s="97"/>
      <c r="D58" s="351" t="s">
        <v>104</v>
      </c>
      <c r="E58" s="351"/>
      <c r="F58" s="351"/>
      <c r="G58" s="351"/>
      <c r="H58" s="351"/>
      <c r="I58" s="98"/>
      <c r="J58" s="351" t="s">
        <v>105</v>
      </c>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2">
        <f>'110A - Zajištění skalních...'!J27</f>
        <v>1245651.26</v>
      </c>
      <c r="AH58" s="353"/>
      <c r="AI58" s="353"/>
      <c r="AJ58" s="353"/>
      <c r="AK58" s="353"/>
      <c r="AL58" s="353"/>
      <c r="AM58" s="353"/>
      <c r="AN58" s="352">
        <f t="shared" si="0"/>
        <v>1507238.02</v>
      </c>
      <c r="AO58" s="353"/>
      <c r="AP58" s="353"/>
      <c r="AQ58" s="99" t="s">
        <v>88</v>
      </c>
      <c r="AR58" s="100"/>
      <c r="AS58" s="101">
        <v>0</v>
      </c>
      <c r="AT58" s="102">
        <f t="shared" si="1"/>
        <v>261586.76</v>
      </c>
      <c r="AU58" s="103">
        <f>'110A - Zajištění skalních...'!P81</f>
        <v>0</v>
      </c>
      <c r="AV58" s="102">
        <f>'110A - Zajištění skalních...'!J30</f>
        <v>261586.76</v>
      </c>
      <c r="AW58" s="102">
        <f>'110A - Zajištění skalních...'!J31</f>
        <v>0</v>
      </c>
      <c r="AX58" s="102">
        <f>'110A - Zajištění skalních...'!J32</f>
        <v>0</v>
      </c>
      <c r="AY58" s="102">
        <f>'110A - Zajištění skalních...'!J33</f>
        <v>0</v>
      </c>
      <c r="AZ58" s="102">
        <f>'110A - Zajištění skalních...'!F30</f>
        <v>1245651.26</v>
      </c>
      <c r="BA58" s="102">
        <f>'110A - Zajištění skalních...'!F31</f>
        <v>0</v>
      </c>
      <c r="BB58" s="102">
        <f>'110A - Zajištění skalních...'!F32</f>
        <v>0</v>
      </c>
      <c r="BC58" s="102">
        <f>'110A - Zajištění skalních...'!F33</f>
        <v>0</v>
      </c>
      <c r="BD58" s="104">
        <f>'110A - Zajištění skalních...'!F34</f>
        <v>0</v>
      </c>
      <c r="BT58" s="105" t="s">
        <v>82</v>
      </c>
      <c r="BV58" s="105" t="s">
        <v>76</v>
      </c>
      <c r="BW58" s="105" t="s">
        <v>106</v>
      </c>
      <c r="BX58" s="105" t="s">
        <v>7</v>
      </c>
      <c r="CL58" s="105" t="s">
        <v>97</v>
      </c>
      <c r="CM58" s="105" t="s">
        <v>85</v>
      </c>
    </row>
    <row r="59" spans="1:91" s="5" customFormat="1" ht="28.8" customHeight="1">
      <c r="A59" s="95" t="s">
        <v>78</v>
      </c>
      <c r="B59" s="96"/>
      <c r="C59" s="97"/>
      <c r="D59" s="351" t="s">
        <v>107</v>
      </c>
      <c r="E59" s="351"/>
      <c r="F59" s="351"/>
      <c r="G59" s="351"/>
      <c r="H59" s="351"/>
      <c r="I59" s="98"/>
      <c r="J59" s="351" t="s">
        <v>108</v>
      </c>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2">
        <f>'110B - Zajištění skalních...'!J27</f>
        <v>8453707.27</v>
      </c>
      <c r="AH59" s="353"/>
      <c r="AI59" s="353"/>
      <c r="AJ59" s="353"/>
      <c r="AK59" s="353"/>
      <c r="AL59" s="353"/>
      <c r="AM59" s="353"/>
      <c r="AN59" s="352">
        <f t="shared" si="0"/>
        <v>10228985.799999999</v>
      </c>
      <c r="AO59" s="353"/>
      <c r="AP59" s="353"/>
      <c r="AQ59" s="99" t="s">
        <v>88</v>
      </c>
      <c r="AR59" s="100"/>
      <c r="AS59" s="101">
        <v>0</v>
      </c>
      <c r="AT59" s="102">
        <f t="shared" si="1"/>
        <v>1775278.53</v>
      </c>
      <c r="AU59" s="103">
        <f>'110B - Zajištění skalních...'!P85</f>
        <v>0</v>
      </c>
      <c r="AV59" s="102">
        <f>'110B - Zajištění skalních...'!J30</f>
        <v>1775278.53</v>
      </c>
      <c r="AW59" s="102">
        <f>'110B - Zajištění skalních...'!J31</f>
        <v>0</v>
      </c>
      <c r="AX59" s="102">
        <f>'110B - Zajištění skalních...'!J32</f>
        <v>0</v>
      </c>
      <c r="AY59" s="102">
        <f>'110B - Zajištění skalních...'!J33</f>
        <v>0</v>
      </c>
      <c r="AZ59" s="102">
        <f>'110B - Zajištění skalních...'!F30</f>
        <v>8453707.27</v>
      </c>
      <c r="BA59" s="102">
        <f>'110B - Zajištění skalních...'!F31</f>
        <v>0</v>
      </c>
      <c r="BB59" s="102">
        <f>'110B - Zajištění skalních...'!F32</f>
        <v>0</v>
      </c>
      <c r="BC59" s="102">
        <f>'110B - Zajištění skalních...'!F33</f>
        <v>0</v>
      </c>
      <c r="BD59" s="104">
        <f>'110B - Zajištění skalních...'!F34</f>
        <v>0</v>
      </c>
      <c r="BT59" s="105" t="s">
        <v>82</v>
      </c>
      <c r="BV59" s="105" t="s">
        <v>76</v>
      </c>
      <c r="BW59" s="105" t="s">
        <v>109</v>
      </c>
      <c r="BX59" s="105" t="s">
        <v>7</v>
      </c>
      <c r="CL59" s="105" t="s">
        <v>97</v>
      </c>
      <c r="CM59" s="105" t="s">
        <v>85</v>
      </c>
    </row>
    <row r="60" spans="1:91" s="5" customFormat="1" ht="28.8" customHeight="1">
      <c r="A60" s="95" t="s">
        <v>78</v>
      </c>
      <c r="B60" s="96"/>
      <c r="C60" s="97"/>
      <c r="D60" s="351" t="s">
        <v>110</v>
      </c>
      <c r="E60" s="351"/>
      <c r="F60" s="351"/>
      <c r="G60" s="351"/>
      <c r="H60" s="351"/>
      <c r="I60" s="98"/>
      <c r="J60" s="351" t="s">
        <v>111</v>
      </c>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2">
        <f>'201 - Rekonstrukce mostu ...'!J27</f>
        <v>6286095.66</v>
      </c>
      <c r="AH60" s="353"/>
      <c r="AI60" s="353"/>
      <c r="AJ60" s="353"/>
      <c r="AK60" s="353"/>
      <c r="AL60" s="353"/>
      <c r="AM60" s="353"/>
      <c r="AN60" s="352">
        <f t="shared" si="0"/>
        <v>7606175.75</v>
      </c>
      <c r="AO60" s="353"/>
      <c r="AP60" s="353"/>
      <c r="AQ60" s="99" t="s">
        <v>88</v>
      </c>
      <c r="AR60" s="100"/>
      <c r="AS60" s="101">
        <v>0</v>
      </c>
      <c r="AT60" s="102">
        <f t="shared" si="1"/>
        <v>1320080.09</v>
      </c>
      <c r="AU60" s="103">
        <f>'201 - Rekonstrukce mostu ...'!P91</f>
        <v>0</v>
      </c>
      <c r="AV60" s="102">
        <f>'201 - Rekonstrukce mostu ...'!J30</f>
        <v>1320080.09</v>
      </c>
      <c r="AW60" s="102">
        <f>'201 - Rekonstrukce mostu ...'!J31</f>
        <v>0</v>
      </c>
      <c r="AX60" s="102">
        <f>'201 - Rekonstrukce mostu ...'!J32</f>
        <v>0</v>
      </c>
      <c r="AY60" s="102">
        <f>'201 - Rekonstrukce mostu ...'!J33</f>
        <v>0</v>
      </c>
      <c r="AZ60" s="102">
        <f>'201 - Rekonstrukce mostu ...'!F30</f>
        <v>6286095.66</v>
      </c>
      <c r="BA60" s="102">
        <f>'201 - Rekonstrukce mostu ...'!F31</f>
        <v>0</v>
      </c>
      <c r="BB60" s="102">
        <f>'201 - Rekonstrukce mostu ...'!F32</f>
        <v>0</v>
      </c>
      <c r="BC60" s="102">
        <f>'201 - Rekonstrukce mostu ...'!F33</f>
        <v>0</v>
      </c>
      <c r="BD60" s="104">
        <f>'201 - Rekonstrukce mostu ...'!F34</f>
        <v>0</v>
      </c>
      <c r="BT60" s="105" t="s">
        <v>82</v>
      </c>
      <c r="BV60" s="105" t="s">
        <v>76</v>
      </c>
      <c r="BW60" s="105" t="s">
        <v>112</v>
      </c>
      <c r="BX60" s="105" t="s">
        <v>7</v>
      </c>
      <c r="CL60" s="105" t="s">
        <v>113</v>
      </c>
      <c r="CM60" s="105" t="s">
        <v>85</v>
      </c>
    </row>
    <row r="61" spans="1:91" s="5" customFormat="1" ht="14.4" customHeight="1">
      <c r="A61" s="95" t="s">
        <v>78</v>
      </c>
      <c r="B61" s="96"/>
      <c r="C61" s="97"/>
      <c r="D61" s="351" t="s">
        <v>114</v>
      </c>
      <c r="E61" s="351"/>
      <c r="F61" s="351"/>
      <c r="G61" s="351"/>
      <c r="H61" s="351"/>
      <c r="I61" s="98"/>
      <c r="J61" s="351" t="s">
        <v>115</v>
      </c>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2">
        <f>'202 - Rekonstrukce římsy'!J27</f>
        <v>6492386.37</v>
      </c>
      <c r="AH61" s="353"/>
      <c r="AI61" s="353"/>
      <c r="AJ61" s="353"/>
      <c r="AK61" s="353"/>
      <c r="AL61" s="353"/>
      <c r="AM61" s="353"/>
      <c r="AN61" s="352">
        <f t="shared" si="0"/>
        <v>7855787.51</v>
      </c>
      <c r="AO61" s="353"/>
      <c r="AP61" s="353"/>
      <c r="AQ61" s="99" t="s">
        <v>88</v>
      </c>
      <c r="AR61" s="100"/>
      <c r="AS61" s="106">
        <v>0</v>
      </c>
      <c r="AT61" s="107">
        <f t="shared" si="1"/>
        <v>1363401.14</v>
      </c>
      <c r="AU61" s="108">
        <f>'202 - Rekonstrukce římsy'!P83</f>
        <v>0</v>
      </c>
      <c r="AV61" s="107">
        <f>'202 - Rekonstrukce římsy'!J30</f>
        <v>1363401.14</v>
      </c>
      <c r="AW61" s="107">
        <f>'202 - Rekonstrukce římsy'!J31</f>
        <v>0</v>
      </c>
      <c r="AX61" s="107">
        <f>'202 - Rekonstrukce římsy'!J32</f>
        <v>0</v>
      </c>
      <c r="AY61" s="107">
        <f>'202 - Rekonstrukce římsy'!J33</f>
        <v>0</v>
      </c>
      <c r="AZ61" s="107">
        <f>'202 - Rekonstrukce římsy'!F30</f>
        <v>6492386.37</v>
      </c>
      <c r="BA61" s="107">
        <f>'202 - Rekonstrukce římsy'!F31</f>
        <v>0</v>
      </c>
      <c r="BB61" s="107">
        <f>'202 - Rekonstrukce římsy'!F32</f>
        <v>0</v>
      </c>
      <c r="BC61" s="107">
        <f>'202 - Rekonstrukce římsy'!F33</f>
        <v>0</v>
      </c>
      <c r="BD61" s="109">
        <f>'202 - Rekonstrukce římsy'!F34</f>
        <v>0</v>
      </c>
      <c r="BT61" s="105" t="s">
        <v>82</v>
      </c>
      <c r="BV61" s="105" t="s">
        <v>76</v>
      </c>
      <c r="BW61" s="105" t="s">
        <v>116</v>
      </c>
      <c r="BX61" s="105" t="s">
        <v>7</v>
      </c>
      <c r="CL61" s="105" t="s">
        <v>117</v>
      </c>
      <c r="CM61" s="105" t="s">
        <v>85</v>
      </c>
    </row>
    <row r="62" spans="2:44" s="1" customFormat="1" ht="30" customHeight="1">
      <c r="B62" s="40"/>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0"/>
    </row>
    <row r="63" spans="2:44" s="1" customFormat="1" ht="6.9" customHeight="1">
      <c r="B63" s="55"/>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60"/>
    </row>
  </sheetData>
  <sheetProtection algorithmName="SHA-512" hashValue="ni2j+/9XvfWejA5s7H630CXpmLCAupT35Ukmu29oarEVE1UMnpVeFx5d69mD41wuZaqSjLv3b0oOlb0HNF9LmQ==" saltValue="6t4xYe9DVJv7cqrKhfTJAisOWJC2n+6KcSKkrk63PpyB+coDnXd9we4iIbnlzAn5mKB/XmGonOrwU4qfD6uweg==" spinCount="100000" sheet="1" objects="1" scenarios="1" formatColumns="0" formatRows="0"/>
  <mergeCells count="77">
    <mergeCell ref="BE5:BE32"/>
    <mergeCell ref="W30:AE30"/>
    <mergeCell ref="X32:AB32"/>
    <mergeCell ref="AK32:AO32"/>
    <mergeCell ref="AR2:BE2"/>
    <mergeCell ref="K5:AO5"/>
    <mergeCell ref="W28:AE28"/>
    <mergeCell ref="AK28:AO28"/>
    <mergeCell ref="L30:O30"/>
    <mergeCell ref="AK30:AO30"/>
    <mergeCell ref="K6:AO6"/>
    <mergeCell ref="L28:O28"/>
    <mergeCell ref="E14:AJ14"/>
    <mergeCell ref="E20:AN20"/>
    <mergeCell ref="AK23:AO23"/>
    <mergeCell ref="L25:O25"/>
    <mergeCell ref="AN59:AP59"/>
    <mergeCell ref="AN57:AP57"/>
    <mergeCell ref="AN54:AP54"/>
    <mergeCell ref="AN55:AP55"/>
    <mergeCell ref="AN56:AP56"/>
    <mergeCell ref="AN58:AP58"/>
    <mergeCell ref="W25:AE25"/>
    <mergeCell ref="AK25:AO25"/>
    <mergeCell ref="L26:O26"/>
    <mergeCell ref="W26:AE26"/>
    <mergeCell ref="AK26:AO26"/>
    <mergeCell ref="L27:O27"/>
    <mergeCell ref="W27:AE27"/>
    <mergeCell ref="AK27:AO27"/>
    <mergeCell ref="W29:AE29"/>
    <mergeCell ref="AK29:AO29"/>
    <mergeCell ref="D58:H58"/>
    <mergeCell ref="C49:G49"/>
    <mergeCell ref="D52:H52"/>
    <mergeCell ref="D53:H53"/>
    <mergeCell ref="D54:H54"/>
    <mergeCell ref="D55:H55"/>
    <mergeCell ref="D56:H56"/>
    <mergeCell ref="D57:H57"/>
    <mergeCell ref="L42:AO42"/>
    <mergeCell ref="AM44:AN44"/>
    <mergeCell ref="AG51:AM51"/>
    <mergeCell ref="AN51:AP51"/>
    <mergeCell ref="L29:O29"/>
    <mergeCell ref="D59:H59"/>
    <mergeCell ref="D60:H60"/>
    <mergeCell ref="D61:H61"/>
    <mergeCell ref="AM46:AP46"/>
    <mergeCell ref="AS46:AT48"/>
    <mergeCell ref="AN49:AP49"/>
    <mergeCell ref="I49:AF49"/>
    <mergeCell ref="AG49:AM49"/>
    <mergeCell ref="J53:AF53"/>
    <mergeCell ref="J54:AF54"/>
    <mergeCell ref="J55:AF55"/>
    <mergeCell ref="J56:AF56"/>
    <mergeCell ref="J57:AF57"/>
    <mergeCell ref="J58:AF58"/>
    <mergeCell ref="J59:AF59"/>
    <mergeCell ref="J60:AF60"/>
    <mergeCell ref="J61:AF61"/>
    <mergeCell ref="AN53:AP53"/>
    <mergeCell ref="AN52:AP52"/>
    <mergeCell ref="AG52:AM52"/>
    <mergeCell ref="AG53:AM53"/>
    <mergeCell ref="AG54:AM54"/>
    <mergeCell ref="AG55:AM55"/>
    <mergeCell ref="AG56:AM56"/>
    <mergeCell ref="AG57:AM57"/>
    <mergeCell ref="AG58:AM58"/>
    <mergeCell ref="AG59:AM59"/>
    <mergeCell ref="AG60:AM60"/>
    <mergeCell ref="AG61:AM61"/>
    <mergeCell ref="J52:AF52"/>
    <mergeCell ref="AN60:AP60"/>
    <mergeCell ref="AN61:AP61"/>
  </mergeCells>
  <hyperlinks>
    <hyperlink ref="K1:S1" location="C2" display="1) Rekapitulace stavby"/>
    <hyperlink ref="W1:AI1" location="C51" display="2) Rekapitulace objektů stavby a soupisů prací"/>
    <hyperlink ref="A52" location="'000a - Vedlejší a ostatní...'!C2" display="/"/>
    <hyperlink ref="A53" location="'101 - Rekonstrukce silnic...'!C2" display="/"/>
    <hyperlink ref="A54" location="'102 - Chodníky u zastávek...'!C2" display="/"/>
    <hyperlink ref="A55" location="'103 - Dopravně inženýrské...'!C2" display="/"/>
    <hyperlink ref="A56" location="'103B - Dopravně inženýrsk...'!C2" display="/"/>
    <hyperlink ref="A57" location="'103C - Dopravně inženýrsk...'!C2" display="/"/>
    <hyperlink ref="A58" location="'110A - Zajištění skalních...'!C2" display="/"/>
    <hyperlink ref="A59" location="'110B - Zajištění skalních...'!C2" display="/"/>
    <hyperlink ref="A60" location="'201 - Rekonstrukce mostu ...'!C2" display="/"/>
    <hyperlink ref="A61" location="'202 - Rekonstrukce říms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8"/>
  <sheetViews>
    <sheetView showGridLines="0" workbookViewId="0" topLeftCell="A1">
      <pane ySplit="1" topLeftCell="A14"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112</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1591</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113</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ROUND(J91,2)</f>
        <v>6286095.66</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ROUND(SUM(BE91:BE557),2)</f>
        <v>6286095.66</v>
      </c>
      <c r="G30" s="41"/>
      <c r="H30" s="41"/>
      <c r="I30" s="132">
        <v>0.21</v>
      </c>
      <c r="J30" s="131">
        <f>ROUND(ROUND((SUM(BE91:BE557)),2)*I30,2)</f>
        <v>1320080.09</v>
      </c>
      <c r="K30" s="44"/>
    </row>
    <row r="31" spans="2:11" s="1" customFormat="1" ht="14.4" customHeight="1">
      <c r="B31" s="40"/>
      <c r="C31" s="41"/>
      <c r="D31" s="41"/>
      <c r="E31" s="48" t="s">
        <v>46</v>
      </c>
      <c r="F31" s="131">
        <f>ROUND(SUM(BF91:BF557),2)</f>
        <v>0</v>
      </c>
      <c r="G31" s="41"/>
      <c r="H31" s="41"/>
      <c r="I31" s="132">
        <v>0.15</v>
      </c>
      <c r="J31" s="131">
        <f>ROUND(ROUND((SUM(BF91:BF557)),2)*I31,2)</f>
        <v>0</v>
      </c>
      <c r="K31" s="44"/>
    </row>
    <row r="32" spans="2:11" s="1" customFormat="1" ht="14.4" customHeight="1" hidden="1">
      <c r="B32" s="40"/>
      <c r="C32" s="41"/>
      <c r="D32" s="41"/>
      <c r="E32" s="48" t="s">
        <v>47</v>
      </c>
      <c r="F32" s="131">
        <f>ROUND(SUM(BG91:BG557),2)</f>
        <v>0</v>
      </c>
      <c r="G32" s="41"/>
      <c r="H32" s="41"/>
      <c r="I32" s="132">
        <v>0.21</v>
      </c>
      <c r="J32" s="131">
        <v>0</v>
      </c>
      <c r="K32" s="44"/>
    </row>
    <row r="33" spans="2:11" s="1" customFormat="1" ht="14.4" customHeight="1" hidden="1">
      <c r="B33" s="40"/>
      <c r="C33" s="41"/>
      <c r="D33" s="41"/>
      <c r="E33" s="48" t="s">
        <v>48</v>
      </c>
      <c r="F33" s="131">
        <f>ROUND(SUM(BH91:BH557),2)</f>
        <v>0</v>
      </c>
      <c r="G33" s="41"/>
      <c r="H33" s="41"/>
      <c r="I33" s="132">
        <v>0.15</v>
      </c>
      <c r="J33" s="131">
        <v>0</v>
      </c>
      <c r="K33" s="44"/>
    </row>
    <row r="34" spans="2:11" s="1" customFormat="1" ht="14.4" customHeight="1" hidden="1">
      <c r="B34" s="40"/>
      <c r="C34" s="41"/>
      <c r="D34" s="41"/>
      <c r="E34" s="48" t="s">
        <v>49</v>
      </c>
      <c r="F34" s="131">
        <f>ROUND(SUM(BI91:BI557),2)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7606175.75</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201 - Rekonstrukce mostu ev.č. 145-009</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J91</f>
        <v>6286095.659999999</v>
      </c>
      <c r="K56" s="44"/>
      <c r="AU56" s="24" t="s">
        <v>135</v>
      </c>
    </row>
    <row r="57" spans="2:11" s="7" customFormat="1" ht="24.9" customHeight="1">
      <c r="B57" s="150"/>
      <c r="C57" s="151"/>
      <c r="D57" s="152" t="s">
        <v>198</v>
      </c>
      <c r="E57" s="153"/>
      <c r="F57" s="153"/>
      <c r="G57" s="153"/>
      <c r="H57" s="153"/>
      <c r="I57" s="154"/>
      <c r="J57" s="155">
        <f>J92</f>
        <v>5740830.4399999995</v>
      </c>
      <c r="K57" s="156"/>
    </row>
    <row r="58" spans="2:11" s="8" customFormat="1" ht="19.95" customHeight="1">
      <c r="B58" s="157"/>
      <c r="C58" s="158"/>
      <c r="D58" s="159" t="s">
        <v>199</v>
      </c>
      <c r="E58" s="160"/>
      <c r="F58" s="160"/>
      <c r="G58" s="160"/>
      <c r="H58" s="160"/>
      <c r="I58" s="161"/>
      <c r="J58" s="162">
        <f>J93</f>
        <v>848776.5600000002</v>
      </c>
      <c r="K58" s="163"/>
    </row>
    <row r="59" spans="2:11" s="8" customFormat="1" ht="19.95" customHeight="1">
      <c r="B59" s="157"/>
      <c r="C59" s="158"/>
      <c r="D59" s="159" t="s">
        <v>200</v>
      </c>
      <c r="E59" s="160"/>
      <c r="F59" s="160"/>
      <c r="G59" s="160"/>
      <c r="H59" s="160"/>
      <c r="I59" s="161"/>
      <c r="J59" s="162">
        <f>J204</f>
        <v>810425.13</v>
      </c>
      <c r="K59" s="163"/>
    </row>
    <row r="60" spans="2:11" s="8" customFormat="1" ht="19.95" customHeight="1">
      <c r="B60" s="157"/>
      <c r="C60" s="158"/>
      <c r="D60" s="159" t="s">
        <v>1592</v>
      </c>
      <c r="E60" s="160"/>
      <c r="F60" s="160"/>
      <c r="G60" s="160"/>
      <c r="H60" s="160"/>
      <c r="I60" s="161"/>
      <c r="J60" s="162">
        <f>J239</f>
        <v>1116672.5999999999</v>
      </c>
      <c r="K60" s="163"/>
    </row>
    <row r="61" spans="2:11" s="8" customFormat="1" ht="19.95" customHeight="1">
      <c r="B61" s="157"/>
      <c r="C61" s="158"/>
      <c r="D61" s="159" t="s">
        <v>202</v>
      </c>
      <c r="E61" s="160"/>
      <c r="F61" s="160"/>
      <c r="G61" s="160"/>
      <c r="H61" s="160"/>
      <c r="I61" s="161"/>
      <c r="J61" s="162">
        <f>J289</f>
        <v>1831155.4500000002</v>
      </c>
      <c r="K61" s="163"/>
    </row>
    <row r="62" spans="2:11" s="8" customFormat="1" ht="19.95" customHeight="1">
      <c r="B62" s="157"/>
      <c r="C62" s="158"/>
      <c r="D62" s="159" t="s">
        <v>1593</v>
      </c>
      <c r="E62" s="160"/>
      <c r="F62" s="160"/>
      <c r="G62" s="160"/>
      <c r="H62" s="160"/>
      <c r="I62" s="161"/>
      <c r="J62" s="162">
        <f>J346</f>
        <v>140749.44</v>
      </c>
      <c r="K62" s="163"/>
    </row>
    <row r="63" spans="2:11" s="8" customFormat="1" ht="19.95" customHeight="1">
      <c r="B63" s="157"/>
      <c r="C63" s="158"/>
      <c r="D63" s="159" t="s">
        <v>1594</v>
      </c>
      <c r="E63" s="160"/>
      <c r="F63" s="160"/>
      <c r="G63" s="160"/>
      <c r="H63" s="160"/>
      <c r="I63" s="161"/>
      <c r="J63" s="162">
        <f>J361</f>
        <v>9542.88</v>
      </c>
      <c r="K63" s="163"/>
    </row>
    <row r="64" spans="2:11" s="8" customFormat="1" ht="19.95" customHeight="1">
      <c r="B64" s="157"/>
      <c r="C64" s="158"/>
      <c r="D64" s="159" t="s">
        <v>205</v>
      </c>
      <c r="E64" s="160"/>
      <c r="F64" s="160"/>
      <c r="G64" s="160"/>
      <c r="H64" s="160"/>
      <c r="I64" s="161"/>
      <c r="J64" s="162">
        <f>J373</f>
        <v>788225.4799999997</v>
      </c>
      <c r="K64" s="163"/>
    </row>
    <row r="65" spans="2:11" s="8" customFormat="1" ht="19.95" customHeight="1">
      <c r="B65" s="157"/>
      <c r="C65" s="158"/>
      <c r="D65" s="159" t="s">
        <v>1595</v>
      </c>
      <c r="E65" s="160"/>
      <c r="F65" s="160"/>
      <c r="G65" s="160"/>
      <c r="H65" s="160"/>
      <c r="I65" s="161"/>
      <c r="J65" s="162">
        <f>J458</f>
        <v>147939.34</v>
      </c>
      <c r="K65" s="163"/>
    </row>
    <row r="66" spans="2:11" s="8" customFormat="1" ht="19.95" customHeight="1">
      <c r="B66" s="157"/>
      <c r="C66" s="158"/>
      <c r="D66" s="159" t="s">
        <v>1135</v>
      </c>
      <c r="E66" s="160"/>
      <c r="F66" s="160"/>
      <c r="G66" s="160"/>
      <c r="H66" s="160"/>
      <c r="I66" s="161"/>
      <c r="J66" s="162">
        <f>J498</f>
        <v>47343.56</v>
      </c>
      <c r="K66" s="163"/>
    </row>
    <row r="67" spans="2:11" s="7" customFormat="1" ht="24.9" customHeight="1">
      <c r="B67" s="150"/>
      <c r="C67" s="151"/>
      <c r="D67" s="152" t="s">
        <v>1432</v>
      </c>
      <c r="E67" s="153"/>
      <c r="F67" s="153"/>
      <c r="G67" s="153"/>
      <c r="H67" s="153"/>
      <c r="I67" s="154"/>
      <c r="J67" s="155">
        <f>J501</f>
        <v>247803.41</v>
      </c>
      <c r="K67" s="156"/>
    </row>
    <row r="68" spans="2:11" s="8" customFormat="1" ht="19.95" customHeight="1">
      <c r="B68" s="157"/>
      <c r="C68" s="158"/>
      <c r="D68" s="159" t="s">
        <v>1596</v>
      </c>
      <c r="E68" s="160"/>
      <c r="F68" s="160"/>
      <c r="G68" s="160"/>
      <c r="H68" s="160"/>
      <c r="I68" s="161"/>
      <c r="J68" s="162">
        <f>J502</f>
        <v>247803.41</v>
      </c>
      <c r="K68" s="163"/>
    </row>
    <row r="69" spans="2:11" s="7" customFormat="1" ht="24.9" customHeight="1">
      <c r="B69" s="150"/>
      <c r="C69" s="151"/>
      <c r="D69" s="152" t="s">
        <v>136</v>
      </c>
      <c r="E69" s="153"/>
      <c r="F69" s="153"/>
      <c r="G69" s="153"/>
      <c r="H69" s="153"/>
      <c r="I69" s="154"/>
      <c r="J69" s="155">
        <f>J537</f>
        <v>297461.80999999994</v>
      </c>
      <c r="K69" s="156"/>
    </row>
    <row r="70" spans="2:11" s="8" customFormat="1" ht="19.95" customHeight="1">
      <c r="B70" s="157"/>
      <c r="C70" s="158"/>
      <c r="D70" s="159" t="s">
        <v>137</v>
      </c>
      <c r="E70" s="160"/>
      <c r="F70" s="160"/>
      <c r="G70" s="160"/>
      <c r="H70" s="160"/>
      <c r="I70" s="161"/>
      <c r="J70" s="162">
        <f>J538</f>
        <v>282711.63999999996</v>
      </c>
      <c r="K70" s="163"/>
    </row>
    <row r="71" spans="2:11" s="8" customFormat="1" ht="19.95" customHeight="1">
      <c r="B71" s="157"/>
      <c r="C71" s="158"/>
      <c r="D71" s="159" t="s">
        <v>139</v>
      </c>
      <c r="E71" s="160"/>
      <c r="F71" s="160"/>
      <c r="G71" s="160"/>
      <c r="H71" s="160"/>
      <c r="I71" s="161"/>
      <c r="J71" s="162">
        <f>J554</f>
        <v>14750.17</v>
      </c>
      <c r="K71" s="163"/>
    </row>
    <row r="72" spans="2:11" s="1" customFormat="1" ht="21.75" customHeight="1">
      <c r="B72" s="40"/>
      <c r="C72" s="41"/>
      <c r="D72" s="41"/>
      <c r="E72" s="41"/>
      <c r="F72" s="41"/>
      <c r="G72" s="41"/>
      <c r="H72" s="41"/>
      <c r="I72" s="117"/>
      <c r="J72" s="41"/>
      <c r="K72" s="44"/>
    </row>
    <row r="73" spans="2:11" s="1" customFormat="1" ht="6.9" customHeight="1">
      <c r="B73" s="55"/>
      <c r="C73" s="56"/>
      <c r="D73" s="56"/>
      <c r="E73" s="56"/>
      <c r="F73" s="56"/>
      <c r="G73" s="56"/>
      <c r="H73" s="56"/>
      <c r="I73" s="140"/>
      <c r="J73" s="56"/>
      <c r="K73" s="57"/>
    </row>
    <row r="77" spans="2:12" s="1" customFormat="1" ht="6.9" customHeight="1">
      <c r="B77" s="58"/>
      <c r="C77" s="59"/>
      <c r="D77" s="59"/>
      <c r="E77" s="59"/>
      <c r="F77" s="59"/>
      <c r="G77" s="59"/>
      <c r="H77" s="59"/>
      <c r="I77" s="143"/>
      <c r="J77" s="59"/>
      <c r="K77" s="59"/>
      <c r="L77" s="60"/>
    </row>
    <row r="78" spans="2:12" s="1" customFormat="1" ht="36.9" customHeight="1">
      <c r="B78" s="40"/>
      <c r="C78" s="61" t="s">
        <v>140</v>
      </c>
      <c r="D78" s="62"/>
      <c r="E78" s="62"/>
      <c r="F78" s="62"/>
      <c r="G78" s="62"/>
      <c r="H78" s="62"/>
      <c r="I78" s="164"/>
      <c r="J78" s="62"/>
      <c r="K78" s="62"/>
      <c r="L78" s="60"/>
    </row>
    <row r="79" spans="2:12" s="1" customFormat="1" ht="6.9" customHeight="1">
      <c r="B79" s="40"/>
      <c r="C79" s="62"/>
      <c r="D79" s="62"/>
      <c r="E79" s="62"/>
      <c r="F79" s="62"/>
      <c r="G79" s="62"/>
      <c r="H79" s="62"/>
      <c r="I79" s="164"/>
      <c r="J79" s="62"/>
      <c r="K79" s="62"/>
      <c r="L79" s="60"/>
    </row>
    <row r="80" spans="2:12" s="1" customFormat="1" ht="14.4" customHeight="1">
      <c r="B80" s="40"/>
      <c r="C80" s="64" t="s">
        <v>18</v>
      </c>
      <c r="D80" s="62"/>
      <c r="E80" s="62"/>
      <c r="F80" s="62"/>
      <c r="G80" s="62"/>
      <c r="H80" s="62"/>
      <c r="I80" s="164"/>
      <c r="J80" s="62"/>
      <c r="K80" s="62"/>
      <c r="L80" s="60"/>
    </row>
    <row r="81" spans="2:12" s="1" customFormat="1" ht="14.4" customHeight="1">
      <c r="B81" s="40"/>
      <c r="C81" s="62"/>
      <c r="D81" s="62"/>
      <c r="E81" s="390" t="str">
        <f>E7</f>
        <v>II/169 a II/145 Dlouhá ves - Radešov,  úsek B</v>
      </c>
      <c r="F81" s="391"/>
      <c r="G81" s="391"/>
      <c r="H81" s="391"/>
      <c r="I81" s="164"/>
      <c r="J81" s="62"/>
      <c r="K81" s="62"/>
      <c r="L81" s="60"/>
    </row>
    <row r="82" spans="2:12" s="1" customFormat="1" ht="14.4" customHeight="1">
      <c r="B82" s="40"/>
      <c r="C82" s="64" t="s">
        <v>124</v>
      </c>
      <c r="D82" s="62"/>
      <c r="E82" s="62"/>
      <c r="F82" s="62"/>
      <c r="G82" s="62"/>
      <c r="H82" s="62"/>
      <c r="I82" s="164"/>
      <c r="J82" s="62"/>
      <c r="K82" s="62"/>
      <c r="L82" s="60"/>
    </row>
    <row r="83" spans="2:12" s="1" customFormat="1" ht="16.2" customHeight="1">
      <c r="B83" s="40"/>
      <c r="C83" s="62"/>
      <c r="D83" s="62"/>
      <c r="E83" s="364" t="str">
        <f>E9</f>
        <v>201 - Rekonstrukce mostu ev.č. 145-009</v>
      </c>
      <c r="F83" s="392"/>
      <c r="G83" s="392"/>
      <c r="H83" s="392"/>
      <c r="I83" s="164"/>
      <c r="J83" s="62"/>
      <c r="K83" s="62"/>
      <c r="L83" s="60"/>
    </row>
    <row r="84" spans="2:12" s="1" customFormat="1" ht="6.9" customHeight="1">
      <c r="B84" s="40"/>
      <c r="C84" s="62"/>
      <c r="D84" s="62"/>
      <c r="E84" s="62"/>
      <c r="F84" s="62"/>
      <c r="G84" s="62"/>
      <c r="H84" s="62"/>
      <c r="I84" s="164"/>
      <c r="J84" s="62"/>
      <c r="K84" s="62"/>
      <c r="L84" s="60"/>
    </row>
    <row r="85" spans="2:12" s="1" customFormat="1" ht="18" customHeight="1">
      <c r="B85" s="40"/>
      <c r="C85" s="64" t="s">
        <v>23</v>
      </c>
      <c r="D85" s="62"/>
      <c r="E85" s="62"/>
      <c r="F85" s="165" t="str">
        <f>F12</f>
        <v>Kraj Plzeńský, k.ú. Radešov</v>
      </c>
      <c r="G85" s="62"/>
      <c r="H85" s="62"/>
      <c r="I85" s="166" t="s">
        <v>25</v>
      </c>
      <c r="J85" s="72">
        <f>IF(J12="","",J12)</f>
        <v>43424</v>
      </c>
      <c r="K85" s="62"/>
      <c r="L85" s="60"/>
    </row>
    <row r="86" spans="2:12" s="1" customFormat="1" ht="6.9" customHeight="1">
      <c r="B86" s="40"/>
      <c r="C86" s="62"/>
      <c r="D86" s="62"/>
      <c r="E86" s="62"/>
      <c r="F86" s="62"/>
      <c r="G86" s="62"/>
      <c r="H86" s="62"/>
      <c r="I86" s="164"/>
      <c r="J86" s="62"/>
      <c r="K86" s="62"/>
      <c r="L86" s="60"/>
    </row>
    <row r="87" spans="2:12" s="1" customFormat="1" ht="13.2">
      <c r="B87" s="40"/>
      <c r="C87" s="64" t="s">
        <v>26</v>
      </c>
      <c r="D87" s="62"/>
      <c r="E87" s="62"/>
      <c r="F87" s="165" t="str">
        <f>E15</f>
        <v>Správa a údržba silnic Plzeňského kraje, p.o.</v>
      </c>
      <c r="G87" s="62"/>
      <c r="H87" s="62"/>
      <c r="I87" s="166" t="s">
        <v>33</v>
      </c>
      <c r="J87" s="165" t="str">
        <f>E21</f>
        <v>Pontex sol. s r.o.</v>
      </c>
      <c r="K87" s="62"/>
      <c r="L87" s="60"/>
    </row>
    <row r="88" spans="2:12" s="1" customFormat="1" ht="14.4" customHeight="1">
      <c r="B88" s="40"/>
      <c r="C88" s="64" t="s">
        <v>32</v>
      </c>
      <c r="D88" s="62"/>
      <c r="E88" s="62"/>
      <c r="F88" s="165" t="str">
        <f>IF(E18="","",E18)</f>
        <v>Společnost Dlouhá Ves - Radešov</v>
      </c>
      <c r="G88" s="62"/>
      <c r="H88" s="62"/>
      <c r="I88" s="164"/>
      <c r="J88" s="62"/>
      <c r="K88" s="62"/>
      <c r="L88" s="60"/>
    </row>
    <row r="89" spans="2:12" s="1" customFormat="1" ht="10.35" customHeight="1">
      <c r="B89" s="40"/>
      <c r="C89" s="62"/>
      <c r="D89" s="62"/>
      <c r="E89" s="62"/>
      <c r="F89" s="62"/>
      <c r="G89" s="62"/>
      <c r="H89" s="62"/>
      <c r="I89" s="164"/>
      <c r="J89" s="62"/>
      <c r="K89" s="62"/>
      <c r="L89" s="60"/>
    </row>
    <row r="90" spans="2:20" s="9" customFormat="1" ht="29.25" customHeight="1">
      <c r="B90" s="167"/>
      <c r="C90" s="168" t="s">
        <v>141</v>
      </c>
      <c r="D90" s="169" t="s">
        <v>59</v>
      </c>
      <c r="E90" s="169" t="s">
        <v>55</v>
      </c>
      <c r="F90" s="169" t="s">
        <v>142</v>
      </c>
      <c r="G90" s="169" t="s">
        <v>143</v>
      </c>
      <c r="H90" s="169" t="s">
        <v>144</v>
      </c>
      <c r="I90" s="170" t="s">
        <v>145</v>
      </c>
      <c r="J90" s="169" t="s">
        <v>133</v>
      </c>
      <c r="K90" s="171" t="s">
        <v>146</v>
      </c>
      <c r="L90" s="172"/>
      <c r="M90" s="80" t="s">
        <v>147</v>
      </c>
      <c r="N90" s="81" t="s">
        <v>44</v>
      </c>
      <c r="O90" s="81" t="s">
        <v>148</v>
      </c>
      <c r="P90" s="81" t="s">
        <v>149</v>
      </c>
      <c r="Q90" s="81" t="s">
        <v>150</v>
      </c>
      <c r="R90" s="81" t="s">
        <v>151</v>
      </c>
      <c r="S90" s="81" t="s">
        <v>152</v>
      </c>
      <c r="T90" s="82" t="s">
        <v>153</v>
      </c>
    </row>
    <row r="91" spans="2:63" s="1" customFormat="1" ht="29.25" customHeight="1">
      <c r="B91" s="40"/>
      <c r="C91" s="86" t="s">
        <v>134</v>
      </c>
      <c r="D91" s="62"/>
      <c r="E91" s="62"/>
      <c r="F91" s="62"/>
      <c r="G91" s="62"/>
      <c r="H91" s="62"/>
      <c r="I91" s="164"/>
      <c r="J91" s="173">
        <f>BK91</f>
        <v>6286095.659999999</v>
      </c>
      <c r="K91" s="62"/>
      <c r="L91" s="60"/>
      <c r="M91" s="83"/>
      <c r="N91" s="84"/>
      <c r="O91" s="84"/>
      <c r="P91" s="174">
        <f>P92+P501+P537</f>
        <v>0</v>
      </c>
      <c r="Q91" s="84"/>
      <c r="R91" s="174">
        <f>R92+R501+R537</f>
        <v>701.93829942</v>
      </c>
      <c r="S91" s="84"/>
      <c r="T91" s="175">
        <f>T92+T501+T537</f>
        <v>415.21147999999994</v>
      </c>
      <c r="AT91" s="24" t="s">
        <v>73</v>
      </c>
      <c r="AU91" s="24" t="s">
        <v>135</v>
      </c>
      <c r="BK91" s="176">
        <f>BK92+BK501+BK537</f>
        <v>6286095.659999999</v>
      </c>
    </row>
    <row r="92" spans="2:63" s="10" customFormat="1" ht="37.35" customHeight="1">
      <c r="B92" s="177"/>
      <c r="C92" s="178"/>
      <c r="D92" s="179" t="s">
        <v>73</v>
      </c>
      <c r="E92" s="180" t="s">
        <v>208</v>
      </c>
      <c r="F92" s="180" t="s">
        <v>209</v>
      </c>
      <c r="G92" s="178"/>
      <c r="H92" s="178"/>
      <c r="I92" s="181"/>
      <c r="J92" s="182">
        <f>BK92</f>
        <v>5740830.4399999995</v>
      </c>
      <c r="K92" s="178"/>
      <c r="L92" s="183"/>
      <c r="M92" s="184"/>
      <c r="N92" s="185"/>
      <c r="O92" s="185"/>
      <c r="P92" s="186">
        <f>P93+P204+P239+P289+P346+P361+P373+P458+P498</f>
        <v>0</v>
      </c>
      <c r="Q92" s="185"/>
      <c r="R92" s="186">
        <f>R93+R204+R239+R289+R346+R361+R373+R458+R498</f>
        <v>701.48986692</v>
      </c>
      <c r="S92" s="185"/>
      <c r="T92" s="187">
        <f>T93+T204+T239+T289+T346+T361+T373+T458+T498</f>
        <v>415.21147999999994</v>
      </c>
      <c r="AR92" s="188" t="s">
        <v>82</v>
      </c>
      <c r="AT92" s="189" t="s">
        <v>73</v>
      </c>
      <c r="AU92" s="189" t="s">
        <v>74</v>
      </c>
      <c r="AY92" s="188" t="s">
        <v>157</v>
      </c>
      <c r="BK92" s="190">
        <f>BK93+BK204+BK239+BK289+BK346+BK361+BK373+BK458+BK498</f>
        <v>5740830.4399999995</v>
      </c>
    </row>
    <row r="93" spans="2:63" s="10" customFormat="1" ht="19.95" customHeight="1">
      <c r="B93" s="177"/>
      <c r="C93" s="178"/>
      <c r="D93" s="179" t="s">
        <v>73</v>
      </c>
      <c r="E93" s="191" t="s">
        <v>82</v>
      </c>
      <c r="F93" s="191" t="s">
        <v>210</v>
      </c>
      <c r="G93" s="178"/>
      <c r="H93" s="178"/>
      <c r="I93" s="181"/>
      <c r="J93" s="192">
        <f>BK93</f>
        <v>848776.5600000002</v>
      </c>
      <c r="K93" s="178"/>
      <c r="L93" s="183"/>
      <c r="M93" s="184"/>
      <c r="N93" s="185"/>
      <c r="O93" s="185"/>
      <c r="P93" s="186">
        <f>SUM(P94:P203)</f>
        <v>0</v>
      </c>
      <c r="Q93" s="185"/>
      <c r="R93" s="186">
        <f>SUM(R94:R203)</f>
        <v>108.9998176</v>
      </c>
      <c r="S93" s="185"/>
      <c r="T93" s="187">
        <f>SUM(T94:T203)</f>
        <v>63.12487999999999</v>
      </c>
      <c r="AR93" s="188" t="s">
        <v>82</v>
      </c>
      <c r="AT93" s="189" t="s">
        <v>73</v>
      </c>
      <c r="AU93" s="189" t="s">
        <v>82</v>
      </c>
      <c r="AY93" s="188" t="s">
        <v>157</v>
      </c>
      <c r="BK93" s="190">
        <f>SUM(BK94:BK203)</f>
        <v>848776.5600000002</v>
      </c>
    </row>
    <row r="94" spans="2:65" s="1" customFormat="1" ht="34.2" customHeight="1">
      <c r="B94" s="40"/>
      <c r="C94" s="193" t="s">
        <v>82</v>
      </c>
      <c r="D94" s="193" t="s">
        <v>160</v>
      </c>
      <c r="E94" s="194" t="s">
        <v>211</v>
      </c>
      <c r="F94" s="195" t="s">
        <v>212</v>
      </c>
      <c r="G94" s="196" t="s">
        <v>213</v>
      </c>
      <c r="H94" s="197">
        <v>5</v>
      </c>
      <c r="I94" s="198">
        <v>58.28</v>
      </c>
      <c r="J94" s="199">
        <f>ROUND(I94*H94,2)</f>
        <v>291.4</v>
      </c>
      <c r="K94" s="195" t="s">
        <v>214</v>
      </c>
      <c r="L94" s="60"/>
      <c r="M94" s="200" t="s">
        <v>21</v>
      </c>
      <c r="N94" s="201" t="s">
        <v>45</v>
      </c>
      <c r="O94" s="41"/>
      <c r="P94" s="202">
        <f>O94*H94</f>
        <v>0</v>
      </c>
      <c r="Q94" s="202">
        <v>0</v>
      </c>
      <c r="R94" s="202">
        <f>Q94*H94</f>
        <v>0</v>
      </c>
      <c r="S94" s="202">
        <v>0</v>
      </c>
      <c r="T94" s="203">
        <f>S94*H94</f>
        <v>0</v>
      </c>
      <c r="AR94" s="24" t="s">
        <v>164</v>
      </c>
      <c r="AT94" s="24" t="s">
        <v>160</v>
      </c>
      <c r="AU94" s="24" t="s">
        <v>85</v>
      </c>
      <c r="AY94" s="24" t="s">
        <v>157</v>
      </c>
      <c r="BE94" s="204">
        <f>IF(N94="základní",J94,0)</f>
        <v>291.4</v>
      </c>
      <c r="BF94" s="204">
        <f>IF(N94="snížená",J94,0)</f>
        <v>0</v>
      </c>
      <c r="BG94" s="204">
        <f>IF(N94="zákl. přenesená",J94,0)</f>
        <v>0</v>
      </c>
      <c r="BH94" s="204">
        <f>IF(N94="sníž. přenesená",J94,0)</f>
        <v>0</v>
      </c>
      <c r="BI94" s="204">
        <f>IF(N94="nulová",J94,0)</f>
        <v>0</v>
      </c>
      <c r="BJ94" s="24" t="s">
        <v>82</v>
      </c>
      <c r="BK94" s="204">
        <f>ROUND(I94*H94,2)</f>
        <v>291.4</v>
      </c>
      <c r="BL94" s="24" t="s">
        <v>164</v>
      </c>
      <c r="BM94" s="24" t="s">
        <v>1597</v>
      </c>
    </row>
    <row r="95" spans="2:47" s="1" customFormat="1" ht="216">
      <c r="B95" s="40"/>
      <c r="C95" s="62"/>
      <c r="D95" s="207" t="s">
        <v>216</v>
      </c>
      <c r="E95" s="62"/>
      <c r="F95" s="227" t="s">
        <v>217</v>
      </c>
      <c r="G95" s="62"/>
      <c r="H95" s="62"/>
      <c r="I95" s="164"/>
      <c r="J95" s="62"/>
      <c r="K95" s="62"/>
      <c r="L95" s="60"/>
      <c r="M95" s="228"/>
      <c r="N95" s="41"/>
      <c r="O95" s="41"/>
      <c r="P95" s="41"/>
      <c r="Q95" s="41"/>
      <c r="R95" s="41"/>
      <c r="S95" s="41"/>
      <c r="T95" s="77"/>
      <c r="AT95" s="24" t="s">
        <v>216</v>
      </c>
      <c r="AU95" s="24" t="s">
        <v>85</v>
      </c>
    </row>
    <row r="96" spans="2:65" s="1" customFormat="1" ht="45.6" customHeight="1">
      <c r="B96" s="40"/>
      <c r="C96" s="193" t="s">
        <v>85</v>
      </c>
      <c r="D96" s="193" t="s">
        <v>160</v>
      </c>
      <c r="E96" s="194" t="s">
        <v>1598</v>
      </c>
      <c r="F96" s="195" t="s">
        <v>1599</v>
      </c>
      <c r="G96" s="196" t="s">
        <v>213</v>
      </c>
      <c r="H96" s="197">
        <v>77.74</v>
      </c>
      <c r="I96" s="198">
        <v>72.42</v>
      </c>
      <c r="J96" s="199">
        <f>ROUND(I96*H96,2)</f>
        <v>5629.93</v>
      </c>
      <c r="K96" s="195" t="s">
        <v>214</v>
      </c>
      <c r="L96" s="60"/>
      <c r="M96" s="200" t="s">
        <v>21</v>
      </c>
      <c r="N96" s="201" t="s">
        <v>45</v>
      </c>
      <c r="O96" s="41"/>
      <c r="P96" s="202">
        <f>O96*H96</f>
        <v>0</v>
      </c>
      <c r="Q96" s="202">
        <v>0</v>
      </c>
      <c r="R96" s="202">
        <f>Q96*H96</f>
        <v>0</v>
      </c>
      <c r="S96" s="202">
        <v>0.3</v>
      </c>
      <c r="T96" s="203">
        <f>S96*H96</f>
        <v>23.322</v>
      </c>
      <c r="AR96" s="24" t="s">
        <v>164</v>
      </c>
      <c r="AT96" s="24" t="s">
        <v>160</v>
      </c>
      <c r="AU96" s="24" t="s">
        <v>85</v>
      </c>
      <c r="AY96" s="24" t="s">
        <v>157</v>
      </c>
      <c r="BE96" s="204">
        <f>IF(N96="základní",J96,0)</f>
        <v>5629.93</v>
      </c>
      <c r="BF96" s="204">
        <f>IF(N96="snížená",J96,0)</f>
        <v>0</v>
      </c>
      <c r="BG96" s="204">
        <f>IF(N96="zákl. přenesená",J96,0)</f>
        <v>0</v>
      </c>
      <c r="BH96" s="204">
        <f>IF(N96="sníž. přenesená",J96,0)</f>
        <v>0</v>
      </c>
      <c r="BI96" s="204">
        <f>IF(N96="nulová",J96,0)</f>
        <v>0</v>
      </c>
      <c r="BJ96" s="24" t="s">
        <v>82</v>
      </c>
      <c r="BK96" s="204">
        <f>ROUND(I96*H96,2)</f>
        <v>5629.93</v>
      </c>
      <c r="BL96" s="24" t="s">
        <v>164</v>
      </c>
      <c r="BM96" s="24" t="s">
        <v>1600</v>
      </c>
    </row>
    <row r="97" spans="2:47" s="1" customFormat="1" ht="348">
      <c r="B97" s="40"/>
      <c r="C97" s="62"/>
      <c r="D97" s="207" t="s">
        <v>216</v>
      </c>
      <c r="E97" s="62"/>
      <c r="F97" s="227" t="s">
        <v>243</v>
      </c>
      <c r="G97" s="62"/>
      <c r="H97" s="62"/>
      <c r="I97" s="164"/>
      <c r="J97" s="62"/>
      <c r="K97" s="62"/>
      <c r="L97" s="60"/>
      <c r="M97" s="228"/>
      <c r="N97" s="41"/>
      <c r="O97" s="41"/>
      <c r="P97" s="41"/>
      <c r="Q97" s="41"/>
      <c r="R97" s="41"/>
      <c r="S97" s="41"/>
      <c r="T97" s="77"/>
      <c r="AT97" s="24" t="s">
        <v>216</v>
      </c>
      <c r="AU97" s="24" t="s">
        <v>85</v>
      </c>
    </row>
    <row r="98" spans="2:51" s="11" customFormat="1" ht="13.5">
      <c r="B98" s="205"/>
      <c r="C98" s="206"/>
      <c r="D98" s="207" t="s">
        <v>166</v>
      </c>
      <c r="E98" s="208" t="s">
        <v>21</v>
      </c>
      <c r="F98" s="209" t="s">
        <v>1601</v>
      </c>
      <c r="G98" s="206"/>
      <c r="H98" s="208" t="s">
        <v>21</v>
      </c>
      <c r="I98" s="210"/>
      <c r="J98" s="206"/>
      <c r="K98" s="206"/>
      <c r="L98" s="211"/>
      <c r="M98" s="212"/>
      <c r="N98" s="213"/>
      <c r="O98" s="213"/>
      <c r="P98" s="213"/>
      <c r="Q98" s="213"/>
      <c r="R98" s="213"/>
      <c r="S98" s="213"/>
      <c r="T98" s="214"/>
      <c r="AT98" s="215" t="s">
        <v>166</v>
      </c>
      <c r="AU98" s="215" t="s">
        <v>85</v>
      </c>
      <c r="AV98" s="11" t="s">
        <v>82</v>
      </c>
      <c r="AW98" s="11" t="s">
        <v>37</v>
      </c>
      <c r="AX98" s="11" t="s">
        <v>74</v>
      </c>
      <c r="AY98" s="215" t="s">
        <v>157</v>
      </c>
    </row>
    <row r="99" spans="2:51" s="12" customFormat="1" ht="13.5">
      <c r="B99" s="216"/>
      <c r="C99" s="217"/>
      <c r="D99" s="207" t="s">
        <v>166</v>
      </c>
      <c r="E99" s="218" t="s">
        <v>21</v>
      </c>
      <c r="F99" s="219" t="s">
        <v>1602</v>
      </c>
      <c r="G99" s="217"/>
      <c r="H99" s="220">
        <v>77.74</v>
      </c>
      <c r="I99" s="221"/>
      <c r="J99" s="217"/>
      <c r="K99" s="217"/>
      <c r="L99" s="222"/>
      <c r="M99" s="223"/>
      <c r="N99" s="224"/>
      <c r="O99" s="224"/>
      <c r="P99" s="224"/>
      <c r="Q99" s="224"/>
      <c r="R99" s="224"/>
      <c r="S99" s="224"/>
      <c r="T99" s="225"/>
      <c r="AT99" s="226" t="s">
        <v>166</v>
      </c>
      <c r="AU99" s="226" t="s">
        <v>85</v>
      </c>
      <c r="AV99" s="12" t="s">
        <v>85</v>
      </c>
      <c r="AW99" s="12" t="s">
        <v>37</v>
      </c>
      <c r="AX99" s="12" t="s">
        <v>82</v>
      </c>
      <c r="AY99" s="226" t="s">
        <v>157</v>
      </c>
    </row>
    <row r="100" spans="2:65" s="1" customFormat="1" ht="45.6" customHeight="1">
      <c r="B100" s="40"/>
      <c r="C100" s="193" t="s">
        <v>180</v>
      </c>
      <c r="D100" s="193" t="s">
        <v>160</v>
      </c>
      <c r="E100" s="194" t="s">
        <v>1603</v>
      </c>
      <c r="F100" s="195" t="s">
        <v>1604</v>
      </c>
      <c r="G100" s="196" t="s">
        <v>213</v>
      </c>
      <c r="H100" s="197">
        <v>77.74</v>
      </c>
      <c r="I100" s="198">
        <v>188.02</v>
      </c>
      <c r="J100" s="199">
        <f>ROUND(I100*H100,2)</f>
        <v>14616.67</v>
      </c>
      <c r="K100" s="195" t="s">
        <v>214</v>
      </c>
      <c r="L100" s="60"/>
      <c r="M100" s="200" t="s">
        <v>21</v>
      </c>
      <c r="N100" s="201" t="s">
        <v>45</v>
      </c>
      <c r="O100" s="41"/>
      <c r="P100" s="202">
        <f>O100*H100</f>
        <v>0</v>
      </c>
      <c r="Q100" s="202">
        <v>0.00024</v>
      </c>
      <c r="R100" s="202">
        <f>Q100*H100</f>
        <v>0.0186576</v>
      </c>
      <c r="S100" s="202">
        <v>0.512</v>
      </c>
      <c r="T100" s="203">
        <f>S100*H100</f>
        <v>39.802879999999995</v>
      </c>
      <c r="AR100" s="24" t="s">
        <v>164</v>
      </c>
      <c r="AT100" s="24" t="s">
        <v>160</v>
      </c>
      <c r="AU100" s="24" t="s">
        <v>85</v>
      </c>
      <c r="AY100" s="24" t="s">
        <v>157</v>
      </c>
      <c r="BE100" s="204">
        <f>IF(N100="základní",J100,0)</f>
        <v>14616.67</v>
      </c>
      <c r="BF100" s="204">
        <f>IF(N100="snížená",J100,0)</f>
        <v>0</v>
      </c>
      <c r="BG100" s="204">
        <f>IF(N100="zákl. přenesená",J100,0)</f>
        <v>0</v>
      </c>
      <c r="BH100" s="204">
        <f>IF(N100="sníž. přenesená",J100,0)</f>
        <v>0</v>
      </c>
      <c r="BI100" s="204">
        <f>IF(N100="nulová",J100,0)</f>
        <v>0</v>
      </c>
      <c r="BJ100" s="24" t="s">
        <v>82</v>
      </c>
      <c r="BK100" s="204">
        <f>ROUND(I100*H100,2)</f>
        <v>14616.67</v>
      </c>
      <c r="BL100" s="24" t="s">
        <v>164</v>
      </c>
      <c r="BM100" s="24" t="s">
        <v>1605</v>
      </c>
    </row>
    <row r="101" spans="2:47" s="1" customFormat="1" ht="312">
      <c r="B101" s="40"/>
      <c r="C101" s="62"/>
      <c r="D101" s="207" t="s">
        <v>216</v>
      </c>
      <c r="E101" s="62"/>
      <c r="F101" s="227" t="s">
        <v>260</v>
      </c>
      <c r="G101" s="62"/>
      <c r="H101" s="62"/>
      <c r="I101" s="164"/>
      <c r="J101" s="62"/>
      <c r="K101" s="62"/>
      <c r="L101" s="60"/>
      <c r="M101" s="228"/>
      <c r="N101" s="41"/>
      <c r="O101" s="41"/>
      <c r="P101" s="41"/>
      <c r="Q101" s="41"/>
      <c r="R101" s="41"/>
      <c r="S101" s="41"/>
      <c r="T101" s="77"/>
      <c r="AT101" s="24" t="s">
        <v>216</v>
      </c>
      <c r="AU101" s="24" t="s">
        <v>85</v>
      </c>
    </row>
    <row r="102" spans="2:51" s="11" customFormat="1" ht="13.5">
      <c r="B102" s="205"/>
      <c r="C102" s="206"/>
      <c r="D102" s="207" t="s">
        <v>166</v>
      </c>
      <c r="E102" s="208" t="s">
        <v>21</v>
      </c>
      <c r="F102" s="209" t="s">
        <v>1601</v>
      </c>
      <c r="G102" s="206"/>
      <c r="H102" s="208" t="s">
        <v>21</v>
      </c>
      <c r="I102" s="210"/>
      <c r="J102" s="206"/>
      <c r="K102" s="206"/>
      <c r="L102" s="211"/>
      <c r="M102" s="212"/>
      <c r="N102" s="213"/>
      <c r="O102" s="213"/>
      <c r="P102" s="213"/>
      <c r="Q102" s="213"/>
      <c r="R102" s="213"/>
      <c r="S102" s="213"/>
      <c r="T102" s="214"/>
      <c r="AT102" s="215" t="s">
        <v>166</v>
      </c>
      <c r="AU102" s="215" t="s">
        <v>85</v>
      </c>
      <c r="AV102" s="11" t="s">
        <v>82</v>
      </c>
      <c r="AW102" s="11" t="s">
        <v>37</v>
      </c>
      <c r="AX102" s="11" t="s">
        <v>74</v>
      </c>
      <c r="AY102" s="215" t="s">
        <v>157</v>
      </c>
    </row>
    <row r="103" spans="2:51" s="12" customFormat="1" ht="13.5">
      <c r="B103" s="216"/>
      <c r="C103" s="217"/>
      <c r="D103" s="207" t="s">
        <v>166</v>
      </c>
      <c r="E103" s="218" t="s">
        <v>21</v>
      </c>
      <c r="F103" s="219" t="s">
        <v>1602</v>
      </c>
      <c r="G103" s="217"/>
      <c r="H103" s="220">
        <v>77.74</v>
      </c>
      <c r="I103" s="221"/>
      <c r="J103" s="217"/>
      <c r="K103" s="217"/>
      <c r="L103" s="222"/>
      <c r="M103" s="223"/>
      <c r="N103" s="224"/>
      <c r="O103" s="224"/>
      <c r="P103" s="224"/>
      <c r="Q103" s="224"/>
      <c r="R103" s="224"/>
      <c r="S103" s="224"/>
      <c r="T103" s="225"/>
      <c r="AT103" s="226" t="s">
        <v>166</v>
      </c>
      <c r="AU103" s="226" t="s">
        <v>85</v>
      </c>
      <c r="AV103" s="12" t="s">
        <v>85</v>
      </c>
      <c r="AW103" s="12" t="s">
        <v>37</v>
      </c>
      <c r="AX103" s="12" t="s">
        <v>82</v>
      </c>
      <c r="AY103" s="226" t="s">
        <v>157</v>
      </c>
    </row>
    <row r="104" spans="2:65" s="1" customFormat="1" ht="14.4" customHeight="1">
      <c r="B104" s="40"/>
      <c r="C104" s="193" t="s">
        <v>164</v>
      </c>
      <c r="D104" s="193" t="s">
        <v>160</v>
      </c>
      <c r="E104" s="194" t="s">
        <v>1606</v>
      </c>
      <c r="F104" s="195" t="s">
        <v>1607</v>
      </c>
      <c r="G104" s="196" t="s">
        <v>577</v>
      </c>
      <c r="H104" s="197">
        <v>20</v>
      </c>
      <c r="I104" s="198">
        <v>1475.02</v>
      </c>
      <c r="J104" s="199">
        <f>ROUND(I104*H104,2)</f>
        <v>29500.4</v>
      </c>
      <c r="K104" s="195" t="s">
        <v>214</v>
      </c>
      <c r="L104" s="60"/>
      <c r="M104" s="200" t="s">
        <v>21</v>
      </c>
      <c r="N104" s="201" t="s">
        <v>45</v>
      </c>
      <c r="O104" s="41"/>
      <c r="P104" s="202">
        <f>O104*H104</f>
        <v>0</v>
      </c>
      <c r="Q104" s="202">
        <v>0.02102</v>
      </c>
      <c r="R104" s="202">
        <f>Q104*H104</f>
        <v>0.4204</v>
      </c>
      <c r="S104" s="202">
        <v>0</v>
      </c>
      <c r="T104" s="203">
        <f>S104*H104</f>
        <v>0</v>
      </c>
      <c r="AR104" s="24" t="s">
        <v>164</v>
      </c>
      <c r="AT104" s="24" t="s">
        <v>160</v>
      </c>
      <c r="AU104" s="24" t="s">
        <v>85</v>
      </c>
      <c r="AY104" s="24" t="s">
        <v>157</v>
      </c>
      <c r="BE104" s="204">
        <f>IF(N104="základní",J104,0)</f>
        <v>29500.4</v>
      </c>
      <c r="BF104" s="204">
        <f>IF(N104="snížená",J104,0)</f>
        <v>0</v>
      </c>
      <c r="BG104" s="204">
        <f>IF(N104="zákl. přenesená",J104,0)</f>
        <v>0</v>
      </c>
      <c r="BH104" s="204">
        <f>IF(N104="sníž. přenesená",J104,0)</f>
        <v>0</v>
      </c>
      <c r="BI104" s="204">
        <f>IF(N104="nulová",J104,0)</f>
        <v>0</v>
      </c>
      <c r="BJ104" s="24" t="s">
        <v>82</v>
      </c>
      <c r="BK104" s="204">
        <f>ROUND(I104*H104,2)</f>
        <v>29500.4</v>
      </c>
      <c r="BL104" s="24" t="s">
        <v>164</v>
      </c>
      <c r="BM104" s="24" t="s">
        <v>1608</v>
      </c>
    </row>
    <row r="105" spans="2:47" s="1" customFormat="1" ht="240">
      <c r="B105" s="40"/>
      <c r="C105" s="62"/>
      <c r="D105" s="207" t="s">
        <v>216</v>
      </c>
      <c r="E105" s="62"/>
      <c r="F105" s="227" t="s">
        <v>1609</v>
      </c>
      <c r="G105" s="62"/>
      <c r="H105" s="62"/>
      <c r="I105" s="164"/>
      <c r="J105" s="62"/>
      <c r="K105" s="62"/>
      <c r="L105" s="60"/>
      <c r="M105" s="228"/>
      <c r="N105" s="41"/>
      <c r="O105" s="41"/>
      <c r="P105" s="41"/>
      <c r="Q105" s="41"/>
      <c r="R105" s="41"/>
      <c r="S105" s="41"/>
      <c r="T105" s="77"/>
      <c r="AT105" s="24" t="s">
        <v>216</v>
      </c>
      <c r="AU105" s="24" t="s">
        <v>85</v>
      </c>
    </row>
    <row r="106" spans="2:65" s="1" customFormat="1" ht="22.8" customHeight="1">
      <c r="B106" s="40"/>
      <c r="C106" s="193" t="s">
        <v>156</v>
      </c>
      <c r="D106" s="193" t="s">
        <v>160</v>
      </c>
      <c r="E106" s="194" t="s">
        <v>1610</v>
      </c>
      <c r="F106" s="195" t="s">
        <v>1611</v>
      </c>
      <c r="G106" s="196" t="s">
        <v>1545</v>
      </c>
      <c r="H106" s="197">
        <v>1440</v>
      </c>
      <c r="I106" s="198">
        <v>104.48</v>
      </c>
      <c r="J106" s="199">
        <f>ROUND(I106*H106,2)</f>
        <v>150451.2</v>
      </c>
      <c r="K106" s="195" t="s">
        <v>214</v>
      </c>
      <c r="L106" s="60"/>
      <c r="M106" s="200" t="s">
        <v>21</v>
      </c>
      <c r="N106" s="201" t="s">
        <v>45</v>
      </c>
      <c r="O106" s="41"/>
      <c r="P106" s="202">
        <f>O106*H106</f>
        <v>0</v>
      </c>
      <c r="Q106" s="202">
        <v>0</v>
      </c>
      <c r="R106" s="202">
        <f>Q106*H106</f>
        <v>0</v>
      </c>
      <c r="S106" s="202">
        <v>0</v>
      </c>
      <c r="T106" s="203">
        <f>S106*H106</f>
        <v>0</v>
      </c>
      <c r="AR106" s="24" t="s">
        <v>164</v>
      </c>
      <c r="AT106" s="24" t="s">
        <v>160</v>
      </c>
      <c r="AU106" s="24" t="s">
        <v>85</v>
      </c>
      <c r="AY106" s="24" t="s">
        <v>157</v>
      </c>
      <c r="BE106" s="204">
        <f>IF(N106="základní",J106,0)</f>
        <v>150451.2</v>
      </c>
      <c r="BF106" s="204">
        <f>IF(N106="snížená",J106,0)</f>
        <v>0</v>
      </c>
      <c r="BG106" s="204">
        <f>IF(N106="zákl. přenesená",J106,0)</f>
        <v>0</v>
      </c>
      <c r="BH106" s="204">
        <f>IF(N106="sníž. přenesená",J106,0)</f>
        <v>0</v>
      </c>
      <c r="BI106" s="204">
        <f>IF(N106="nulová",J106,0)</f>
        <v>0</v>
      </c>
      <c r="BJ106" s="24" t="s">
        <v>82</v>
      </c>
      <c r="BK106" s="204">
        <f>ROUND(I106*H106,2)</f>
        <v>150451.2</v>
      </c>
      <c r="BL106" s="24" t="s">
        <v>164</v>
      </c>
      <c r="BM106" s="24" t="s">
        <v>1612</v>
      </c>
    </row>
    <row r="107" spans="2:47" s="1" customFormat="1" ht="384">
      <c r="B107" s="40"/>
      <c r="C107" s="62"/>
      <c r="D107" s="207" t="s">
        <v>216</v>
      </c>
      <c r="E107" s="62"/>
      <c r="F107" s="227" t="s">
        <v>1613</v>
      </c>
      <c r="G107" s="62"/>
      <c r="H107" s="62"/>
      <c r="I107" s="164"/>
      <c r="J107" s="62"/>
      <c r="K107" s="62"/>
      <c r="L107" s="60"/>
      <c r="M107" s="228"/>
      <c r="N107" s="41"/>
      <c r="O107" s="41"/>
      <c r="P107" s="41"/>
      <c r="Q107" s="41"/>
      <c r="R107" s="41"/>
      <c r="S107" s="41"/>
      <c r="T107" s="77"/>
      <c r="AT107" s="24" t="s">
        <v>216</v>
      </c>
      <c r="AU107" s="24" t="s">
        <v>85</v>
      </c>
    </row>
    <row r="108" spans="2:51" s="11" customFormat="1" ht="13.5">
      <c r="B108" s="205"/>
      <c r="C108" s="206"/>
      <c r="D108" s="207" t="s">
        <v>166</v>
      </c>
      <c r="E108" s="208" t="s">
        <v>21</v>
      </c>
      <c r="F108" s="209" t="s">
        <v>1614</v>
      </c>
      <c r="G108" s="206"/>
      <c r="H108" s="208" t="s">
        <v>21</v>
      </c>
      <c r="I108" s="210"/>
      <c r="J108" s="206"/>
      <c r="K108" s="206"/>
      <c r="L108" s="211"/>
      <c r="M108" s="212"/>
      <c r="N108" s="213"/>
      <c r="O108" s="213"/>
      <c r="P108" s="213"/>
      <c r="Q108" s="213"/>
      <c r="R108" s="213"/>
      <c r="S108" s="213"/>
      <c r="T108" s="214"/>
      <c r="AT108" s="215" t="s">
        <v>166</v>
      </c>
      <c r="AU108" s="215" t="s">
        <v>85</v>
      </c>
      <c r="AV108" s="11" t="s">
        <v>82</v>
      </c>
      <c r="AW108" s="11" t="s">
        <v>37</v>
      </c>
      <c r="AX108" s="11" t="s">
        <v>74</v>
      </c>
      <c r="AY108" s="215" t="s">
        <v>157</v>
      </c>
    </row>
    <row r="109" spans="2:51" s="12" customFormat="1" ht="13.5">
      <c r="B109" s="216"/>
      <c r="C109" s="217"/>
      <c r="D109" s="207" t="s">
        <v>166</v>
      </c>
      <c r="E109" s="218" t="s">
        <v>21</v>
      </c>
      <c r="F109" s="219" t="s">
        <v>1615</v>
      </c>
      <c r="G109" s="217"/>
      <c r="H109" s="220">
        <v>1440</v>
      </c>
      <c r="I109" s="221"/>
      <c r="J109" s="217"/>
      <c r="K109" s="217"/>
      <c r="L109" s="222"/>
      <c r="M109" s="223"/>
      <c r="N109" s="224"/>
      <c r="O109" s="224"/>
      <c r="P109" s="224"/>
      <c r="Q109" s="224"/>
      <c r="R109" s="224"/>
      <c r="S109" s="224"/>
      <c r="T109" s="225"/>
      <c r="AT109" s="226" t="s">
        <v>166</v>
      </c>
      <c r="AU109" s="226" t="s">
        <v>85</v>
      </c>
      <c r="AV109" s="12" t="s">
        <v>85</v>
      </c>
      <c r="AW109" s="12" t="s">
        <v>37</v>
      </c>
      <c r="AX109" s="12" t="s">
        <v>82</v>
      </c>
      <c r="AY109" s="226" t="s">
        <v>157</v>
      </c>
    </row>
    <row r="110" spans="2:65" s="1" customFormat="1" ht="34.2" customHeight="1">
      <c r="B110" s="40"/>
      <c r="C110" s="193" t="s">
        <v>239</v>
      </c>
      <c r="D110" s="193" t="s">
        <v>160</v>
      </c>
      <c r="E110" s="194" t="s">
        <v>1616</v>
      </c>
      <c r="F110" s="195" t="s">
        <v>1617</v>
      </c>
      <c r="G110" s="196" t="s">
        <v>275</v>
      </c>
      <c r="H110" s="197">
        <v>14.24</v>
      </c>
      <c r="I110" s="198">
        <v>289.67</v>
      </c>
      <c r="J110" s="199">
        <f>ROUND(I110*H110,2)</f>
        <v>4124.9</v>
      </c>
      <c r="K110" s="195" t="s">
        <v>214</v>
      </c>
      <c r="L110" s="60"/>
      <c r="M110" s="200" t="s">
        <v>21</v>
      </c>
      <c r="N110" s="201" t="s">
        <v>45</v>
      </c>
      <c r="O110" s="41"/>
      <c r="P110" s="202">
        <f>O110*H110</f>
        <v>0</v>
      </c>
      <c r="Q110" s="202">
        <v>0</v>
      </c>
      <c r="R110" s="202">
        <f>Q110*H110</f>
        <v>0</v>
      </c>
      <c r="S110" s="202">
        <v>0</v>
      </c>
      <c r="T110" s="203">
        <f>S110*H110</f>
        <v>0</v>
      </c>
      <c r="AR110" s="24" t="s">
        <v>164</v>
      </c>
      <c r="AT110" s="24" t="s">
        <v>160</v>
      </c>
      <c r="AU110" s="24" t="s">
        <v>85</v>
      </c>
      <c r="AY110" s="24" t="s">
        <v>157</v>
      </c>
      <c r="BE110" s="204">
        <f>IF(N110="základní",J110,0)</f>
        <v>4124.9</v>
      </c>
      <c r="BF110" s="204">
        <f>IF(N110="snížená",J110,0)</f>
        <v>0</v>
      </c>
      <c r="BG110" s="204">
        <f>IF(N110="zákl. přenesená",J110,0)</f>
        <v>0</v>
      </c>
      <c r="BH110" s="204">
        <f>IF(N110="sníž. přenesená",J110,0)</f>
        <v>0</v>
      </c>
      <c r="BI110" s="204">
        <f>IF(N110="nulová",J110,0)</f>
        <v>0</v>
      </c>
      <c r="BJ110" s="24" t="s">
        <v>82</v>
      </c>
      <c r="BK110" s="204">
        <f>ROUND(I110*H110,2)</f>
        <v>4124.9</v>
      </c>
      <c r="BL110" s="24" t="s">
        <v>164</v>
      </c>
      <c r="BM110" s="24" t="s">
        <v>1618</v>
      </c>
    </row>
    <row r="111" spans="2:47" s="1" customFormat="1" ht="132">
      <c r="B111" s="40"/>
      <c r="C111" s="62"/>
      <c r="D111" s="207" t="s">
        <v>216</v>
      </c>
      <c r="E111" s="62"/>
      <c r="F111" s="227" t="s">
        <v>1359</v>
      </c>
      <c r="G111" s="62"/>
      <c r="H111" s="62"/>
      <c r="I111" s="164"/>
      <c r="J111" s="62"/>
      <c r="K111" s="62"/>
      <c r="L111" s="60"/>
      <c r="M111" s="228"/>
      <c r="N111" s="41"/>
      <c r="O111" s="41"/>
      <c r="P111" s="41"/>
      <c r="Q111" s="41"/>
      <c r="R111" s="41"/>
      <c r="S111" s="41"/>
      <c r="T111" s="77"/>
      <c r="AT111" s="24" t="s">
        <v>216</v>
      </c>
      <c r="AU111" s="24" t="s">
        <v>85</v>
      </c>
    </row>
    <row r="112" spans="2:51" s="11" customFormat="1" ht="13.5">
      <c r="B112" s="205"/>
      <c r="C112" s="206"/>
      <c r="D112" s="207" t="s">
        <v>166</v>
      </c>
      <c r="E112" s="208" t="s">
        <v>21</v>
      </c>
      <c r="F112" s="209" t="s">
        <v>1619</v>
      </c>
      <c r="G112" s="206"/>
      <c r="H112" s="208" t="s">
        <v>21</v>
      </c>
      <c r="I112" s="210"/>
      <c r="J112" s="206"/>
      <c r="K112" s="206"/>
      <c r="L112" s="211"/>
      <c r="M112" s="212"/>
      <c r="N112" s="213"/>
      <c r="O112" s="213"/>
      <c r="P112" s="213"/>
      <c r="Q112" s="213"/>
      <c r="R112" s="213"/>
      <c r="S112" s="213"/>
      <c r="T112" s="214"/>
      <c r="AT112" s="215" t="s">
        <v>166</v>
      </c>
      <c r="AU112" s="215" t="s">
        <v>85</v>
      </c>
      <c r="AV112" s="11" t="s">
        <v>82</v>
      </c>
      <c r="AW112" s="11" t="s">
        <v>37</v>
      </c>
      <c r="AX112" s="11" t="s">
        <v>74</v>
      </c>
      <c r="AY112" s="215" t="s">
        <v>157</v>
      </c>
    </row>
    <row r="113" spans="2:51" s="12" customFormat="1" ht="13.5">
      <c r="B113" s="216"/>
      <c r="C113" s="217"/>
      <c r="D113" s="207" t="s">
        <v>166</v>
      </c>
      <c r="E113" s="218" t="s">
        <v>21</v>
      </c>
      <c r="F113" s="219" t="s">
        <v>1620</v>
      </c>
      <c r="G113" s="217"/>
      <c r="H113" s="220">
        <v>14.24</v>
      </c>
      <c r="I113" s="221"/>
      <c r="J113" s="217"/>
      <c r="K113" s="217"/>
      <c r="L113" s="222"/>
      <c r="M113" s="223"/>
      <c r="N113" s="224"/>
      <c r="O113" s="224"/>
      <c r="P113" s="224"/>
      <c r="Q113" s="224"/>
      <c r="R113" s="224"/>
      <c r="S113" s="224"/>
      <c r="T113" s="225"/>
      <c r="AT113" s="226" t="s">
        <v>166</v>
      </c>
      <c r="AU113" s="226" t="s">
        <v>85</v>
      </c>
      <c r="AV113" s="12" t="s">
        <v>85</v>
      </c>
      <c r="AW113" s="12" t="s">
        <v>37</v>
      </c>
      <c r="AX113" s="12" t="s">
        <v>82</v>
      </c>
      <c r="AY113" s="226" t="s">
        <v>157</v>
      </c>
    </row>
    <row r="114" spans="2:65" s="1" customFormat="1" ht="34.2" customHeight="1">
      <c r="B114" s="40"/>
      <c r="C114" s="193" t="s">
        <v>245</v>
      </c>
      <c r="D114" s="193" t="s">
        <v>160</v>
      </c>
      <c r="E114" s="194" t="s">
        <v>1621</v>
      </c>
      <c r="F114" s="195" t="s">
        <v>1622</v>
      </c>
      <c r="G114" s="196" t="s">
        <v>275</v>
      </c>
      <c r="H114" s="197">
        <v>4.272</v>
      </c>
      <c r="I114" s="198">
        <v>28.97</v>
      </c>
      <c r="J114" s="199">
        <f>ROUND(I114*H114,2)</f>
        <v>123.76</v>
      </c>
      <c r="K114" s="195" t="s">
        <v>214</v>
      </c>
      <c r="L114" s="60"/>
      <c r="M114" s="200" t="s">
        <v>21</v>
      </c>
      <c r="N114" s="201" t="s">
        <v>45</v>
      </c>
      <c r="O114" s="41"/>
      <c r="P114" s="202">
        <f>O114*H114</f>
        <v>0</v>
      </c>
      <c r="Q114" s="202">
        <v>0</v>
      </c>
      <c r="R114" s="202">
        <f>Q114*H114</f>
        <v>0</v>
      </c>
      <c r="S114" s="202">
        <v>0</v>
      </c>
      <c r="T114" s="203">
        <f>S114*H114</f>
        <v>0</v>
      </c>
      <c r="AR114" s="24" t="s">
        <v>164</v>
      </c>
      <c r="AT114" s="24" t="s">
        <v>160</v>
      </c>
      <c r="AU114" s="24" t="s">
        <v>85</v>
      </c>
      <c r="AY114" s="24" t="s">
        <v>157</v>
      </c>
      <c r="BE114" s="204">
        <f>IF(N114="základní",J114,0)</f>
        <v>123.76</v>
      </c>
      <c r="BF114" s="204">
        <f>IF(N114="snížená",J114,0)</f>
        <v>0</v>
      </c>
      <c r="BG114" s="204">
        <f>IF(N114="zákl. přenesená",J114,0)</f>
        <v>0</v>
      </c>
      <c r="BH114" s="204">
        <f>IF(N114="sníž. přenesená",J114,0)</f>
        <v>0</v>
      </c>
      <c r="BI114" s="204">
        <f>IF(N114="nulová",J114,0)</f>
        <v>0</v>
      </c>
      <c r="BJ114" s="24" t="s">
        <v>82</v>
      </c>
      <c r="BK114" s="204">
        <f>ROUND(I114*H114,2)</f>
        <v>123.76</v>
      </c>
      <c r="BL114" s="24" t="s">
        <v>164</v>
      </c>
      <c r="BM114" s="24" t="s">
        <v>1623</v>
      </c>
    </row>
    <row r="115" spans="2:47" s="1" customFormat="1" ht="132">
      <c r="B115" s="40"/>
      <c r="C115" s="62"/>
      <c r="D115" s="207" t="s">
        <v>216</v>
      </c>
      <c r="E115" s="62"/>
      <c r="F115" s="227" t="s">
        <v>1359</v>
      </c>
      <c r="G115" s="62"/>
      <c r="H115" s="62"/>
      <c r="I115" s="164"/>
      <c r="J115" s="62"/>
      <c r="K115" s="62"/>
      <c r="L115" s="60"/>
      <c r="M115" s="228"/>
      <c r="N115" s="41"/>
      <c r="O115" s="41"/>
      <c r="P115" s="41"/>
      <c r="Q115" s="41"/>
      <c r="R115" s="41"/>
      <c r="S115" s="41"/>
      <c r="T115" s="77"/>
      <c r="AT115" s="24" t="s">
        <v>216</v>
      </c>
      <c r="AU115" s="24" t="s">
        <v>85</v>
      </c>
    </row>
    <row r="116" spans="2:51" s="12" customFormat="1" ht="13.5">
      <c r="B116" s="216"/>
      <c r="C116" s="217"/>
      <c r="D116" s="207" t="s">
        <v>166</v>
      </c>
      <c r="E116" s="218" t="s">
        <v>21</v>
      </c>
      <c r="F116" s="219" t="s">
        <v>1624</v>
      </c>
      <c r="G116" s="217"/>
      <c r="H116" s="220">
        <v>4.272</v>
      </c>
      <c r="I116" s="221"/>
      <c r="J116" s="217"/>
      <c r="K116" s="217"/>
      <c r="L116" s="222"/>
      <c r="M116" s="223"/>
      <c r="N116" s="224"/>
      <c r="O116" s="224"/>
      <c r="P116" s="224"/>
      <c r="Q116" s="224"/>
      <c r="R116" s="224"/>
      <c r="S116" s="224"/>
      <c r="T116" s="225"/>
      <c r="AT116" s="226" t="s">
        <v>166</v>
      </c>
      <c r="AU116" s="226" t="s">
        <v>85</v>
      </c>
      <c r="AV116" s="12" t="s">
        <v>85</v>
      </c>
      <c r="AW116" s="12" t="s">
        <v>37</v>
      </c>
      <c r="AX116" s="12" t="s">
        <v>82</v>
      </c>
      <c r="AY116" s="226" t="s">
        <v>157</v>
      </c>
    </row>
    <row r="117" spans="2:65" s="1" customFormat="1" ht="34.2" customHeight="1">
      <c r="B117" s="40"/>
      <c r="C117" s="193" t="s">
        <v>251</v>
      </c>
      <c r="D117" s="193" t="s">
        <v>160</v>
      </c>
      <c r="E117" s="194" t="s">
        <v>318</v>
      </c>
      <c r="F117" s="195" t="s">
        <v>319</v>
      </c>
      <c r="G117" s="196" t="s">
        <v>275</v>
      </c>
      <c r="H117" s="197">
        <v>401.363</v>
      </c>
      <c r="I117" s="198">
        <v>206.91</v>
      </c>
      <c r="J117" s="199">
        <f>ROUND(I117*H117,2)</f>
        <v>83046.02</v>
      </c>
      <c r="K117" s="195" t="s">
        <v>214</v>
      </c>
      <c r="L117" s="60"/>
      <c r="M117" s="200" t="s">
        <v>21</v>
      </c>
      <c r="N117" s="201" t="s">
        <v>45</v>
      </c>
      <c r="O117" s="41"/>
      <c r="P117" s="202">
        <f>O117*H117</f>
        <v>0</v>
      </c>
      <c r="Q117" s="202">
        <v>0</v>
      </c>
      <c r="R117" s="202">
        <f>Q117*H117</f>
        <v>0</v>
      </c>
      <c r="S117" s="202">
        <v>0</v>
      </c>
      <c r="T117" s="203">
        <f>S117*H117</f>
        <v>0</v>
      </c>
      <c r="AR117" s="24" t="s">
        <v>164</v>
      </c>
      <c r="AT117" s="24" t="s">
        <v>160</v>
      </c>
      <c r="AU117" s="24" t="s">
        <v>85</v>
      </c>
      <c r="AY117" s="24" t="s">
        <v>157</v>
      </c>
      <c r="BE117" s="204">
        <f>IF(N117="základní",J117,0)</f>
        <v>83046.02</v>
      </c>
      <c r="BF117" s="204">
        <f>IF(N117="snížená",J117,0)</f>
        <v>0</v>
      </c>
      <c r="BG117" s="204">
        <f>IF(N117="zákl. přenesená",J117,0)</f>
        <v>0</v>
      </c>
      <c r="BH117" s="204">
        <f>IF(N117="sníž. přenesená",J117,0)</f>
        <v>0</v>
      </c>
      <c r="BI117" s="204">
        <f>IF(N117="nulová",J117,0)</f>
        <v>0</v>
      </c>
      <c r="BJ117" s="24" t="s">
        <v>82</v>
      </c>
      <c r="BK117" s="204">
        <f>ROUND(I117*H117,2)</f>
        <v>83046.02</v>
      </c>
      <c r="BL117" s="24" t="s">
        <v>164</v>
      </c>
      <c r="BM117" s="24" t="s">
        <v>1625</v>
      </c>
    </row>
    <row r="118" spans="2:47" s="1" customFormat="1" ht="252">
      <c r="B118" s="40"/>
      <c r="C118" s="62"/>
      <c r="D118" s="207" t="s">
        <v>216</v>
      </c>
      <c r="E118" s="62"/>
      <c r="F118" s="227" t="s">
        <v>321</v>
      </c>
      <c r="G118" s="62"/>
      <c r="H118" s="62"/>
      <c r="I118" s="164"/>
      <c r="J118" s="62"/>
      <c r="K118" s="62"/>
      <c r="L118" s="60"/>
      <c r="M118" s="228"/>
      <c r="N118" s="41"/>
      <c r="O118" s="41"/>
      <c r="P118" s="41"/>
      <c r="Q118" s="41"/>
      <c r="R118" s="41"/>
      <c r="S118" s="41"/>
      <c r="T118" s="77"/>
      <c r="AT118" s="24" t="s">
        <v>216</v>
      </c>
      <c r="AU118" s="24" t="s">
        <v>85</v>
      </c>
    </row>
    <row r="119" spans="2:51" s="12" customFormat="1" ht="13.5">
      <c r="B119" s="216"/>
      <c r="C119" s="217"/>
      <c r="D119" s="207" t="s">
        <v>166</v>
      </c>
      <c r="E119" s="218" t="s">
        <v>21</v>
      </c>
      <c r="F119" s="219" t="s">
        <v>1626</v>
      </c>
      <c r="G119" s="217"/>
      <c r="H119" s="220">
        <v>379.44</v>
      </c>
      <c r="I119" s="221"/>
      <c r="J119" s="217"/>
      <c r="K119" s="217"/>
      <c r="L119" s="222"/>
      <c r="M119" s="223"/>
      <c r="N119" s="224"/>
      <c r="O119" s="224"/>
      <c r="P119" s="224"/>
      <c r="Q119" s="224"/>
      <c r="R119" s="224"/>
      <c r="S119" s="224"/>
      <c r="T119" s="225"/>
      <c r="AT119" s="226" t="s">
        <v>166</v>
      </c>
      <c r="AU119" s="226" t="s">
        <v>85</v>
      </c>
      <c r="AV119" s="12" t="s">
        <v>85</v>
      </c>
      <c r="AW119" s="12" t="s">
        <v>37</v>
      </c>
      <c r="AX119" s="12" t="s">
        <v>74</v>
      </c>
      <c r="AY119" s="226" t="s">
        <v>157</v>
      </c>
    </row>
    <row r="120" spans="2:51" s="11" customFormat="1" ht="13.5">
      <c r="B120" s="205"/>
      <c r="C120" s="206"/>
      <c r="D120" s="207" t="s">
        <v>166</v>
      </c>
      <c r="E120" s="208" t="s">
        <v>21</v>
      </c>
      <c r="F120" s="209" t="s">
        <v>1627</v>
      </c>
      <c r="G120" s="206"/>
      <c r="H120" s="208" t="s">
        <v>21</v>
      </c>
      <c r="I120" s="210"/>
      <c r="J120" s="206"/>
      <c r="K120" s="206"/>
      <c r="L120" s="211"/>
      <c r="M120" s="212"/>
      <c r="N120" s="213"/>
      <c r="O120" s="213"/>
      <c r="P120" s="213"/>
      <c r="Q120" s="213"/>
      <c r="R120" s="213"/>
      <c r="S120" s="213"/>
      <c r="T120" s="214"/>
      <c r="AT120" s="215" t="s">
        <v>166</v>
      </c>
      <c r="AU120" s="215" t="s">
        <v>85</v>
      </c>
      <c r="AV120" s="11" t="s">
        <v>82</v>
      </c>
      <c r="AW120" s="11" t="s">
        <v>37</v>
      </c>
      <c r="AX120" s="11" t="s">
        <v>74</v>
      </c>
      <c r="AY120" s="215" t="s">
        <v>157</v>
      </c>
    </row>
    <row r="121" spans="2:51" s="12" customFormat="1" ht="13.5">
      <c r="B121" s="216"/>
      <c r="C121" s="217"/>
      <c r="D121" s="207" t="s">
        <v>166</v>
      </c>
      <c r="E121" s="218" t="s">
        <v>21</v>
      </c>
      <c r="F121" s="219" t="s">
        <v>1628</v>
      </c>
      <c r="G121" s="217"/>
      <c r="H121" s="220">
        <v>31.923</v>
      </c>
      <c r="I121" s="221"/>
      <c r="J121" s="217"/>
      <c r="K121" s="217"/>
      <c r="L121" s="222"/>
      <c r="M121" s="223"/>
      <c r="N121" s="224"/>
      <c r="O121" s="224"/>
      <c r="P121" s="224"/>
      <c r="Q121" s="224"/>
      <c r="R121" s="224"/>
      <c r="S121" s="224"/>
      <c r="T121" s="225"/>
      <c r="AT121" s="226" t="s">
        <v>166</v>
      </c>
      <c r="AU121" s="226" t="s">
        <v>85</v>
      </c>
      <c r="AV121" s="12" t="s">
        <v>85</v>
      </c>
      <c r="AW121" s="12" t="s">
        <v>37</v>
      </c>
      <c r="AX121" s="12" t="s">
        <v>74</v>
      </c>
      <c r="AY121" s="226" t="s">
        <v>157</v>
      </c>
    </row>
    <row r="122" spans="2:51" s="11" customFormat="1" ht="13.5">
      <c r="B122" s="205"/>
      <c r="C122" s="206"/>
      <c r="D122" s="207" t="s">
        <v>166</v>
      </c>
      <c r="E122" s="208" t="s">
        <v>21</v>
      </c>
      <c r="F122" s="209" t="s">
        <v>1629</v>
      </c>
      <c r="G122" s="206"/>
      <c r="H122" s="208" t="s">
        <v>21</v>
      </c>
      <c r="I122" s="210"/>
      <c r="J122" s="206"/>
      <c r="K122" s="206"/>
      <c r="L122" s="211"/>
      <c r="M122" s="212"/>
      <c r="N122" s="213"/>
      <c r="O122" s="213"/>
      <c r="P122" s="213"/>
      <c r="Q122" s="213"/>
      <c r="R122" s="213"/>
      <c r="S122" s="213"/>
      <c r="T122" s="214"/>
      <c r="AT122" s="215" t="s">
        <v>166</v>
      </c>
      <c r="AU122" s="215" t="s">
        <v>85</v>
      </c>
      <c r="AV122" s="11" t="s">
        <v>82</v>
      </c>
      <c r="AW122" s="11" t="s">
        <v>37</v>
      </c>
      <c r="AX122" s="11" t="s">
        <v>74</v>
      </c>
      <c r="AY122" s="215" t="s">
        <v>157</v>
      </c>
    </row>
    <row r="123" spans="2:51" s="12" customFormat="1" ht="13.5">
      <c r="B123" s="216"/>
      <c r="C123" s="217"/>
      <c r="D123" s="207" t="s">
        <v>166</v>
      </c>
      <c r="E123" s="218" t="s">
        <v>21</v>
      </c>
      <c r="F123" s="219" t="s">
        <v>1630</v>
      </c>
      <c r="G123" s="217"/>
      <c r="H123" s="220">
        <v>-10</v>
      </c>
      <c r="I123" s="221"/>
      <c r="J123" s="217"/>
      <c r="K123" s="217"/>
      <c r="L123" s="222"/>
      <c r="M123" s="223"/>
      <c r="N123" s="224"/>
      <c r="O123" s="224"/>
      <c r="P123" s="224"/>
      <c r="Q123" s="224"/>
      <c r="R123" s="224"/>
      <c r="S123" s="224"/>
      <c r="T123" s="225"/>
      <c r="AT123" s="226" t="s">
        <v>166</v>
      </c>
      <c r="AU123" s="226" t="s">
        <v>85</v>
      </c>
      <c r="AV123" s="12" t="s">
        <v>85</v>
      </c>
      <c r="AW123" s="12" t="s">
        <v>37</v>
      </c>
      <c r="AX123" s="12" t="s">
        <v>74</v>
      </c>
      <c r="AY123" s="226" t="s">
        <v>157</v>
      </c>
    </row>
    <row r="124" spans="2:51" s="13" customFormat="1" ht="13.5">
      <c r="B124" s="232"/>
      <c r="C124" s="233"/>
      <c r="D124" s="207" t="s">
        <v>166</v>
      </c>
      <c r="E124" s="234" t="s">
        <v>21</v>
      </c>
      <c r="F124" s="235" t="s">
        <v>285</v>
      </c>
      <c r="G124" s="233"/>
      <c r="H124" s="236">
        <v>401.363</v>
      </c>
      <c r="I124" s="237"/>
      <c r="J124" s="233"/>
      <c r="K124" s="233"/>
      <c r="L124" s="238"/>
      <c r="M124" s="239"/>
      <c r="N124" s="240"/>
      <c r="O124" s="240"/>
      <c r="P124" s="240"/>
      <c r="Q124" s="240"/>
      <c r="R124" s="240"/>
      <c r="S124" s="240"/>
      <c r="T124" s="241"/>
      <c r="AT124" s="242" t="s">
        <v>166</v>
      </c>
      <c r="AU124" s="242" t="s">
        <v>85</v>
      </c>
      <c r="AV124" s="13" t="s">
        <v>164</v>
      </c>
      <c r="AW124" s="13" t="s">
        <v>37</v>
      </c>
      <c r="AX124" s="13" t="s">
        <v>82</v>
      </c>
      <c r="AY124" s="242" t="s">
        <v>157</v>
      </c>
    </row>
    <row r="125" spans="2:65" s="1" customFormat="1" ht="34.2" customHeight="1">
      <c r="B125" s="40"/>
      <c r="C125" s="193" t="s">
        <v>256</v>
      </c>
      <c r="D125" s="193" t="s">
        <v>160</v>
      </c>
      <c r="E125" s="194" t="s">
        <v>325</v>
      </c>
      <c r="F125" s="195" t="s">
        <v>326</v>
      </c>
      <c r="G125" s="196" t="s">
        <v>275</v>
      </c>
      <c r="H125" s="197">
        <v>120.409</v>
      </c>
      <c r="I125" s="198">
        <v>20.65</v>
      </c>
      <c r="J125" s="199">
        <f>ROUND(I125*H125,2)</f>
        <v>2486.45</v>
      </c>
      <c r="K125" s="195" t="s">
        <v>214</v>
      </c>
      <c r="L125" s="60"/>
      <c r="M125" s="200" t="s">
        <v>21</v>
      </c>
      <c r="N125" s="201" t="s">
        <v>45</v>
      </c>
      <c r="O125" s="41"/>
      <c r="P125" s="202">
        <f>O125*H125</f>
        <v>0</v>
      </c>
      <c r="Q125" s="202">
        <v>0</v>
      </c>
      <c r="R125" s="202">
        <f>Q125*H125</f>
        <v>0</v>
      </c>
      <c r="S125" s="202">
        <v>0</v>
      </c>
      <c r="T125" s="203">
        <f>S125*H125</f>
        <v>0</v>
      </c>
      <c r="AR125" s="24" t="s">
        <v>164</v>
      </c>
      <c r="AT125" s="24" t="s">
        <v>160</v>
      </c>
      <c r="AU125" s="24" t="s">
        <v>85</v>
      </c>
      <c r="AY125" s="24" t="s">
        <v>157</v>
      </c>
      <c r="BE125" s="204">
        <f>IF(N125="základní",J125,0)</f>
        <v>2486.45</v>
      </c>
      <c r="BF125" s="204">
        <f>IF(N125="snížená",J125,0)</f>
        <v>0</v>
      </c>
      <c r="BG125" s="204">
        <f>IF(N125="zákl. přenesená",J125,0)</f>
        <v>0</v>
      </c>
      <c r="BH125" s="204">
        <f>IF(N125="sníž. přenesená",J125,0)</f>
        <v>0</v>
      </c>
      <c r="BI125" s="204">
        <f>IF(N125="nulová",J125,0)</f>
        <v>0</v>
      </c>
      <c r="BJ125" s="24" t="s">
        <v>82</v>
      </c>
      <c r="BK125" s="204">
        <f>ROUND(I125*H125,2)</f>
        <v>2486.45</v>
      </c>
      <c r="BL125" s="24" t="s">
        <v>164</v>
      </c>
      <c r="BM125" s="24" t="s">
        <v>1631</v>
      </c>
    </row>
    <row r="126" spans="2:47" s="1" customFormat="1" ht="252">
      <c r="B126" s="40"/>
      <c r="C126" s="62"/>
      <c r="D126" s="207" t="s">
        <v>216</v>
      </c>
      <c r="E126" s="62"/>
      <c r="F126" s="227" t="s">
        <v>321</v>
      </c>
      <c r="G126" s="62"/>
      <c r="H126" s="62"/>
      <c r="I126" s="164"/>
      <c r="J126" s="62"/>
      <c r="K126" s="62"/>
      <c r="L126" s="60"/>
      <c r="M126" s="228"/>
      <c r="N126" s="41"/>
      <c r="O126" s="41"/>
      <c r="P126" s="41"/>
      <c r="Q126" s="41"/>
      <c r="R126" s="41"/>
      <c r="S126" s="41"/>
      <c r="T126" s="77"/>
      <c r="AT126" s="24" t="s">
        <v>216</v>
      </c>
      <c r="AU126" s="24" t="s">
        <v>85</v>
      </c>
    </row>
    <row r="127" spans="2:51" s="12" customFormat="1" ht="13.5">
      <c r="B127" s="216"/>
      <c r="C127" s="217"/>
      <c r="D127" s="207" t="s">
        <v>166</v>
      </c>
      <c r="E127" s="218" t="s">
        <v>21</v>
      </c>
      <c r="F127" s="219" t="s">
        <v>1632</v>
      </c>
      <c r="G127" s="217"/>
      <c r="H127" s="220">
        <v>120.409</v>
      </c>
      <c r="I127" s="221"/>
      <c r="J127" s="217"/>
      <c r="K127" s="217"/>
      <c r="L127" s="222"/>
      <c r="M127" s="223"/>
      <c r="N127" s="224"/>
      <c r="O127" s="224"/>
      <c r="P127" s="224"/>
      <c r="Q127" s="224"/>
      <c r="R127" s="224"/>
      <c r="S127" s="224"/>
      <c r="T127" s="225"/>
      <c r="AT127" s="226" t="s">
        <v>166</v>
      </c>
      <c r="AU127" s="226" t="s">
        <v>85</v>
      </c>
      <c r="AV127" s="12" t="s">
        <v>85</v>
      </c>
      <c r="AW127" s="12" t="s">
        <v>37</v>
      </c>
      <c r="AX127" s="12" t="s">
        <v>82</v>
      </c>
      <c r="AY127" s="226" t="s">
        <v>157</v>
      </c>
    </row>
    <row r="128" spans="2:65" s="1" customFormat="1" ht="34.2" customHeight="1">
      <c r="B128" s="40"/>
      <c r="C128" s="193" t="s">
        <v>262</v>
      </c>
      <c r="D128" s="193" t="s">
        <v>160</v>
      </c>
      <c r="E128" s="194" t="s">
        <v>330</v>
      </c>
      <c r="F128" s="195" t="s">
        <v>331</v>
      </c>
      <c r="G128" s="196" t="s">
        <v>275</v>
      </c>
      <c r="H128" s="197">
        <v>10</v>
      </c>
      <c r="I128" s="198">
        <v>241.39</v>
      </c>
      <c r="J128" s="199">
        <f>ROUND(I128*H128,2)</f>
        <v>2413.9</v>
      </c>
      <c r="K128" s="195" t="s">
        <v>214</v>
      </c>
      <c r="L128" s="60"/>
      <c r="M128" s="200" t="s">
        <v>21</v>
      </c>
      <c r="N128" s="201" t="s">
        <v>45</v>
      </c>
      <c r="O128" s="41"/>
      <c r="P128" s="202">
        <f>O128*H128</f>
        <v>0</v>
      </c>
      <c r="Q128" s="202">
        <v>0.00824</v>
      </c>
      <c r="R128" s="202">
        <f>Q128*H128</f>
        <v>0.0824</v>
      </c>
      <c r="S128" s="202">
        <v>0</v>
      </c>
      <c r="T128" s="203">
        <f>S128*H128</f>
        <v>0</v>
      </c>
      <c r="AR128" s="24" t="s">
        <v>164</v>
      </c>
      <c r="AT128" s="24" t="s">
        <v>160</v>
      </c>
      <c r="AU128" s="24" t="s">
        <v>85</v>
      </c>
      <c r="AY128" s="24" t="s">
        <v>157</v>
      </c>
      <c r="BE128" s="204">
        <f>IF(N128="základní",J128,0)</f>
        <v>2413.9</v>
      </c>
      <c r="BF128" s="204">
        <f>IF(N128="snížená",J128,0)</f>
        <v>0</v>
      </c>
      <c r="BG128" s="204">
        <f>IF(N128="zákl. přenesená",J128,0)</f>
        <v>0</v>
      </c>
      <c r="BH128" s="204">
        <f>IF(N128="sníž. přenesená",J128,0)</f>
        <v>0</v>
      </c>
      <c r="BI128" s="204">
        <f>IF(N128="nulová",J128,0)</f>
        <v>0</v>
      </c>
      <c r="BJ128" s="24" t="s">
        <v>82</v>
      </c>
      <c r="BK128" s="204">
        <f>ROUND(I128*H128,2)</f>
        <v>2413.9</v>
      </c>
      <c r="BL128" s="24" t="s">
        <v>164</v>
      </c>
      <c r="BM128" s="24" t="s">
        <v>1633</v>
      </c>
    </row>
    <row r="129" spans="2:47" s="1" customFormat="1" ht="252">
      <c r="B129" s="40"/>
      <c r="C129" s="62"/>
      <c r="D129" s="207" t="s">
        <v>216</v>
      </c>
      <c r="E129" s="62"/>
      <c r="F129" s="227" t="s">
        <v>321</v>
      </c>
      <c r="G129" s="62"/>
      <c r="H129" s="62"/>
      <c r="I129" s="164"/>
      <c r="J129" s="62"/>
      <c r="K129" s="62"/>
      <c r="L129" s="60"/>
      <c r="M129" s="228"/>
      <c r="N129" s="41"/>
      <c r="O129" s="41"/>
      <c r="P129" s="41"/>
      <c r="Q129" s="41"/>
      <c r="R129" s="41"/>
      <c r="S129" s="41"/>
      <c r="T129" s="77"/>
      <c r="AT129" s="24" t="s">
        <v>216</v>
      </c>
      <c r="AU129" s="24" t="s">
        <v>85</v>
      </c>
    </row>
    <row r="130" spans="2:51" s="11" customFormat="1" ht="13.5">
      <c r="B130" s="205"/>
      <c r="C130" s="206"/>
      <c r="D130" s="207" t="s">
        <v>166</v>
      </c>
      <c r="E130" s="208" t="s">
        <v>21</v>
      </c>
      <c r="F130" s="209" t="s">
        <v>1634</v>
      </c>
      <c r="G130" s="206"/>
      <c r="H130" s="208" t="s">
        <v>21</v>
      </c>
      <c r="I130" s="210"/>
      <c r="J130" s="206"/>
      <c r="K130" s="206"/>
      <c r="L130" s="211"/>
      <c r="M130" s="212"/>
      <c r="N130" s="213"/>
      <c r="O130" s="213"/>
      <c r="P130" s="213"/>
      <c r="Q130" s="213"/>
      <c r="R130" s="213"/>
      <c r="S130" s="213"/>
      <c r="T130" s="214"/>
      <c r="AT130" s="215" t="s">
        <v>166</v>
      </c>
      <c r="AU130" s="215" t="s">
        <v>85</v>
      </c>
      <c r="AV130" s="11" t="s">
        <v>82</v>
      </c>
      <c r="AW130" s="11" t="s">
        <v>37</v>
      </c>
      <c r="AX130" s="11" t="s">
        <v>74</v>
      </c>
      <c r="AY130" s="215" t="s">
        <v>157</v>
      </c>
    </row>
    <row r="131" spans="2:51" s="12" customFormat="1" ht="13.5">
      <c r="B131" s="216"/>
      <c r="C131" s="217"/>
      <c r="D131" s="207" t="s">
        <v>166</v>
      </c>
      <c r="E131" s="218" t="s">
        <v>21</v>
      </c>
      <c r="F131" s="219" t="s">
        <v>1635</v>
      </c>
      <c r="G131" s="217"/>
      <c r="H131" s="220">
        <v>10</v>
      </c>
      <c r="I131" s="221"/>
      <c r="J131" s="217"/>
      <c r="K131" s="217"/>
      <c r="L131" s="222"/>
      <c r="M131" s="223"/>
      <c r="N131" s="224"/>
      <c r="O131" s="224"/>
      <c r="P131" s="224"/>
      <c r="Q131" s="224"/>
      <c r="R131" s="224"/>
      <c r="S131" s="224"/>
      <c r="T131" s="225"/>
      <c r="AT131" s="226" t="s">
        <v>166</v>
      </c>
      <c r="AU131" s="226" t="s">
        <v>85</v>
      </c>
      <c r="AV131" s="12" t="s">
        <v>85</v>
      </c>
      <c r="AW131" s="12" t="s">
        <v>37</v>
      </c>
      <c r="AX131" s="12" t="s">
        <v>82</v>
      </c>
      <c r="AY131" s="226" t="s">
        <v>157</v>
      </c>
    </row>
    <row r="132" spans="2:65" s="1" customFormat="1" ht="22.8" customHeight="1">
      <c r="B132" s="40"/>
      <c r="C132" s="193" t="s">
        <v>267</v>
      </c>
      <c r="D132" s="193" t="s">
        <v>160</v>
      </c>
      <c r="E132" s="194" t="s">
        <v>371</v>
      </c>
      <c r="F132" s="195" t="s">
        <v>372</v>
      </c>
      <c r="G132" s="196" t="s">
        <v>213</v>
      </c>
      <c r="H132" s="197">
        <v>30</v>
      </c>
      <c r="I132" s="198">
        <v>8604.27</v>
      </c>
      <c r="J132" s="199">
        <f>ROUND(I132*H132,2)</f>
        <v>258128.1</v>
      </c>
      <c r="K132" s="195" t="s">
        <v>21</v>
      </c>
      <c r="L132" s="60"/>
      <c r="M132" s="200" t="s">
        <v>21</v>
      </c>
      <c r="N132" s="201" t="s">
        <v>45</v>
      </c>
      <c r="O132" s="41"/>
      <c r="P132" s="202">
        <f>O132*H132</f>
        <v>0</v>
      </c>
      <c r="Q132" s="202">
        <v>0</v>
      </c>
      <c r="R132" s="202">
        <f>Q132*H132</f>
        <v>0</v>
      </c>
      <c r="S132" s="202">
        <v>0</v>
      </c>
      <c r="T132" s="203">
        <f>S132*H132</f>
        <v>0</v>
      </c>
      <c r="AR132" s="24" t="s">
        <v>164</v>
      </c>
      <c r="AT132" s="24" t="s">
        <v>160</v>
      </c>
      <c r="AU132" s="24" t="s">
        <v>85</v>
      </c>
      <c r="AY132" s="24" t="s">
        <v>157</v>
      </c>
      <c r="BE132" s="204">
        <f>IF(N132="základní",J132,0)</f>
        <v>258128.1</v>
      </c>
      <c r="BF132" s="204">
        <f>IF(N132="snížená",J132,0)</f>
        <v>0</v>
      </c>
      <c r="BG132" s="204">
        <f>IF(N132="zákl. přenesená",J132,0)</f>
        <v>0</v>
      </c>
      <c r="BH132" s="204">
        <f>IF(N132="sníž. přenesená",J132,0)</f>
        <v>0</v>
      </c>
      <c r="BI132" s="204">
        <f>IF(N132="nulová",J132,0)</f>
        <v>0</v>
      </c>
      <c r="BJ132" s="24" t="s">
        <v>82</v>
      </c>
      <c r="BK132" s="204">
        <f>ROUND(I132*H132,2)</f>
        <v>258128.1</v>
      </c>
      <c r="BL132" s="24" t="s">
        <v>164</v>
      </c>
      <c r="BM132" s="24" t="s">
        <v>1636</v>
      </c>
    </row>
    <row r="133" spans="2:51" s="12" customFormat="1" ht="13.5">
      <c r="B133" s="216"/>
      <c r="C133" s="217"/>
      <c r="D133" s="207" t="s">
        <v>166</v>
      </c>
      <c r="E133" s="218" t="s">
        <v>21</v>
      </c>
      <c r="F133" s="219" t="s">
        <v>1637</v>
      </c>
      <c r="G133" s="217"/>
      <c r="H133" s="220">
        <v>30</v>
      </c>
      <c r="I133" s="221"/>
      <c r="J133" s="217"/>
      <c r="K133" s="217"/>
      <c r="L133" s="222"/>
      <c r="M133" s="223"/>
      <c r="N133" s="224"/>
      <c r="O133" s="224"/>
      <c r="P133" s="224"/>
      <c r="Q133" s="224"/>
      <c r="R133" s="224"/>
      <c r="S133" s="224"/>
      <c r="T133" s="225"/>
      <c r="AT133" s="226" t="s">
        <v>166</v>
      </c>
      <c r="AU133" s="226" t="s">
        <v>85</v>
      </c>
      <c r="AV133" s="12" t="s">
        <v>85</v>
      </c>
      <c r="AW133" s="12" t="s">
        <v>37</v>
      </c>
      <c r="AX133" s="12" t="s">
        <v>82</v>
      </c>
      <c r="AY133" s="226" t="s">
        <v>157</v>
      </c>
    </row>
    <row r="134" spans="2:65" s="1" customFormat="1" ht="45.6" customHeight="1">
      <c r="B134" s="40"/>
      <c r="C134" s="193" t="s">
        <v>272</v>
      </c>
      <c r="D134" s="193" t="s">
        <v>160</v>
      </c>
      <c r="E134" s="194" t="s">
        <v>1638</v>
      </c>
      <c r="F134" s="195" t="s">
        <v>1639</v>
      </c>
      <c r="G134" s="196" t="s">
        <v>275</v>
      </c>
      <c r="H134" s="197">
        <v>401.363</v>
      </c>
      <c r="I134" s="198">
        <v>65.87</v>
      </c>
      <c r="J134" s="199">
        <f>ROUND(I134*H134,2)</f>
        <v>26437.78</v>
      </c>
      <c r="K134" s="195" t="s">
        <v>214</v>
      </c>
      <c r="L134" s="60"/>
      <c r="M134" s="200" t="s">
        <v>21</v>
      </c>
      <c r="N134" s="201" t="s">
        <v>45</v>
      </c>
      <c r="O134" s="41"/>
      <c r="P134" s="202">
        <f>O134*H134</f>
        <v>0</v>
      </c>
      <c r="Q134" s="202">
        <v>0</v>
      </c>
      <c r="R134" s="202">
        <f>Q134*H134</f>
        <v>0</v>
      </c>
      <c r="S134" s="202">
        <v>0</v>
      </c>
      <c r="T134" s="203">
        <f>S134*H134</f>
        <v>0</v>
      </c>
      <c r="AR134" s="24" t="s">
        <v>164</v>
      </c>
      <c r="AT134" s="24" t="s">
        <v>160</v>
      </c>
      <c r="AU134" s="24" t="s">
        <v>85</v>
      </c>
      <c r="AY134" s="24" t="s">
        <v>157</v>
      </c>
      <c r="BE134" s="204">
        <f>IF(N134="základní",J134,0)</f>
        <v>26437.78</v>
      </c>
      <c r="BF134" s="204">
        <f>IF(N134="snížená",J134,0)</f>
        <v>0</v>
      </c>
      <c r="BG134" s="204">
        <f>IF(N134="zákl. přenesená",J134,0)</f>
        <v>0</v>
      </c>
      <c r="BH134" s="204">
        <f>IF(N134="sníž. přenesená",J134,0)</f>
        <v>0</v>
      </c>
      <c r="BI134" s="204">
        <f>IF(N134="nulová",J134,0)</f>
        <v>0</v>
      </c>
      <c r="BJ134" s="24" t="s">
        <v>82</v>
      </c>
      <c r="BK134" s="204">
        <f>ROUND(I134*H134,2)</f>
        <v>26437.78</v>
      </c>
      <c r="BL134" s="24" t="s">
        <v>164</v>
      </c>
      <c r="BM134" s="24" t="s">
        <v>1640</v>
      </c>
    </row>
    <row r="135" spans="2:47" s="1" customFormat="1" ht="120">
      <c r="B135" s="40"/>
      <c r="C135" s="62"/>
      <c r="D135" s="207" t="s">
        <v>216</v>
      </c>
      <c r="E135" s="62"/>
      <c r="F135" s="227" t="s">
        <v>385</v>
      </c>
      <c r="G135" s="62"/>
      <c r="H135" s="62"/>
      <c r="I135" s="164"/>
      <c r="J135" s="62"/>
      <c r="K135" s="62"/>
      <c r="L135" s="60"/>
      <c r="M135" s="228"/>
      <c r="N135" s="41"/>
      <c r="O135" s="41"/>
      <c r="P135" s="41"/>
      <c r="Q135" s="41"/>
      <c r="R135" s="41"/>
      <c r="S135" s="41"/>
      <c r="T135" s="77"/>
      <c r="AT135" s="24" t="s">
        <v>216</v>
      </c>
      <c r="AU135" s="24" t="s">
        <v>85</v>
      </c>
    </row>
    <row r="136" spans="2:65" s="1" customFormat="1" ht="45.6" customHeight="1">
      <c r="B136" s="40"/>
      <c r="C136" s="193" t="s">
        <v>279</v>
      </c>
      <c r="D136" s="193" t="s">
        <v>160</v>
      </c>
      <c r="E136" s="194" t="s">
        <v>1641</v>
      </c>
      <c r="F136" s="195" t="s">
        <v>1642</v>
      </c>
      <c r="G136" s="196" t="s">
        <v>275</v>
      </c>
      <c r="H136" s="197">
        <v>10</v>
      </c>
      <c r="I136" s="198">
        <v>82.34</v>
      </c>
      <c r="J136" s="199">
        <f>ROUND(I136*H136,2)</f>
        <v>823.4</v>
      </c>
      <c r="K136" s="195" t="s">
        <v>214</v>
      </c>
      <c r="L136" s="60"/>
      <c r="M136" s="200" t="s">
        <v>21</v>
      </c>
      <c r="N136" s="201" t="s">
        <v>45</v>
      </c>
      <c r="O136" s="41"/>
      <c r="P136" s="202">
        <f>O136*H136</f>
        <v>0</v>
      </c>
      <c r="Q136" s="202">
        <v>0</v>
      </c>
      <c r="R136" s="202">
        <f>Q136*H136</f>
        <v>0</v>
      </c>
      <c r="S136" s="202">
        <v>0</v>
      </c>
      <c r="T136" s="203">
        <f>S136*H136</f>
        <v>0</v>
      </c>
      <c r="AR136" s="24" t="s">
        <v>164</v>
      </c>
      <c r="AT136" s="24" t="s">
        <v>160</v>
      </c>
      <c r="AU136" s="24" t="s">
        <v>85</v>
      </c>
      <c r="AY136" s="24" t="s">
        <v>157</v>
      </c>
      <c r="BE136" s="204">
        <f>IF(N136="základní",J136,0)</f>
        <v>823.4</v>
      </c>
      <c r="BF136" s="204">
        <f>IF(N136="snížená",J136,0)</f>
        <v>0</v>
      </c>
      <c r="BG136" s="204">
        <f>IF(N136="zákl. přenesená",J136,0)</f>
        <v>0</v>
      </c>
      <c r="BH136" s="204">
        <f>IF(N136="sníž. přenesená",J136,0)</f>
        <v>0</v>
      </c>
      <c r="BI136" s="204">
        <f>IF(N136="nulová",J136,0)</f>
        <v>0</v>
      </c>
      <c r="BJ136" s="24" t="s">
        <v>82</v>
      </c>
      <c r="BK136" s="204">
        <f>ROUND(I136*H136,2)</f>
        <v>823.4</v>
      </c>
      <c r="BL136" s="24" t="s">
        <v>164</v>
      </c>
      <c r="BM136" s="24" t="s">
        <v>1643</v>
      </c>
    </row>
    <row r="137" spans="2:47" s="1" customFormat="1" ht="120">
      <c r="B137" s="40"/>
      <c r="C137" s="62"/>
      <c r="D137" s="207" t="s">
        <v>216</v>
      </c>
      <c r="E137" s="62"/>
      <c r="F137" s="227" t="s">
        <v>385</v>
      </c>
      <c r="G137" s="62"/>
      <c r="H137" s="62"/>
      <c r="I137" s="164"/>
      <c r="J137" s="62"/>
      <c r="K137" s="62"/>
      <c r="L137" s="60"/>
      <c r="M137" s="228"/>
      <c r="N137" s="41"/>
      <c r="O137" s="41"/>
      <c r="P137" s="41"/>
      <c r="Q137" s="41"/>
      <c r="R137" s="41"/>
      <c r="S137" s="41"/>
      <c r="T137" s="77"/>
      <c r="AT137" s="24" t="s">
        <v>216</v>
      </c>
      <c r="AU137" s="24" t="s">
        <v>85</v>
      </c>
    </row>
    <row r="138" spans="2:65" s="1" customFormat="1" ht="45.6" customHeight="1">
      <c r="B138" s="40"/>
      <c r="C138" s="193" t="s">
        <v>286</v>
      </c>
      <c r="D138" s="193" t="s">
        <v>160</v>
      </c>
      <c r="E138" s="194" t="s">
        <v>1515</v>
      </c>
      <c r="F138" s="195" t="s">
        <v>1516</v>
      </c>
      <c r="G138" s="196" t="s">
        <v>275</v>
      </c>
      <c r="H138" s="197">
        <v>454.64</v>
      </c>
      <c r="I138" s="198">
        <v>75.98</v>
      </c>
      <c r="J138" s="199">
        <f>ROUND(I138*H138,2)</f>
        <v>34543.55</v>
      </c>
      <c r="K138" s="195" t="s">
        <v>214</v>
      </c>
      <c r="L138" s="60"/>
      <c r="M138" s="200" t="s">
        <v>21</v>
      </c>
      <c r="N138" s="201" t="s">
        <v>45</v>
      </c>
      <c r="O138" s="41"/>
      <c r="P138" s="202">
        <f>O138*H138</f>
        <v>0</v>
      </c>
      <c r="Q138" s="202">
        <v>0</v>
      </c>
      <c r="R138" s="202">
        <f>Q138*H138</f>
        <v>0</v>
      </c>
      <c r="S138" s="202">
        <v>0</v>
      </c>
      <c r="T138" s="203">
        <f>S138*H138</f>
        <v>0</v>
      </c>
      <c r="AR138" s="24" t="s">
        <v>164</v>
      </c>
      <c r="AT138" s="24" t="s">
        <v>160</v>
      </c>
      <c r="AU138" s="24" t="s">
        <v>85</v>
      </c>
      <c r="AY138" s="24" t="s">
        <v>157</v>
      </c>
      <c r="BE138" s="204">
        <f>IF(N138="základní",J138,0)</f>
        <v>34543.55</v>
      </c>
      <c r="BF138" s="204">
        <f>IF(N138="snížená",J138,0)</f>
        <v>0</v>
      </c>
      <c r="BG138" s="204">
        <f>IF(N138="zákl. přenesená",J138,0)</f>
        <v>0</v>
      </c>
      <c r="BH138" s="204">
        <f>IF(N138="sníž. přenesená",J138,0)</f>
        <v>0</v>
      </c>
      <c r="BI138" s="204">
        <f>IF(N138="nulová",J138,0)</f>
        <v>0</v>
      </c>
      <c r="BJ138" s="24" t="s">
        <v>82</v>
      </c>
      <c r="BK138" s="204">
        <f>ROUND(I138*H138,2)</f>
        <v>34543.55</v>
      </c>
      <c r="BL138" s="24" t="s">
        <v>164</v>
      </c>
      <c r="BM138" s="24" t="s">
        <v>1644</v>
      </c>
    </row>
    <row r="139" spans="2:47" s="1" customFormat="1" ht="264">
      <c r="B139" s="40"/>
      <c r="C139" s="62"/>
      <c r="D139" s="207" t="s">
        <v>216</v>
      </c>
      <c r="E139" s="62"/>
      <c r="F139" s="227" t="s">
        <v>407</v>
      </c>
      <c r="G139" s="62"/>
      <c r="H139" s="62"/>
      <c r="I139" s="164"/>
      <c r="J139" s="62"/>
      <c r="K139" s="62"/>
      <c r="L139" s="60"/>
      <c r="M139" s="228"/>
      <c r="N139" s="41"/>
      <c r="O139" s="41"/>
      <c r="P139" s="41"/>
      <c r="Q139" s="41"/>
      <c r="R139" s="41"/>
      <c r="S139" s="41"/>
      <c r="T139" s="77"/>
      <c r="AT139" s="24" t="s">
        <v>216</v>
      </c>
      <c r="AU139" s="24" t="s">
        <v>85</v>
      </c>
    </row>
    <row r="140" spans="2:51" s="11" customFormat="1" ht="13.5">
      <c r="B140" s="205"/>
      <c r="C140" s="206"/>
      <c r="D140" s="207" t="s">
        <v>166</v>
      </c>
      <c r="E140" s="208" t="s">
        <v>21</v>
      </c>
      <c r="F140" s="209" t="s">
        <v>1645</v>
      </c>
      <c r="G140" s="206"/>
      <c r="H140" s="208" t="s">
        <v>21</v>
      </c>
      <c r="I140" s="210"/>
      <c r="J140" s="206"/>
      <c r="K140" s="206"/>
      <c r="L140" s="211"/>
      <c r="M140" s="212"/>
      <c r="N140" s="213"/>
      <c r="O140" s="213"/>
      <c r="P140" s="213"/>
      <c r="Q140" s="213"/>
      <c r="R140" s="213"/>
      <c r="S140" s="213"/>
      <c r="T140" s="214"/>
      <c r="AT140" s="215" t="s">
        <v>166</v>
      </c>
      <c r="AU140" s="215" t="s">
        <v>85</v>
      </c>
      <c r="AV140" s="11" t="s">
        <v>82</v>
      </c>
      <c r="AW140" s="11" t="s">
        <v>37</v>
      </c>
      <c r="AX140" s="11" t="s">
        <v>74</v>
      </c>
      <c r="AY140" s="215" t="s">
        <v>157</v>
      </c>
    </row>
    <row r="141" spans="2:51" s="12" customFormat="1" ht="13.5">
      <c r="B141" s="216"/>
      <c r="C141" s="217"/>
      <c r="D141" s="207" t="s">
        <v>166</v>
      </c>
      <c r="E141" s="218" t="s">
        <v>21</v>
      </c>
      <c r="F141" s="219" t="s">
        <v>1646</v>
      </c>
      <c r="G141" s="217"/>
      <c r="H141" s="220">
        <v>454.64</v>
      </c>
      <c r="I141" s="221"/>
      <c r="J141" s="217"/>
      <c r="K141" s="217"/>
      <c r="L141" s="222"/>
      <c r="M141" s="223"/>
      <c r="N141" s="224"/>
      <c r="O141" s="224"/>
      <c r="P141" s="224"/>
      <c r="Q141" s="224"/>
      <c r="R141" s="224"/>
      <c r="S141" s="224"/>
      <c r="T141" s="225"/>
      <c r="AT141" s="226" t="s">
        <v>166</v>
      </c>
      <c r="AU141" s="226" t="s">
        <v>85</v>
      </c>
      <c r="AV141" s="12" t="s">
        <v>85</v>
      </c>
      <c r="AW141" s="12" t="s">
        <v>37</v>
      </c>
      <c r="AX141" s="12" t="s">
        <v>82</v>
      </c>
      <c r="AY141" s="226" t="s">
        <v>157</v>
      </c>
    </row>
    <row r="142" spans="2:65" s="1" customFormat="1" ht="22.8" customHeight="1">
      <c r="B142" s="40"/>
      <c r="C142" s="193" t="s">
        <v>10</v>
      </c>
      <c r="D142" s="193" t="s">
        <v>160</v>
      </c>
      <c r="E142" s="194" t="s">
        <v>1389</v>
      </c>
      <c r="F142" s="195" t="s">
        <v>1390</v>
      </c>
      <c r="G142" s="196" t="s">
        <v>213</v>
      </c>
      <c r="H142" s="197">
        <v>5</v>
      </c>
      <c r="I142" s="198">
        <v>51.63</v>
      </c>
      <c r="J142" s="199">
        <f>ROUND(I142*H142,2)</f>
        <v>258.15</v>
      </c>
      <c r="K142" s="195" t="s">
        <v>214</v>
      </c>
      <c r="L142" s="60"/>
      <c r="M142" s="200" t="s">
        <v>21</v>
      </c>
      <c r="N142" s="201" t="s">
        <v>45</v>
      </c>
      <c r="O142" s="41"/>
      <c r="P142" s="202">
        <f>O142*H142</f>
        <v>0</v>
      </c>
      <c r="Q142" s="202">
        <v>0</v>
      </c>
      <c r="R142" s="202">
        <f>Q142*H142</f>
        <v>0</v>
      </c>
      <c r="S142" s="202">
        <v>0</v>
      </c>
      <c r="T142" s="203">
        <f>S142*H142</f>
        <v>0</v>
      </c>
      <c r="AR142" s="24" t="s">
        <v>164</v>
      </c>
      <c r="AT142" s="24" t="s">
        <v>160</v>
      </c>
      <c r="AU142" s="24" t="s">
        <v>85</v>
      </c>
      <c r="AY142" s="24" t="s">
        <v>157</v>
      </c>
      <c r="BE142" s="204">
        <f>IF(N142="základní",J142,0)</f>
        <v>258.15</v>
      </c>
      <c r="BF142" s="204">
        <f>IF(N142="snížená",J142,0)</f>
        <v>0</v>
      </c>
      <c r="BG142" s="204">
        <f>IF(N142="zákl. přenesená",J142,0)</f>
        <v>0</v>
      </c>
      <c r="BH142" s="204">
        <f>IF(N142="sníž. přenesená",J142,0)</f>
        <v>0</v>
      </c>
      <c r="BI142" s="204">
        <f>IF(N142="nulová",J142,0)</f>
        <v>0</v>
      </c>
      <c r="BJ142" s="24" t="s">
        <v>82</v>
      </c>
      <c r="BK142" s="204">
        <f>ROUND(I142*H142,2)</f>
        <v>258.15</v>
      </c>
      <c r="BL142" s="24" t="s">
        <v>164</v>
      </c>
      <c r="BM142" s="24" t="s">
        <v>1647</v>
      </c>
    </row>
    <row r="143" spans="2:47" s="1" customFormat="1" ht="96">
      <c r="B143" s="40"/>
      <c r="C143" s="62"/>
      <c r="D143" s="207" t="s">
        <v>216</v>
      </c>
      <c r="E143" s="62"/>
      <c r="F143" s="227" t="s">
        <v>1392</v>
      </c>
      <c r="G143" s="62"/>
      <c r="H143" s="62"/>
      <c r="I143" s="164"/>
      <c r="J143" s="62"/>
      <c r="K143" s="62"/>
      <c r="L143" s="60"/>
      <c r="M143" s="228"/>
      <c r="N143" s="41"/>
      <c r="O143" s="41"/>
      <c r="P143" s="41"/>
      <c r="Q143" s="41"/>
      <c r="R143" s="41"/>
      <c r="S143" s="41"/>
      <c r="T143" s="77"/>
      <c r="AT143" s="24" t="s">
        <v>216</v>
      </c>
      <c r="AU143" s="24" t="s">
        <v>85</v>
      </c>
    </row>
    <row r="144" spans="2:65" s="1" customFormat="1" ht="45.6" customHeight="1">
      <c r="B144" s="40"/>
      <c r="C144" s="193" t="s">
        <v>296</v>
      </c>
      <c r="D144" s="193" t="s">
        <v>160</v>
      </c>
      <c r="E144" s="194" t="s">
        <v>419</v>
      </c>
      <c r="F144" s="195" t="s">
        <v>420</v>
      </c>
      <c r="G144" s="196" t="s">
        <v>275</v>
      </c>
      <c r="H144" s="197">
        <v>188.283</v>
      </c>
      <c r="I144" s="198">
        <v>206</v>
      </c>
      <c r="J144" s="199">
        <f>ROUND(I144*H144,2)</f>
        <v>38786.3</v>
      </c>
      <c r="K144" s="195" t="s">
        <v>214</v>
      </c>
      <c r="L144" s="60"/>
      <c r="M144" s="200" t="s">
        <v>21</v>
      </c>
      <c r="N144" s="201" t="s">
        <v>45</v>
      </c>
      <c r="O144" s="41"/>
      <c r="P144" s="202">
        <f>O144*H144</f>
        <v>0</v>
      </c>
      <c r="Q144" s="202">
        <v>0</v>
      </c>
      <c r="R144" s="202">
        <f>Q144*H144</f>
        <v>0</v>
      </c>
      <c r="S144" s="202">
        <v>0</v>
      </c>
      <c r="T144" s="203">
        <f>S144*H144</f>
        <v>0</v>
      </c>
      <c r="AR144" s="24" t="s">
        <v>164</v>
      </c>
      <c r="AT144" s="24" t="s">
        <v>160</v>
      </c>
      <c r="AU144" s="24" t="s">
        <v>85</v>
      </c>
      <c r="AY144" s="24" t="s">
        <v>157</v>
      </c>
      <c r="BE144" s="204">
        <f>IF(N144="základní",J144,0)</f>
        <v>38786.3</v>
      </c>
      <c r="BF144" s="204">
        <f>IF(N144="snížená",J144,0)</f>
        <v>0</v>
      </c>
      <c r="BG144" s="204">
        <f>IF(N144="zákl. přenesená",J144,0)</f>
        <v>0</v>
      </c>
      <c r="BH144" s="204">
        <f>IF(N144="sníž. přenesená",J144,0)</f>
        <v>0</v>
      </c>
      <c r="BI144" s="204">
        <f>IF(N144="nulová",J144,0)</f>
        <v>0</v>
      </c>
      <c r="BJ144" s="24" t="s">
        <v>82</v>
      </c>
      <c r="BK144" s="204">
        <f>ROUND(I144*H144,2)</f>
        <v>38786.3</v>
      </c>
      <c r="BL144" s="24" t="s">
        <v>164</v>
      </c>
      <c r="BM144" s="24" t="s">
        <v>1648</v>
      </c>
    </row>
    <row r="145" spans="2:47" s="1" customFormat="1" ht="264">
      <c r="B145" s="40"/>
      <c r="C145" s="62"/>
      <c r="D145" s="207" t="s">
        <v>216</v>
      </c>
      <c r="E145" s="62"/>
      <c r="F145" s="227" t="s">
        <v>407</v>
      </c>
      <c r="G145" s="62"/>
      <c r="H145" s="62"/>
      <c r="I145" s="164"/>
      <c r="J145" s="62"/>
      <c r="K145" s="62"/>
      <c r="L145" s="60"/>
      <c r="M145" s="228"/>
      <c r="N145" s="41"/>
      <c r="O145" s="41"/>
      <c r="P145" s="41"/>
      <c r="Q145" s="41"/>
      <c r="R145" s="41"/>
      <c r="S145" s="41"/>
      <c r="T145" s="77"/>
      <c r="AT145" s="24" t="s">
        <v>216</v>
      </c>
      <c r="AU145" s="24" t="s">
        <v>85</v>
      </c>
    </row>
    <row r="146" spans="2:51" s="11" customFormat="1" ht="13.5">
      <c r="B146" s="205"/>
      <c r="C146" s="206"/>
      <c r="D146" s="207" t="s">
        <v>166</v>
      </c>
      <c r="E146" s="208" t="s">
        <v>21</v>
      </c>
      <c r="F146" s="209" t="s">
        <v>1649</v>
      </c>
      <c r="G146" s="206"/>
      <c r="H146" s="208" t="s">
        <v>21</v>
      </c>
      <c r="I146" s="210"/>
      <c r="J146" s="206"/>
      <c r="K146" s="206"/>
      <c r="L146" s="211"/>
      <c r="M146" s="212"/>
      <c r="N146" s="213"/>
      <c r="O146" s="213"/>
      <c r="P146" s="213"/>
      <c r="Q146" s="213"/>
      <c r="R146" s="213"/>
      <c r="S146" s="213"/>
      <c r="T146" s="214"/>
      <c r="AT146" s="215" t="s">
        <v>166</v>
      </c>
      <c r="AU146" s="215" t="s">
        <v>85</v>
      </c>
      <c r="AV146" s="11" t="s">
        <v>82</v>
      </c>
      <c r="AW146" s="11" t="s">
        <v>37</v>
      </c>
      <c r="AX146" s="11" t="s">
        <v>74</v>
      </c>
      <c r="AY146" s="215" t="s">
        <v>157</v>
      </c>
    </row>
    <row r="147" spans="2:51" s="12" customFormat="1" ht="13.5">
      <c r="B147" s="216"/>
      <c r="C147" s="217"/>
      <c r="D147" s="207" t="s">
        <v>166</v>
      </c>
      <c r="E147" s="218" t="s">
        <v>21</v>
      </c>
      <c r="F147" s="219" t="s">
        <v>1650</v>
      </c>
      <c r="G147" s="217"/>
      <c r="H147" s="220">
        <v>188.283</v>
      </c>
      <c r="I147" s="221"/>
      <c r="J147" s="217"/>
      <c r="K147" s="217"/>
      <c r="L147" s="222"/>
      <c r="M147" s="223"/>
      <c r="N147" s="224"/>
      <c r="O147" s="224"/>
      <c r="P147" s="224"/>
      <c r="Q147" s="224"/>
      <c r="R147" s="224"/>
      <c r="S147" s="224"/>
      <c r="T147" s="225"/>
      <c r="AT147" s="226" t="s">
        <v>166</v>
      </c>
      <c r="AU147" s="226" t="s">
        <v>85</v>
      </c>
      <c r="AV147" s="12" t="s">
        <v>85</v>
      </c>
      <c r="AW147" s="12" t="s">
        <v>37</v>
      </c>
      <c r="AX147" s="12" t="s">
        <v>82</v>
      </c>
      <c r="AY147" s="226" t="s">
        <v>157</v>
      </c>
    </row>
    <row r="148" spans="2:65" s="1" customFormat="1" ht="45.6" customHeight="1">
      <c r="B148" s="40"/>
      <c r="C148" s="193" t="s">
        <v>301</v>
      </c>
      <c r="D148" s="193" t="s">
        <v>160</v>
      </c>
      <c r="E148" s="194" t="s">
        <v>426</v>
      </c>
      <c r="F148" s="195" t="s">
        <v>427</v>
      </c>
      <c r="G148" s="196" t="s">
        <v>275</v>
      </c>
      <c r="H148" s="197">
        <v>1882.83</v>
      </c>
      <c r="I148" s="198">
        <v>1.29</v>
      </c>
      <c r="J148" s="199">
        <f>ROUND(I148*H148,2)</f>
        <v>2428.85</v>
      </c>
      <c r="K148" s="195" t="s">
        <v>214</v>
      </c>
      <c r="L148" s="60"/>
      <c r="M148" s="200" t="s">
        <v>21</v>
      </c>
      <c r="N148" s="201" t="s">
        <v>45</v>
      </c>
      <c r="O148" s="41"/>
      <c r="P148" s="202">
        <f>O148*H148</f>
        <v>0</v>
      </c>
      <c r="Q148" s="202">
        <v>0</v>
      </c>
      <c r="R148" s="202">
        <f>Q148*H148</f>
        <v>0</v>
      </c>
      <c r="S148" s="202">
        <v>0</v>
      </c>
      <c r="T148" s="203">
        <f>S148*H148</f>
        <v>0</v>
      </c>
      <c r="AR148" s="24" t="s">
        <v>164</v>
      </c>
      <c r="AT148" s="24" t="s">
        <v>160</v>
      </c>
      <c r="AU148" s="24" t="s">
        <v>85</v>
      </c>
      <c r="AY148" s="24" t="s">
        <v>157</v>
      </c>
      <c r="BE148" s="204">
        <f>IF(N148="základní",J148,0)</f>
        <v>2428.85</v>
      </c>
      <c r="BF148" s="204">
        <f>IF(N148="snížená",J148,0)</f>
        <v>0</v>
      </c>
      <c r="BG148" s="204">
        <f>IF(N148="zákl. přenesená",J148,0)</f>
        <v>0</v>
      </c>
      <c r="BH148" s="204">
        <f>IF(N148="sníž. přenesená",J148,0)</f>
        <v>0</v>
      </c>
      <c r="BI148" s="204">
        <f>IF(N148="nulová",J148,0)</f>
        <v>0</v>
      </c>
      <c r="BJ148" s="24" t="s">
        <v>82</v>
      </c>
      <c r="BK148" s="204">
        <f>ROUND(I148*H148,2)</f>
        <v>2428.85</v>
      </c>
      <c r="BL148" s="24" t="s">
        <v>164</v>
      </c>
      <c r="BM148" s="24" t="s">
        <v>1651</v>
      </c>
    </row>
    <row r="149" spans="2:47" s="1" customFormat="1" ht="264">
      <c r="B149" s="40"/>
      <c r="C149" s="62"/>
      <c r="D149" s="207" t="s">
        <v>216</v>
      </c>
      <c r="E149" s="62"/>
      <c r="F149" s="227" t="s">
        <v>407</v>
      </c>
      <c r="G149" s="62"/>
      <c r="H149" s="62"/>
      <c r="I149" s="164"/>
      <c r="J149" s="62"/>
      <c r="K149" s="62"/>
      <c r="L149" s="60"/>
      <c r="M149" s="228"/>
      <c r="N149" s="41"/>
      <c r="O149" s="41"/>
      <c r="P149" s="41"/>
      <c r="Q149" s="41"/>
      <c r="R149" s="41"/>
      <c r="S149" s="41"/>
      <c r="T149" s="77"/>
      <c r="AT149" s="24" t="s">
        <v>216</v>
      </c>
      <c r="AU149" s="24" t="s">
        <v>85</v>
      </c>
    </row>
    <row r="150" spans="2:51" s="11" customFormat="1" ht="13.5">
      <c r="B150" s="205"/>
      <c r="C150" s="206"/>
      <c r="D150" s="207" t="s">
        <v>166</v>
      </c>
      <c r="E150" s="208" t="s">
        <v>21</v>
      </c>
      <c r="F150" s="209" t="s">
        <v>1652</v>
      </c>
      <c r="G150" s="206"/>
      <c r="H150" s="208" t="s">
        <v>21</v>
      </c>
      <c r="I150" s="210"/>
      <c r="J150" s="206"/>
      <c r="K150" s="206"/>
      <c r="L150" s="211"/>
      <c r="M150" s="212"/>
      <c r="N150" s="213"/>
      <c r="O150" s="213"/>
      <c r="P150" s="213"/>
      <c r="Q150" s="213"/>
      <c r="R150" s="213"/>
      <c r="S150" s="213"/>
      <c r="T150" s="214"/>
      <c r="AT150" s="215" t="s">
        <v>166</v>
      </c>
      <c r="AU150" s="215" t="s">
        <v>85</v>
      </c>
      <c r="AV150" s="11" t="s">
        <v>82</v>
      </c>
      <c r="AW150" s="11" t="s">
        <v>37</v>
      </c>
      <c r="AX150" s="11" t="s">
        <v>74</v>
      </c>
      <c r="AY150" s="215" t="s">
        <v>157</v>
      </c>
    </row>
    <row r="151" spans="2:51" s="12" customFormat="1" ht="13.5">
      <c r="B151" s="216"/>
      <c r="C151" s="217"/>
      <c r="D151" s="207" t="s">
        <v>166</v>
      </c>
      <c r="E151" s="218" t="s">
        <v>21</v>
      </c>
      <c r="F151" s="219" t="s">
        <v>1653</v>
      </c>
      <c r="G151" s="217"/>
      <c r="H151" s="220">
        <v>1882.83</v>
      </c>
      <c r="I151" s="221"/>
      <c r="J151" s="217"/>
      <c r="K151" s="217"/>
      <c r="L151" s="222"/>
      <c r="M151" s="223"/>
      <c r="N151" s="224"/>
      <c r="O151" s="224"/>
      <c r="P151" s="224"/>
      <c r="Q151" s="224"/>
      <c r="R151" s="224"/>
      <c r="S151" s="224"/>
      <c r="T151" s="225"/>
      <c r="AT151" s="226" t="s">
        <v>166</v>
      </c>
      <c r="AU151" s="226" t="s">
        <v>85</v>
      </c>
      <c r="AV151" s="12" t="s">
        <v>85</v>
      </c>
      <c r="AW151" s="12" t="s">
        <v>37</v>
      </c>
      <c r="AX151" s="12" t="s">
        <v>82</v>
      </c>
      <c r="AY151" s="226" t="s">
        <v>157</v>
      </c>
    </row>
    <row r="152" spans="2:65" s="1" customFormat="1" ht="45.6" customHeight="1">
      <c r="B152" s="40"/>
      <c r="C152" s="193" t="s">
        <v>306</v>
      </c>
      <c r="D152" s="193" t="s">
        <v>160</v>
      </c>
      <c r="E152" s="194" t="s">
        <v>1654</v>
      </c>
      <c r="F152" s="195" t="s">
        <v>1655</v>
      </c>
      <c r="G152" s="196" t="s">
        <v>275</v>
      </c>
      <c r="H152" s="197">
        <v>10</v>
      </c>
      <c r="I152" s="198">
        <v>206</v>
      </c>
      <c r="J152" s="199">
        <f>ROUND(I152*H152,2)</f>
        <v>2060</v>
      </c>
      <c r="K152" s="195" t="s">
        <v>214</v>
      </c>
      <c r="L152" s="60"/>
      <c r="M152" s="200" t="s">
        <v>21</v>
      </c>
      <c r="N152" s="201" t="s">
        <v>45</v>
      </c>
      <c r="O152" s="41"/>
      <c r="P152" s="202">
        <f>O152*H152</f>
        <v>0</v>
      </c>
      <c r="Q152" s="202">
        <v>0</v>
      </c>
      <c r="R152" s="202">
        <f>Q152*H152</f>
        <v>0</v>
      </c>
      <c r="S152" s="202">
        <v>0</v>
      </c>
      <c r="T152" s="203">
        <f>S152*H152</f>
        <v>0</v>
      </c>
      <c r="AR152" s="24" t="s">
        <v>164</v>
      </c>
      <c r="AT152" s="24" t="s">
        <v>160</v>
      </c>
      <c r="AU152" s="24" t="s">
        <v>85</v>
      </c>
      <c r="AY152" s="24" t="s">
        <v>157</v>
      </c>
      <c r="BE152" s="204">
        <f>IF(N152="základní",J152,0)</f>
        <v>2060</v>
      </c>
      <c r="BF152" s="204">
        <f>IF(N152="snížená",J152,0)</f>
        <v>0</v>
      </c>
      <c r="BG152" s="204">
        <f>IF(N152="zákl. přenesená",J152,0)</f>
        <v>0</v>
      </c>
      <c r="BH152" s="204">
        <f>IF(N152="sníž. přenesená",J152,0)</f>
        <v>0</v>
      </c>
      <c r="BI152" s="204">
        <f>IF(N152="nulová",J152,0)</f>
        <v>0</v>
      </c>
      <c r="BJ152" s="24" t="s">
        <v>82</v>
      </c>
      <c r="BK152" s="204">
        <f>ROUND(I152*H152,2)</f>
        <v>2060</v>
      </c>
      <c r="BL152" s="24" t="s">
        <v>164</v>
      </c>
      <c r="BM152" s="24" t="s">
        <v>1656</v>
      </c>
    </row>
    <row r="153" spans="2:47" s="1" customFormat="1" ht="264">
      <c r="B153" s="40"/>
      <c r="C153" s="62"/>
      <c r="D153" s="207" t="s">
        <v>216</v>
      </c>
      <c r="E153" s="62"/>
      <c r="F153" s="227" t="s">
        <v>407</v>
      </c>
      <c r="G153" s="62"/>
      <c r="H153" s="62"/>
      <c r="I153" s="164"/>
      <c r="J153" s="62"/>
      <c r="K153" s="62"/>
      <c r="L153" s="60"/>
      <c r="M153" s="228"/>
      <c r="N153" s="41"/>
      <c r="O153" s="41"/>
      <c r="P153" s="41"/>
      <c r="Q153" s="41"/>
      <c r="R153" s="41"/>
      <c r="S153" s="41"/>
      <c r="T153" s="77"/>
      <c r="AT153" s="24" t="s">
        <v>216</v>
      </c>
      <c r="AU153" s="24" t="s">
        <v>85</v>
      </c>
    </row>
    <row r="154" spans="2:65" s="1" customFormat="1" ht="45.6" customHeight="1">
      <c r="B154" s="40"/>
      <c r="C154" s="193" t="s">
        <v>311</v>
      </c>
      <c r="D154" s="193" t="s">
        <v>160</v>
      </c>
      <c r="E154" s="194" t="s">
        <v>1657</v>
      </c>
      <c r="F154" s="195" t="s">
        <v>1658</v>
      </c>
      <c r="G154" s="196" t="s">
        <v>275</v>
      </c>
      <c r="H154" s="197">
        <v>100</v>
      </c>
      <c r="I154" s="198">
        <v>1.29</v>
      </c>
      <c r="J154" s="199">
        <f>ROUND(I154*H154,2)</f>
        <v>129</v>
      </c>
      <c r="K154" s="195" t="s">
        <v>214</v>
      </c>
      <c r="L154" s="60"/>
      <c r="M154" s="200" t="s">
        <v>21</v>
      </c>
      <c r="N154" s="201" t="s">
        <v>45</v>
      </c>
      <c r="O154" s="41"/>
      <c r="P154" s="202">
        <f>O154*H154</f>
        <v>0</v>
      </c>
      <c r="Q154" s="202">
        <v>0</v>
      </c>
      <c r="R154" s="202">
        <f>Q154*H154</f>
        <v>0</v>
      </c>
      <c r="S154" s="202">
        <v>0</v>
      </c>
      <c r="T154" s="203">
        <f>S154*H154</f>
        <v>0</v>
      </c>
      <c r="AR154" s="24" t="s">
        <v>164</v>
      </c>
      <c r="AT154" s="24" t="s">
        <v>160</v>
      </c>
      <c r="AU154" s="24" t="s">
        <v>85</v>
      </c>
      <c r="AY154" s="24" t="s">
        <v>157</v>
      </c>
      <c r="BE154" s="204">
        <f>IF(N154="základní",J154,0)</f>
        <v>129</v>
      </c>
      <c r="BF154" s="204">
        <f>IF(N154="snížená",J154,0)</f>
        <v>0</v>
      </c>
      <c r="BG154" s="204">
        <f>IF(N154="zákl. přenesená",J154,0)</f>
        <v>0</v>
      </c>
      <c r="BH154" s="204">
        <f>IF(N154="sníž. přenesená",J154,0)</f>
        <v>0</v>
      </c>
      <c r="BI154" s="204">
        <f>IF(N154="nulová",J154,0)</f>
        <v>0</v>
      </c>
      <c r="BJ154" s="24" t="s">
        <v>82</v>
      </c>
      <c r="BK154" s="204">
        <f>ROUND(I154*H154,2)</f>
        <v>129</v>
      </c>
      <c r="BL154" s="24" t="s">
        <v>164</v>
      </c>
      <c r="BM154" s="24" t="s">
        <v>1659</v>
      </c>
    </row>
    <row r="155" spans="2:47" s="1" customFormat="1" ht="264">
      <c r="B155" s="40"/>
      <c r="C155" s="62"/>
      <c r="D155" s="207" t="s">
        <v>216</v>
      </c>
      <c r="E155" s="62"/>
      <c r="F155" s="227" t="s">
        <v>407</v>
      </c>
      <c r="G155" s="62"/>
      <c r="H155" s="62"/>
      <c r="I155" s="164"/>
      <c r="J155" s="62"/>
      <c r="K155" s="62"/>
      <c r="L155" s="60"/>
      <c r="M155" s="228"/>
      <c r="N155" s="41"/>
      <c r="O155" s="41"/>
      <c r="P155" s="41"/>
      <c r="Q155" s="41"/>
      <c r="R155" s="41"/>
      <c r="S155" s="41"/>
      <c r="T155" s="77"/>
      <c r="AT155" s="24" t="s">
        <v>216</v>
      </c>
      <c r="AU155" s="24" t="s">
        <v>85</v>
      </c>
    </row>
    <row r="156" spans="2:51" s="11" customFormat="1" ht="13.5">
      <c r="B156" s="205"/>
      <c r="C156" s="206"/>
      <c r="D156" s="207" t="s">
        <v>166</v>
      </c>
      <c r="E156" s="208" t="s">
        <v>21</v>
      </c>
      <c r="F156" s="209" t="s">
        <v>1652</v>
      </c>
      <c r="G156" s="206"/>
      <c r="H156" s="208" t="s">
        <v>21</v>
      </c>
      <c r="I156" s="210"/>
      <c r="J156" s="206"/>
      <c r="K156" s="206"/>
      <c r="L156" s="211"/>
      <c r="M156" s="212"/>
      <c r="N156" s="213"/>
      <c r="O156" s="213"/>
      <c r="P156" s="213"/>
      <c r="Q156" s="213"/>
      <c r="R156" s="213"/>
      <c r="S156" s="213"/>
      <c r="T156" s="214"/>
      <c r="AT156" s="215" t="s">
        <v>166</v>
      </c>
      <c r="AU156" s="215" t="s">
        <v>85</v>
      </c>
      <c r="AV156" s="11" t="s">
        <v>82</v>
      </c>
      <c r="AW156" s="11" t="s">
        <v>37</v>
      </c>
      <c r="AX156" s="11" t="s">
        <v>74</v>
      </c>
      <c r="AY156" s="215" t="s">
        <v>157</v>
      </c>
    </row>
    <row r="157" spans="2:51" s="12" customFormat="1" ht="13.5">
      <c r="B157" s="216"/>
      <c r="C157" s="217"/>
      <c r="D157" s="207" t="s">
        <v>166</v>
      </c>
      <c r="E157" s="218" t="s">
        <v>21</v>
      </c>
      <c r="F157" s="219" t="s">
        <v>1660</v>
      </c>
      <c r="G157" s="217"/>
      <c r="H157" s="220">
        <v>100</v>
      </c>
      <c r="I157" s="221"/>
      <c r="J157" s="217"/>
      <c r="K157" s="217"/>
      <c r="L157" s="222"/>
      <c r="M157" s="223"/>
      <c r="N157" s="224"/>
      <c r="O157" s="224"/>
      <c r="P157" s="224"/>
      <c r="Q157" s="224"/>
      <c r="R157" s="224"/>
      <c r="S157" s="224"/>
      <c r="T157" s="225"/>
      <c r="AT157" s="226" t="s">
        <v>166</v>
      </c>
      <c r="AU157" s="226" t="s">
        <v>85</v>
      </c>
      <c r="AV157" s="12" t="s">
        <v>85</v>
      </c>
      <c r="AW157" s="12" t="s">
        <v>37</v>
      </c>
      <c r="AX157" s="12" t="s">
        <v>82</v>
      </c>
      <c r="AY157" s="226" t="s">
        <v>157</v>
      </c>
    </row>
    <row r="158" spans="2:65" s="1" customFormat="1" ht="22.8" customHeight="1">
      <c r="B158" s="40"/>
      <c r="C158" s="193" t="s">
        <v>317</v>
      </c>
      <c r="D158" s="193" t="s">
        <v>160</v>
      </c>
      <c r="E158" s="194" t="s">
        <v>432</v>
      </c>
      <c r="F158" s="195" t="s">
        <v>433</v>
      </c>
      <c r="G158" s="196" t="s">
        <v>275</v>
      </c>
      <c r="H158" s="197">
        <v>227.32</v>
      </c>
      <c r="I158" s="198">
        <v>42.27</v>
      </c>
      <c r="J158" s="199">
        <f>ROUND(I158*H158,2)</f>
        <v>9608.82</v>
      </c>
      <c r="K158" s="195" t="s">
        <v>214</v>
      </c>
      <c r="L158" s="60"/>
      <c r="M158" s="200" t="s">
        <v>21</v>
      </c>
      <c r="N158" s="201" t="s">
        <v>45</v>
      </c>
      <c r="O158" s="41"/>
      <c r="P158" s="202">
        <f>O158*H158</f>
        <v>0</v>
      </c>
      <c r="Q158" s="202">
        <v>0</v>
      </c>
      <c r="R158" s="202">
        <f>Q158*H158</f>
        <v>0</v>
      </c>
      <c r="S158" s="202">
        <v>0</v>
      </c>
      <c r="T158" s="203">
        <f>S158*H158</f>
        <v>0</v>
      </c>
      <c r="AR158" s="24" t="s">
        <v>164</v>
      </c>
      <c r="AT158" s="24" t="s">
        <v>160</v>
      </c>
      <c r="AU158" s="24" t="s">
        <v>85</v>
      </c>
      <c r="AY158" s="24" t="s">
        <v>157</v>
      </c>
      <c r="BE158" s="204">
        <f>IF(N158="základní",J158,0)</f>
        <v>9608.82</v>
      </c>
      <c r="BF158" s="204">
        <f>IF(N158="snížená",J158,0)</f>
        <v>0</v>
      </c>
      <c r="BG158" s="204">
        <f>IF(N158="zákl. přenesená",J158,0)</f>
        <v>0</v>
      </c>
      <c r="BH158" s="204">
        <f>IF(N158="sníž. přenesená",J158,0)</f>
        <v>0</v>
      </c>
      <c r="BI158" s="204">
        <f>IF(N158="nulová",J158,0)</f>
        <v>0</v>
      </c>
      <c r="BJ158" s="24" t="s">
        <v>82</v>
      </c>
      <c r="BK158" s="204">
        <f>ROUND(I158*H158,2)</f>
        <v>9608.82</v>
      </c>
      <c r="BL158" s="24" t="s">
        <v>164</v>
      </c>
      <c r="BM158" s="24" t="s">
        <v>1661</v>
      </c>
    </row>
    <row r="159" spans="2:47" s="1" customFormat="1" ht="192">
      <c r="B159" s="40"/>
      <c r="C159" s="62"/>
      <c r="D159" s="207" t="s">
        <v>216</v>
      </c>
      <c r="E159" s="62"/>
      <c r="F159" s="227" t="s">
        <v>435</v>
      </c>
      <c r="G159" s="62"/>
      <c r="H159" s="62"/>
      <c r="I159" s="164"/>
      <c r="J159" s="62"/>
      <c r="K159" s="62"/>
      <c r="L159" s="60"/>
      <c r="M159" s="228"/>
      <c r="N159" s="41"/>
      <c r="O159" s="41"/>
      <c r="P159" s="41"/>
      <c r="Q159" s="41"/>
      <c r="R159" s="41"/>
      <c r="S159" s="41"/>
      <c r="T159" s="77"/>
      <c r="AT159" s="24" t="s">
        <v>216</v>
      </c>
      <c r="AU159" s="24" t="s">
        <v>85</v>
      </c>
    </row>
    <row r="160" spans="2:51" s="11" customFormat="1" ht="13.5">
      <c r="B160" s="205"/>
      <c r="C160" s="206"/>
      <c r="D160" s="207" t="s">
        <v>166</v>
      </c>
      <c r="E160" s="208" t="s">
        <v>21</v>
      </c>
      <c r="F160" s="209" t="s">
        <v>1662</v>
      </c>
      <c r="G160" s="206"/>
      <c r="H160" s="208" t="s">
        <v>21</v>
      </c>
      <c r="I160" s="210"/>
      <c r="J160" s="206"/>
      <c r="K160" s="206"/>
      <c r="L160" s="211"/>
      <c r="M160" s="212"/>
      <c r="N160" s="213"/>
      <c r="O160" s="213"/>
      <c r="P160" s="213"/>
      <c r="Q160" s="213"/>
      <c r="R160" s="213"/>
      <c r="S160" s="213"/>
      <c r="T160" s="214"/>
      <c r="AT160" s="215" t="s">
        <v>166</v>
      </c>
      <c r="AU160" s="215" t="s">
        <v>85</v>
      </c>
      <c r="AV160" s="11" t="s">
        <v>82</v>
      </c>
      <c r="AW160" s="11" t="s">
        <v>37</v>
      </c>
      <c r="AX160" s="11" t="s">
        <v>74</v>
      </c>
      <c r="AY160" s="215" t="s">
        <v>157</v>
      </c>
    </row>
    <row r="161" spans="2:51" s="12" customFormat="1" ht="13.5">
      <c r="B161" s="216"/>
      <c r="C161" s="217"/>
      <c r="D161" s="207" t="s">
        <v>166</v>
      </c>
      <c r="E161" s="218" t="s">
        <v>21</v>
      </c>
      <c r="F161" s="219" t="s">
        <v>1663</v>
      </c>
      <c r="G161" s="217"/>
      <c r="H161" s="220">
        <v>227.32</v>
      </c>
      <c r="I161" s="221"/>
      <c r="J161" s="217"/>
      <c r="K161" s="217"/>
      <c r="L161" s="222"/>
      <c r="M161" s="223"/>
      <c r="N161" s="224"/>
      <c r="O161" s="224"/>
      <c r="P161" s="224"/>
      <c r="Q161" s="224"/>
      <c r="R161" s="224"/>
      <c r="S161" s="224"/>
      <c r="T161" s="225"/>
      <c r="AT161" s="226" t="s">
        <v>166</v>
      </c>
      <c r="AU161" s="226" t="s">
        <v>85</v>
      </c>
      <c r="AV161" s="12" t="s">
        <v>85</v>
      </c>
      <c r="AW161" s="12" t="s">
        <v>37</v>
      </c>
      <c r="AX161" s="12" t="s">
        <v>82</v>
      </c>
      <c r="AY161" s="226" t="s">
        <v>157</v>
      </c>
    </row>
    <row r="162" spans="2:65" s="1" customFormat="1" ht="45.6" customHeight="1">
      <c r="B162" s="40"/>
      <c r="C162" s="193" t="s">
        <v>9</v>
      </c>
      <c r="D162" s="193" t="s">
        <v>160</v>
      </c>
      <c r="E162" s="194" t="s">
        <v>1664</v>
      </c>
      <c r="F162" s="195" t="s">
        <v>1665</v>
      </c>
      <c r="G162" s="196" t="s">
        <v>275</v>
      </c>
      <c r="H162" s="197">
        <v>14.24</v>
      </c>
      <c r="I162" s="198">
        <v>206.91</v>
      </c>
      <c r="J162" s="199">
        <f>ROUND(I162*H162,2)</f>
        <v>2946.4</v>
      </c>
      <c r="K162" s="195" t="s">
        <v>214</v>
      </c>
      <c r="L162" s="60"/>
      <c r="M162" s="200" t="s">
        <v>21</v>
      </c>
      <c r="N162" s="201" t="s">
        <v>45</v>
      </c>
      <c r="O162" s="41"/>
      <c r="P162" s="202">
        <f>O162*H162</f>
        <v>0</v>
      </c>
      <c r="Q162" s="202">
        <v>0</v>
      </c>
      <c r="R162" s="202">
        <f>Q162*H162</f>
        <v>0</v>
      </c>
      <c r="S162" s="202">
        <v>0</v>
      </c>
      <c r="T162" s="203">
        <f>S162*H162</f>
        <v>0</v>
      </c>
      <c r="AR162" s="24" t="s">
        <v>164</v>
      </c>
      <c r="AT162" s="24" t="s">
        <v>160</v>
      </c>
      <c r="AU162" s="24" t="s">
        <v>85</v>
      </c>
      <c r="AY162" s="24" t="s">
        <v>157</v>
      </c>
      <c r="BE162" s="204">
        <f>IF(N162="základní",J162,0)</f>
        <v>2946.4</v>
      </c>
      <c r="BF162" s="204">
        <f>IF(N162="snížená",J162,0)</f>
        <v>0</v>
      </c>
      <c r="BG162" s="204">
        <f>IF(N162="zákl. přenesená",J162,0)</f>
        <v>0</v>
      </c>
      <c r="BH162" s="204">
        <f>IF(N162="sníž. přenesená",J162,0)</f>
        <v>0</v>
      </c>
      <c r="BI162" s="204">
        <f>IF(N162="nulová",J162,0)</f>
        <v>0</v>
      </c>
      <c r="BJ162" s="24" t="s">
        <v>82</v>
      </c>
      <c r="BK162" s="204">
        <f>ROUND(I162*H162,2)</f>
        <v>2946.4</v>
      </c>
      <c r="BL162" s="24" t="s">
        <v>164</v>
      </c>
      <c r="BM162" s="24" t="s">
        <v>1666</v>
      </c>
    </row>
    <row r="163" spans="2:47" s="1" customFormat="1" ht="108">
      <c r="B163" s="40"/>
      <c r="C163" s="62"/>
      <c r="D163" s="207" t="s">
        <v>216</v>
      </c>
      <c r="E163" s="62"/>
      <c r="F163" s="227" t="s">
        <v>1667</v>
      </c>
      <c r="G163" s="62"/>
      <c r="H163" s="62"/>
      <c r="I163" s="164"/>
      <c r="J163" s="62"/>
      <c r="K163" s="62"/>
      <c r="L163" s="60"/>
      <c r="M163" s="228"/>
      <c r="N163" s="41"/>
      <c r="O163" s="41"/>
      <c r="P163" s="41"/>
      <c r="Q163" s="41"/>
      <c r="R163" s="41"/>
      <c r="S163" s="41"/>
      <c r="T163" s="77"/>
      <c r="AT163" s="24" t="s">
        <v>216</v>
      </c>
      <c r="AU163" s="24" t="s">
        <v>85</v>
      </c>
    </row>
    <row r="164" spans="2:51" s="11" customFormat="1" ht="13.5">
      <c r="B164" s="205"/>
      <c r="C164" s="206"/>
      <c r="D164" s="207" t="s">
        <v>166</v>
      </c>
      <c r="E164" s="208" t="s">
        <v>21</v>
      </c>
      <c r="F164" s="209" t="s">
        <v>1668</v>
      </c>
      <c r="G164" s="206"/>
      <c r="H164" s="208" t="s">
        <v>21</v>
      </c>
      <c r="I164" s="210"/>
      <c r="J164" s="206"/>
      <c r="K164" s="206"/>
      <c r="L164" s="211"/>
      <c r="M164" s="212"/>
      <c r="N164" s="213"/>
      <c r="O164" s="213"/>
      <c r="P164" s="213"/>
      <c r="Q164" s="213"/>
      <c r="R164" s="213"/>
      <c r="S164" s="213"/>
      <c r="T164" s="214"/>
      <c r="AT164" s="215" t="s">
        <v>166</v>
      </c>
      <c r="AU164" s="215" t="s">
        <v>85</v>
      </c>
      <c r="AV164" s="11" t="s">
        <v>82</v>
      </c>
      <c r="AW164" s="11" t="s">
        <v>37</v>
      </c>
      <c r="AX164" s="11" t="s">
        <v>74</v>
      </c>
      <c r="AY164" s="215" t="s">
        <v>157</v>
      </c>
    </row>
    <row r="165" spans="2:51" s="12" customFormat="1" ht="13.5">
      <c r="B165" s="216"/>
      <c r="C165" s="217"/>
      <c r="D165" s="207" t="s">
        <v>166</v>
      </c>
      <c r="E165" s="218" t="s">
        <v>21</v>
      </c>
      <c r="F165" s="219" t="s">
        <v>1669</v>
      </c>
      <c r="G165" s="217"/>
      <c r="H165" s="220">
        <v>14.24</v>
      </c>
      <c r="I165" s="221"/>
      <c r="J165" s="217"/>
      <c r="K165" s="217"/>
      <c r="L165" s="222"/>
      <c r="M165" s="223"/>
      <c r="N165" s="224"/>
      <c r="O165" s="224"/>
      <c r="P165" s="224"/>
      <c r="Q165" s="224"/>
      <c r="R165" s="224"/>
      <c r="S165" s="224"/>
      <c r="T165" s="225"/>
      <c r="AT165" s="226" t="s">
        <v>166</v>
      </c>
      <c r="AU165" s="226" t="s">
        <v>85</v>
      </c>
      <c r="AV165" s="12" t="s">
        <v>85</v>
      </c>
      <c r="AW165" s="12" t="s">
        <v>37</v>
      </c>
      <c r="AX165" s="12" t="s">
        <v>82</v>
      </c>
      <c r="AY165" s="226" t="s">
        <v>157</v>
      </c>
    </row>
    <row r="166" spans="2:65" s="1" customFormat="1" ht="14.4" customHeight="1">
      <c r="B166" s="40"/>
      <c r="C166" s="193" t="s">
        <v>329</v>
      </c>
      <c r="D166" s="193" t="s">
        <v>160</v>
      </c>
      <c r="E166" s="194" t="s">
        <v>476</v>
      </c>
      <c r="F166" s="195" t="s">
        <v>477</v>
      </c>
      <c r="G166" s="196" t="s">
        <v>275</v>
      </c>
      <c r="H166" s="197">
        <v>425.603</v>
      </c>
      <c r="I166" s="198">
        <v>26.99</v>
      </c>
      <c r="J166" s="199">
        <f>ROUND(I166*H166,2)</f>
        <v>11487.02</v>
      </c>
      <c r="K166" s="195" t="s">
        <v>214</v>
      </c>
      <c r="L166" s="60"/>
      <c r="M166" s="200" t="s">
        <v>21</v>
      </c>
      <c r="N166" s="201" t="s">
        <v>45</v>
      </c>
      <c r="O166" s="41"/>
      <c r="P166" s="202">
        <f>O166*H166</f>
        <v>0</v>
      </c>
      <c r="Q166" s="202">
        <v>0</v>
      </c>
      <c r="R166" s="202">
        <f>Q166*H166</f>
        <v>0</v>
      </c>
      <c r="S166" s="202">
        <v>0</v>
      </c>
      <c r="T166" s="203">
        <f>S166*H166</f>
        <v>0</v>
      </c>
      <c r="AR166" s="24" t="s">
        <v>164</v>
      </c>
      <c r="AT166" s="24" t="s">
        <v>160</v>
      </c>
      <c r="AU166" s="24" t="s">
        <v>85</v>
      </c>
      <c r="AY166" s="24" t="s">
        <v>157</v>
      </c>
      <c r="BE166" s="204">
        <f>IF(N166="základní",J166,0)</f>
        <v>11487.02</v>
      </c>
      <c r="BF166" s="204">
        <f>IF(N166="snížená",J166,0)</f>
        <v>0</v>
      </c>
      <c r="BG166" s="204">
        <f>IF(N166="zákl. přenesená",J166,0)</f>
        <v>0</v>
      </c>
      <c r="BH166" s="204">
        <f>IF(N166="sníž. přenesená",J166,0)</f>
        <v>0</v>
      </c>
      <c r="BI166" s="204">
        <f>IF(N166="nulová",J166,0)</f>
        <v>0</v>
      </c>
      <c r="BJ166" s="24" t="s">
        <v>82</v>
      </c>
      <c r="BK166" s="204">
        <f>ROUND(I166*H166,2)</f>
        <v>11487.02</v>
      </c>
      <c r="BL166" s="24" t="s">
        <v>164</v>
      </c>
      <c r="BM166" s="24" t="s">
        <v>1670</v>
      </c>
    </row>
    <row r="167" spans="2:47" s="1" customFormat="1" ht="396">
      <c r="B167" s="40"/>
      <c r="C167" s="62"/>
      <c r="D167" s="207" t="s">
        <v>216</v>
      </c>
      <c r="E167" s="62"/>
      <c r="F167" s="227" t="s">
        <v>479</v>
      </c>
      <c r="G167" s="62"/>
      <c r="H167" s="62"/>
      <c r="I167" s="164"/>
      <c r="J167" s="62"/>
      <c r="K167" s="62"/>
      <c r="L167" s="60"/>
      <c r="M167" s="228"/>
      <c r="N167" s="41"/>
      <c r="O167" s="41"/>
      <c r="P167" s="41"/>
      <c r="Q167" s="41"/>
      <c r="R167" s="41"/>
      <c r="S167" s="41"/>
      <c r="T167" s="77"/>
      <c r="AT167" s="24" t="s">
        <v>216</v>
      </c>
      <c r="AU167" s="24" t="s">
        <v>85</v>
      </c>
    </row>
    <row r="168" spans="2:51" s="11" customFormat="1" ht="13.5">
      <c r="B168" s="205"/>
      <c r="C168" s="206"/>
      <c r="D168" s="207" t="s">
        <v>166</v>
      </c>
      <c r="E168" s="208" t="s">
        <v>21</v>
      </c>
      <c r="F168" s="209" t="s">
        <v>1671</v>
      </c>
      <c r="G168" s="206"/>
      <c r="H168" s="208" t="s">
        <v>21</v>
      </c>
      <c r="I168" s="210"/>
      <c r="J168" s="206"/>
      <c r="K168" s="206"/>
      <c r="L168" s="211"/>
      <c r="M168" s="212"/>
      <c r="N168" s="213"/>
      <c r="O168" s="213"/>
      <c r="P168" s="213"/>
      <c r="Q168" s="213"/>
      <c r="R168" s="213"/>
      <c r="S168" s="213"/>
      <c r="T168" s="214"/>
      <c r="AT168" s="215" t="s">
        <v>166</v>
      </c>
      <c r="AU168" s="215" t="s">
        <v>85</v>
      </c>
      <c r="AV168" s="11" t="s">
        <v>82</v>
      </c>
      <c r="AW168" s="11" t="s">
        <v>37</v>
      </c>
      <c r="AX168" s="11" t="s">
        <v>74</v>
      </c>
      <c r="AY168" s="215" t="s">
        <v>157</v>
      </c>
    </row>
    <row r="169" spans="2:51" s="12" customFormat="1" ht="13.5">
      <c r="B169" s="216"/>
      <c r="C169" s="217"/>
      <c r="D169" s="207" t="s">
        <v>166</v>
      </c>
      <c r="E169" s="218" t="s">
        <v>21</v>
      </c>
      <c r="F169" s="219" t="s">
        <v>1672</v>
      </c>
      <c r="G169" s="217"/>
      <c r="H169" s="220">
        <v>198.283</v>
      </c>
      <c r="I169" s="221"/>
      <c r="J169" s="217"/>
      <c r="K169" s="217"/>
      <c r="L169" s="222"/>
      <c r="M169" s="223"/>
      <c r="N169" s="224"/>
      <c r="O169" s="224"/>
      <c r="P169" s="224"/>
      <c r="Q169" s="224"/>
      <c r="R169" s="224"/>
      <c r="S169" s="224"/>
      <c r="T169" s="225"/>
      <c r="AT169" s="226" t="s">
        <v>166</v>
      </c>
      <c r="AU169" s="226" t="s">
        <v>85</v>
      </c>
      <c r="AV169" s="12" t="s">
        <v>85</v>
      </c>
      <c r="AW169" s="12" t="s">
        <v>37</v>
      </c>
      <c r="AX169" s="12" t="s">
        <v>74</v>
      </c>
      <c r="AY169" s="226" t="s">
        <v>157</v>
      </c>
    </row>
    <row r="170" spans="2:51" s="11" customFormat="1" ht="13.5">
      <c r="B170" s="205"/>
      <c r="C170" s="206"/>
      <c r="D170" s="207" t="s">
        <v>166</v>
      </c>
      <c r="E170" s="208" t="s">
        <v>21</v>
      </c>
      <c r="F170" s="209" t="s">
        <v>1673</v>
      </c>
      <c r="G170" s="206"/>
      <c r="H170" s="208" t="s">
        <v>21</v>
      </c>
      <c r="I170" s="210"/>
      <c r="J170" s="206"/>
      <c r="K170" s="206"/>
      <c r="L170" s="211"/>
      <c r="M170" s="212"/>
      <c r="N170" s="213"/>
      <c r="O170" s="213"/>
      <c r="P170" s="213"/>
      <c r="Q170" s="213"/>
      <c r="R170" s="213"/>
      <c r="S170" s="213"/>
      <c r="T170" s="214"/>
      <c r="AT170" s="215" t="s">
        <v>166</v>
      </c>
      <c r="AU170" s="215" t="s">
        <v>85</v>
      </c>
      <c r="AV170" s="11" t="s">
        <v>82</v>
      </c>
      <c r="AW170" s="11" t="s">
        <v>37</v>
      </c>
      <c r="AX170" s="11" t="s">
        <v>74</v>
      </c>
      <c r="AY170" s="215" t="s">
        <v>157</v>
      </c>
    </row>
    <row r="171" spans="2:51" s="12" customFormat="1" ht="13.5">
      <c r="B171" s="216"/>
      <c r="C171" s="217"/>
      <c r="D171" s="207" t="s">
        <v>166</v>
      </c>
      <c r="E171" s="218" t="s">
        <v>21</v>
      </c>
      <c r="F171" s="219" t="s">
        <v>1663</v>
      </c>
      <c r="G171" s="217"/>
      <c r="H171" s="220">
        <v>227.32</v>
      </c>
      <c r="I171" s="221"/>
      <c r="J171" s="217"/>
      <c r="K171" s="217"/>
      <c r="L171" s="222"/>
      <c r="M171" s="223"/>
      <c r="N171" s="224"/>
      <c r="O171" s="224"/>
      <c r="P171" s="224"/>
      <c r="Q171" s="224"/>
      <c r="R171" s="224"/>
      <c r="S171" s="224"/>
      <c r="T171" s="225"/>
      <c r="AT171" s="226" t="s">
        <v>166</v>
      </c>
      <c r="AU171" s="226" t="s">
        <v>85</v>
      </c>
      <c r="AV171" s="12" t="s">
        <v>85</v>
      </c>
      <c r="AW171" s="12" t="s">
        <v>37</v>
      </c>
      <c r="AX171" s="12" t="s">
        <v>74</v>
      </c>
      <c r="AY171" s="226" t="s">
        <v>157</v>
      </c>
    </row>
    <row r="172" spans="2:51" s="13" customFormat="1" ht="13.5">
      <c r="B172" s="232"/>
      <c r="C172" s="233"/>
      <c r="D172" s="207" t="s">
        <v>166</v>
      </c>
      <c r="E172" s="234" t="s">
        <v>21</v>
      </c>
      <c r="F172" s="235" t="s">
        <v>285</v>
      </c>
      <c r="G172" s="233"/>
      <c r="H172" s="236">
        <v>425.603</v>
      </c>
      <c r="I172" s="237"/>
      <c r="J172" s="233"/>
      <c r="K172" s="233"/>
      <c r="L172" s="238"/>
      <c r="M172" s="239"/>
      <c r="N172" s="240"/>
      <c r="O172" s="240"/>
      <c r="P172" s="240"/>
      <c r="Q172" s="240"/>
      <c r="R172" s="240"/>
      <c r="S172" s="240"/>
      <c r="T172" s="241"/>
      <c r="AT172" s="242" t="s">
        <v>166</v>
      </c>
      <c r="AU172" s="242" t="s">
        <v>85</v>
      </c>
      <c r="AV172" s="13" t="s">
        <v>164</v>
      </c>
      <c r="AW172" s="13" t="s">
        <v>37</v>
      </c>
      <c r="AX172" s="13" t="s">
        <v>82</v>
      </c>
      <c r="AY172" s="242" t="s">
        <v>157</v>
      </c>
    </row>
    <row r="173" spans="2:65" s="1" customFormat="1" ht="34.2" customHeight="1">
      <c r="B173" s="40"/>
      <c r="C173" s="193" t="s">
        <v>335</v>
      </c>
      <c r="D173" s="193" t="s">
        <v>160</v>
      </c>
      <c r="E173" s="194" t="s">
        <v>482</v>
      </c>
      <c r="F173" s="195" t="s">
        <v>483</v>
      </c>
      <c r="G173" s="196" t="s">
        <v>460</v>
      </c>
      <c r="H173" s="197">
        <v>376.738</v>
      </c>
      <c r="I173" s="198">
        <v>122.92</v>
      </c>
      <c r="J173" s="199">
        <f>ROUND(I173*H173,2)</f>
        <v>46308.63</v>
      </c>
      <c r="K173" s="195" t="s">
        <v>214</v>
      </c>
      <c r="L173" s="60"/>
      <c r="M173" s="200" t="s">
        <v>21</v>
      </c>
      <c r="N173" s="201" t="s">
        <v>45</v>
      </c>
      <c r="O173" s="41"/>
      <c r="P173" s="202">
        <f>O173*H173</f>
        <v>0</v>
      </c>
      <c r="Q173" s="202">
        <v>0</v>
      </c>
      <c r="R173" s="202">
        <f>Q173*H173</f>
        <v>0</v>
      </c>
      <c r="S173" s="202">
        <v>0</v>
      </c>
      <c r="T173" s="203">
        <f>S173*H173</f>
        <v>0</v>
      </c>
      <c r="AR173" s="24" t="s">
        <v>164</v>
      </c>
      <c r="AT173" s="24" t="s">
        <v>160</v>
      </c>
      <c r="AU173" s="24" t="s">
        <v>85</v>
      </c>
      <c r="AY173" s="24" t="s">
        <v>157</v>
      </c>
      <c r="BE173" s="204">
        <f>IF(N173="základní",J173,0)</f>
        <v>46308.63</v>
      </c>
      <c r="BF173" s="204">
        <f>IF(N173="snížená",J173,0)</f>
        <v>0</v>
      </c>
      <c r="BG173" s="204">
        <f>IF(N173="zákl. přenesená",J173,0)</f>
        <v>0</v>
      </c>
      <c r="BH173" s="204">
        <f>IF(N173="sníž. přenesená",J173,0)</f>
        <v>0</v>
      </c>
      <c r="BI173" s="204">
        <f>IF(N173="nulová",J173,0)</f>
        <v>0</v>
      </c>
      <c r="BJ173" s="24" t="s">
        <v>82</v>
      </c>
      <c r="BK173" s="204">
        <f>ROUND(I173*H173,2)</f>
        <v>46308.63</v>
      </c>
      <c r="BL173" s="24" t="s">
        <v>164</v>
      </c>
      <c r="BM173" s="24" t="s">
        <v>1674</v>
      </c>
    </row>
    <row r="174" spans="2:47" s="1" customFormat="1" ht="48">
      <c r="B174" s="40"/>
      <c r="C174" s="62"/>
      <c r="D174" s="207" t="s">
        <v>216</v>
      </c>
      <c r="E174" s="62"/>
      <c r="F174" s="227" t="s">
        <v>485</v>
      </c>
      <c r="G174" s="62"/>
      <c r="H174" s="62"/>
      <c r="I174" s="164"/>
      <c r="J174" s="62"/>
      <c r="K174" s="62"/>
      <c r="L174" s="60"/>
      <c r="M174" s="228"/>
      <c r="N174" s="41"/>
      <c r="O174" s="41"/>
      <c r="P174" s="41"/>
      <c r="Q174" s="41"/>
      <c r="R174" s="41"/>
      <c r="S174" s="41"/>
      <c r="T174" s="77"/>
      <c r="AT174" s="24" t="s">
        <v>216</v>
      </c>
      <c r="AU174" s="24" t="s">
        <v>85</v>
      </c>
    </row>
    <row r="175" spans="2:51" s="11" customFormat="1" ht="13.5">
      <c r="B175" s="205"/>
      <c r="C175" s="206"/>
      <c r="D175" s="207" t="s">
        <v>166</v>
      </c>
      <c r="E175" s="208" t="s">
        <v>21</v>
      </c>
      <c r="F175" s="209" t="s">
        <v>1675</v>
      </c>
      <c r="G175" s="206"/>
      <c r="H175" s="208" t="s">
        <v>21</v>
      </c>
      <c r="I175" s="210"/>
      <c r="J175" s="206"/>
      <c r="K175" s="206"/>
      <c r="L175" s="211"/>
      <c r="M175" s="212"/>
      <c r="N175" s="213"/>
      <c r="O175" s="213"/>
      <c r="P175" s="213"/>
      <c r="Q175" s="213"/>
      <c r="R175" s="213"/>
      <c r="S175" s="213"/>
      <c r="T175" s="214"/>
      <c r="AT175" s="215" t="s">
        <v>166</v>
      </c>
      <c r="AU175" s="215" t="s">
        <v>85</v>
      </c>
      <c r="AV175" s="11" t="s">
        <v>82</v>
      </c>
      <c r="AW175" s="11" t="s">
        <v>37</v>
      </c>
      <c r="AX175" s="11" t="s">
        <v>74</v>
      </c>
      <c r="AY175" s="215" t="s">
        <v>157</v>
      </c>
    </row>
    <row r="176" spans="2:51" s="12" customFormat="1" ht="13.5">
      <c r="B176" s="216"/>
      <c r="C176" s="217"/>
      <c r="D176" s="207" t="s">
        <v>166</v>
      </c>
      <c r="E176" s="218" t="s">
        <v>21</v>
      </c>
      <c r="F176" s="219" t="s">
        <v>1676</v>
      </c>
      <c r="G176" s="217"/>
      <c r="H176" s="220">
        <v>376.738</v>
      </c>
      <c r="I176" s="221"/>
      <c r="J176" s="217"/>
      <c r="K176" s="217"/>
      <c r="L176" s="222"/>
      <c r="M176" s="223"/>
      <c r="N176" s="224"/>
      <c r="O176" s="224"/>
      <c r="P176" s="224"/>
      <c r="Q176" s="224"/>
      <c r="R176" s="224"/>
      <c r="S176" s="224"/>
      <c r="T176" s="225"/>
      <c r="AT176" s="226" t="s">
        <v>166</v>
      </c>
      <c r="AU176" s="226" t="s">
        <v>85</v>
      </c>
      <c r="AV176" s="12" t="s">
        <v>85</v>
      </c>
      <c r="AW176" s="12" t="s">
        <v>37</v>
      </c>
      <c r="AX176" s="12" t="s">
        <v>82</v>
      </c>
      <c r="AY176" s="226" t="s">
        <v>157</v>
      </c>
    </row>
    <row r="177" spans="2:65" s="1" customFormat="1" ht="34.2" customHeight="1">
      <c r="B177" s="40"/>
      <c r="C177" s="193" t="s">
        <v>341</v>
      </c>
      <c r="D177" s="193" t="s">
        <v>160</v>
      </c>
      <c r="E177" s="194" t="s">
        <v>488</v>
      </c>
      <c r="F177" s="195" t="s">
        <v>489</v>
      </c>
      <c r="G177" s="196" t="s">
        <v>275</v>
      </c>
      <c r="H177" s="197">
        <v>227.32</v>
      </c>
      <c r="I177" s="198">
        <v>190.72</v>
      </c>
      <c r="J177" s="199">
        <f>ROUND(I177*H177,2)</f>
        <v>43354.47</v>
      </c>
      <c r="K177" s="195" t="s">
        <v>214</v>
      </c>
      <c r="L177" s="60"/>
      <c r="M177" s="200" t="s">
        <v>21</v>
      </c>
      <c r="N177" s="201" t="s">
        <v>45</v>
      </c>
      <c r="O177" s="41"/>
      <c r="P177" s="202">
        <f>O177*H177</f>
        <v>0</v>
      </c>
      <c r="Q177" s="202">
        <v>0</v>
      </c>
      <c r="R177" s="202">
        <f>Q177*H177</f>
        <v>0</v>
      </c>
      <c r="S177" s="202">
        <v>0</v>
      </c>
      <c r="T177" s="203">
        <f>S177*H177</f>
        <v>0</v>
      </c>
      <c r="AR177" s="24" t="s">
        <v>164</v>
      </c>
      <c r="AT177" s="24" t="s">
        <v>160</v>
      </c>
      <c r="AU177" s="24" t="s">
        <v>85</v>
      </c>
      <c r="AY177" s="24" t="s">
        <v>157</v>
      </c>
      <c r="BE177" s="204">
        <f>IF(N177="základní",J177,0)</f>
        <v>43354.47</v>
      </c>
      <c r="BF177" s="204">
        <f>IF(N177="snížená",J177,0)</f>
        <v>0</v>
      </c>
      <c r="BG177" s="204">
        <f>IF(N177="zákl. přenesená",J177,0)</f>
        <v>0</v>
      </c>
      <c r="BH177" s="204">
        <f>IF(N177="sníž. přenesená",J177,0)</f>
        <v>0</v>
      </c>
      <c r="BI177" s="204">
        <f>IF(N177="nulová",J177,0)</f>
        <v>0</v>
      </c>
      <c r="BJ177" s="24" t="s">
        <v>82</v>
      </c>
      <c r="BK177" s="204">
        <f>ROUND(I177*H177,2)</f>
        <v>43354.47</v>
      </c>
      <c r="BL177" s="24" t="s">
        <v>164</v>
      </c>
      <c r="BM177" s="24" t="s">
        <v>1677</v>
      </c>
    </row>
    <row r="178" spans="2:47" s="1" customFormat="1" ht="409.6">
      <c r="B178" s="40"/>
      <c r="C178" s="62"/>
      <c r="D178" s="207" t="s">
        <v>216</v>
      </c>
      <c r="E178" s="62"/>
      <c r="F178" s="243" t="s">
        <v>491</v>
      </c>
      <c r="G178" s="62"/>
      <c r="H178" s="62"/>
      <c r="I178" s="164"/>
      <c r="J178" s="62"/>
      <c r="K178" s="62"/>
      <c r="L178" s="60"/>
      <c r="M178" s="228"/>
      <c r="N178" s="41"/>
      <c r="O178" s="41"/>
      <c r="P178" s="41"/>
      <c r="Q178" s="41"/>
      <c r="R178" s="41"/>
      <c r="S178" s="41"/>
      <c r="T178" s="77"/>
      <c r="AT178" s="24" t="s">
        <v>216</v>
      </c>
      <c r="AU178" s="24" t="s">
        <v>85</v>
      </c>
    </row>
    <row r="179" spans="2:51" s="11" customFormat="1" ht="13.5">
      <c r="B179" s="205"/>
      <c r="C179" s="206"/>
      <c r="D179" s="207" t="s">
        <v>166</v>
      </c>
      <c r="E179" s="208" t="s">
        <v>21</v>
      </c>
      <c r="F179" s="209" t="s">
        <v>1678</v>
      </c>
      <c r="G179" s="206"/>
      <c r="H179" s="208" t="s">
        <v>21</v>
      </c>
      <c r="I179" s="210"/>
      <c r="J179" s="206"/>
      <c r="K179" s="206"/>
      <c r="L179" s="211"/>
      <c r="M179" s="212"/>
      <c r="N179" s="213"/>
      <c r="O179" s="213"/>
      <c r="P179" s="213"/>
      <c r="Q179" s="213"/>
      <c r="R179" s="213"/>
      <c r="S179" s="213"/>
      <c r="T179" s="214"/>
      <c r="AT179" s="215" t="s">
        <v>166</v>
      </c>
      <c r="AU179" s="215" t="s">
        <v>85</v>
      </c>
      <c r="AV179" s="11" t="s">
        <v>82</v>
      </c>
      <c r="AW179" s="11" t="s">
        <v>37</v>
      </c>
      <c r="AX179" s="11" t="s">
        <v>74</v>
      </c>
      <c r="AY179" s="215" t="s">
        <v>157</v>
      </c>
    </row>
    <row r="180" spans="2:51" s="12" customFormat="1" ht="13.5">
      <c r="B180" s="216"/>
      <c r="C180" s="217"/>
      <c r="D180" s="207" t="s">
        <v>166</v>
      </c>
      <c r="E180" s="218" t="s">
        <v>21</v>
      </c>
      <c r="F180" s="219" t="s">
        <v>1679</v>
      </c>
      <c r="G180" s="217"/>
      <c r="H180" s="220">
        <v>164.92</v>
      </c>
      <c r="I180" s="221"/>
      <c r="J180" s="217"/>
      <c r="K180" s="217"/>
      <c r="L180" s="222"/>
      <c r="M180" s="223"/>
      <c r="N180" s="224"/>
      <c r="O180" s="224"/>
      <c r="P180" s="224"/>
      <c r="Q180" s="224"/>
      <c r="R180" s="224"/>
      <c r="S180" s="224"/>
      <c r="T180" s="225"/>
      <c r="AT180" s="226" t="s">
        <v>166</v>
      </c>
      <c r="AU180" s="226" t="s">
        <v>85</v>
      </c>
      <c r="AV180" s="12" t="s">
        <v>85</v>
      </c>
      <c r="AW180" s="12" t="s">
        <v>37</v>
      </c>
      <c r="AX180" s="12" t="s">
        <v>74</v>
      </c>
      <c r="AY180" s="226" t="s">
        <v>157</v>
      </c>
    </row>
    <row r="181" spans="2:51" s="11" customFormat="1" ht="13.5">
      <c r="B181" s="205"/>
      <c r="C181" s="206"/>
      <c r="D181" s="207" t="s">
        <v>166</v>
      </c>
      <c r="E181" s="208" t="s">
        <v>21</v>
      </c>
      <c r="F181" s="209" t="s">
        <v>1680</v>
      </c>
      <c r="G181" s="206"/>
      <c r="H181" s="208" t="s">
        <v>21</v>
      </c>
      <c r="I181" s="210"/>
      <c r="J181" s="206"/>
      <c r="K181" s="206"/>
      <c r="L181" s="211"/>
      <c r="M181" s="212"/>
      <c r="N181" s="213"/>
      <c r="O181" s="213"/>
      <c r="P181" s="213"/>
      <c r="Q181" s="213"/>
      <c r="R181" s="213"/>
      <c r="S181" s="213"/>
      <c r="T181" s="214"/>
      <c r="AT181" s="215" t="s">
        <v>166</v>
      </c>
      <c r="AU181" s="215" t="s">
        <v>85</v>
      </c>
      <c r="AV181" s="11" t="s">
        <v>82</v>
      </c>
      <c r="AW181" s="11" t="s">
        <v>37</v>
      </c>
      <c r="AX181" s="11" t="s">
        <v>74</v>
      </c>
      <c r="AY181" s="215" t="s">
        <v>157</v>
      </c>
    </row>
    <row r="182" spans="2:51" s="12" customFormat="1" ht="13.5">
      <c r="B182" s="216"/>
      <c r="C182" s="217"/>
      <c r="D182" s="207" t="s">
        <v>166</v>
      </c>
      <c r="E182" s="218" t="s">
        <v>21</v>
      </c>
      <c r="F182" s="219" t="s">
        <v>1681</v>
      </c>
      <c r="G182" s="217"/>
      <c r="H182" s="220">
        <v>62.4</v>
      </c>
      <c r="I182" s="221"/>
      <c r="J182" s="217"/>
      <c r="K182" s="217"/>
      <c r="L182" s="222"/>
      <c r="M182" s="223"/>
      <c r="N182" s="224"/>
      <c r="O182" s="224"/>
      <c r="P182" s="224"/>
      <c r="Q182" s="224"/>
      <c r="R182" s="224"/>
      <c r="S182" s="224"/>
      <c r="T182" s="225"/>
      <c r="AT182" s="226" t="s">
        <v>166</v>
      </c>
      <c r="AU182" s="226" t="s">
        <v>85</v>
      </c>
      <c r="AV182" s="12" t="s">
        <v>85</v>
      </c>
      <c r="AW182" s="12" t="s">
        <v>37</v>
      </c>
      <c r="AX182" s="12" t="s">
        <v>74</v>
      </c>
      <c r="AY182" s="226" t="s">
        <v>157</v>
      </c>
    </row>
    <row r="183" spans="2:51" s="13" customFormat="1" ht="13.5">
      <c r="B183" s="232"/>
      <c r="C183" s="233"/>
      <c r="D183" s="207" t="s">
        <v>166</v>
      </c>
      <c r="E183" s="234" t="s">
        <v>21</v>
      </c>
      <c r="F183" s="235" t="s">
        <v>285</v>
      </c>
      <c r="G183" s="233"/>
      <c r="H183" s="236">
        <v>227.32</v>
      </c>
      <c r="I183" s="237"/>
      <c r="J183" s="233"/>
      <c r="K183" s="233"/>
      <c r="L183" s="238"/>
      <c r="M183" s="239"/>
      <c r="N183" s="240"/>
      <c r="O183" s="240"/>
      <c r="P183" s="240"/>
      <c r="Q183" s="240"/>
      <c r="R183" s="240"/>
      <c r="S183" s="240"/>
      <c r="T183" s="241"/>
      <c r="AT183" s="242" t="s">
        <v>166</v>
      </c>
      <c r="AU183" s="242" t="s">
        <v>85</v>
      </c>
      <c r="AV183" s="13" t="s">
        <v>164</v>
      </c>
      <c r="AW183" s="13" t="s">
        <v>37</v>
      </c>
      <c r="AX183" s="13" t="s">
        <v>82</v>
      </c>
      <c r="AY183" s="242" t="s">
        <v>157</v>
      </c>
    </row>
    <row r="184" spans="2:65" s="1" customFormat="1" ht="34.2" customHeight="1">
      <c r="B184" s="40"/>
      <c r="C184" s="193" t="s">
        <v>346</v>
      </c>
      <c r="D184" s="193" t="s">
        <v>160</v>
      </c>
      <c r="E184" s="194" t="s">
        <v>488</v>
      </c>
      <c r="F184" s="195" t="s">
        <v>489</v>
      </c>
      <c r="G184" s="196" t="s">
        <v>275</v>
      </c>
      <c r="H184" s="197">
        <v>60.264</v>
      </c>
      <c r="I184" s="198">
        <v>190.72</v>
      </c>
      <c r="J184" s="199">
        <f>ROUND(I184*H184,2)</f>
        <v>11493.55</v>
      </c>
      <c r="K184" s="195" t="s">
        <v>214</v>
      </c>
      <c r="L184" s="60"/>
      <c r="M184" s="200" t="s">
        <v>21</v>
      </c>
      <c r="N184" s="201" t="s">
        <v>45</v>
      </c>
      <c r="O184" s="41"/>
      <c r="P184" s="202">
        <f>O184*H184</f>
        <v>0</v>
      </c>
      <c r="Q184" s="202">
        <v>0</v>
      </c>
      <c r="R184" s="202">
        <f>Q184*H184</f>
        <v>0</v>
      </c>
      <c r="S184" s="202">
        <v>0</v>
      </c>
      <c r="T184" s="203">
        <f>S184*H184</f>
        <v>0</v>
      </c>
      <c r="AR184" s="24" t="s">
        <v>164</v>
      </c>
      <c r="AT184" s="24" t="s">
        <v>160</v>
      </c>
      <c r="AU184" s="24" t="s">
        <v>85</v>
      </c>
      <c r="AY184" s="24" t="s">
        <v>157</v>
      </c>
      <c r="BE184" s="204">
        <f>IF(N184="základní",J184,0)</f>
        <v>11493.55</v>
      </c>
      <c r="BF184" s="204">
        <f>IF(N184="snížená",J184,0)</f>
        <v>0</v>
      </c>
      <c r="BG184" s="204">
        <f>IF(N184="zákl. přenesená",J184,0)</f>
        <v>0</v>
      </c>
      <c r="BH184" s="204">
        <f>IF(N184="sníž. přenesená",J184,0)</f>
        <v>0</v>
      </c>
      <c r="BI184" s="204">
        <f>IF(N184="nulová",J184,0)</f>
        <v>0</v>
      </c>
      <c r="BJ184" s="24" t="s">
        <v>82</v>
      </c>
      <c r="BK184" s="204">
        <f>ROUND(I184*H184,2)</f>
        <v>11493.55</v>
      </c>
      <c r="BL184" s="24" t="s">
        <v>164</v>
      </c>
      <c r="BM184" s="24" t="s">
        <v>1682</v>
      </c>
    </row>
    <row r="185" spans="2:47" s="1" customFormat="1" ht="409.6">
      <c r="B185" s="40"/>
      <c r="C185" s="62"/>
      <c r="D185" s="207" t="s">
        <v>216</v>
      </c>
      <c r="E185" s="62"/>
      <c r="F185" s="243" t="s">
        <v>491</v>
      </c>
      <c r="G185" s="62"/>
      <c r="H185" s="62"/>
      <c r="I185" s="164"/>
      <c r="J185" s="62"/>
      <c r="K185" s="62"/>
      <c r="L185" s="60"/>
      <c r="M185" s="228"/>
      <c r="N185" s="41"/>
      <c r="O185" s="41"/>
      <c r="P185" s="41"/>
      <c r="Q185" s="41"/>
      <c r="R185" s="41"/>
      <c r="S185" s="41"/>
      <c r="T185" s="77"/>
      <c r="AT185" s="24" t="s">
        <v>216</v>
      </c>
      <c r="AU185" s="24" t="s">
        <v>85</v>
      </c>
    </row>
    <row r="186" spans="2:51" s="11" customFormat="1" ht="13.5">
      <c r="B186" s="205"/>
      <c r="C186" s="206"/>
      <c r="D186" s="207" t="s">
        <v>166</v>
      </c>
      <c r="E186" s="208" t="s">
        <v>21</v>
      </c>
      <c r="F186" s="209" t="s">
        <v>1683</v>
      </c>
      <c r="G186" s="206"/>
      <c r="H186" s="208" t="s">
        <v>21</v>
      </c>
      <c r="I186" s="210"/>
      <c r="J186" s="206"/>
      <c r="K186" s="206"/>
      <c r="L186" s="211"/>
      <c r="M186" s="212"/>
      <c r="N186" s="213"/>
      <c r="O186" s="213"/>
      <c r="P186" s="213"/>
      <c r="Q186" s="213"/>
      <c r="R186" s="213"/>
      <c r="S186" s="213"/>
      <c r="T186" s="214"/>
      <c r="AT186" s="215" t="s">
        <v>166</v>
      </c>
      <c r="AU186" s="215" t="s">
        <v>85</v>
      </c>
      <c r="AV186" s="11" t="s">
        <v>82</v>
      </c>
      <c r="AW186" s="11" t="s">
        <v>37</v>
      </c>
      <c r="AX186" s="11" t="s">
        <v>74</v>
      </c>
      <c r="AY186" s="215" t="s">
        <v>157</v>
      </c>
    </row>
    <row r="187" spans="2:51" s="12" customFormat="1" ht="13.5">
      <c r="B187" s="216"/>
      <c r="C187" s="217"/>
      <c r="D187" s="207" t="s">
        <v>166</v>
      </c>
      <c r="E187" s="218" t="s">
        <v>21</v>
      </c>
      <c r="F187" s="219" t="s">
        <v>1684</v>
      </c>
      <c r="G187" s="217"/>
      <c r="H187" s="220">
        <v>60.264</v>
      </c>
      <c r="I187" s="221"/>
      <c r="J187" s="217"/>
      <c r="K187" s="217"/>
      <c r="L187" s="222"/>
      <c r="M187" s="223"/>
      <c r="N187" s="224"/>
      <c r="O187" s="224"/>
      <c r="P187" s="224"/>
      <c r="Q187" s="224"/>
      <c r="R187" s="224"/>
      <c r="S187" s="224"/>
      <c r="T187" s="225"/>
      <c r="AT187" s="226" t="s">
        <v>166</v>
      </c>
      <c r="AU187" s="226" t="s">
        <v>85</v>
      </c>
      <c r="AV187" s="12" t="s">
        <v>85</v>
      </c>
      <c r="AW187" s="12" t="s">
        <v>37</v>
      </c>
      <c r="AX187" s="12" t="s">
        <v>82</v>
      </c>
      <c r="AY187" s="226" t="s">
        <v>157</v>
      </c>
    </row>
    <row r="188" spans="2:65" s="1" customFormat="1" ht="14.4" customHeight="1">
      <c r="B188" s="40"/>
      <c r="C188" s="244" t="s">
        <v>352</v>
      </c>
      <c r="D188" s="244" t="s">
        <v>457</v>
      </c>
      <c r="E188" s="245" t="s">
        <v>1685</v>
      </c>
      <c r="F188" s="246" t="s">
        <v>1686</v>
      </c>
      <c r="G188" s="247" t="s">
        <v>460</v>
      </c>
      <c r="H188" s="248">
        <v>108.475</v>
      </c>
      <c r="I188" s="249">
        <v>258.13</v>
      </c>
      <c r="J188" s="250">
        <f>ROUND(I188*H188,2)</f>
        <v>28000.65</v>
      </c>
      <c r="K188" s="246" t="s">
        <v>214</v>
      </c>
      <c r="L188" s="251"/>
      <c r="M188" s="252" t="s">
        <v>21</v>
      </c>
      <c r="N188" s="253" t="s">
        <v>45</v>
      </c>
      <c r="O188" s="41"/>
      <c r="P188" s="202">
        <f>O188*H188</f>
        <v>0</v>
      </c>
      <c r="Q188" s="202">
        <v>1</v>
      </c>
      <c r="R188" s="202">
        <f>Q188*H188</f>
        <v>108.475</v>
      </c>
      <c r="S188" s="202">
        <v>0</v>
      </c>
      <c r="T188" s="203">
        <f>S188*H188</f>
        <v>0</v>
      </c>
      <c r="AR188" s="24" t="s">
        <v>251</v>
      </c>
      <c r="AT188" s="24" t="s">
        <v>457</v>
      </c>
      <c r="AU188" s="24" t="s">
        <v>85</v>
      </c>
      <c r="AY188" s="24" t="s">
        <v>157</v>
      </c>
      <c r="BE188" s="204">
        <f>IF(N188="základní",J188,0)</f>
        <v>28000.65</v>
      </c>
      <c r="BF188" s="204">
        <f>IF(N188="snížená",J188,0)</f>
        <v>0</v>
      </c>
      <c r="BG188" s="204">
        <f>IF(N188="zákl. přenesená",J188,0)</f>
        <v>0</v>
      </c>
      <c r="BH188" s="204">
        <f>IF(N188="sníž. přenesená",J188,0)</f>
        <v>0</v>
      </c>
      <c r="BI188" s="204">
        <f>IF(N188="nulová",J188,0)</f>
        <v>0</v>
      </c>
      <c r="BJ188" s="24" t="s">
        <v>82</v>
      </c>
      <c r="BK188" s="204">
        <f>ROUND(I188*H188,2)</f>
        <v>28000.65</v>
      </c>
      <c r="BL188" s="24" t="s">
        <v>164</v>
      </c>
      <c r="BM188" s="24" t="s">
        <v>1687</v>
      </c>
    </row>
    <row r="189" spans="2:51" s="11" customFormat="1" ht="13.5">
      <c r="B189" s="205"/>
      <c r="C189" s="206"/>
      <c r="D189" s="207" t="s">
        <v>166</v>
      </c>
      <c r="E189" s="208" t="s">
        <v>21</v>
      </c>
      <c r="F189" s="209" t="s">
        <v>1688</v>
      </c>
      <c r="G189" s="206"/>
      <c r="H189" s="208" t="s">
        <v>21</v>
      </c>
      <c r="I189" s="210"/>
      <c r="J189" s="206"/>
      <c r="K189" s="206"/>
      <c r="L189" s="211"/>
      <c r="M189" s="212"/>
      <c r="N189" s="213"/>
      <c r="O189" s="213"/>
      <c r="P189" s="213"/>
      <c r="Q189" s="213"/>
      <c r="R189" s="213"/>
      <c r="S189" s="213"/>
      <c r="T189" s="214"/>
      <c r="AT189" s="215" t="s">
        <v>166</v>
      </c>
      <c r="AU189" s="215" t="s">
        <v>85</v>
      </c>
      <c r="AV189" s="11" t="s">
        <v>82</v>
      </c>
      <c r="AW189" s="11" t="s">
        <v>37</v>
      </c>
      <c r="AX189" s="11" t="s">
        <v>74</v>
      </c>
      <c r="AY189" s="215" t="s">
        <v>157</v>
      </c>
    </row>
    <row r="190" spans="2:51" s="12" customFormat="1" ht="13.5">
      <c r="B190" s="216"/>
      <c r="C190" s="217"/>
      <c r="D190" s="207" t="s">
        <v>166</v>
      </c>
      <c r="E190" s="218" t="s">
        <v>21</v>
      </c>
      <c r="F190" s="219" t="s">
        <v>1689</v>
      </c>
      <c r="G190" s="217"/>
      <c r="H190" s="220">
        <v>108.475</v>
      </c>
      <c r="I190" s="221"/>
      <c r="J190" s="217"/>
      <c r="K190" s="217"/>
      <c r="L190" s="222"/>
      <c r="M190" s="223"/>
      <c r="N190" s="224"/>
      <c r="O190" s="224"/>
      <c r="P190" s="224"/>
      <c r="Q190" s="224"/>
      <c r="R190" s="224"/>
      <c r="S190" s="224"/>
      <c r="T190" s="225"/>
      <c r="AT190" s="226" t="s">
        <v>166</v>
      </c>
      <c r="AU190" s="226" t="s">
        <v>85</v>
      </c>
      <c r="AV190" s="12" t="s">
        <v>85</v>
      </c>
      <c r="AW190" s="12" t="s">
        <v>37</v>
      </c>
      <c r="AX190" s="12" t="s">
        <v>82</v>
      </c>
      <c r="AY190" s="226" t="s">
        <v>157</v>
      </c>
    </row>
    <row r="191" spans="2:65" s="1" customFormat="1" ht="22.8" customHeight="1">
      <c r="B191" s="40"/>
      <c r="C191" s="193" t="s">
        <v>357</v>
      </c>
      <c r="D191" s="193" t="s">
        <v>160</v>
      </c>
      <c r="E191" s="194" t="s">
        <v>1690</v>
      </c>
      <c r="F191" s="195" t="s">
        <v>1691</v>
      </c>
      <c r="G191" s="196" t="s">
        <v>213</v>
      </c>
      <c r="H191" s="197">
        <v>224</v>
      </c>
      <c r="I191" s="198">
        <v>18.44</v>
      </c>
      <c r="J191" s="199">
        <f>ROUND(I191*H191,2)</f>
        <v>4130.56</v>
      </c>
      <c r="K191" s="195" t="s">
        <v>214</v>
      </c>
      <c r="L191" s="60"/>
      <c r="M191" s="200" t="s">
        <v>21</v>
      </c>
      <c r="N191" s="201" t="s">
        <v>45</v>
      </c>
      <c r="O191" s="41"/>
      <c r="P191" s="202">
        <f>O191*H191</f>
        <v>0</v>
      </c>
      <c r="Q191" s="202">
        <v>0</v>
      </c>
      <c r="R191" s="202">
        <f>Q191*H191</f>
        <v>0</v>
      </c>
      <c r="S191" s="202">
        <v>0</v>
      </c>
      <c r="T191" s="203">
        <f>S191*H191</f>
        <v>0</v>
      </c>
      <c r="AR191" s="24" t="s">
        <v>164</v>
      </c>
      <c r="AT191" s="24" t="s">
        <v>160</v>
      </c>
      <c r="AU191" s="24" t="s">
        <v>85</v>
      </c>
      <c r="AY191" s="24" t="s">
        <v>157</v>
      </c>
      <c r="BE191" s="204">
        <f>IF(N191="základní",J191,0)</f>
        <v>4130.56</v>
      </c>
      <c r="BF191" s="204">
        <f>IF(N191="snížená",J191,0)</f>
        <v>0</v>
      </c>
      <c r="BG191" s="204">
        <f>IF(N191="zákl. přenesená",J191,0)</f>
        <v>0</v>
      </c>
      <c r="BH191" s="204">
        <f>IF(N191="sníž. přenesená",J191,0)</f>
        <v>0</v>
      </c>
      <c r="BI191" s="204">
        <f>IF(N191="nulová",J191,0)</f>
        <v>0</v>
      </c>
      <c r="BJ191" s="24" t="s">
        <v>82</v>
      </c>
      <c r="BK191" s="204">
        <f>ROUND(I191*H191,2)</f>
        <v>4130.56</v>
      </c>
      <c r="BL191" s="24" t="s">
        <v>164</v>
      </c>
      <c r="BM191" s="24" t="s">
        <v>1692</v>
      </c>
    </row>
    <row r="192" spans="2:47" s="1" customFormat="1" ht="192">
      <c r="B192" s="40"/>
      <c r="C192" s="62"/>
      <c r="D192" s="207" t="s">
        <v>216</v>
      </c>
      <c r="E192" s="62"/>
      <c r="F192" s="227" t="s">
        <v>1693</v>
      </c>
      <c r="G192" s="62"/>
      <c r="H192" s="62"/>
      <c r="I192" s="164"/>
      <c r="J192" s="62"/>
      <c r="K192" s="62"/>
      <c r="L192" s="60"/>
      <c r="M192" s="228"/>
      <c r="N192" s="41"/>
      <c r="O192" s="41"/>
      <c r="P192" s="41"/>
      <c r="Q192" s="41"/>
      <c r="R192" s="41"/>
      <c r="S192" s="41"/>
      <c r="T192" s="77"/>
      <c r="AT192" s="24" t="s">
        <v>216</v>
      </c>
      <c r="AU192" s="24" t="s">
        <v>85</v>
      </c>
    </row>
    <row r="193" spans="2:65" s="1" customFormat="1" ht="14.4" customHeight="1">
      <c r="B193" s="40"/>
      <c r="C193" s="244" t="s">
        <v>364</v>
      </c>
      <c r="D193" s="244" t="s">
        <v>457</v>
      </c>
      <c r="E193" s="245" t="s">
        <v>1694</v>
      </c>
      <c r="F193" s="246" t="s">
        <v>1695</v>
      </c>
      <c r="G193" s="247" t="s">
        <v>1696</v>
      </c>
      <c r="H193" s="248">
        <v>3.36</v>
      </c>
      <c r="I193" s="249">
        <v>172.09</v>
      </c>
      <c r="J193" s="250">
        <f>ROUND(I193*H193,2)</f>
        <v>578.22</v>
      </c>
      <c r="K193" s="246" t="s">
        <v>214</v>
      </c>
      <c r="L193" s="251"/>
      <c r="M193" s="252" t="s">
        <v>21</v>
      </c>
      <c r="N193" s="253" t="s">
        <v>45</v>
      </c>
      <c r="O193" s="41"/>
      <c r="P193" s="202">
        <f>O193*H193</f>
        <v>0</v>
      </c>
      <c r="Q193" s="202">
        <v>0.001</v>
      </c>
      <c r="R193" s="202">
        <f>Q193*H193</f>
        <v>0.00336</v>
      </c>
      <c r="S193" s="202">
        <v>0</v>
      </c>
      <c r="T193" s="203">
        <f>S193*H193</f>
        <v>0</v>
      </c>
      <c r="AR193" s="24" t="s">
        <v>251</v>
      </c>
      <c r="AT193" s="24" t="s">
        <v>457</v>
      </c>
      <c r="AU193" s="24" t="s">
        <v>85</v>
      </c>
      <c r="AY193" s="24" t="s">
        <v>157</v>
      </c>
      <c r="BE193" s="204">
        <f>IF(N193="základní",J193,0)</f>
        <v>578.22</v>
      </c>
      <c r="BF193" s="204">
        <f>IF(N193="snížená",J193,0)</f>
        <v>0</v>
      </c>
      <c r="BG193" s="204">
        <f>IF(N193="zákl. přenesená",J193,0)</f>
        <v>0</v>
      </c>
      <c r="BH193" s="204">
        <f>IF(N193="sníž. přenesená",J193,0)</f>
        <v>0</v>
      </c>
      <c r="BI193" s="204">
        <f>IF(N193="nulová",J193,0)</f>
        <v>0</v>
      </c>
      <c r="BJ193" s="24" t="s">
        <v>82</v>
      </c>
      <c r="BK193" s="204">
        <f>ROUND(I193*H193,2)</f>
        <v>578.22</v>
      </c>
      <c r="BL193" s="24" t="s">
        <v>164</v>
      </c>
      <c r="BM193" s="24" t="s">
        <v>1697</v>
      </c>
    </row>
    <row r="194" spans="2:51" s="12" customFormat="1" ht="13.5">
      <c r="B194" s="216"/>
      <c r="C194" s="217"/>
      <c r="D194" s="207" t="s">
        <v>166</v>
      </c>
      <c r="E194" s="217"/>
      <c r="F194" s="219" t="s">
        <v>1698</v>
      </c>
      <c r="G194" s="217"/>
      <c r="H194" s="220">
        <v>3.36</v>
      </c>
      <c r="I194" s="221"/>
      <c r="J194" s="217"/>
      <c r="K194" s="217"/>
      <c r="L194" s="222"/>
      <c r="M194" s="223"/>
      <c r="N194" s="224"/>
      <c r="O194" s="224"/>
      <c r="P194" s="224"/>
      <c r="Q194" s="224"/>
      <c r="R194" s="224"/>
      <c r="S194" s="224"/>
      <c r="T194" s="225"/>
      <c r="AT194" s="226" t="s">
        <v>166</v>
      </c>
      <c r="AU194" s="226" t="s">
        <v>85</v>
      </c>
      <c r="AV194" s="12" t="s">
        <v>85</v>
      </c>
      <c r="AW194" s="12" t="s">
        <v>6</v>
      </c>
      <c r="AX194" s="12" t="s">
        <v>82</v>
      </c>
      <c r="AY194" s="226" t="s">
        <v>157</v>
      </c>
    </row>
    <row r="195" spans="2:65" s="1" customFormat="1" ht="22.8" customHeight="1">
      <c r="B195" s="40"/>
      <c r="C195" s="193" t="s">
        <v>370</v>
      </c>
      <c r="D195" s="193" t="s">
        <v>160</v>
      </c>
      <c r="E195" s="194" t="s">
        <v>1699</v>
      </c>
      <c r="F195" s="195" t="s">
        <v>1700</v>
      </c>
      <c r="G195" s="196" t="s">
        <v>213</v>
      </c>
      <c r="H195" s="197">
        <v>224</v>
      </c>
      <c r="I195" s="198">
        <v>35.49</v>
      </c>
      <c r="J195" s="199">
        <f>ROUND(I195*H195,2)</f>
        <v>7949.76</v>
      </c>
      <c r="K195" s="195" t="s">
        <v>214</v>
      </c>
      <c r="L195" s="60"/>
      <c r="M195" s="200" t="s">
        <v>21</v>
      </c>
      <c r="N195" s="201" t="s">
        <v>45</v>
      </c>
      <c r="O195" s="41"/>
      <c r="P195" s="202">
        <f>O195*H195</f>
        <v>0</v>
      </c>
      <c r="Q195" s="202">
        <v>0</v>
      </c>
      <c r="R195" s="202">
        <f>Q195*H195</f>
        <v>0</v>
      </c>
      <c r="S195" s="202">
        <v>0</v>
      </c>
      <c r="T195" s="203">
        <f>S195*H195</f>
        <v>0</v>
      </c>
      <c r="AR195" s="24" t="s">
        <v>164</v>
      </c>
      <c r="AT195" s="24" t="s">
        <v>160</v>
      </c>
      <c r="AU195" s="24" t="s">
        <v>85</v>
      </c>
      <c r="AY195" s="24" t="s">
        <v>157</v>
      </c>
      <c r="BE195" s="204">
        <f>IF(N195="základní",J195,0)</f>
        <v>7949.76</v>
      </c>
      <c r="BF195" s="204">
        <f>IF(N195="snížená",J195,0)</f>
        <v>0</v>
      </c>
      <c r="BG195" s="204">
        <f>IF(N195="zákl. přenesená",J195,0)</f>
        <v>0</v>
      </c>
      <c r="BH195" s="204">
        <f>IF(N195="sníž. přenesená",J195,0)</f>
        <v>0</v>
      </c>
      <c r="BI195" s="204">
        <f>IF(N195="nulová",J195,0)</f>
        <v>0</v>
      </c>
      <c r="BJ195" s="24" t="s">
        <v>82</v>
      </c>
      <c r="BK195" s="204">
        <f>ROUND(I195*H195,2)</f>
        <v>7949.76</v>
      </c>
      <c r="BL195" s="24" t="s">
        <v>164</v>
      </c>
      <c r="BM195" s="24" t="s">
        <v>1701</v>
      </c>
    </row>
    <row r="196" spans="2:47" s="1" customFormat="1" ht="156">
      <c r="B196" s="40"/>
      <c r="C196" s="62"/>
      <c r="D196" s="207" t="s">
        <v>216</v>
      </c>
      <c r="E196" s="62"/>
      <c r="F196" s="227" t="s">
        <v>529</v>
      </c>
      <c r="G196" s="62"/>
      <c r="H196" s="62"/>
      <c r="I196" s="164"/>
      <c r="J196" s="62"/>
      <c r="K196" s="62"/>
      <c r="L196" s="60"/>
      <c r="M196" s="228"/>
      <c r="N196" s="41"/>
      <c r="O196" s="41"/>
      <c r="P196" s="41"/>
      <c r="Q196" s="41"/>
      <c r="R196" s="41"/>
      <c r="S196" s="41"/>
      <c r="T196" s="77"/>
      <c r="AT196" s="24" t="s">
        <v>216</v>
      </c>
      <c r="AU196" s="24" t="s">
        <v>85</v>
      </c>
    </row>
    <row r="197" spans="2:51" s="12" customFormat="1" ht="13.5">
      <c r="B197" s="216"/>
      <c r="C197" s="217"/>
      <c r="D197" s="207" t="s">
        <v>166</v>
      </c>
      <c r="E197" s="218" t="s">
        <v>21</v>
      </c>
      <c r="F197" s="219" t="s">
        <v>1702</v>
      </c>
      <c r="G197" s="217"/>
      <c r="H197" s="220">
        <v>224</v>
      </c>
      <c r="I197" s="221"/>
      <c r="J197" s="217"/>
      <c r="K197" s="217"/>
      <c r="L197" s="222"/>
      <c r="M197" s="223"/>
      <c r="N197" s="224"/>
      <c r="O197" s="224"/>
      <c r="P197" s="224"/>
      <c r="Q197" s="224"/>
      <c r="R197" s="224"/>
      <c r="S197" s="224"/>
      <c r="T197" s="225"/>
      <c r="AT197" s="226" t="s">
        <v>166</v>
      </c>
      <c r="AU197" s="226" t="s">
        <v>85</v>
      </c>
      <c r="AV197" s="12" t="s">
        <v>85</v>
      </c>
      <c r="AW197" s="12" t="s">
        <v>37</v>
      </c>
      <c r="AX197" s="12" t="s">
        <v>82</v>
      </c>
      <c r="AY197" s="226" t="s">
        <v>157</v>
      </c>
    </row>
    <row r="198" spans="2:65" s="1" customFormat="1" ht="14.4" customHeight="1">
      <c r="B198" s="40"/>
      <c r="C198" s="244" t="s">
        <v>381</v>
      </c>
      <c r="D198" s="244" t="s">
        <v>457</v>
      </c>
      <c r="E198" s="245" t="s">
        <v>1703</v>
      </c>
      <c r="F198" s="246" t="s">
        <v>1704</v>
      </c>
      <c r="G198" s="247" t="s">
        <v>275</v>
      </c>
      <c r="H198" s="248">
        <v>22.4</v>
      </c>
      <c r="I198" s="249">
        <v>1165.26</v>
      </c>
      <c r="J198" s="250">
        <f>ROUND(I198*H198,2)</f>
        <v>26101.82</v>
      </c>
      <c r="K198" s="246" t="s">
        <v>21</v>
      </c>
      <c r="L198" s="251"/>
      <c r="M198" s="252" t="s">
        <v>21</v>
      </c>
      <c r="N198" s="253" t="s">
        <v>45</v>
      </c>
      <c r="O198" s="41"/>
      <c r="P198" s="202">
        <f>O198*H198</f>
        <v>0</v>
      </c>
      <c r="Q198" s="202">
        <v>0</v>
      </c>
      <c r="R198" s="202">
        <f>Q198*H198</f>
        <v>0</v>
      </c>
      <c r="S198" s="202">
        <v>0</v>
      </c>
      <c r="T198" s="203">
        <f>S198*H198</f>
        <v>0</v>
      </c>
      <c r="AR198" s="24" t="s">
        <v>251</v>
      </c>
      <c r="AT198" s="24" t="s">
        <v>457</v>
      </c>
      <c r="AU198" s="24" t="s">
        <v>85</v>
      </c>
      <c r="AY198" s="24" t="s">
        <v>157</v>
      </c>
      <c r="BE198" s="204">
        <f>IF(N198="základní",J198,0)</f>
        <v>26101.82</v>
      </c>
      <c r="BF198" s="204">
        <f>IF(N198="snížená",J198,0)</f>
        <v>0</v>
      </c>
      <c r="BG198" s="204">
        <f>IF(N198="zákl. přenesená",J198,0)</f>
        <v>0</v>
      </c>
      <c r="BH198" s="204">
        <f>IF(N198="sníž. přenesená",J198,0)</f>
        <v>0</v>
      </c>
      <c r="BI198" s="204">
        <f>IF(N198="nulová",J198,0)</f>
        <v>0</v>
      </c>
      <c r="BJ198" s="24" t="s">
        <v>82</v>
      </c>
      <c r="BK198" s="204">
        <f>ROUND(I198*H198,2)</f>
        <v>26101.82</v>
      </c>
      <c r="BL198" s="24" t="s">
        <v>164</v>
      </c>
      <c r="BM198" s="24" t="s">
        <v>1705</v>
      </c>
    </row>
    <row r="199" spans="2:51" s="12" customFormat="1" ht="13.5">
      <c r="B199" s="216"/>
      <c r="C199" s="217"/>
      <c r="D199" s="207" t="s">
        <v>166</v>
      </c>
      <c r="E199" s="218" t="s">
        <v>21</v>
      </c>
      <c r="F199" s="219" t="s">
        <v>1706</v>
      </c>
      <c r="G199" s="217"/>
      <c r="H199" s="220">
        <v>22.4</v>
      </c>
      <c r="I199" s="221"/>
      <c r="J199" s="217"/>
      <c r="K199" s="217"/>
      <c r="L199" s="222"/>
      <c r="M199" s="223"/>
      <c r="N199" s="224"/>
      <c r="O199" s="224"/>
      <c r="P199" s="224"/>
      <c r="Q199" s="224"/>
      <c r="R199" s="224"/>
      <c r="S199" s="224"/>
      <c r="T199" s="225"/>
      <c r="AT199" s="226" t="s">
        <v>166</v>
      </c>
      <c r="AU199" s="226" t="s">
        <v>85</v>
      </c>
      <c r="AV199" s="12" t="s">
        <v>85</v>
      </c>
      <c r="AW199" s="12" t="s">
        <v>37</v>
      </c>
      <c r="AX199" s="12" t="s">
        <v>82</v>
      </c>
      <c r="AY199" s="226" t="s">
        <v>157</v>
      </c>
    </row>
    <row r="200" spans="2:65" s="1" customFormat="1" ht="14.4" customHeight="1">
      <c r="B200" s="40"/>
      <c r="C200" s="193" t="s">
        <v>376</v>
      </c>
      <c r="D200" s="193" t="s">
        <v>160</v>
      </c>
      <c r="E200" s="194" t="s">
        <v>1707</v>
      </c>
      <c r="F200" s="195" t="s">
        <v>1708</v>
      </c>
      <c r="G200" s="196" t="s">
        <v>275</v>
      </c>
      <c r="H200" s="197">
        <v>0.672</v>
      </c>
      <c r="I200" s="198">
        <v>553.13</v>
      </c>
      <c r="J200" s="199">
        <f>ROUND(I200*H200,2)</f>
        <v>371.7</v>
      </c>
      <c r="K200" s="195" t="s">
        <v>214</v>
      </c>
      <c r="L200" s="60"/>
      <c r="M200" s="200" t="s">
        <v>21</v>
      </c>
      <c r="N200" s="201" t="s">
        <v>45</v>
      </c>
      <c r="O200" s="41"/>
      <c r="P200" s="202">
        <f>O200*H200</f>
        <v>0</v>
      </c>
      <c r="Q200" s="202">
        <v>0</v>
      </c>
      <c r="R200" s="202">
        <f>Q200*H200</f>
        <v>0</v>
      </c>
      <c r="S200" s="202">
        <v>0</v>
      </c>
      <c r="T200" s="203">
        <f>S200*H200</f>
        <v>0</v>
      </c>
      <c r="AR200" s="24" t="s">
        <v>164</v>
      </c>
      <c r="AT200" s="24" t="s">
        <v>160</v>
      </c>
      <c r="AU200" s="24" t="s">
        <v>85</v>
      </c>
      <c r="AY200" s="24" t="s">
        <v>157</v>
      </c>
      <c r="BE200" s="204">
        <f>IF(N200="základní",J200,0)</f>
        <v>371.7</v>
      </c>
      <c r="BF200" s="204">
        <f>IF(N200="snížená",J200,0)</f>
        <v>0</v>
      </c>
      <c r="BG200" s="204">
        <f>IF(N200="zákl. přenesená",J200,0)</f>
        <v>0</v>
      </c>
      <c r="BH200" s="204">
        <f>IF(N200="sníž. přenesená",J200,0)</f>
        <v>0</v>
      </c>
      <c r="BI200" s="204">
        <f>IF(N200="nulová",J200,0)</f>
        <v>0</v>
      </c>
      <c r="BJ200" s="24" t="s">
        <v>82</v>
      </c>
      <c r="BK200" s="204">
        <f>ROUND(I200*H200,2)</f>
        <v>371.7</v>
      </c>
      <c r="BL200" s="24" t="s">
        <v>164</v>
      </c>
      <c r="BM200" s="24" t="s">
        <v>1709</v>
      </c>
    </row>
    <row r="201" spans="2:51" s="12" customFormat="1" ht="13.5">
      <c r="B201" s="216"/>
      <c r="C201" s="217"/>
      <c r="D201" s="207" t="s">
        <v>166</v>
      </c>
      <c r="E201" s="218" t="s">
        <v>21</v>
      </c>
      <c r="F201" s="219" t="s">
        <v>1710</v>
      </c>
      <c r="G201" s="217"/>
      <c r="H201" s="220">
        <v>0.672</v>
      </c>
      <c r="I201" s="221"/>
      <c r="J201" s="217"/>
      <c r="K201" s="217"/>
      <c r="L201" s="222"/>
      <c r="M201" s="223"/>
      <c r="N201" s="224"/>
      <c r="O201" s="224"/>
      <c r="P201" s="224"/>
      <c r="Q201" s="224"/>
      <c r="R201" s="224"/>
      <c r="S201" s="224"/>
      <c r="T201" s="225"/>
      <c r="AT201" s="226" t="s">
        <v>166</v>
      </c>
      <c r="AU201" s="226" t="s">
        <v>85</v>
      </c>
      <c r="AV201" s="12" t="s">
        <v>85</v>
      </c>
      <c r="AW201" s="12" t="s">
        <v>37</v>
      </c>
      <c r="AX201" s="12" t="s">
        <v>82</v>
      </c>
      <c r="AY201" s="226" t="s">
        <v>157</v>
      </c>
    </row>
    <row r="202" spans="2:65" s="1" customFormat="1" ht="14.4" customHeight="1">
      <c r="B202" s="40"/>
      <c r="C202" s="193" t="s">
        <v>387</v>
      </c>
      <c r="D202" s="193" t="s">
        <v>160</v>
      </c>
      <c r="E202" s="194" t="s">
        <v>1711</v>
      </c>
      <c r="F202" s="195" t="s">
        <v>1712</v>
      </c>
      <c r="G202" s="196" t="s">
        <v>275</v>
      </c>
      <c r="H202" s="197">
        <v>0.672</v>
      </c>
      <c r="I202" s="198">
        <v>245.83</v>
      </c>
      <c r="J202" s="199">
        <f>ROUND(I202*H202,2)</f>
        <v>165.2</v>
      </c>
      <c r="K202" s="195" t="s">
        <v>214</v>
      </c>
      <c r="L202" s="60"/>
      <c r="M202" s="200" t="s">
        <v>21</v>
      </c>
      <c r="N202" s="201" t="s">
        <v>45</v>
      </c>
      <c r="O202" s="41"/>
      <c r="P202" s="202">
        <f>O202*H202</f>
        <v>0</v>
      </c>
      <c r="Q202" s="202">
        <v>0</v>
      </c>
      <c r="R202" s="202">
        <f>Q202*H202</f>
        <v>0</v>
      </c>
      <c r="S202" s="202">
        <v>0</v>
      </c>
      <c r="T202" s="203">
        <f>S202*H202</f>
        <v>0</v>
      </c>
      <c r="AR202" s="24" t="s">
        <v>164</v>
      </c>
      <c r="AT202" s="24" t="s">
        <v>160</v>
      </c>
      <c r="AU202" s="24" t="s">
        <v>85</v>
      </c>
      <c r="AY202" s="24" t="s">
        <v>157</v>
      </c>
      <c r="BE202" s="204">
        <f>IF(N202="základní",J202,0)</f>
        <v>165.2</v>
      </c>
      <c r="BF202" s="204">
        <f>IF(N202="snížená",J202,0)</f>
        <v>0</v>
      </c>
      <c r="BG202" s="204">
        <f>IF(N202="zákl. přenesená",J202,0)</f>
        <v>0</v>
      </c>
      <c r="BH202" s="204">
        <f>IF(N202="sníž. přenesená",J202,0)</f>
        <v>0</v>
      </c>
      <c r="BI202" s="204">
        <f>IF(N202="nulová",J202,0)</f>
        <v>0</v>
      </c>
      <c r="BJ202" s="24" t="s">
        <v>82</v>
      </c>
      <c r="BK202" s="204">
        <f>ROUND(I202*H202,2)</f>
        <v>165.2</v>
      </c>
      <c r="BL202" s="24" t="s">
        <v>164</v>
      </c>
      <c r="BM202" s="24" t="s">
        <v>1713</v>
      </c>
    </row>
    <row r="203" spans="2:47" s="1" customFormat="1" ht="84">
      <c r="B203" s="40"/>
      <c r="C203" s="62"/>
      <c r="D203" s="207" t="s">
        <v>216</v>
      </c>
      <c r="E203" s="62"/>
      <c r="F203" s="227" t="s">
        <v>1714</v>
      </c>
      <c r="G203" s="62"/>
      <c r="H203" s="62"/>
      <c r="I203" s="164"/>
      <c r="J203" s="62"/>
      <c r="K203" s="62"/>
      <c r="L203" s="60"/>
      <c r="M203" s="228"/>
      <c r="N203" s="41"/>
      <c r="O203" s="41"/>
      <c r="P203" s="41"/>
      <c r="Q203" s="41"/>
      <c r="R203" s="41"/>
      <c r="S203" s="41"/>
      <c r="T203" s="77"/>
      <c r="AT203" s="24" t="s">
        <v>216</v>
      </c>
      <c r="AU203" s="24" t="s">
        <v>85</v>
      </c>
    </row>
    <row r="204" spans="2:63" s="10" customFormat="1" ht="29.85" customHeight="1">
      <c r="B204" s="177"/>
      <c r="C204" s="178"/>
      <c r="D204" s="179" t="s">
        <v>73</v>
      </c>
      <c r="E204" s="191" t="s">
        <v>85</v>
      </c>
      <c r="F204" s="191" t="s">
        <v>543</v>
      </c>
      <c r="G204" s="178"/>
      <c r="H204" s="178"/>
      <c r="I204" s="181"/>
      <c r="J204" s="192">
        <f>BK204</f>
        <v>810425.13</v>
      </c>
      <c r="K204" s="178"/>
      <c r="L204" s="183"/>
      <c r="M204" s="184"/>
      <c r="N204" s="185"/>
      <c r="O204" s="185"/>
      <c r="P204" s="186">
        <f>SUM(P205:P238)</f>
        <v>0</v>
      </c>
      <c r="Q204" s="185"/>
      <c r="R204" s="186">
        <f>SUM(R205:R238)</f>
        <v>11.99490238</v>
      </c>
      <c r="S204" s="185"/>
      <c r="T204" s="187">
        <f>SUM(T205:T238)</f>
        <v>0</v>
      </c>
      <c r="AR204" s="188" t="s">
        <v>82</v>
      </c>
      <c r="AT204" s="189" t="s">
        <v>73</v>
      </c>
      <c r="AU204" s="189" t="s">
        <v>82</v>
      </c>
      <c r="AY204" s="188" t="s">
        <v>157</v>
      </c>
      <c r="BK204" s="190">
        <f>SUM(BK205:BK238)</f>
        <v>810425.13</v>
      </c>
    </row>
    <row r="205" spans="2:65" s="1" customFormat="1" ht="22.8" customHeight="1">
      <c r="B205" s="40"/>
      <c r="C205" s="193" t="s">
        <v>391</v>
      </c>
      <c r="D205" s="193" t="s">
        <v>160</v>
      </c>
      <c r="E205" s="194" t="s">
        <v>1715</v>
      </c>
      <c r="F205" s="195" t="s">
        <v>1716</v>
      </c>
      <c r="G205" s="196" t="s">
        <v>577</v>
      </c>
      <c r="H205" s="197">
        <v>26.9</v>
      </c>
      <c r="I205" s="198">
        <v>175.77</v>
      </c>
      <c r="J205" s="199">
        <f>ROUND(I205*H205,2)</f>
        <v>4728.21</v>
      </c>
      <c r="K205" s="195" t="s">
        <v>214</v>
      </c>
      <c r="L205" s="60"/>
      <c r="M205" s="200" t="s">
        <v>21</v>
      </c>
      <c r="N205" s="201" t="s">
        <v>45</v>
      </c>
      <c r="O205" s="41"/>
      <c r="P205" s="202">
        <f>O205*H205</f>
        <v>0</v>
      </c>
      <c r="Q205" s="202">
        <v>0.00114</v>
      </c>
      <c r="R205" s="202">
        <f>Q205*H205</f>
        <v>0.030666</v>
      </c>
      <c r="S205" s="202">
        <v>0</v>
      </c>
      <c r="T205" s="203">
        <f>S205*H205</f>
        <v>0</v>
      </c>
      <c r="AR205" s="24" t="s">
        <v>164</v>
      </c>
      <c r="AT205" s="24" t="s">
        <v>160</v>
      </c>
      <c r="AU205" s="24" t="s">
        <v>85</v>
      </c>
      <c r="AY205" s="24" t="s">
        <v>157</v>
      </c>
      <c r="BE205" s="204">
        <f>IF(N205="základní",J205,0)</f>
        <v>4728.21</v>
      </c>
      <c r="BF205" s="204">
        <f>IF(N205="snížená",J205,0)</f>
        <v>0</v>
      </c>
      <c r="BG205" s="204">
        <f>IF(N205="zákl. přenesená",J205,0)</f>
        <v>0</v>
      </c>
      <c r="BH205" s="204">
        <f>IF(N205="sníž. přenesená",J205,0)</f>
        <v>0</v>
      </c>
      <c r="BI205" s="204">
        <f>IF(N205="nulová",J205,0)</f>
        <v>0</v>
      </c>
      <c r="BJ205" s="24" t="s">
        <v>82</v>
      </c>
      <c r="BK205" s="204">
        <f>ROUND(I205*H205,2)</f>
        <v>4728.21</v>
      </c>
      <c r="BL205" s="24" t="s">
        <v>164</v>
      </c>
      <c r="BM205" s="24" t="s">
        <v>1717</v>
      </c>
    </row>
    <row r="206" spans="2:47" s="1" customFormat="1" ht="144">
      <c r="B206" s="40"/>
      <c r="C206" s="62"/>
      <c r="D206" s="207" t="s">
        <v>216</v>
      </c>
      <c r="E206" s="62"/>
      <c r="F206" s="227" t="s">
        <v>1718</v>
      </c>
      <c r="G206" s="62"/>
      <c r="H206" s="62"/>
      <c r="I206" s="164"/>
      <c r="J206" s="62"/>
      <c r="K206" s="62"/>
      <c r="L206" s="60"/>
      <c r="M206" s="228"/>
      <c r="N206" s="41"/>
      <c r="O206" s="41"/>
      <c r="P206" s="41"/>
      <c r="Q206" s="41"/>
      <c r="R206" s="41"/>
      <c r="S206" s="41"/>
      <c r="T206" s="77"/>
      <c r="AT206" s="24" t="s">
        <v>216</v>
      </c>
      <c r="AU206" s="24" t="s">
        <v>85</v>
      </c>
    </row>
    <row r="207" spans="2:51" s="11" customFormat="1" ht="24">
      <c r="B207" s="205"/>
      <c r="C207" s="206"/>
      <c r="D207" s="207" t="s">
        <v>166</v>
      </c>
      <c r="E207" s="208" t="s">
        <v>21</v>
      </c>
      <c r="F207" s="209" t="s">
        <v>1719</v>
      </c>
      <c r="G207" s="206"/>
      <c r="H207" s="208" t="s">
        <v>21</v>
      </c>
      <c r="I207" s="210"/>
      <c r="J207" s="206"/>
      <c r="K207" s="206"/>
      <c r="L207" s="211"/>
      <c r="M207" s="212"/>
      <c r="N207" s="213"/>
      <c r="O207" s="213"/>
      <c r="P207" s="213"/>
      <c r="Q207" s="213"/>
      <c r="R207" s="213"/>
      <c r="S207" s="213"/>
      <c r="T207" s="214"/>
      <c r="AT207" s="215" t="s">
        <v>166</v>
      </c>
      <c r="AU207" s="215" t="s">
        <v>85</v>
      </c>
      <c r="AV207" s="11" t="s">
        <v>82</v>
      </c>
      <c r="AW207" s="11" t="s">
        <v>37</v>
      </c>
      <c r="AX207" s="11" t="s">
        <v>74</v>
      </c>
      <c r="AY207" s="215" t="s">
        <v>157</v>
      </c>
    </row>
    <row r="208" spans="2:51" s="12" customFormat="1" ht="13.5">
      <c r="B208" s="216"/>
      <c r="C208" s="217"/>
      <c r="D208" s="207" t="s">
        <v>166</v>
      </c>
      <c r="E208" s="218" t="s">
        <v>21</v>
      </c>
      <c r="F208" s="219" t="s">
        <v>1720</v>
      </c>
      <c r="G208" s="217"/>
      <c r="H208" s="220">
        <v>26.9</v>
      </c>
      <c r="I208" s="221"/>
      <c r="J208" s="217"/>
      <c r="K208" s="217"/>
      <c r="L208" s="222"/>
      <c r="M208" s="223"/>
      <c r="N208" s="224"/>
      <c r="O208" s="224"/>
      <c r="P208" s="224"/>
      <c r="Q208" s="224"/>
      <c r="R208" s="224"/>
      <c r="S208" s="224"/>
      <c r="T208" s="225"/>
      <c r="AT208" s="226" t="s">
        <v>166</v>
      </c>
      <c r="AU208" s="226" t="s">
        <v>85</v>
      </c>
      <c r="AV208" s="12" t="s">
        <v>85</v>
      </c>
      <c r="AW208" s="12" t="s">
        <v>37</v>
      </c>
      <c r="AX208" s="12" t="s">
        <v>82</v>
      </c>
      <c r="AY208" s="226" t="s">
        <v>157</v>
      </c>
    </row>
    <row r="209" spans="2:65" s="1" customFormat="1" ht="22.8" customHeight="1">
      <c r="B209" s="40"/>
      <c r="C209" s="193" t="s">
        <v>395</v>
      </c>
      <c r="D209" s="193" t="s">
        <v>160</v>
      </c>
      <c r="E209" s="194" t="s">
        <v>601</v>
      </c>
      <c r="F209" s="195" t="s">
        <v>602</v>
      </c>
      <c r="G209" s="196" t="s">
        <v>275</v>
      </c>
      <c r="H209" s="197">
        <v>57.044</v>
      </c>
      <c r="I209" s="198">
        <v>5278.59</v>
      </c>
      <c r="J209" s="199">
        <f>ROUND(I209*H209,2)</f>
        <v>301111.89</v>
      </c>
      <c r="K209" s="195" t="s">
        <v>214</v>
      </c>
      <c r="L209" s="60"/>
      <c r="M209" s="200" t="s">
        <v>21</v>
      </c>
      <c r="N209" s="201" t="s">
        <v>45</v>
      </c>
      <c r="O209" s="41"/>
      <c r="P209" s="202">
        <f>O209*H209</f>
        <v>0</v>
      </c>
      <c r="Q209" s="202">
        <v>0</v>
      </c>
      <c r="R209" s="202">
        <f>Q209*H209</f>
        <v>0</v>
      </c>
      <c r="S209" s="202">
        <v>0</v>
      </c>
      <c r="T209" s="203">
        <f>S209*H209</f>
        <v>0</v>
      </c>
      <c r="AR209" s="24" t="s">
        <v>164</v>
      </c>
      <c r="AT209" s="24" t="s">
        <v>160</v>
      </c>
      <c r="AU209" s="24" t="s">
        <v>85</v>
      </c>
      <c r="AY209" s="24" t="s">
        <v>157</v>
      </c>
      <c r="BE209" s="204">
        <f>IF(N209="základní",J209,0)</f>
        <v>301111.89</v>
      </c>
      <c r="BF209" s="204">
        <f>IF(N209="snížená",J209,0)</f>
        <v>0</v>
      </c>
      <c r="BG209" s="204">
        <f>IF(N209="zákl. přenesená",J209,0)</f>
        <v>0</v>
      </c>
      <c r="BH209" s="204">
        <f>IF(N209="sníž. přenesená",J209,0)</f>
        <v>0</v>
      </c>
      <c r="BI209" s="204">
        <f>IF(N209="nulová",J209,0)</f>
        <v>0</v>
      </c>
      <c r="BJ209" s="24" t="s">
        <v>82</v>
      </c>
      <c r="BK209" s="204">
        <f>ROUND(I209*H209,2)</f>
        <v>301111.89</v>
      </c>
      <c r="BL209" s="24" t="s">
        <v>164</v>
      </c>
      <c r="BM209" s="24" t="s">
        <v>1721</v>
      </c>
    </row>
    <row r="210" spans="2:47" s="1" customFormat="1" ht="156">
      <c r="B210" s="40"/>
      <c r="C210" s="62"/>
      <c r="D210" s="207" t="s">
        <v>216</v>
      </c>
      <c r="E210" s="62"/>
      <c r="F210" s="227" t="s">
        <v>604</v>
      </c>
      <c r="G210" s="62"/>
      <c r="H210" s="62"/>
      <c r="I210" s="164"/>
      <c r="J210" s="62"/>
      <c r="K210" s="62"/>
      <c r="L210" s="60"/>
      <c r="M210" s="228"/>
      <c r="N210" s="41"/>
      <c r="O210" s="41"/>
      <c r="P210" s="41"/>
      <c r="Q210" s="41"/>
      <c r="R210" s="41"/>
      <c r="S210" s="41"/>
      <c r="T210" s="77"/>
      <c r="AT210" s="24" t="s">
        <v>216</v>
      </c>
      <c r="AU210" s="24" t="s">
        <v>85</v>
      </c>
    </row>
    <row r="211" spans="2:51" s="11" customFormat="1" ht="13.5">
      <c r="B211" s="205"/>
      <c r="C211" s="206"/>
      <c r="D211" s="207" t="s">
        <v>166</v>
      </c>
      <c r="E211" s="208" t="s">
        <v>21</v>
      </c>
      <c r="F211" s="209" t="s">
        <v>1722</v>
      </c>
      <c r="G211" s="206"/>
      <c r="H211" s="208" t="s">
        <v>21</v>
      </c>
      <c r="I211" s="210"/>
      <c r="J211" s="206"/>
      <c r="K211" s="206"/>
      <c r="L211" s="211"/>
      <c r="M211" s="212"/>
      <c r="N211" s="213"/>
      <c r="O211" s="213"/>
      <c r="P211" s="213"/>
      <c r="Q211" s="213"/>
      <c r="R211" s="213"/>
      <c r="S211" s="213"/>
      <c r="T211" s="214"/>
      <c r="AT211" s="215" t="s">
        <v>166</v>
      </c>
      <c r="AU211" s="215" t="s">
        <v>85</v>
      </c>
      <c r="AV211" s="11" t="s">
        <v>82</v>
      </c>
      <c r="AW211" s="11" t="s">
        <v>37</v>
      </c>
      <c r="AX211" s="11" t="s">
        <v>74</v>
      </c>
      <c r="AY211" s="215" t="s">
        <v>157</v>
      </c>
    </row>
    <row r="212" spans="2:51" s="12" customFormat="1" ht="13.5">
      <c r="B212" s="216"/>
      <c r="C212" s="217"/>
      <c r="D212" s="207" t="s">
        <v>166</v>
      </c>
      <c r="E212" s="218" t="s">
        <v>21</v>
      </c>
      <c r="F212" s="219" t="s">
        <v>1723</v>
      </c>
      <c r="G212" s="217"/>
      <c r="H212" s="220">
        <v>57.044</v>
      </c>
      <c r="I212" s="221"/>
      <c r="J212" s="217"/>
      <c r="K212" s="217"/>
      <c r="L212" s="222"/>
      <c r="M212" s="223"/>
      <c r="N212" s="224"/>
      <c r="O212" s="224"/>
      <c r="P212" s="224"/>
      <c r="Q212" s="224"/>
      <c r="R212" s="224"/>
      <c r="S212" s="224"/>
      <c r="T212" s="225"/>
      <c r="AT212" s="226" t="s">
        <v>166</v>
      </c>
      <c r="AU212" s="226" t="s">
        <v>85</v>
      </c>
      <c r="AV212" s="12" t="s">
        <v>85</v>
      </c>
      <c r="AW212" s="12" t="s">
        <v>37</v>
      </c>
      <c r="AX212" s="12" t="s">
        <v>82</v>
      </c>
      <c r="AY212" s="226" t="s">
        <v>157</v>
      </c>
    </row>
    <row r="213" spans="2:65" s="1" customFormat="1" ht="14.4" customHeight="1">
      <c r="B213" s="40"/>
      <c r="C213" s="193" t="s">
        <v>399</v>
      </c>
      <c r="D213" s="193" t="s">
        <v>160</v>
      </c>
      <c r="E213" s="194" t="s">
        <v>607</v>
      </c>
      <c r="F213" s="195" t="s">
        <v>608</v>
      </c>
      <c r="G213" s="196" t="s">
        <v>213</v>
      </c>
      <c r="H213" s="197">
        <v>31.37</v>
      </c>
      <c r="I213" s="198">
        <v>924.1</v>
      </c>
      <c r="J213" s="199">
        <f>ROUND(I213*H213,2)</f>
        <v>28989.02</v>
      </c>
      <c r="K213" s="195" t="s">
        <v>214</v>
      </c>
      <c r="L213" s="60"/>
      <c r="M213" s="200" t="s">
        <v>21</v>
      </c>
      <c r="N213" s="201" t="s">
        <v>45</v>
      </c>
      <c r="O213" s="41"/>
      <c r="P213" s="202">
        <f>O213*H213</f>
        <v>0</v>
      </c>
      <c r="Q213" s="202">
        <v>0.00144</v>
      </c>
      <c r="R213" s="202">
        <f>Q213*H213</f>
        <v>0.045172800000000006</v>
      </c>
      <c r="S213" s="202">
        <v>0</v>
      </c>
      <c r="T213" s="203">
        <f>S213*H213</f>
        <v>0</v>
      </c>
      <c r="AR213" s="24" t="s">
        <v>164</v>
      </c>
      <c r="AT213" s="24" t="s">
        <v>160</v>
      </c>
      <c r="AU213" s="24" t="s">
        <v>85</v>
      </c>
      <c r="AY213" s="24" t="s">
        <v>157</v>
      </c>
      <c r="BE213" s="204">
        <f>IF(N213="základní",J213,0)</f>
        <v>28989.02</v>
      </c>
      <c r="BF213" s="204">
        <f>IF(N213="snížená",J213,0)</f>
        <v>0</v>
      </c>
      <c r="BG213" s="204">
        <f>IF(N213="zákl. přenesená",J213,0)</f>
        <v>0</v>
      </c>
      <c r="BH213" s="204">
        <f>IF(N213="sníž. přenesená",J213,0)</f>
        <v>0</v>
      </c>
      <c r="BI213" s="204">
        <f>IF(N213="nulová",J213,0)</f>
        <v>0</v>
      </c>
      <c r="BJ213" s="24" t="s">
        <v>82</v>
      </c>
      <c r="BK213" s="204">
        <f>ROUND(I213*H213,2)</f>
        <v>28989.02</v>
      </c>
      <c r="BL213" s="24" t="s">
        <v>164</v>
      </c>
      <c r="BM213" s="24" t="s">
        <v>1724</v>
      </c>
    </row>
    <row r="214" spans="2:47" s="1" customFormat="1" ht="156">
      <c r="B214" s="40"/>
      <c r="C214" s="62"/>
      <c r="D214" s="207" t="s">
        <v>216</v>
      </c>
      <c r="E214" s="62"/>
      <c r="F214" s="227" t="s">
        <v>610</v>
      </c>
      <c r="G214" s="62"/>
      <c r="H214" s="62"/>
      <c r="I214" s="164"/>
      <c r="J214" s="62"/>
      <c r="K214" s="62"/>
      <c r="L214" s="60"/>
      <c r="M214" s="228"/>
      <c r="N214" s="41"/>
      <c r="O214" s="41"/>
      <c r="P214" s="41"/>
      <c r="Q214" s="41"/>
      <c r="R214" s="41"/>
      <c r="S214" s="41"/>
      <c r="T214" s="77"/>
      <c r="AT214" s="24" t="s">
        <v>216</v>
      </c>
      <c r="AU214" s="24" t="s">
        <v>85</v>
      </c>
    </row>
    <row r="215" spans="2:51" s="12" customFormat="1" ht="13.5">
      <c r="B215" s="216"/>
      <c r="C215" s="217"/>
      <c r="D215" s="207" t="s">
        <v>166</v>
      </c>
      <c r="E215" s="218" t="s">
        <v>21</v>
      </c>
      <c r="F215" s="219" t="s">
        <v>1725</v>
      </c>
      <c r="G215" s="217"/>
      <c r="H215" s="220">
        <v>31.37</v>
      </c>
      <c r="I215" s="221"/>
      <c r="J215" s="217"/>
      <c r="K215" s="217"/>
      <c r="L215" s="222"/>
      <c r="M215" s="223"/>
      <c r="N215" s="224"/>
      <c r="O215" s="224"/>
      <c r="P215" s="224"/>
      <c r="Q215" s="224"/>
      <c r="R215" s="224"/>
      <c r="S215" s="224"/>
      <c r="T215" s="225"/>
      <c r="AT215" s="226" t="s">
        <v>166</v>
      </c>
      <c r="AU215" s="226" t="s">
        <v>85</v>
      </c>
      <c r="AV215" s="12" t="s">
        <v>85</v>
      </c>
      <c r="AW215" s="12" t="s">
        <v>37</v>
      </c>
      <c r="AX215" s="12" t="s">
        <v>82</v>
      </c>
      <c r="AY215" s="226" t="s">
        <v>157</v>
      </c>
    </row>
    <row r="216" spans="2:65" s="1" customFormat="1" ht="14.4" customHeight="1">
      <c r="B216" s="40"/>
      <c r="C216" s="193" t="s">
        <v>403</v>
      </c>
      <c r="D216" s="193" t="s">
        <v>160</v>
      </c>
      <c r="E216" s="194" t="s">
        <v>614</v>
      </c>
      <c r="F216" s="195" t="s">
        <v>615</v>
      </c>
      <c r="G216" s="196" t="s">
        <v>213</v>
      </c>
      <c r="H216" s="197">
        <v>31.37</v>
      </c>
      <c r="I216" s="198">
        <v>180.08</v>
      </c>
      <c r="J216" s="199">
        <f>ROUND(I216*H216,2)</f>
        <v>5649.11</v>
      </c>
      <c r="K216" s="195" t="s">
        <v>214</v>
      </c>
      <c r="L216" s="60"/>
      <c r="M216" s="200" t="s">
        <v>21</v>
      </c>
      <c r="N216" s="201" t="s">
        <v>45</v>
      </c>
      <c r="O216" s="41"/>
      <c r="P216" s="202">
        <f>O216*H216</f>
        <v>0</v>
      </c>
      <c r="Q216" s="202">
        <v>4E-05</v>
      </c>
      <c r="R216" s="202">
        <f>Q216*H216</f>
        <v>0.0012548000000000001</v>
      </c>
      <c r="S216" s="202">
        <v>0</v>
      </c>
      <c r="T216" s="203">
        <f>S216*H216</f>
        <v>0</v>
      </c>
      <c r="AR216" s="24" t="s">
        <v>164</v>
      </c>
      <c r="AT216" s="24" t="s">
        <v>160</v>
      </c>
      <c r="AU216" s="24" t="s">
        <v>85</v>
      </c>
      <c r="AY216" s="24" t="s">
        <v>157</v>
      </c>
      <c r="BE216" s="204">
        <f>IF(N216="základní",J216,0)</f>
        <v>5649.11</v>
      </c>
      <c r="BF216" s="204">
        <f>IF(N216="snížená",J216,0)</f>
        <v>0</v>
      </c>
      <c r="BG216" s="204">
        <f>IF(N216="zákl. přenesená",J216,0)</f>
        <v>0</v>
      </c>
      <c r="BH216" s="204">
        <f>IF(N216="sníž. přenesená",J216,0)</f>
        <v>0</v>
      </c>
      <c r="BI216" s="204">
        <f>IF(N216="nulová",J216,0)</f>
        <v>0</v>
      </c>
      <c r="BJ216" s="24" t="s">
        <v>82</v>
      </c>
      <c r="BK216" s="204">
        <f>ROUND(I216*H216,2)</f>
        <v>5649.11</v>
      </c>
      <c r="BL216" s="24" t="s">
        <v>164</v>
      </c>
      <c r="BM216" s="24" t="s">
        <v>1726</v>
      </c>
    </row>
    <row r="217" spans="2:47" s="1" customFormat="1" ht="156">
      <c r="B217" s="40"/>
      <c r="C217" s="62"/>
      <c r="D217" s="207" t="s">
        <v>216</v>
      </c>
      <c r="E217" s="62"/>
      <c r="F217" s="227" t="s">
        <v>610</v>
      </c>
      <c r="G217" s="62"/>
      <c r="H217" s="62"/>
      <c r="I217" s="164"/>
      <c r="J217" s="62"/>
      <c r="K217" s="62"/>
      <c r="L217" s="60"/>
      <c r="M217" s="228"/>
      <c r="N217" s="41"/>
      <c r="O217" s="41"/>
      <c r="P217" s="41"/>
      <c r="Q217" s="41"/>
      <c r="R217" s="41"/>
      <c r="S217" s="41"/>
      <c r="T217" s="77"/>
      <c r="AT217" s="24" t="s">
        <v>216</v>
      </c>
      <c r="AU217" s="24" t="s">
        <v>85</v>
      </c>
    </row>
    <row r="218" spans="2:65" s="1" customFormat="1" ht="22.8" customHeight="1">
      <c r="B218" s="40"/>
      <c r="C218" s="193" t="s">
        <v>411</v>
      </c>
      <c r="D218" s="193" t="s">
        <v>160</v>
      </c>
      <c r="E218" s="194" t="s">
        <v>1727</v>
      </c>
      <c r="F218" s="195" t="s">
        <v>1728</v>
      </c>
      <c r="G218" s="196" t="s">
        <v>460</v>
      </c>
      <c r="H218" s="197">
        <v>11.409</v>
      </c>
      <c r="I218" s="198">
        <v>32274.36</v>
      </c>
      <c r="J218" s="199">
        <f>ROUND(I218*H218,2)</f>
        <v>368218.17</v>
      </c>
      <c r="K218" s="195" t="s">
        <v>214</v>
      </c>
      <c r="L218" s="60"/>
      <c r="M218" s="200" t="s">
        <v>21</v>
      </c>
      <c r="N218" s="201" t="s">
        <v>45</v>
      </c>
      <c r="O218" s="41"/>
      <c r="P218" s="202">
        <f>O218*H218</f>
        <v>0</v>
      </c>
      <c r="Q218" s="202">
        <v>1.03822</v>
      </c>
      <c r="R218" s="202">
        <f>Q218*H218</f>
        <v>11.84505198</v>
      </c>
      <c r="S218" s="202">
        <v>0</v>
      </c>
      <c r="T218" s="203">
        <f>S218*H218</f>
        <v>0</v>
      </c>
      <c r="AR218" s="24" t="s">
        <v>164</v>
      </c>
      <c r="AT218" s="24" t="s">
        <v>160</v>
      </c>
      <c r="AU218" s="24" t="s">
        <v>85</v>
      </c>
      <c r="AY218" s="24" t="s">
        <v>157</v>
      </c>
      <c r="BE218" s="204">
        <f>IF(N218="základní",J218,0)</f>
        <v>368218.17</v>
      </c>
      <c r="BF218" s="204">
        <f>IF(N218="snížená",J218,0)</f>
        <v>0</v>
      </c>
      <c r="BG218" s="204">
        <f>IF(N218="zákl. přenesená",J218,0)</f>
        <v>0</v>
      </c>
      <c r="BH218" s="204">
        <f>IF(N218="sníž. přenesená",J218,0)</f>
        <v>0</v>
      </c>
      <c r="BI218" s="204">
        <f>IF(N218="nulová",J218,0)</f>
        <v>0</v>
      </c>
      <c r="BJ218" s="24" t="s">
        <v>82</v>
      </c>
      <c r="BK218" s="204">
        <f>ROUND(I218*H218,2)</f>
        <v>368218.17</v>
      </c>
      <c r="BL218" s="24" t="s">
        <v>164</v>
      </c>
      <c r="BM218" s="24" t="s">
        <v>1729</v>
      </c>
    </row>
    <row r="219" spans="2:47" s="1" customFormat="1" ht="120">
      <c r="B219" s="40"/>
      <c r="C219" s="62"/>
      <c r="D219" s="207" t="s">
        <v>216</v>
      </c>
      <c r="E219" s="62"/>
      <c r="F219" s="227" t="s">
        <v>1730</v>
      </c>
      <c r="G219" s="62"/>
      <c r="H219" s="62"/>
      <c r="I219" s="164"/>
      <c r="J219" s="62"/>
      <c r="K219" s="62"/>
      <c r="L219" s="60"/>
      <c r="M219" s="228"/>
      <c r="N219" s="41"/>
      <c r="O219" s="41"/>
      <c r="P219" s="41"/>
      <c r="Q219" s="41"/>
      <c r="R219" s="41"/>
      <c r="S219" s="41"/>
      <c r="T219" s="77"/>
      <c r="AT219" s="24" t="s">
        <v>216</v>
      </c>
      <c r="AU219" s="24" t="s">
        <v>85</v>
      </c>
    </row>
    <row r="220" spans="2:51" s="11" customFormat="1" ht="13.5">
      <c r="B220" s="205"/>
      <c r="C220" s="206"/>
      <c r="D220" s="207" t="s">
        <v>166</v>
      </c>
      <c r="E220" s="208" t="s">
        <v>21</v>
      </c>
      <c r="F220" s="209" t="s">
        <v>1731</v>
      </c>
      <c r="G220" s="206"/>
      <c r="H220" s="208" t="s">
        <v>21</v>
      </c>
      <c r="I220" s="210"/>
      <c r="J220" s="206"/>
      <c r="K220" s="206"/>
      <c r="L220" s="211"/>
      <c r="M220" s="212"/>
      <c r="N220" s="213"/>
      <c r="O220" s="213"/>
      <c r="P220" s="213"/>
      <c r="Q220" s="213"/>
      <c r="R220" s="213"/>
      <c r="S220" s="213"/>
      <c r="T220" s="214"/>
      <c r="AT220" s="215" t="s">
        <v>166</v>
      </c>
      <c r="AU220" s="215" t="s">
        <v>85</v>
      </c>
      <c r="AV220" s="11" t="s">
        <v>82</v>
      </c>
      <c r="AW220" s="11" t="s">
        <v>37</v>
      </c>
      <c r="AX220" s="11" t="s">
        <v>74</v>
      </c>
      <c r="AY220" s="215" t="s">
        <v>157</v>
      </c>
    </row>
    <row r="221" spans="2:51" s="12" customFormat="1" ht="13.5">
      <c r="B221" s="216"/>
      <c r="C221" s="217"/>
      <c r="D221" s="207" t="s">
        <v>166</v>
      </c>
      <c r="E221" s="218" t="s">
        <v>21</v>
      </c>
      <c r="F221" s="219" t="s">
        <v>1732</v>
      </c>
      <c r="G221" s="217"/>
      <c r="H221" s="220">
        <v>11.409</v>
      </c>
      <c r="I221" s="221"/>
      <c r="J221" s="217"/>
      <c r="K221" s="217"/>
      <c r="L221" s="222"/>
      <c r="M221" s="223"/>
      <c r="N221" s="224"/>
      <c r="O221" s="224"/>
      <c r="P221" s="224"/>
      <c r="Q221" s="224"/>
      <c r="R221" s="224"/>
      <c r="S221" s="224"/>
      <c r="T221" s="225"/>
      <c r="AT221" s="226" t="s">
        <v>166</v>
      </c>
      <c r="AU221" s="226" t="s">
        <v>85</v>
      </c>
      <c r="AV221" s="12" t="s">
        <v>85</v>
      </c>
      <c r="AW221" s="12" t="s">
        <v>37</v>
      </c>
      <c r="AX221" s="12" t="s">
        <v>82</v>
      </c>
      <c r="AY221" s="226" t="s">
        <v>157</v>
      </c>
    </row>
    <row r="222" spans="2:65" s="1" customFormat="1" ht="22.8" customHeight="1">
      <c r="B222" s="40"/>
      <c r="C222" s="193" t="s">
        <v>418</v>
      </c>
      <c r="D222" s="193" t="s">
        <v>160</v>
      </c>
      <c r="E222" s="194" t="s">
        <v>1733</v>
      </c>
      <c r="F222" s="195" t="s">
        <v>1734</v>
      </c>
      <c r="G222" s="196" t="s">
        <v>275</v>
      </c>
      <c r="H222" s="197">
        <v>6.588</v>
      </c>
      <c r="I222" s="198">
        <v>4018.44</v>
      </c>
      <c r="J222" s="199">
        <f>ROUND(I222*H222,2)</f>
        <v>26473.48</v>
      </c>
      <c r="K222" s="195" t="s">
        <v>214</v>
      </c>
      <c r="L222" s="60"/>
      <c r="M222" s="200" t="s">
        <v>21</v>
      </c>
      <c r="N222" s="201" t="s">
        <v>45</v>
      </c>
      <c r="O222" s="41"/>
      <c r="P222" s="202">
        <f>O222*H222</f>
        <v>0</v>
      </c>
      <c r="Q222" s="202">
        <v>0</v>
      </c>
      <c r="R222" s="202">
        <f>Q222*H222</f>
        <v>0</v>
      </c>
      <c r="S222" s="202">
        <v>0</v>
      </c>
      <c r="T222" s="203">
        <f>S222*H222</f>
        <v>0</v>
      </c>
      <c r="AR222" s="24" t="s">
        <v>164</v>
      </c>
      <c r="AT222" s="24" t="s">
        <v>160</v>
      </c>
      <c r="AU222" s="24" t="s">
        <v>85</v>
      </c>
      <c r="AY222" s="24" t="s">
        <v>157</v>
      </c>
      <c r="BE222" s="204">
        <f>IF(N222="základní",J222,0)</f>
        <v>26473.48</v>
      </c>
      <c r="BF222" s="204">
        <f>IF(N222="snížená",J222,0)</f>
        <v>0</v>
      </c>
      <c r="BG222" s="204">
        <f>IF(N222="zákl. přenesená",J222,0)</f>
        <v>0</v>
      </c>
      <c r="BH222" s="204">
        <f>IF(N222="sníž. přenesená",J222,0)</f>
        <v>0</v>
      </c>
      <c r="BI222" s="204">
        <f>IF(N222="nulová",J222,0)</f>
        <v>0</v>
      </c>
      <c r="BJ222" s="24" t="s">
        <v>82</v>
      </c>
      <c r="BK222" s="204">
        <f>ROUND(I222*H222,2)</f>
        <v>26473.48</v>
      </c>
      <c r="BL222" s="24" t="s">
        <v>164</v>
      </c>
      <c r="BM222" s="24" t="s">
        <v>1735</v>
      </c>
    </row>
    <row r="223" spans="2:47" s="1" customFormat="1" ht="156">
      <c r="B223" s="40"/>
      <c r="C223" s="62"/>
      <c r="D223" s="207" t="s">
        <v>216</v>
      </c>
      <c r="E223" s="62"/>
      <c r="F223" s="227" t="s">
        <v>598</v>
      </c>
      <c r="G223" s="62"/>
      <c r="H223" s="62"/>
      <c r="I223" s="164"/>
      <c r="J223" s="62"/>
      <c r="K223" s="62"/>
      <c r="L223" s="60"/>
      <c r="M223" s="228"/>
      <c r="N223" s="41"/>
      <c r="O223" s="41"/>
      <c r="P223" s="41"/>
      <c r="Q223" s="41"/>
      <c r="R223" s="41"/>
      <c r="S223" s="41"/>
      <c r="T223" s="77"/>
      <c r="AT223" s="24" t="s">
        <v>216</v>
      </c>
      <c r="AU223" s="24" t="s">
        <v>85</v>
      </c>
    </row>
    <row r="224" spans="2:51" s="11" customFormat="1" ht="13.5">
      <c r="B224" s="205"/>
      <c r="C224" s="206"/>
      <c r="D224" s="207" t="s">
        <v>166</v>
      </c>
      <c r="E224" s="208" t="s">
        <v>21</v>
      </c>
      <c r="F224" s="209" t="s">
        <v>1736</v>
      </c>
      <c r="G224" s="206"/>
      <c r="H224" s="208" t="s">
        <v>21</v>
      </c>
      <c r="I224" s="210"/>
      <c r="J224" s="206"/>
      <c r="K224" s="206"/>
      <c r="L224" s="211"/>
      <c r="M224" s="212"/>
      <c r="N224" s="213"/>
      <c r="O224" s="213"/>
      <c r="P224" s="213"/>
      <c r="Q224" s="213"/>
      <c r="R224" s="213"/>
      <c r="S224" s="213"/>
      <c r="T224" s="214"/>
      <c r="AT224" s="215" t="s">
        <v>166</v>
      </c>
      <c r="AU224" s="215" t="s">
        <v>85</v>
      </c>
      <c r="AV224" s="11" t="s">
        <v>82</v>
      </c>
      <c r="AW224" s="11" t="s">
        <v>37</v>
      </c>
      <c r="AX224" s="11" t="s">
        <v>74</v>
      </c>
      <c r="AY224" s="215" t="s">
        <v>157</v>
      </c>
    </row>
    <row r="225" spans="2:51" s="12" customFormat="1" ht="13.5">
      <c r="B225" s="216"/>
      <c r="C225" s="217"/>
      <c r="D225" s="207" t="s">
        <v>166</v>
      </c>
      <c r="E225" s="218" t="s">
        <v>21</v>
      </c>
      <c r="F225" s="219" t="s">
        <v>1737</v>
      </c>
      <c r="G225" s="217"/>
      <c r="H225" s="220">
        <v>6.588</v>
      </c>
      <c r="I225" s="221"/>
      <c r="J225" s="217"/>
      <c r="K225" s="217"/>
      <c r="L225" s="222"/>
      <c r="M225" s="223"/>
      <c r="N225" s="224"/>
      <c r="O225" s="224"/>
      <c r="P225" s="224"/>
      <c r="Q225" s="224"/>
      <c r="R225" s="224"/>
      <c r="S225" s="224"/>
      <c r="T225" s="225"/>
      <c r="AT225" s="226" t="s">
        <v>166</v>
      </c>
      <c r="AU225" s="226" t="s">
        <v>85</v>
      </c>
      <c r="AV225" s="12" t="s">
        <v>85</v>
      </c>
      <c r="AW225" s="12" t="s">
        <v>37</v>
      </c>
      <c r="AX225" s="12" t="s">
        <v>82</v>
      </c>
      <c r="AY225" s="226" t="s">
        <v>157</v>
      </c>
    </row>
    <row r="226" spans="2:65" s="1" customFormat="1" ht="22.8" customHeight="1">
      <c r="B226" s="40"/>
      <c r="C226" s="193" t="s">
        <v>425</v>
      </c>
      <c r="D226" s="193" t="s">
        <v>160</v>
      </c>
      <c r="E226" s="194" t="s">
        <v>1738</v>
      </c>
      <c r="F226" s="195" t="s">
        <v>1739</v>
      </c>
      <c r="G226" s="196" t="s">
        <v>275</v>
      </c>
      <c r="H226" s="197">
        <v>5.44</v>
      </c>
      <c r="I226" s="198">
        <v>4425.42</v>
      </c>
      <c r="J226" s="199">
        <f>ROUND(I226*H226,2)</f>
        <v>24074.28</v>
      </c>
      <c r="K226" s="195" t="s">
        <v>214</v>
      </c>
      <c r="L226" s="60"/>
      <c r="M226" s="200" t="s">
        <v>21</v>
      </c>
      <c r="N226" s="201" t="s">
        <v>45</v>
      </c>
      <c r="O226" s="41"/>
      <c r="P226" s="202">
        <f>O226*H226</f>
        <v>0</v>
      </c>
      <c r="Q226" s="202">
        <v>0</v>
      </c>
      <c r="R226" s="202">
        <f>Q226*H226</f>
        <v>0</v>
      </c>
      <c r="S226" s="202">
        <v>0</v>
      </c>
      <c r="T226" s="203">
        <f>S226*H226</f>
        <v>0</v>
      </c>
      <c r="AR226" s="24" t="s">
        <v>164</v>
      </c>
      <c r="AT226" s="24" t="s">
        <v>160</v>
      </c>
      <c r="AU226" s="24" t="s">
        <v>85</v>
      </c>
      <c r="AY226" s="24" t="s">
        <v>157</v>
      </c>
      <c r="BE226" s="204">
        <f>IF(N226="základní",J226,0)</f>
        <v>24074.28</v>
      </c>
      <c r="BF226" s="204">
        <f>IF(N226="snížená",J226,0)</f>
        <v>0</v>
      </c>
      <c r="BG226" s="204">
        <f>IF(N226="zákl. přenesená",J226,0)</f>
        <v>0</v>
      </c>
      <c r="BH226" s="204">
        <f>IF(N226="sníž. přenesená",J226,0)</f>
        <v>0</v>
      </c>
      <c r="BI226" s="204">
        <f>IF(N226="nulová",J226,0)</f>
        <v>0</v>
      </c>
      <c r="BJ226" s="24" t="s">
        <v>82</v>
      </c>
      <c r="BK226" s="204">
        <f>ROUND(I226*H226,2)</f>
        <v>24074.28</v>
      </c>
      <c r="BL226" s="24" t="s">
        <v>164</v>
      </c>
      <c r="BM226" s="24" t="s">
        <v>1740</v>
      </c>
    </row>
    <row r="227" spans="2:47" s="1" customFormat="1" ht="156">
      <c r="B227" s="40"/>
      <c r="C227" s="62"/>
      <c r="D227" s="207" t="s">
        <v>216</v>
      </c>
      <c r="E227" s="62"/>
      <c r="F227" s="227" t="s">
        <v>598</v>
      </c>
      <c r="G227" s="62"/>
      <c r="H227" s="62"/>
      <c r="I227" s="164"/>
      <c r="J227" s="62"/>
      <c r="K227" s="62"/>
      <c r="L227" s="60"/>
      <c r="M227" s="228"/>
      <c r="N227" s="41"/>
      <c r="O227" s="41"/>
      <c r="P227" s="41"/>
      <c r="Q227" s="41"/>
      <c r="R227" s="41"/>
      <c r="S227" s="41"/>
      <c r="T227" s="77"/>
      <c r="AT227" s="24" t="s">
        <v>216</v>
      </c>
      <c r="AU227" s="24" t="s">
        <v>85</v>
      </c>
    </row>
    <row r="228" spans="2:51" s="11" customFormat="1" ht="13.5">
      <c r="B228" s="205"/>
      <c r="C228" s="206"/>
      <c r="D228" s="207" t="s">
        <v>166</v>
      </c>
      <c r="E228" s="208" t="s">
        <v>21</v>
      </c>
      <c r="F228" s="209" t="s">
        <v>1741</v>
      </c>
      <c r="G228" s="206"/>
      <c r="H228" s="208" t="s">
        <v>21</v>
      </c>
      <c r="I228" s="210"/>
      <c r="J228" s="206"/>
      <c r="K228" s="206"/>
      <c r="L228" s="211"/>
      <c r="M228" s="212"/>
      <c r="N228" s="213"/>
      <c r="O228" s="213"/>
      <c r="P228" s="213"/>
      <c r="Q228" s="213"/>
      <c r="R228" s="213"/>
      <c r="S228" s="213"/>
      <c r="T228" s="214"/>
      <c r="AT228" s="215" t="s">
        <v>166</v>
      </c>
      <c r="AU228" s="215" t="s">
        <v>85</v>
      </c>
      <c r="AV228" s="11" t="s">
        <v>82</v>
      </c>
      <c r="AW228" s="11" t="s">
        <v>37</v>
      </c>
      <c r="AX228" s="11" t="s">
        <v>74</v>
      </c>
      <c r="AY228" s="215" t="s">
        <v>157</v>
      </c>
    </row>
    <row r="229" spans="2:51" s="12" customFormat="1" ht="13.5">
      <c r="B229" s="216"/>
      <c r="C229" s="217"/>
      <c r="D229" s="207" t="s">
        <v>166</v>
      </c>
      <c r="E229" s="218" t="s">
        <v>21</v>
      </c>
      <c r="F229" s="219" t="s">
        <v>1742</v>
      </c>
      <c r="G229" s="217"/>
      <c r="H229" s="220">
        <v>5.44</v>
      </c>
      <c r="I229" s="221"/>
      <c r="J229" s="217"/>
      <c r="K229" s="217"/>
      <c r="L229" s="222"/>
      <c r="M229" s="223"/>
      <c r="N229" s="224"/>
      <c r="O229" s="224"/>
      <c r="P229" s="224"/>
      <c r="Q229" s="224"/>
      <c r="R229" s="224"/>
      <c r="S229" s="224"/>
      <c r="T229" s="225"/>
      <c r="AT229" s="226" t="s">
        <v>166</v>
      </c>
      <c r="AU229" s="226" t="s">
        <v>85</v>
      </c>
      <c r="AV229" s="12" t="s">
        <v>85</v>
      </c>
      <c r="AW229" s="12" t="s">
        <v>37</v>
      </c>
      <c r="AX229" s="12" t="s">
        <v>82</v>
      </c>
      <c r="AY229" s="226" t="s">
        <v>157</v>
      </c>
    </row>
    <row r="230" spans="2:65" s="1" customFormat="1" ht="22.8" customHeight="1">
      <c r="B230" s="40"/>
      <c r="C230" s="193" t="s">
        <v>431</v>
      </c>
      <c r="D230" s="193" t="s">
        <v>160</v>
      </c>
      <c r="E230" s="194" t="s">
        <v>1743</v>
      </c>
      <c r="F230" s="195" t="s">
        <v>1744</v>
      </c>
      <c r="G230" s="196" t="s">
        <v>213</v>
      </c>
      <c r="H230" s="197">
        <v>49.16</v>
      </c>
      <c r="I230" s="198">
        <v>779.05</v>
      </c>
      <c r="J230" s="199">
        <f>ROUND(I230*H230,2)</f>
        <v>38298.1</v>
      </c>
      <c r="K230" s="195" t="s">
        <v>214</v>
      </c>
      <c r="L230" s="60"/>
      <c r="M230" s="200" t="s">
        <v>21</v>
      </c>
      <c r="N230" s="201" t="s">
        <v>45</v>
      </c>
      <c r="O230" s="41"/>
      <c r="P230" s="202">
        <f>O230*H230</f>
        <v>0</v>
      </c>
      <c r="Q230" s="202">
        <v>0.00144</v>
      </c>
      <c r="R230" s="202">
        <f>Q230*H230</f>
        <v>0.0707904</v>
      </c>
      <c r="S230" s="202">
        <v>0</v>
      </c>
      <c r="T230" s="203">
        <f>S230*H230</f>
        <v>0</v>
      </c>
      <c r="AR230" s="24" t="s">
        <v>164</v>
      </c>
      <c r="AT230" s="24" t="s">
        <v>160</v>
      </c>
      <c r="AU230" s="24" t="s">
        <v>85</v>
      </c>
      <c r="AY230" s="24" t="s">
        <v>157</v>
      </c>
      <c r="BE230" s="204">
        <f>IF(N230="základní",J230,0)</f>
        <v>38298.1</v>
      </c>
      <c r="BF230" s="204">
        <f>IF(N230="snížená",J230,0)</f>
        <v>0</v>
      </c>
      <c r="BG230" s="204">
        <f>IF(N230="zákl. přenesená",J230,0)</f>
        <v>0</v>
      </c>
      <c r="BH230" s="204">
        <f>IF(N230="sníž. přenesená",J230,0)</f>
        <v>0</v>
      </c>
      <c r="BI230" s="204">
        <f>IF(N230="nulová",J230,0)</f>
        <v>0</v>
      </c>
      <c r="BJ230" s="24" t="s">
        <v>82</v>
      </c>
      <c r="BK230" s="204">
        <f>ROUND(I230*H230,2)</f>
        <v>38298.1</v>
      </c>
      <c r="BL230" s="24" t="s">
        <v>164</v>
      </c>
      <c r="BM230" s="24" t="s">
        <v>1745</v>
      </c>
    </row>
    <row r="231" spans="2:47" s="1" customFormat="1" ht="156">
      <c r="B231" s="40"/>
      <c r="C231" s="62"/>
      <c r="D231" s="207" t="s">
        <v>216</v>
      </c>
      <c r="E231" s="62"/>
      <c r="F231" s="227" t="s">
        <v>610</v>
      </c>
      <c r="G231" s="62"/>
      <c r="H231" s="62"/>
      <c r="I231" s="164"/>
      <c r="J231" s="62"/>
      <c r="K231" s="62"/>
      <c r="L231" s="60"/>
      <c r="M231" s="228"/>
      <c r="N231" s="41"/>
      <c r="O231" s="41"/>
      <c r="P231" s="41"/>
      <c r="Q231" s="41"/>
      <c r="R231" s="41"/>
      <c r="S231" s="41"/>
      <c r="T231" s="77"/>
      <c r="AT231" s="24" t="s">
        <v>216</v>
      </c>
      <c r="AU231" s="24" t="s">
        <v>85</v>
      </c>
    </row>
    <row r="232" spans="2:51" s="11" customFormat="1" ht="13.5">
      <c r="B232" s="205"/>
      <c r="C232" s="206"/>
      <c r="D232" s="207" t="s">
        <v>166</v>
      </c>
      <c r="E232" s="208" t="s">
        <v>21</v>
      </c>
      <c r="F232" s="209" t="s">
        <v>1746</v>
      </c>
      <c r="G232" s="206"/>
      <c r="H232" s="208" t="s">
        <v>21</v>
      </c>
      <c r="I232" s="210"/>
      <c r="J232" s="206"/>
      <c r="K232" s="206"/>
      <c r="L232" s="211"/>
      <c r="M232" s="212"/>
      <c r="N232" s="213"/>
      <c r="O232" s="213"/>
      <c r="P232" s="213"/>
      <c r="Q232" s="213"/>
      <c r="R232" s="213"/>
      <c r="S232" s="213"/>
      <c r="T232" s="214"/>
      <c r="AT232" s="215" t="s">
        <v>166</v>
      </c>
      <c r="AU232" s="215" t="s">
        <v>85</v>
      </c>
      <c r="AV232" s="11" t="s">
        <v>82</v>
      </c>
      <c r="AW232" s="11" t="s">
        <v>37</v>
      </c>
      <c r="AX232" s="11" t="s">
        <v>74</v>
      </c>
      <c r="AY232" s="215" t="s">
        <v>157</v>
      </c>
    </row>
    <row r="233" spans="2:51" s="12" customFormat="1" ht="13.5">
      <c r="B233" s="216"/>
      <c r="C233" s="217"/>
      <c r="D233" s="207" t="s">
        <v>166</v>
      </c>
      <c r="E233" s="218" t="s">
        <v>21</v>
      </c>
      <c r="F233" s="219" t="s">
        <v>1747</v>
      </c>
      <c r="G233" s="217"/>
      <c r="H233" s="220">
        <v>27.2</v>
      </c>
      <c r="I233" s="221"/>
      <c r="J233" s="217"/>
      <c r="K233" s="217"/>
      <c r="L233" s="222"/>
      <c r="M233" s="223"/>
      <c r="N233" s="224"/>
      <c r="O233" s="224"/>
      <c r="P233" s="224"/>
      <c r="Q233" s="224"/>
      <c r="R233" s="224"/>
      <c r="S233" s="224"/>
      <c r="T233" s="225"/>
      <c r="AT233" s="226" t="s">
        <v>166</v>
      </c>
      <c r="AU233" s="226" t="s">
        <v>85</v>
      </c>
      <c r="AV233" s="12" t="s">
        <v>85</v>
      </c>
      <c r="AW233" s="12" t="s">
        <v>37</v>
      </c>
      <c r="AX233" s="12" t="s">
        <v>74</v>
      </c>
      <c r="AY233" s="226" t="s">
        <v>157</v>
      </c>
    </row>
    <row r="234" spans="2:51" s="11" customFormat="1" ht="13.5">
      <c r="B234" s="205"/>
      <c r="C234" s="206"/>
      <c r="D234" s="207" t="s">
        <v>166</v>
      </c>
      <c r="E234" s="208" t="s">
        <v>21</v>
      </c>
      <c r="F234" s="209" t="s">
        <v>1748</v>
      </c>
      <c r="G234" s="206"/>
      <c r="H234" s="208" t="s">
        <v>21</v>
      </c>
      <c r="I234" s="210"/>
      <c r="J234" s="206"/>
      <c r="K234" s="206"/>
      <c r="L234" s="211"/>
      <c r="M234" s="212"/>
      <c r="N234" s="213"/>
      <c r="O234" s="213"/>
      <c r="P234" s="213"/>
      <c r="Q234" s="213"/>
      <c r="R234" s="213"/>
      <c r="S234" s="213"/>
      <c r="T234" s="214"/>
      <c r="AT234" s="215" t="s">
        <v>166</v>
      </c>
      <c r="AU234" s="215" t="s">
        <v>85</v>
      </c>
      <c r="AV234" s="11" t="s">
        <v>82</v>
      </c>
      <c r="AW234" s="11" t="s">
        <v>37</v>
      </c>
      <c r="AX234" s="11" t="s">
        <v>74</v>
      </c>
      <c r="AY234" s="215" t="s">
        <v>157</v>
      </c>
    </row>
    <row r="235" spans="2:51" s="12" customFormat="1" ht="13.5">
      <c r="B235" s="216"/>
      <c r="C235" s="217"/>
      <c r="D235" s="207" t="s">
        <v>166</v>
      </c>
      <c r="E235" s="218" t="s">
        <v>21</v>
      </c>
      <c r="F235" s="219" t="s">
        <v>1749</v>
      </c>
      <c r="G235" s="217"/>
      <c r="H235" s="220">
        <v>21.96</v>
      </c>
      <c r="I235" s="221"/>
      <c r="J235" s="217"/>
      <c r="K235" s="217"/>
      <c r="L235" s="222"/>
      <c r="M235" s="223"/>
      <c r="N235" s="224"/>
      <c r="O235" s="224"/>
      <c r="P235" s="224"/>
      <c r="Q235" s="224"/>
      <c r="R235" s="224"/>
      <c r="S235" s="224"/>
      <c r="T235" s="225"/>
      <c r="AT235" s="226" t="s">
        <v>166</v>
      </c>
      <c r="AU235" s="226" t="s">
        <v>85</v>
      </c>
      <c r="AV235" s="12" t="s">
        <v>85</v>
      </c>
      <c r="AW235" s="12" t="s">
        <v>37</v>
      </c>
      <c r="AX235" s="12" t="s">
        <v>74</v>
      </c>
      <c r="AY235" s="226" t="s">
        <v>157</v>
      </c>
    </row>
    <row r="236" spans="2:51" s="13" customFormat="1" ht="13.5">
      <c r="B236" s="232"/>
      <c r="C236" s="233"/>
      <c r="D236" s="207" t="s">
        <v>166</v>
      </c>
      <c r="E236" s="234" t="s">
        <v>21</v>
      </c>
      <c r="F236" s="235" t="s">
        <v>285</v>
      </c>
      <c r="G236" s="233"/>
      <c r="H236" s="236">
        <v>49.16</v>
      </c>
      <c r="I236" s="237"/>
      <c r="J236" s="233"/>
      <c r="K236" s="233"/>
      <c r="L236" s="238"/>
      <c r="M236" s="239"/>
      <c r="N236" s="240"/>
      <c r="O236" s="240"/>
      <c r="P236" s="240"/>
      <c r="Q236" s="240"/>
      <c r="R236" s="240"/>
      <c r="S236" s="240"/>
      <c r="T236" s="241"/>
      <c r="AT236" s="242" t="s">
        <v>166</v>
      </c>
      <c r="AU236" s="242" t="s">
        <v>85</v>
      </c>
      <c r="AV236" s="13" t="s">
        <v>164</v>
      </c>
      <c r="AW236" s="13" t="s">
        <v>37</v>
      </c>
      <c r="AX236" s="13" t="s">
        <v>82</v>
      </c>
      <c r="AY236" s="242" t="s">
        <v>157</v>
      </c>
    </row>
    <row r="237" spans="2:65" s="1" customFormat="1" ht="22.8" customHeight="1">
      <c r="B237" s="40"/>
      <c r="C237" s="193" t="s">
        <v>437</v>
      </c>
      <c r="D237" s="193" t="s">
        <v>160</v>
      </c>
      <c r="E237" s="194" t="s">
        <v>1750</v>
      </c>
      <c r="F237" s="195" t="s">
        <v>1751</v>
      </c>
      <c r="G237" s="196" t="s">
        <v>213</v>
      </c>
      <c r="H237" s="197">
        <v>49.16</v>
      </c>
      <c r="I237" s="198">
        <v>262.06</v>
      </c>
      <c r="J237" s="199">
        <f>ROUND(I237*H237,2)</f>
        <v>12882.87</v>
      </c>
      <c r="K237" s="195" t="s">
        <v>214</v>
      </c>
      <c r="L237" s="60"/>
      <c r="M237" s="200" t="s">
        <v>21</v>
      </c>
      <c r="N237" s="201" t="s">
        <v>45</v>
      </c>
      <c r="O237" s="41"/>
      <c r="P237" s="202">
        <f>O237*H237</f>
        <v>0</v>
      </c>
      <c r="Q237" s="202">
        <v>4E-05</v>
      </c>
      <c r="R237" s="202">
        <f>Q237*H237</f>
        <v>0.0019664</v>
      </c>
      <c r="S237" s="202">
        <v>0</v>
      </c>
      <c r="T237" s="203">
        <f>S237*H237</f>
        <v>0</v>
      </c>
      <c r="AR237" s="24" t="s">
        <v>164</v>
      </c>
      <c r="AT237" s="24" t="s">
        <v>160</v>
      </c>
      <c r="AU237" s="24" t="s">
        <v>85</v>
      </c>
      <c r="AY237" s="24" t="s">
        <v>157</v>
      </c>
      <c r="BE237" s="204">
        <f>IF(N237="základní",J237,0)</f>
        <v>12882.87</v>
      </c>
      <c r="BF237" s="204">
        <f>IF(N237="snížená",J237,0)</f>
        <v>0</v>
      </c>
      <c r="BG237" s="204">
        <f>IF(N237="zákl. přenesená",J237,0)</f>
        <v>0</v>
      </c>
      <c r="BH237" s="204">
        <f>IF(N237="sníž. přenesená",J237,0)</f>
        <v>0</v>
      </c>
      <c r="BI237" s="204">
        <f>IF(N237="nulová",J237,0)</f>
        <v>0</v>
      </c>
      <c r="BJ237" s="24" t="s">
        <v>82</v>
      </c>
      <c r="BK237" s="204">
        <f>ROUND(I237*H237,2)</f>
        <v>12882.87</v>
      </c>
      <c r="BL237" s="24" t="s">
        <v>164</v>
      </c>
      <c r="BM237" s="24" t="s">
        <v>1752</v>
      </c>
    </row>
    <row r="238" spans="2:47" s="1" customFormat="1" ht="156">
      <c r="B238" s="40"/>
      <c r="C238" s="62"/>
      <c r="D238" s="207" t="s">
        <v>216</v>
      </c>
      <c r="E238" s="62"/>
      <c r="F238" s="227" t="s">
        <v>610</v>
      </c>
      <c r="G238" s="62"/>
      <c r="H238" s="62"/>
      <c r="I238" s="164"/>
      <c r="J238" s="62"/>
      <c r="K238" s="62"/>
      <c r="L238" s="60"/>
      <c r="M238" s="228"/>
      <c r="N238" s="41"/>
      <c r="O238" s="41"/>
      <c r="P238" s="41"/>
      <c r="Q238" s="41"/>
      <c r="R238" s="41"/>
      <c r="S238" s="41"/>
      <c r="T238" s="77"/>
      <c r="AT238" s="24" t="s">
        <v>216</v>
      </c>
      <c r="AU238" s="24" t="s">
        <v>85</v>
      </c>
    </row>
    <row r="239" spans="2:63" s="10" customFormat="1" ht="29.85" customHeight="1">
      <c r="B239" s="177"/>
      <c r="C239" s="178"/>
      <c r="D239" s="179" t="s">
        <v>73</v>
      </c>
      <c r="E239" s="191" t="s">
        <v>180</v>
      </c>
      <c r="F239" s="191" t="s">
        <v>1753</v>
      </c>
      <c r="G239" s="178"/>
      <c r="H239" s="178"/>
      <c r="I239" s="181"/>
      <c r="J239" s="192">
        <f>BK239</f>
        <v>1116672.5999999999</v>
      </c>
      <c r="K239" s="178"/>
      <c r="L239" s="183"/>
      <c r="M239" s="184"/>
      <c r="N239" s="185"/>
      <c r="O239" s="185"/>
      <c r="P239" s="186">
        <f>SUM(P240:P288)</f>
        <v>0</v>
      </c>
      <c r="Q239" s="185"/>
      <c r="R239" s="186">
        <f>SUM(R240:R288)</f>
        <v>204.02952068000002</v>
      </c>
      <c r="S239" s="185"/>
      <c r="T239" s="187">
        <f>SUM(T240:T288)</f>
        <v>0</v>
      </c>
      <c r="AR239" s="188" t="s">
        <v>82</v>
      </c>
      <c r="AT239" s="189" t="s">
        <v>73</v>
      </c>
      <c r="AU239" s="189" t="s">
        <v>82</v>
      </c>
      <c r="AY239" s="188" t="s">
        <v>157</v>
      </c>
      <c r="BK239" s="190">
        <f>SUM(BK240:BK288)</f>
        <v>1116672.5999999999</v>
      </c>
    </row>
    <row r="240" spans="2:65" s="1" customFormat="1" ht="22.8" customHeight="1">
      <c r="B240" s="40"/>
      <c r="C240" s="193" t="s">
        <v>443</v>
      </c>
      <c r="D240" s="193" t="s">
        <v>160</v>
      </c>
      <c r="E240" s="194" t="s">
        <v>1754</v>
      </c>
      <c r="F240" s="195" t="s">
        <v>1755</v>
      </c>
      <c r="G240" s="196" t="s">
        <v>226</v>
      </c>
      <c r="H240" s="197">
        <v>20</v>
      </c>
      <c r="I240" s="198">
        <v>515.64</v>
      </c>
      <c r="J240" s="199">
        <f>ROUND(I240*H240,2)</f>
        <v>10312.8</v>
      </c>
      <c r="K240" s="195" t="s">
        <v>214</v>
      </c>
      <c r="L240" s="60"/>
      <c r="M240" s="200" t="s">
        <v>21</v>
      </c>
      <c r="N240" s="201" t="s">
        <v>45</v>
      </c>
      <c r="O240" s="41"/>
      <c r="P240" s="202">
        <f>O240*H240</f>
        <v>0</v>
      </c>
      <c r="Q240" s="202">
        <v>0.00044</v>
      </c>
      <c r="R240" s="202">
        <f>Q240*H240</f>
        <v>0.0088</v>
      </c>
      <c r="S240" s="202">
        <v>0</v>
      </c>
      <c r="T240" s="203">
        <f>S240*H240</f>
        <v>0</v>
      </c>
      <c r="AR240" s="24" t="s">
        <v>164</v>
      </c>
      <c r="AT240" s="24" t="s">
        <v>160</v>
      </c>
      <c r="AU240" s="24" t="s">
        <v>85</v>
      </c>
      <c r="AY240" s="24" t="s">
        <v>157</v>
      </c>
      <c r="BE240" s="204">
        <f>IF(N240="základní",J240,0)</f>
        <v>10312.8</v>
      </c>
      <c r="BF240" s="204">
        <f>IF(N240="snížená",J240,0)</f>
        <v>0</v>
      </c>
      <c r="BG240" s="204">
        <f>IF(N240="zákl. přenesená",J240,0)</f>
        <v>0</v>
      </c>
      <c r="BH240" s="204">
        <f>IF(N240="sníž. přenesená",J240,0)</f>
        <v>0</v>
      </c>
      <c r="BI240" s="204">
        <f>IF(N240="nulová",J240,0)</f>
        <v>0</v>
      </c>
      <c r="BJ240" s="24" t="s">
        <v>82</v>
      </c>
      <c r="BK240" s="204">
        <f>ROUND(I240*H240,2)</f>
        <v>10312.8</v>
      </c>
      <c r="BL240" s="24" t="s">
        <v>164</v>
      </c>
      <c r="BM240" s="24" t="s">
        <v>1756</v>
      </c>
    </row>
    <row r="241" spans="2:47" s="1" customFormat="1" ht="108">
      <c r="B241" s="40"/>
      <c r="C241" s="62"/>
      <c r="D241" s="207" t="s">
        <v>216</v>
      </c>
      <c r="E241" s="62"/>
      <c r="F241" s="227" t="s">
        <v>1757</v>
      </c>
      <c r="G241" s="62"/>
      <c r="H241" s="62"/>
      <c r="I241" s="164"/>
      <c r="J241" s="62"/>
      <c r="K241" s="62"/>
      <c r="L241" s="60"/>
      <c r="M241" s="228"/>
      <c r="N241" s="41"/>
      <c r="O241" s="41"/>
      <c r="P241" s="41"/>
      <c r="Q241" s="41"/>
      <c r="R241" s="41"/>
      <c r="S241" s="41"/>
      <c r="T241" s="77"/>
      <c r="AT241" s="24" t="s">
        <v>216</v>
      </c>
      <c r="AU241" s="24" t="s">
        <v>85</v>
      </c>
    </row>
    <row r="242" spans="2:51" s="11" customFormat="1" ht="13.5">
      <c r="B242" s="205"/>
      <c r="C242" s="206"/>
      <c r="D242" s="207" t="s">
        <v>166</v>
      </c>
      <c r="E242" s="208" t="s">
        <v>21</v>
      </c>
      <c r="F242" s="209" t="s">
        <v>1758</v>
      </c>
      <c r="G242" s="206"/>
      <c r="H242" s="208" t="s">
        <v>21</v>
      </c>
      <c r="I242" s="210"/>
      <c r="J242" s="206"/>
      <c r="K242" s="206"/>
      <c r="L242" s="211"/>
      <c r="M242" s="212"/>
      <c r="N242" s="213"/>
      <c r="O242" s="213"/>
      <c r="P242" s="213"/>
      <c r="Q242" s="213"/>
      <c r="R242" s="213"/>
      <c r="S242" s="213"/>
      <c r="T242" s="214"/>
      <c r="AT242" s="215" t="s">
        <v>166</v>
      </c>
      <c r="AU242" s="215" t="s">
        <v>85</v>
      </c>
      <c r="AV242" s="11" t="s">
        <v>82</v>
      </c>
      <c r="AW242" s="11" t="s">
        <v>37</v>
      </c>
      <c r="AX242" s="11" t="s">
        <v>74</v>
      </c>
      <c r="AY242" s="215" t="s">
        <v>157</v>
      </c>
    </row>
    <row r="243" spans="2:51" s="12" customFormat="1" ht="13.5">
      <c r="B243" s="216"/>
      <c r="C243" s="217"/>
      <c r="D243" s="207" t="s">
        <v>166</v>
      </c>
      <c r="E243" s="218" t="s">
        <v>21</v>
      </c>
      <c r="F243" s="219" t="s">
        <v>1759</v>
      </c>
      <c r="G243" s="217"/>
      <c r="H243" s="220">
        <v>20</v>
      </c>
      <c r="I243" s="221"/>
      <c r="J243" s="217"/>
      <c r="K243" s="217"/>
      <c r="L243" s="222"/>
      <c r="M243" s="223"/>
      <c r="N243" s="224"/>
      <c r="O243" s="224"/>
      <c r="P243" s="224"/>
      <c r="Q243" s="224"/>
      <c r="R243" s="224"/>
      <c r="S243" s="224"/>
      <c r="T243" s="225"/>
      <c r="AT243" s="226" t="s">
        <v>166</v>
      </c>
      <c r="AU243" s="226" t="s">
        <v>85</v>
      </c>
      <c r="AV243" s="12" t="s">
        <v>85</v>
      </c>
      <c r="AW243" s="12" t="s">
        <v>37</v>
      </c>
      <c r="AX243" s="12" t="s">
        <v>82</v>
      </c>
      <c r="AY243" s="226" t="s">
        <v>157</v>
      </c>
    </row>
    <row r="244" spans="2:65" s="1" customFormat="1" ht="14.4" customHeight="1">
      <c r="B244" s="40"/>
      <c r="C244" s="244" t="s">
        <v>449</v>
      </c>
      <c r="D244" s="244" t="s">
        <v>457</v>
      </c>
      <c r="E244" s="245" t="s">
        <v>1760</v>
      </c>
      <c r="F244" s="246" t="s">
        <v>1761</v>
      </c>
      <c r="G244" s="247" t="s">
        <v>226</v>
      </c>
      <c r="H244" s="248">
        <v>20</v>
      </c>
      <c r="I244" s="249">
        <v>1255.85</v>
      </c>
      <c r="J244" s="250">
        <f>ROUND(I244*H244,2)</f>
        <v>25117</v>
      </c>
      <c r="K244" s="246" t="s">
        <v>214</v>
      </c>
      <c r="L244" s="251"/>
      <c r="M244" s="252" t="s">
        <v>21</v>
      </c>
      <c r="N244" s="253" t="s">
        <v>45</v>
      </c>
      <c r="O244" s="41"/>
      <c r="P244" s="202">
        <f>O244*H244</f>
        <v>0</v>
      </c>
      <c r="Q244" s="202">
        <v>0.01214</v>
      </c>
      <c r="R244" s="202">
        <f>Q244*H244</f>
        <v>0.2428</v>
      </c>
      <c r="S244" s="202">
        <v>0</v>
      </c>
      <c r="T244" s="203">
        <f>S244*H244</f>
        <v>0</v>
      </c>
      <c r="AR244" s="24" t="s">
        <v>251</v>
      </c>
      <c r="AT244" s="24" t="s">
        <v>457</v>
      </c>
      <c r="AU244" s="24" t="s">
        <v>85</v>
      </c>
      <c r="AY244" s="24" t="s">
        <v>157</v>
      </c>
      <c r="BE244" s="204">
        <f>IF(N244="základní",J244,0)</f>
        <v>25117</v>
      </c>
      <c r="BF244" s="204">
        <f>IF(N244="snížená",J244,0)</f>
        <v>0</v>
      </c>
      <c r="BG244" s="204">
        <f>IF(N244="zákl. přenesená",J244,0)</f>
        <v>0</v>
      </c>
      <c r="BH244" s="204">
        <f>IF(N244="sníž. přenesená",J244,0)</f>
        <v>0</v>
      </c>
      <c r="BI244" s="204">
        <f>IF(N244="nulová",J244,0)</f>
        <v>0</v>
      </c>
      <c r="BJ244" s="24" t="s">
        <v>82</v>
      </c>
      <c r="BK244" s="204">
        <f>ROUND(I244*H244,2)</f>
        <v>25117</v>
      </c>
      <c r="BL244" s="24" t="s">
        <v>164</v>
      </c>
      <c r="BM244" s="24" t="s">
        <v>1762</v>
      </c>
    </row>
    <row r="245" spans="2:51" s="12" customFormat="1" ht="13.5">
      <c r="B245" s="216"/>
      <c r="C245" s="217"/>
      <c r="D245" s="207" t="s">
        <v>166</v>
      </c>
      <c r="E245" s="218" t="s">
        <v>21</v>
      </c>
      <c r="F245" s="219" t="s">
        <v>317</v>
      </c>
      <c r="G245" s="217"/>
      <c r="H245" s="220">
        <v>20</v>
      </c>
      <c r="I245" s="221"/>
      <c r="J245" s="217"/>
      <c r="K245" s="217"/>
      <c r="L245" s="222"/>
      <c r="M245" s="223"/>
      <c r="N245" s="224"/>
      <c r="O245" s="224"/>
      <c r="P245" s="224"/>
      <c r="Q245" s="224"/>
      <c r="R245" s="224"/>
      <c r="S245" s="224"/>
      <c r="T245" s="225"/>
      <c r="AT245" s="226" t="s">
        <v>166</v>
      </c>
      <c r="AU245" s="226" t="s">
        <v>85</v>
      </c>
      <c r="AV245" s="12" t="s">
        <v>85</v>
      </c>
      <c r="AW245" s="12" t="s">
        <v>37</v>
      </c>
      <c r="AX245" s="12" t="s">
        <v>82</v>
      </c>
      <c r="AY245" s="226" t="s">
        <v>157</v>
      </c>
    </row>
    <row r="246" spans="2:65" s="1" customFormat="1" ht="14.4" customHeight="1">
      <c r="B246" s="40"/>
      <c r="C246" s="193" t="s">
        <v>456</v>
      </c>
      <c r="D246" s="193" t="s">
        <v>160</v>
      </c>
      <c r="E246" s="194" t="s">
        <v>1763</v>
      </c>
      <c r="F246" s="195" t="s">
        <v>1764</v>
      </c>
      <c r="G246" s="196" t="s">
        <v>275</v>
      </c>
      <c r="H246" s="197">
        <v>9.588</v>
      </c>
      <c r="I246" s="198">
        <v>6421.24</v>
      </c>
      <c r="J246" s="199">
        <f>ROUND(I246*H246,2)</f>
        <v>61566.85</v>
      </c>
      <c r="K246" s="195" t="s">
        <v>214</v>
      </c>
      <c r="L246" s="60"/>
      <c r="M246" s="200" t="s">
        <v>21</v>
      </c>
      <c r="N246" s="201" t="s">
        <v>45</v>
      </c>
      <c r="O246" s="41"/>
      <c r="P246" s="202">
        <f>O246*H246</f>
        <v>0</v>
      </c>
      <c r="Q246" s="202">
        <v>2.47786</v>
      </c>
      <c r="R246" s="202">
        <f>Q246*H246</f>
        <v>23.75772168</v>
      </c>
      <c r="S246" s="202">
        <v>0</v>
      </c>
      <c r="T246" s="203">
        <f>S246*H246</f>
        <v>0</v>
      </c>
      <c r="AR246" s="24" t="s">
        <v>164</v>
      </c>
      <c r="AT246" s="24" t="s">
        <v>160</v>
      </c>
      <c r="AU246" s="24" t="s">
        <v>85</v>
      </c>
      <c r="AY246" s="24" t="s">
        <v>157</v>
      </c>
      <c r="BE246" s="204">
        <f>IF(N246="základní",J246,0)</f>
        <v>61566.85</v>
      </c>
      <c r="BF246" s="204">
        <f>IF(N246="snížená",J246,0)</f>
        <v>0</v>
      </c>
      <c r="BG246" s="204">
        <f>IF(N246="zákl. přenesená",J246,0)</f>
        <v>0</v>
      </c>
      <c r="BH246" s="204">
        <f>IF(N246="sníž. přenesená",J246,0)</f>
        <v>0</v>
      </c>
      <c r="BI246" s="204">
        <f>IF(N246="nulová",J246,0)</f>
        <v>0</v>
      </c>
      <c r="BJ246" s="24" t="s">
        <v>82</v>
      </c>
      <c r="BK246" s="204">
        <f>ROUND(I246*H246,2)</f>
        <v>61566.85</v>
      </c>
      <c r="BL246" s="24" t="s">
        <v>164</v>
      </c>
      <c r="BM246" s="24" t="s">
        <v>1765</v>
      </c>
    </row>
    <row r="247" spans="2:47" s="1" customFormat="1" ht="96">
      <c r="B247" s="40"/>
      <c r="C247" s="62"/>
      <c r="D247" s="207" t="s">
        <v>216</v>
      </c>
      <c r="E247" s="62"/>
      <c r="F247" s="227" t="s">
        <v>1766</v>
      </c>
      <c r="G247" s="62"/>
      <c r="H247" s="62"/>
      <c r="I247" s="164"/>
      <c r="J247" s="62"/>
      <c r="K247" s="62"/>
      <c r="L247" s="60"/>
      <c r="M247" s="228"/>
      <c r="N247" s="41"/>
      <c r="O247" s="41"/>
      <c r="P247" s="41"/>
      <c r="Q247" s="41"/>
      <c r="R247" s="41"/>
      <c r="S247" s="41"/>
      <c r="T247" s="77"/>
      <c r="AT247" s="24" t="s">
        <v>216</v>
      </c>
      <c r="AU247" s="24" t="s">
        <v>85</v>
      </c>
    </row>
    <row r="248" spans="2:51" s="11" customFormat="1" ht="13.5">
      <c r="B248" s="205"/>
      <c r="C248" s="206"/>
      <c r="D248" s="207" t="s">
        <v>166</v>
      </c>
      <c r="E248" s="208" t="s">
        <v>21</v>
      </c>
      <c r="F248" s="209" t="s">
        <v>1767</v>
      </c>
      <c r="G248" s="206"/>
      <c r="H248" s="208" t="s">
        <v>21</v>
      </c>
      <c r="I248" s="210"/>
      <c r="J248" s="206"/>
      <c r="K248" s="206"/>
      <c r="L248" s="211"/>
      <c r="M248" s="212"/>
      <c r="N248" s="213"/>
      <c r="O248" s="213"/>
      <c r="P248" s="213"/>
      <c r="Q248" s="213"/>
      <c r="R248" s="213"/>
      <c r="S248" s="213"/>
      <c r="T248" s="214"/>
      <c r="AT248" s="215" t="s">
        <v>166</v>
      </c>
      <c r="AU248" s="215" t="s">
        <v>85</v>
      </c>
      <c r="AV248" s="11" t="s">
        <v>82</v>
      </c>
      <c r="AW248" s="11" t="s">
        <v>37</v>
      </c>
      <c r="AX248" s="11" t="s">
        <v>74</v>
      </c>
      <c r="AY248" s="215" t="s">
        <v>157</v>
      </c>
    </row>
    <row r="249" spans="2:51" s="12" customFormat="1" ht="13.5">
      <c r="B249" s="216"/>
      <c r="C249" s="217"/>
      <c r="D249" s="207" t="s">
        <v>166</v>
      </c>
      <c r="E249" s="218" t="s">
        <v>21</v>
      </c>
      <c r="F249" s="219" t="s">
        <v>1768</v>
      </c>
      <c r="G249" s="217"/>
      <c r="H249" s="220">
        <v>9.588</v>
      </c>
      <c r="I249" s="221"/>
      <c r="J249" s="217"/>
      <c r="K249" s="217"/>
      <c r="L249" s="222"/>
      <c r="M249" s="223"/>
      <c r="N249" s="224"/>
      <c r="O249" s="224"/>
      <c r="P249" s="224"/>
      <c r="Q249" s="224"/>
      <c r="R249" s="224"/>
      <c r="S249" s="224"/>
      <c r="T249" s="225"/>
      <c r="AT249" s="226" t="s">
        <v>166</v>
      </c>
      <c r="AU249" s="226" t="s">
        <v>85</v>
      </c>
      <c r="AV249" s="12" t="s">
        <v>85</v>
      </c>
      <c r="AW249" s="12" t="s">
        <v>37</v>
      </c>
      <c r="AX249" s="12" t="s">
        <v>82</v>
      </c>
      <c r="AY249" s="226" t="s">
        <v>157</v>
      </c>
    </row>
    <row r="250" spans="2:65" s="1" customFormat="1" ht="14.4" customHeight="1">
      <c r="B250" s="40"/>
      <c r="C250" s="193" t="s">
        <v>464</v>
      </c>
      <c r="D250" s="193" t="s">
        <v>160</v>
      </c>
      <c r="E250" s="194" t="s">
        <v>1769</v>
      </c>
      <c r="F250" s="195" t="s">
        <v>1770</v>
      </c>
      <c r="G250" s="196" t="s">
        <v>213</v>
      </c>
      <c r="H250" s="197">
        <v>37.524</v>
      </c>
      <c r="I250" s="198">
        <v>2117.14</v>
      </c>
      <c r="J250" s="199">
        <f>ROUND(I250*H250,2)</f>
        <v>79443.56</v>
      </c>
      <c r="K250" s="195" t="s">
        <v>214</v>
      </c>
      <c r="L250" s="60"/>
      <c r="M250" s="200" t="s">
        <v>21</v>
      </c>
      <c r="N250" s="201" t="s">
        <v>45</v>
      </c>
      <c r="O250" s="41"/>
      <c r="P250" s="202">
        <f>O250*H250</f>
        <v>0</v>
      </c>
      <c r="Q250" s="202">
        <v>0.04174</v>
      </c>
      <c r="R250" s="202">
        <f>Q250*H250</f>
        <v>1.56625176</v>
      </c>
      <c r="S250" s="202">
        <v>0</v>
      </c>
      <c r="T250" s="203">
        <f>S250*H250</f>
        <v>0</v>
      </c>
      <c r="AR250" s="24" t="s">
        <v>164</v>
      </c>
      <c r="AT250" s="24" t="s">
        <v>160</v>
      </c>
      <c r="AU250" s="24" t="s">
        <v>85</v>
      </c>
      <c r="AY250" s="24" t="s">
        <v>157</v>
      </c>
      <c r="BE250" s="204">
        <f>IF(N250="základní",J250,0)</f>
        <v>79443.56</v>
      </c>
      <c r="BF250" s="204">
        <f>IF(N250="snížená",J250,0)</f>
        <v>0</v>
      </c>
      <c r="BG250" s="204">
        <f>IF(N250="zákl. přenesená",J250,0)</f>
        <v>0</v>
      </c>
      <c r="BH250" s="204">
        <f>IF(N250="sníž. přenesená",J250,0)</f>
        <v>0</v>
      </c>
      <c r="BI250" s="204">
        <f>IF(N250="nulová",J250,0)</f>
        <v>0</v>
      </c>
      <c r="BJ250" s="24" t="s">
        <v>82</v>
      </c>
      <c r="BK250" s="204">
        <f>ROUND(I250*H250,2)</f>
        <v>79443.56</v>
      </c>
      <c r="BL250" s="24" t="s">
        <v>164</v>
      </c>
      <c r="BM250" s="24" t="s">
        <v>1771</v>
      </c>
    </row>
    <row r="251" spans="2:47" s="1" customFormat="1" ht="408">
      <c r="B251" s="40"/>
      <c r="C251" s="62"/>
      <c r="D251" s="207" t="s">
        <v>216</v>
      </c>
      <c r="E251" s="62"/>
      <c r="F251" s="227" t="s">
        <v>1772</v>
      </c>
      <c r="G251" s="62"/>
      <c r="H251" s="62"/>
      <c r="I251" s="164"/>
      <c r="J251" s="62"/>
      <c r="K251" s="62"/>
      <c r="L251" s="60"/>
      <c r="M251" s="228"/>
      <c r="N251" s="41"/>
      <c r="O251" s="41"/>
      <c r="P251" s="41"/>
      <c r="Q251" s="41"/>
      <c r="R251" s="41"/>
      <c r="S251" s="41"/>
      <c r="T251" s="77"/>
      <c r="AT251" s="24" t="s">
        <v>216</v>
      </c>
      <c r="AU251" s="24" t="s">
        <v>85</v>
      </c>
    </row>
    <row r="252" spans="2:51" s="12" customFormat="1" ht="13.5">
      <c r="B252" s="216"/>
      <c r="C252" s="217"/>
      <c r="D252" s="207" t="s">
        <v>166</v>
      </c>
      <c r="E252" s="218" t="s">
        <v>21</v>
      </c>
      <c r="F252" s="219" t="s">
        <v>1773</v>
      </c>
      <c r="G252" s="217"/>
      <c r="H252" s="220">
        <v>37.524</v>
      </c>
      <c r="I252" s="221"/>
      <c r="J252" s="217"/>
      <c r="K252" s="217"/>
      <c r="L252" s="222"/>
      <c r="M252" s="223"/>
      <c r="N252" s="224"/>
      <c r="O252" s="224"/>
      <c r="P252" s="224"/>
      <c r="Q252" s="224"/>
      <c r="R252" s="224"/>
      <c r="S252" s="224"/>
      <c r="T252" s="225"/>
      <c r="AT252" s="226" t="s">
        <v>166</v>
      </c>
      <c r="AU252" s="226" t="s">
        <v>85</v>
      </c>
      <c r="AV252" s="12" t="s">
        <v>85</v>
      </c>
      <c r="AW252" s="12" t="s">
        <v>37</v>
      </c>
      <c r="AX252" s="12" t="s">
        <v>82</v>
      </c>
      <c r="AY252" s="226" t="s">
        <v>157</v>
      </c>
    </row>
    <row r="253" spans="2:65" s="1" customFormat="1" ht="14.4" customHeight="1">
      <c r="B253" s="40"/>
      <c r="C253" s="193" t="s">
        <v>470</v>
      </c>
      <c r="D253" s="193" t="s">
        <v>160</v>
      </c>
      <c r="E253" s="194" t="s">
        <v>1774</v>
      </c>
      <c r="F253" s="195" t="s">
        <v>1775</v>
      </c>
      <c r="G253" s="196" t="s">
        <v>213</v>
      </c>
      <c r="H253" s="197">
        <v>37.524</v>
      </c>
      <c r="I253" s="198">
        <v>242.39</v>
      </c>
      <c r="J253" s="199">
        <f>ROUND(I253*H253,2)</f>
        <v>9095.44</v>
      </c>
      <c r="K253" s="195" t="s">
        <v>214</v>
      </c>
      <c r="L253" s="60"/>
      <c r="M253" s="200" t="s">
        <v>21</v>
      </c>
      <c r="N253" s="201" t="s">
        <v>45</v>
      </c>
      <c r="O253" s="41"/>
      <c r="P253" s="202">
        <f>O253*H253</f>
        <v>0</v>
      </c>
      <c r="Q253" s="202">
        <v>2E-05</v>
      </c>
      <c r="R253" s="202">
        <f>Q253*H253</f>
        <v>0.0007504800000000001</v>
      </c>
      <c r="S253" s="202">
        <v>0</v>
      </c>
      <c r="T253" s="203">
        <f>S253*H253</f>
        <v>0</v>
      </c>
      <c r="AR253" s="24" t="s">
        <v>164</v>
      </c>
      <c r="AT253" s="24" t="s">
        <v>160</v>
      </c>
      <c r="AU253" s="24" t="s">
        <v>85</v>
      </c>
      <c r="AY253" s="24" t="s">
        <v>157</v>
      </c>
      <c r="BE253" s="204">
        <f>IF(N253="základní",J253,0)</f>
        <v>9095.44</v>
      </c>
      <c r="BF253" s="204">
        <f>IF(N253="snížená",J253,0)</f>
        <v>0</v>
      </c>
      <c r="BG253" s="204">
        <f>IF(N253="zákl. přenesená",J253,0)</f>
        <v>0</v>
      </c>
      <c r="BH253" s="204">
        <f>IF(N253="sníž. přenesená",J253,0)</f>
        <v>0</v>
      </c>
      <c r="BI253" s="204">
        <f>IF(N253="nulová",J253,0)</f>
        <v>0</v>
      </c>
      <c r="BJ253" s="24" t="s">
        <v>82</v>
      </c>
      <c r="BK253" s="204">
        <f>ROUND(I253*H253,2)</f>
        <v>9095.44</v>
      </c>
      <c r="BL253" s="24" t="s">
        <v>164</v>
      </c>
      <c r="BM253" s="24" t="s">
        <v>1776</v>
      </c>
    </row>
    <row r="254" spans="2:47" s="1" customFormat="1" ht="408">
      <c r="B254" s="40"/>
      <c r="C254" s="62"/>
      <c r="D254" s="207" t="s">
        <v>216</v>
      </c>
      <c r="E254" s="62"/>
      <c r="F254" s="227" t="s">
        <v>1772</v>
      </c>
      <c r="G254" s="62"/>
      <c r="H254" s="62"/>
      <c r="I254" s="164"/>
      <c r="J254" s="62"/>
      <c r="K254" s="62"/>
      <c r="L254" s="60"/>
      <c r="M254" s="228"/>
      <c r="N254" s="41"/>
      <c r="O254" s="41"/>
      <c r="P254" s="41"/>
      <c r="Q254" s="41"/>
      <c r="R254" s="41"/>
      <c r="S254" s="41"/>
      <c r="T254" s="77"/>
      <c r="AT254" s="24" t="s">
        <v>216</v>
      </c>
      <c r="AU254" s="24" t="s">
        <v>85</v>
      </c>
    </row>
    <row r="255" spans="2:65" s="1" customFormat="1" ht="22.8" customHeight="1">
      <c r="B255" s="40"/>
      <c r="C255" s="193" t="s">
        <v>475</v>
      </c>
      <c r="D255" s="193" t="s">
        <v>160</v>
      </c>
      <c r="E255" s="194" t="s">
        <v>1777</v>
      </c>
      <c r="F255" s="195" t="s">
        <v>1778</v>
      </c>
      <c r="G255" s="196" t="s">
        <v>460</v>
      </c>
      <c r="H255" s="197">
        <v>1.438</v>
      </c>
      <c r="I255" s="198">
        <v>32274.36</v>
      </c>
      <c r="J255" s="199">
        <f>ROUND(I255*H255,2)</f>
        <v>46410.53</v>
      </c>
      <c r="K255" s="195" t="s">
        <v>214</v>
      </c>
      <c r="L255" s="60"/>
      <c r="M255" s="200" t="s">
        <v>21</v>
      </c>
      <c r="N255" s="201" t="s">
        <v>45</v>
      </c>
      <c r="O255" s="41"/>
      <c r="P255" s="202">
        <f>O255*H255</f>
        <v>0</v>
      </c>
      <c r="Q255" s="202">
        <v>1.04877</v>
      </c>
      <c r="R255" s="202">
        <f>Q255*H255</f>
        <v>1.5081312599999999</v>
      </c>
      <c r="S255" s="202">
        <v>0</v>
      </c>
      <c r="T255" s="203">
        <f>S255*H255</f>
        <v>0</v>
      </c>
      <c r="AR255" s="24" t="s">
        <v>164</v>
      </c>
      <c r="AT255" s="24" t="s">
        <v>160</v>
      </c>
      <c r="AU255" s="24" t="s">
        <v>85</v>
      </c>
      <c r="AY255" s="24" t="s">
        <v>157</v>
      </c>
      <c r="BE255" s="204">
        <f>IF(N255="základní",J255,0)</f>
        <v>46410.53</v>
      </c>
      <c r="BF255" s="204">
        <f>IF(N255="snížená",J255,0)</f>
        <v>0</v>
      </c>
      <c r="BG255" s="204">
        <f>IF(N255="zákl. přenesená",J255,0)</f>
        <v>0</v>
      </c>
      <c r="BH255" s="204">
        <f>IF(N255="sníž. přenesená",J255,0)</f>
        <v>0</v>
      </c>
      <c r="BI255" s="204">
        <f>IF(N255="nulová",J255,0)</f>
        <v>0</v>
      </c>
      <c r="BJ255" s="24" t="s">
        <v>82</v>
      </c>
      <c r="BK255" s="204">
        <f>ROUND(I255*H255,2)</f>
        <v>46410.53</v>
      </c>
      <c r="BL255" s="24" t="s">
        <v>164</v>
      </c>
      <c r="BM255" s="24" t="s">
        <v>1779</v>
      </c>
    </row>
    <row r="256" spans="2:47" s="1" customFormat="1" ht="192">
      <c r="B256" s="40"/>
      <c r="C256" s="62"/>
      <c r="D256" s="207" t="s">
        <v>216</v>
      </c>
      <c r="E256" s="62"/>
      <c r="F256" s="227" t="s">
        <v>1780</v>
      </c>
      <c r="G256" s="62"/>
      <c r="H256" s="62"/>
      <c r="I256" s="164"/>
      <c r="J256" s="62"/>
      <c r="K256" s="62"/>
      <c r="L256" s="60"/>
      <c r="M256" s="228"/>
      <c r="N256" s="41"/>
      <c r="O256" s="41"/>
      <c r="P256" s="41"/>
      <c r="Q256" s="41"/>
      <c r="R256" s="41"/>
      <c r="S256" s="41"/>
      <c r="T256" s="77"/>
      <c r="AT256" s="24" t="s">
        <v>216</v>
      </c>
      <c r="AU256" s="24" t="s">
        <v>85</v>
      </c>
    </row>
    <row r="257" spans="2:51" s="11" customFormat="1" ht="13.5">
      <c r="B257" s="205"/>
      <c r="C257" s="206"/>
      <c r="D257" s="207" t="s">
        <v>166</v>
      </c>
      <c r="E257" s="208" t="s">
        <v>21</v>
      </c>
      <c r="F257" s="209" t="s">
        <v>1781</v>
      </c>
      <c r="G257" s="206"/>
      <c r="H257" s="208" t="s">
        <v>21</v>
      </c>
      <c r="I257" s="210"/>
      <c r="J257" s="206"/>
      <c r="K257" s="206"/>
      <c r="L257" s="211"/>
      <c r="M257" s="212"/>
      <c r="N257" s="213"/>
      <c r="O257" s="213"/>
      <c r="P257" s="213"/>
      <c r="Q257" s="213"/>
      <c r="R257" s="213"/>
      <c r="S257" s="213"/>
      <c r="T257" s="214"/>
      <c r="AT257" s="215" t="s">
        <v>166</v>
      </c>
      <c r="AU257" s="215" t="s">
        <v>85</v>
      </c>
      <c r="AV257" s="11" t="s">
        <v>82</v>
      </c>
      <c r="AW257" s="11" t="s">
        <v>37</v>
      </c>
      <c r="AX257" s="11" t="s">
        <v>74</v>
      </c>
      <c r="AY257" s="215" t="s">
        <v>157</v>
      </c>
    </row>
    <row r="258" spans="2:51" s="12" customFormat="1" ht="13.5">
      <c r="B258" s="216"/>
      <c r="C258" s="217"/>
      <c r="D258" s="207" t="s">
        <v>166</v>
      </c>
      <c r="E258" s="218" t="s">
        <v>21</v>
      </c>
      <c r="F258" s="219" t="s">
        <v>1782</v>
      </c>
      <c r="G258" s="217"/>
      <c r="H258" s="220">
        <v>1.438</v>
      </c>
      <c r="I258" s="221"/>
      <c r="J258" s="217"/>
      <c r="K258" s="217"/>
      <c r="L258" s="222"/>
      <c r="M258" s="223"/>
      <c r="N258" s="224"/>
      <c r="O258" s="224"/>
      <c r="P258" s="224"/>
      <c r="Q258" s="224"/>
      <c r="R258" s="224"/>
      <c r="S258" s="224"/>
      <c r="T258" s="225"/>
      <c r="AT258" s="226" t="s">
        <v>166</v>
      </c>
      <c r="AU258" s="226" t="s">
        <v>85</v>
      </c>
      <c r="AV258" s="12" t="s">
        <v>85</v>
      </c>
      <c r="AW258" s="12" t="s">
        <v>37</v>
      </c>
      <c r="AX258" s="12" t="s">
        <v>82</v>
      </c>
      <c r="AY258" s="226" t="s">
        <v>157</v>
      </c>
    </row>
    <row r="259" spans="2:65" s="1" customFormat="1" ht="22.8" customHeight="1">
      <c r="B259" s="40"/>
      <c r="C259" s="193" t="s">
        <v>481</v>
      </c>
      <c r="D259" s="193" t="s">
        <v>160</v>
      </c>
      <c r="E259" s="194" t="s">
        <v>1783</v>
      </c>
      <c r="F259" s="195" t="s">
        <v>1784</v>
      </c>
      <c r="G259" s="196" t="s">
        <v>275</v>
      </c>
      <c r="H259" s="197">
        <v>14.472</v>
      </c>
      <c r="I259" s="198">
        <v>1317.93</v>
      </c>
      <c r="J259" s="199">
        <f>ROUND(I259*H259,2)</f>
        <v>19073.08</v>
      </c>
      <c r="K259" s="195" t="s">
        <v>214</v>
      </c>
      <c r="L259" s="60"/>
      <c r="M259" s="200" t="s">
        <v>21</v>
      </c>
      <c r="N259" s="201" t="s">
        <v>45</v>
      </c>
      <c r="O259" s="41"/>
      <c r="P259" s="202">
        <f>O259*H259</f>
        <v>0</v>
      </c>
      <c r="Q259" s="202">
        <v>2.0875</v>
      </c>
      <c r="R259" s="202">
        <f>Q259*H259</f>
        <v>30.210299999999997</v>
      </c>
      <c r="S259" s="202">
        <v>0</v>
      </c>
      <c r="T259" s="203">
        <f>S259*H259</f>
        <v>0</v>
      </c>
      <c r="AR259" s="24" t="s">
        <v>164</v>
      </c>
      <c r="AT259" s="24" t="s">
        <v>160</v>
      </c>
      <c r="AU259" s="24" t="s">
        <v>85</v>
      </c>
      <c r="AY259" s="24" t="s">
        <v>157</v>
      </c>
      <c r="BE259" s="204">
        <f>IF(N259="základní",J259,0)</f>
        <v>19073.08</v>
      </c>
      <c r="BF259" s="204">
        <f>IF(N259="snížená",J259,0)</f>
        <v>0</v>
      </c>
      <c r="BG259" s="204">
        <f>IF(N259="zákl. přenesená",J259,0)</f>
        <v>0</v>
      </c>
      <c r="BH259" s="204">
        <f>IF(N259="sníž. přenesená",J259,0)</f>
        <v>0</v>
      </c>
      <c r="BI259" s="204">
        <f>IF(N259="nulová",J259,0)</f>
        <v>0</v>
      </c>
      <c r="BJ259" s="24" t="s">
        <v>82</v>
      </c>
      <c r="BK259" s="204">
        <f>ROUND(I259*H259,2)</f>
        <v>19073.08</v>
      </c>
      <c r="BL259" s="24" t="s">
        <v>164</v>
      </c>
      <c r="BM259" s="24" t="s">
        <v>1785</v>
      </c>
    </row>
    <row r="260" spans="2:47" s="1" customFormat="1" ht="60">
      <c r="B260" s="40"/>
      <c r="C260" s="62"/>
      <c r="D260" s="207" t="s">
        <v>216</v>
      </c>
      <c r="E260" s="62"/>
      <c r="F260" s="227" t="s">
        <v>1786</v>
      </c>
      <c r="G260" s="62"/>
      <c r="H260" s="62"/>
      <c r="I260" s="164"/>
      <c r="J260" s="62"/>
      <c r="K260" s="62"/>
      <c r="L260" s="60"/>
      <c r="M260" s="228"/>
      <c r="N260" s="41"/>
      <c r="O260" s="41"/>
      <c r="P260" s="41"/>
      <c r="Q260" s="41"/>
      <c r="R260" s="41"/>
      <c r="S260" s="41"/>
      <c r="T260" s="77"/>
      <c r="AT260" s="24" t="s">
        <v>216</v>
      </c>
      <c r="AU260" s="24" t="s">
        <v>85</v>
      </c>
    </row>
    <row r="261" spans="2:51" s="11" customFormat="1" ht="24">
      <c r="B261" s="205"/>
      <c r="C261" s="206"/>
      <c r="D261" s="207" t="s">
        <v>166</v>
      </c>
      <c r="E261" s="208" t="s">
        <v>21</v>
      </c>
      <c r="F261" s="209" t="s">
        <v>1787</v>
      </c>
      <c r="G261" s="206"/>
      <c r="H261" s="208" t="s">
        <v>21</v>
      </c>
      <c r="I261" s="210"/>
      <c r="J261" s="206"/>
      <c r="K261" s="206"/>
      <c r="L261" s="211"/>
      <c r="M261" s="212"/>
      <c r="N261" s="213"/>
      <c r="O261" s="213"/>
      <c r="P261" s="213"/>
      <c r="Q261" s="213"/>
      <c r="R261" s="213"/>
      <c r="S261" s="213"/>
      <c r="T261" s="214"/>
      <c r="AT261" s="215" t="s">
        <v>166</v>
      </c>
      <c r="AU261" s="215" t="s">
        <v>85</v>
      </c>
      <c r="AV261" s="11" t="s">
        <v>82</v>
      </c>
      <c r="AW261" s="11" t="s">
        <v>37</v>
      </c>
      <c r="AX261" s="11" t="s">
        <v>74</v>
      </c>
      <c r="AY261" s="215" t="s">
        <v>157</v>
      </c>
    </row>
    <row r="262" spans="2:51" s="12" customFormat="1" ht="13.5">
      <c r="B262" s="216"/>
      <c r="C262" s="217"/>
      <c r="D262" s="207" t="s">
        <v>166</v>
      </c>
      <c r="E262" s="218" t="s">
        <v>21</v>
      </c>
      <c r="F262" s="219" t="s">
        <v>1788</v>
      </c>
      <c r="G262" s="217"/>
      <c r="H262" s="220">
        <v>14.472</v>
      </c>
      <c r="I262" s="221"/>
      <c r="J262" s="217"/>
      <c r="K262" s="217"/>
      <c r="L262" s="222"/>
      <c r="M262" s="223"/>
      <c r="N262" s="224"/>
      <c r="O262" s="224"/>
      <c r="P262" s="224"/>
      <c r="Q262" s="224"/>
      <c r="R262" s="224"/>
      <c r="S262" s="224"/>
      <c r="T262" s="225"/>
      <c r="AT262" s="226" t="s">
        <v>166</v>
      </c>
      <c r="AU262" s="226" t="s">
        <v>85</v>
      </c>
      <c r="AV262" s="12" t="s">
        <v>85</v>
      </c>
      <c r="AW262" s="12" t="s">
        <v>37</v>
      </c>
      <c r="AX262" s="12" t="s">
        <v>82</v>
      </c>
      <c r="AY262" s="226" t="s">
        <v>157</v>
      </c>
    </row>
    <row r="263" spans="2:65" s="1" customFormat="1" ht="14.4" customHeight="1">
      <c r="B263" s="40"/>
      <c r="C263" s="193" t="s">
        <v>487</v>
      </c>
      <c r="D263" s="193" t="s">
        <v>160</v>
      </c>
      <c r="E263" s="194" t="s">
        <v>632</v>
      </c>
      <c r="F263" s="195" t="s">
        <v>633</v>
      </c>
      <c r="G263" s="196" t="s">
        <v>275</v>
      </c>
      <c r="H263" s="197">
        <v>41.348</v>
      </c>
      <c r="I263" s="198">
        <v>4672.49</v>
      </c>
      <c r="J263" s="199">
        <f>ROUND(I263*H263,2)</f>
        <v>193198.12</v>
      </c>
      <c r="K263" s="195" t="s">
        <v>214</v>
      </c>
      <c r="L263" s="60"/>
      <c r="M263" s="200" t="s">
        <v>21</v>
      </c>
      <c r="N263" s="201" t="s">
        <v>45</v>
      </c>
      <c r="O263" s="41"/>
      <c r="P263" s="202">
        <f>O263*H263</f>
        <v>0</v>
      </c>
      <c r="Q263" s="202">
        <v>2.45351</v>
      </c>
      <c r="R263" s="202">
        <f>Q263*H263</f>
        <v>101.44773148</v>
      </c>
      <c r="S263" s="202">
        <v>0</v>
      </c>
      <c r="T263" s="203">
        <f>S263*H263</f>
        <v>0</v>
      </c>
      <c r="AR263" s="24" t="s">
        <v>164</v>
      </c>
      <c r="AT263" s="24" t="s">
        <v>160</v>
      </c>
      <c r="AU263" s="24" t="s">
        <v>85</v>
      </c>
      <c r="AY263" s="24" t="s">
        <v>157</v>
      </c>
      <c r="BE263" s="204">
        <f>IF(N263="základní",J263,0)</f>
        <v>193198.12</v>
      </c>
      <c r="BF263" s="204">
        <f>IF(N263="snížená",J263,0)</f>
        <v>0</v>
      </c>
      <c r="BG263" s="204">
        <f>IF(N263="zákl. přenesená",J263,0)</f>
        <v>0</v>
      </c>
      <c r="BH263" s="204">
        <f>IF(N263="sníž. přenesená",J263,0)</f>
        <v>0</v>
      </c>
      <c r="BI263" s="204">
        <f>IF(N263="nulová",J263,0)</f>
        <v>0</v>
      </c>
      <c r="BJ263" s="24" t="s">
        <v>82</v>
      </c>
      <c r="BK263" s="204">
        <f>ROUND(I263*H263,2)</f>
        <v>193198.12</v>
      </c>
      <c r="BL263" s="24" t="s">
        <v>164</v>
      </c>
      <c r="BM263" s="24" t="s">
        <v>1789</v>
      </c>
    </row>
    <row r="264" spans="2:47" s="1" customFormat="1" ht="252">
      <c r="B264" s="40"/>
      <c r="C264" s="62"/>
      <c r="D264" s="207" t="s">
        <v>216</v>
      </c>
      <c r="E264" s="62"/>
      <c r="F264" s="227" t="s">
        <v>635</v>
      </c>
      <c r="G264" s="62"/>
      <c r="H264" s="62"/>
      <c r="I264" s="164"/>
      <c r="J264" s="62"/>
      <c r="K264" s="62"/>
      <c r="L264" s="60"/>
      <c r="M264" s="228"/>
      <c r="N264" s="41"/>
      <c r="O264" s="41"/>
      <c r="P264" s="41"/>
      <c r="Q264" s="41"/>
      <c r="R264" s="41"/>
      <c r="S264" s="41"/>
      <c r="T264" s="77"/>
      <c r="AT264" s="24" t="s">
        <v>216</v>
      </c>
      <c r="AU264" s="24" t="s">
        <v>85</v>
      </c>
    </row>
    <row r="265" spans="2:51" s="11" customFormat="1" ht="13.5">
      <c r="B265" s="205"/>
      <c r="C265" s="206"/>
      <c r="D265" s="207" t="s">
        <v>166</v>
      </c>
      <c r="E265" s="208" t="s">
        <v>21</v>
      </c>
      <c r="F265" s="209" t="s">
        <v>1790</v>
      </c>
      <c r="G265" s="206"/>
      <c r="H265" s="208" t="s">
        <v>21</v>
      </c>
      <c r="I265" s="210"/>
      <c r="J265" s="206"/>
      <c r="K265" s="206"/>
      <c r="L265" s="211"/>
      <c r="M265" s="212"/>
      <c r="N265" s="213"/>
      <c r="O265" s="213"/>
      <c r="P265" s="213"/>
      <c r="Q265" s="213"/>
      <c r="R265" s="213"/>
      <c r="S265" s="213"/>
      <c r="T265" s="214"/>
      <c r="AT265" s="215" t="s">
        <v>166</v>
      </c>
      <c r="AU265" s="215" t="s">
        <v>85</v>
      </c>
      <c r="AV265" s="11" t="s">
        <v>82</v>
      </c>
      <c r="AW265" s="11" t="s">
        <v>37</v>
      </c>
      <c r="AX265" s="11" t="s">
        <v>74</v>
      </c>
      <c r="AY265" s="215" t="s">
        <v>157</v>
      </c>
    </row>
    <row r="266" spans="2:51" s="12" customFormat="1" ht="13.5">
      <c r="B266" s="216"/>
      <c r="C266" s="217"/>
      <c r="D266" s="207" t="s">
        <v>166</v>
      </c>
      <c r="E266" s="218" t="s">
        <v>21</v>
      </c>
      <c r="F266" s="219" t="s">
        <v>1791</v>
      </c>
      <c r="G266" s="217"/>
      <c r="H266" s="220">
        <v>41.348</v>
      </c>
      <c r="I266" s="221"/>
      <c r="J266" s="217"/>
      <c r="K266" s="217"/>
      <c r="L266" s="222"/>
      <c r="M266" s="223"/>
      <c r="N266" s="224"/>
      <c r="O266" s="224"/>
      <c r="P266" s="224"/>
      <c r="Q266" s="224"/>
      <c r="R266" s="224"/>
      <c r="S266" s="224"/>
      <c r="T266" s="225"/>
      <c r="AT266" s="226" t="s">
        <v>166</v>
      </c>
      <c r="AU266" s="226" t="s">
        <v>85</v>
      </c>
      <c r="AV266" s="12" t="s">
        <v>85</v>
      </c>
      <c r="AW266" s="12" t="s">
        <v>37</v>
      </c>
      <c r="AX266" s="12" t="s">
        <v>82</v>
      </c>
      <c r="AY266" s="226" t="s">
        <v>157</v>
      </c>
    </row>
    <row r="267" spans="2:65" s="1" customFormat="1" ht="14.4" customHeight="1">
      <c r="B267" s="40"/>
      <c r="C267" s="193" t="s">
        <v>496</v>
      </c>
      <c r="D267" s="193" t="s">
        <v>160</v>
      </c>
      <c r="E267" s="194" t="s">
        <v>1792</v>
      </c>
      <c r="F267" s="195" t="s">
        <v>1793</v>
      </c>
      <c r="G267" s="196" t="s">
        <v>275</v>
      </c>
      <c r="H267" s="197">
        <v>13.64</v>
      </c>
      <c r="I267" s="198">
        <v>4807.7</v>
      </c>
      <c r="J267" s="199">
        <f>ROUND(I267*H267,2)</f>
        <v>65577.03</v>
      </c>
      <c r="K267" s="195" t="s">
        <v>214</v>
      </c>
      <c r="L267" s="60"/>
      <c r="M267" s="200" t="s">
        <v>21</v>
      </c>
      <c r="N267" s="201" t="s">
        <v>45</v>
      </c>
      <c r="O267" s="41"/>
      <c r="P267" s="202">
        <f>O267*H267</f>
        <v>0</v>
      </c>
      <c r="Q267" s="202">
        <v>2.45351</v>
      </c>
      <c r="R267" s="202">
        <f>Q267*H267</f>
        <v>33.4658764</v>
      </c>
      <c r="S267" s="202">
        <v>0</v>
      </c>
      <c r="T267" s="203">
        <f>S267*H267</f>
        <v>0</v>
      </c>
      <c r="AR267" s="24" t="s">
        <v>164</v>
      </c>
      <c r="AT267" s="24" t="s">
        <v>160</v>
      </c>
      <c r="AU267" s="24" t="s">
        <v>85</v>
      </c>
      <c r="AY267" s="24" t="s">
        <v>157</v>
      </c>
      <c r="BE267" s="204">
        <f>IF(N267="základní",J267,0)</f>
        <v>65577.03</v>
      </c>
      <c r="BF267" s="204">
        <f>IF(N267="snížená",J267,0)</f>
        <v>0</v>
      </c>
      <c r="BG267" s="204">
        <f>IF(N267="zákl. přenesená",J267,0)</f>
        <v>0</v>
      </c>
      <c r="BH267" s="204">
        <f>IF(N267="sníž. přenesená",J267,0)</f>
        <v>0</v>
      </c>
      <c r="BI267" s="204">
        <f>IF(N267="nulová",J267,0)</f>
        <v>0</v>
      </c>
      <c r="BJ267" s="24" t="s">
        <v>82</v>
      </c>
      <c r="BK267" s="204">
        <f>ROUND(I267*H267,2)</f>
        <v>65577.03</v>
      </c>
      <c r="BL267" s="24" t="s">
        <v>164</v>
      </c>
      <c r="BM267" s="24" t="s">
        <v>1794</v>
      </c>
    </row>
    <row r="268" spans="2:47" s="1" customFormat="1" ht="264">
      <c r="B268" s="40"/>
      <c r="C268" s="62"/>
      <c r="D268" s="207" t="s">
        <v>216</v>
      </c>
      <c r="E268" s="62"/>
      <c r="F268" s="227" t="s">
        <v>1795</v>
      </c>
      <c r="G268" s="62"/>
      <c r="H268" s="62"/>
      <c r="I268" s="164"/>
      <c r="J268" s="62"/>
      <c r="K268" s="62"/>
      <c r="L268" s="60"/>
      <c r="M268" s="228"/>
      <c r="N268" s="41"/>
      <c r="O268" s="41"/>
      <c r="P268" s="41"/>
      <c r="Q268" s="41"/>
      <c r="R268" s="41"/>
      <c r="S268" s="41"/>
      <c r="T268" s="77"/>
      <c r="AT268" s="24" t="s">
        <v>216</v>
      </c>
      <c r="AU268" s="24" t="s">
        <v>85</v>
      </c>
    </row>
    <row r="269" spans="2:51" s="11" customFormat="1" ht="13.5">
      <c r="B269" s="205"/>
      <c r="C269" s="206"/>
      <c r="D269" s="207" t="s">
        <v>166</v>
      </c>
      <c r="E269" s="208" t="s">
        <v>21</v>
      </c>
      <c r="F269" s="209" t="s">
        <v>1796</v>
      </c>
      <c r="G269" s="206"/>
      <c r="H269" s="208" t="s">
        <v>21</v>
      </c>
      <c r="I269" s="210"/>
      <c r="J269" s="206"/>
      <c r="K269" s="206"/>
      <c r="L269" s="211"/>
      <c r="M269" s="212"/>
      <c r="N269" s="213"/>
      <c r="O269" s="213"/>
      <c r="P269" s="213"/>
      <c r="Q269" s="213"/>
      <c r="R269" s="213"/>
      <c r="S269" s="213"/>
      <c r="T269" s="214"/>
      <c r="AT269" s="215" t="s">
        <v>166</v>
      </c>
      <c r="AU269" s="215" t="s">
        <v>85</v>
      </c>
      <c r="AV269" s="11" t="s">
        <v>82</v>
      </c>
      <c r="AW269" s="11" t="s">
        <v>37</v>
      </c>
      <c r="AX269" s="11" t="s">
        <v>74</v>
      </c>
      <c r="AY269" s="215" t="s">
        <v>157</v>
      </c>
    </row>
    <row r="270" spans="2:51" s="11" customFormat="1" ht="13.5">
      <c r="B270" s="205"/>
      <c r="C270" s="206"/>
      <c r="D270" s="207" t="s">
        <v>166</v>
      </c>
      <c r="E270" s="208" t="s">
        <v>21</v>
      </c>
      <c r="F270" s="209" t="s">
        <v>1797</v>
      </c>
      <c r="G270" s="206"/>
      <c r="H270" s="208" t="s">
        <v>21</v>
      </c>
      <c r="I270" s="210"/>
      <c r="J270" s="206"/>
      <c r="K270" s="206"/>
      <c r="L270" s="211"/>
      <c r="M270" s="212"/>
      <c r="N270" s="213"/>
      <c r="O270" s="213"/>
      <c r="P270" s="213"/>
      <c r="Q270" s="213"/>
      <c r="R270" s="213"/>
      <c r="S270" s="213"/>
      <c r="T270" s="214"/>
      <c r="AT270" s="215" t="s">
        <v>166</v>
      </c>
      <c r="AU270" s="215" t="s">
        <v>85</v>
      </c>
      <c r="AV270" s="11" t="s">
        <v>82</v>
      </c>
      <c r="AW270" s="11" t="s">
        <v>37</v>
      </c>
      <c r="AX270" s="11" t="s">
        <v>74</v>
      </c>
      <c r="AY270" s="215" t="s">
        <v>157</v>
      </c>
    </row>
    <row r="271" spans="2:51" s="12" customFormat="1" ht="13.5">
      <c r="B271" s="216"/>
      <c r="C271" s="217"/>
      <c r="D271" s="207" t="s">
        <v>166</v>
      </c>
      <c r="E271" s="218" t="s">
        <v>21</v>
      </c>
      <c r="F271" s="219" t="s">
        <v>1798</v>
      </c>
      <c r="G271" s="217"/>
      <c r="H271" s="220">
        <v>13.64</v>
      </c>
      <c r="I271" s="221"/>
      <c r="J271" s="217"/>
      <c r="K271" s="217"/>
      <c r="L271" s="222"/>
      <c r="M271" s="223"/>
      <c r="N271" s="224"/>
      <c r="O271" s="224"/>
      <c r="P271" s="224"/>
      <c r="Q271" s="224"/>
      <c r="R271" s="224"/>
      <c r="S271" s="224"/>
      <c r="T271" s="225"/>
      <c r="AT271" s="226" t="s">
        <v>166</v>
      </c>
      <c r="AU271" s="226" t="s">
        <v>85</v>
      </c>
      <c r="AV271" s="12" t="s">
        <v>85</v>
      </c>
      <c r="AW271" s="12" t="s">
        <v>37</v>
      </c>
      <c r="AX271" s="12" t="s">
        <v>82</v>
      </c>
      <c r="AY271" s="226" t="s">
        <v>157</v>
      </c>
    </row>
    <row r="272" spans="2:65" s="1" customFormat="1" ht="22.8" customHeight="1">
      <c r="B272" s="40"/>
      <c r="C272" s="193" t="s">
        <v>501</v>
      </c>
      <c r="D272" s="193" t="s">
        <v>160</v>
      </c>
      <c r="E272" s="194" t="s">
        <v>638</v>
      </c>
      <c r="F272" s="195" t="s">
        <v>639</v>
      </c>
      <c r="G272" s="196" t="s">
        <v>213</v>
      </c>
      <c r="H272" s="197">
        <v>123.991</v>
      </c>
      <c r="I272" s="198">
        <v>1250.45</v>
      </c>
      <c r="J272" s="199">
        <f>ROUND(I272*H272,2)</f>
        <v>155044.55</v>
      </c>
      <c r="K272" s="195" t="s">
        <v>214</v>
      </c>
      <c r="L272" s="60"/>
      <c r="M272" s="200" t="s">
        <v>21</v>
      </c>
      <c r="N272" s="201" t="s">
        <v>45</v>
      </c>
      <c r="O272" s="41"/>
      <c r="P272" s="202">
        <f>O272*H272</f>
        <v>0</v>
      </c>
      <c r="Q272" s="202">
        <v>0.00182</v>
      </c>
      <c r="R272" s="202">
        <f>Q272*H272</f>
        <v>0.22566362</v>
      </c>
      <c r="S272" s="202">
        <v>0</v>
      </c>
      <c r="T272" s="203">
        <f>S272*H272</f>
        <v>0</v>
      </c>
      <c r="AR272" s="24" t="s">
        <v>164</v>
      </c>
      <c r="AT272" s="24" t="s">
        <v>160</v>
      </c>
      <c r="AU272" s="24" t="s">
        <v>85</v>
      </c>
      <c r="AY272" s="24" t="s">
        <v>157</v>
      </c>
      <c r="BE272" s="204">
        <f>IF(N272="základní",J272,0)</f>
        <v>155044.55</v>
      </c>
      <c r="BF272" s="204">
        <f>IF(N272="snížená",J272,0)</f>
        <v>0</v>
      </c>
      <c r="BG272" s="204">
        <f>IF(N272="zákl. přenesená",J272,0)</f>
        <v>0</v>
      </c>
      <c r="BH272" s="204">
        <f>IF(N272="sníž. přenesená",J272,0)</f>
        <v>0</v>
      </c>
      <c r="BI272" s="204">
        <f>IF(N272="nulová",J272,0)</f>
        <v>0</v>
      </c>
      <c r="BJ272" s="24" t="s">
        <v>82</v>
      </c>
      <c r="BK272" s="204">
        <f>ROUND(I272*H272,2)</f>
        <v>155044.55</v>
      </c>
      <c r="BL272" s="24" t="s">
        <v>164</v>
      </c>
      <c r="BM272" s="24" t="s">
        <v>1799</v>
      </c>
    </row>
    <row r="273" spans="2:47" s="1" customFormat="1" ht="384">
      <c r="B273" s="40"/>
      <c r="C273" s="62"/>
      <c r="D273" s="207" t="s">
        <v>216</v>
      </c>
      <c r="E273" s="62"/>
      <c r="F273" s="227" t="s">
        <v>641</v>
      </c>
      <c r="G273" s="62"/>
      <c r="H273" s="62"/>
      <c r="I273" s="164"/>
      <c r="J273" s="62"/>
      <c r="K273" s="62"/>
      <c r="L273" s="60"/>
      <c r="M273" s="228"/>
      <c r="N273" s="41"/>
      <c r="O273" s="41"/>
      <c r="P273" s="41"/>
      <c r="Q273" s="41"/>
      <c r="R273" s="41"/>
      <c r="S273" s="41"/>
      <c r="T273" s="77"/>
      <c r="AT273" s="24" t="s">
        <v>216</v>
      </c>
      <c r="AU273" s="24" t="s">
        <v>85</v>
      </c>
    </row>
    <row r="274" spans="2:51" s="12" customFormat="1" ht="13.5">
      <c r="B274" s="216"/>
      <c r="C274" s="217"/>
      <c r="D274" s="207" t="s">
        <v>166</v>
      </c>
      <c r="E274" s="218" t="s">
        <v>21</v>
      </c>
      <c r="F274" s="219" t="s">
        <v>1800</v>
      </c>
      <c r="G274" s="217"/>
      <c r="H274" s="220">
        <v>123.991</v>
      </c>
      <c r="I274" s="221"/>
      <c r="J274" s="217"/>
      <c r="K274" s="217"/>
      <c r="L274" s="222"/>
      <c r="M274" s="223"/>
      <c r="N274" s="224"/>
      <c r="O274" s="224"/>
      <c r="P274" s="224"/>
      <c r="Q274" s="224"/>
      <c r="R274" s="224"/>
      <c r="S274" s="224"/>
      <c r="T274" s="225"/>
      <c r="AT274" s="226" t="s">
        <v>166</v>
      </c>
      <c r="AU274" s="226" t="s">
        <v>85</v>
      </c>
      <c r="AV274" s="12" t="s">
        <v>85</v>
      </c>
      <c r="AW274" s="12" t="s">
        <v>37</v>
      </c>
      <c r="AX274" s="12" t="s">
        <v>82</v>
      </c>
      <c r="AY274" s="226" t="s">
        <v>157</v>
      </c>
    </row>
    <row r="275" spans="2:65" s="1" customFormat="1" ht="22.8" customHeight="1">
      <c r="B275" s="40"/>
      <c r="C275" s="193" t="s">
        <v>507</v>
      </c>
      <c r="D275" s="193" t="s">
        <v>160</v>
      </c>
      <c r="E275" s="194" t="s">
        <v>644</v>
      </c>
      <c r="F275" s="195" t="s">
        <v>645</v>
      </c>
      <c r="G275" s="196" t="s">
        <v>213</v>
      </c>
      <c r="H275" s="197">
        <v>123.991</v>
      </c>
      <c r="I275" s="198">
        <v>298.45</v>
      </c>
      <c r="J275" s="199">
        <f>ROUND(I275*H275,2)</f>
        <v>37005.11</v>
      </c>
      <c r="K275" s="195" t="s">
        <v>214</v>
      </c>
      <c r="L275" s="60"/>
      <c r="M275" s="200" t="s">
        <v>21</v>
      </c>
      <c r="N275" s="201" t="s">
        <v>45</v>
      </c>
      <c r="O275" s="41"/>
      <c r="P275" s="202">
        <f>O275*H275</f>
        <v>0</v>
      </c>
      <c r="Q275" s="202">
        <v>4E-05</v>
      </c>
      <c r="R275" s="202">
        <f>Q275*H275</f>
        <v>0.00495964</v>
      </c>
      <c r="S275" s="202">
        <v>0</v>
      </c>
      <c r="T275" s="203">
        <f>S275*H275</f>
        <v>0</v>
      </c>
      <c r="AR275" s="24" t="s">
        <v>164</v>
      </c>
      <c r="AT275" s="24" t="s">
        <v>160</v>
      </c>
      <c r="AU275" s="24" t="s">
        <v>85</v>
      </c>
      <c r="AY275" s="24" t="s">
        <v>157</v>
      </c>
      <c r="BE275" s="204">
        <f>IF(N275="základní",J275,0)</f>
        <v>37005.11</v>
      </c>
      <c r="BF275" s="204">
        <f>IF(N275="snížená",J275,0)</f>
        <v>0</v>
      </c>
      <c r="BG275" s="204">
        <f>IF(N275="zákl. přenesená",J275,0)</f>
        <v>0</v>
      </c>
      <c r="BH275" s="204">
        <f>IF(N275="sníž. přenesená",J275,0)</f>
        <v>0</v>
      </c>
      <c r="BI275" s="204">
        <f>IF(N275="nulová",J275,0)</f>
        <v>0</v>
      </c>
      <c r="BJ275" s="24" t="s">
        <v>82</v>
      </c>
      <c r="BK275" s="204">
        <f>ROUND(I275*H275,2)</f>
        <v>37005.11</v>
      </c>
      <c r="BL275" s="24" t="s">
        <v>164</v>
      </c>
      <c r="BM275" s="24" t="s">
        <v>1801</v>
      </c>
    </row>
    <row r="276" spans="2:47" s="1" customFormat="1" ht="384">
      <c r="B276" s="40"/>
      <c r="C276" s="62"/>
      <c r="D276" s="207" t="s">
        <v>216</v>
      </c>
      <c r="E276" s="62"/>
      <c r="F276" s="227" t="s">
        <v>641</v>
      </c>
      <c r="G276" s="62"/>
      <c r="H276" s="62"/>
      <c r="I276" s="164"/>
      <c r="J276" s="62"/>
      <c r="K276" s="62"/>
      <c r="L276" s="60"/>
      <c r="M276" s="228"/>
      <c r="N276" s="41"/>
      <c r="O276" s="41"/>
      <c r="P276" s="41"/>
      <c r="Q276" s="41"/>
      <c r="R276" s="41"/>
      <c r="S276" s="41"/>
      <c r="T276" s="77"/>
      <c r="AT276" s="24" t="s">
        <v>216</v>
      </c>
      <c r="AU276" s="24" t="s">
        <v>85</v>
      </c>
    </row>
    <row r="277" spans="2:65" s="1" customFormat="1" ht="22.8" customHeight="1">
      <c r="B277" s="40"/>
      <c r="C277" s="193" t="s">
        <v>514</v>
      </c>
      <c r="D277" s="193" t="s">
        <v>160</v>
      </c>
      <c r="E277" s="194" t="s">
        <v>1802</v>
      </c>
      <c r="F277" s="195" t="s">
        <v>1803</v>
      </c>
      <c r="G277" s="196" t="s">
        <v>213</v>
      </c>
      <c r="H277" s="197">
        <v>49.6</v>
      </c>
      <c r="I277" s="198">
        <v>1027.1</v>
      </c>
      <c r="J277" s="199">
        <f>ROUND(I277*H277,2)</f>
        <v>50944.16</v>
      </c>
      <c r="K277" s="195" t="s">
        <v>214</v>
      </c>
      <c r="L277" s="60"/>
      <c r="M277" s="200" t="s">
        <v>21</v>
      </c>
      <c r="N277" s="201" t="s">
        <v>45</v>
      </c>
      <c r="O277" s="41"/>
      <c r="P277" s="202">
        <f>O277*H277</f>
        <v>0</v>
      </c>
      <c r="Q277" s="202">
        <v>0.00132</v>
      </c>
      <c r="R277" s="202">
        <f>Q277*H277</f>
        <v>0.065472</v>
      </c>
      <c r="S277" s="202">
        <v>0</v>
      </c>
      <c r="T277" s="203">
        <f>S277*H277</f>
        <v>0</v>
      </c>
      <c r="AR277" s="24" t="s">
        <v>164</v>
      </c>
      <c r="AT277" s="24" t="s">
        <v>160</v>
      </c>
      <c r="AU277" s="24" t="s">
        <v>85</v>
      </c>
      <c r="AY277" s="24" t="s">
        <v>157</v>
      </c>
      <c r="BE277" s="204">
        <f>IF(N277="základní",J277,0)</f>
        <v>50944.16</v>
      </c>
      <c r="BF277" s="204">
        <f>IF(N277="snížená",J277,0)</f>
        <v>0</v>
      </c>
      <c r="BG277" s="204">
        <f>IF(N277="zákl. přenesená",J277,0)</f>
        <v>0</v>
      </c>
      <c r="BH277" s="204">
        <f>IF(N277="sníž. přenesená",J277,0)</f>
        <v>0</v>
      </c>
      <c r="BI277" s="204">
        <f>IF(N277="nulová",J277,0)</f>
        <v>0</v>
      </c>
      <c r="BJ277" s="24" t="s">
        <v>82</v>
      </c>
      <c r="BK277" s="204">
        <f>ROUND(I277*H277,2)</f>
        <v>50944.16</v>
      </c>
      <c r="BL277" s="24" t="s">
        <v>164</v>
      </c>
      <c r="BM277" s="24" t="s">
        <v>1804</v>
      </c>
    </row>
    <row r="278" spans="2:47" s="1" customFormat="1" ht="360">
      <c r="B278" s="40"/>
      <c r="C278" s="62"/>
      <c r="D278" s="207" t="s">
        <v>216</v>
      </c>
      <c r="E278" s="62"/>
      <c r="F278" s="227" t="s">
        <v>1805</v>
      </c>
      <c r="G278" s="62"/>
      <c r="H278" s="62"/>
      <c r="I278" s="164"/>
      <c r="J278" s="62"/>
      <c r="K278" s="62"/>
      <c r="L278" s="60"/>
      <c r="M278" s="228"/>
      <c r="N278" s="41"/>
      <c r="O278" s="41"/>
      <c r="P278" s="41"/>
      <c r="Q278" s="41"/>
      <c r="R278" s="41"/>
      <c r="S278" s="41"/>
      <c r="T278" s="77"/>
      <c r="AT278" s="24" t="s">
        <v>216</v>
      </c>
      <c r="AU278" s="24" t="s">
        <v>85</v>
      </c>
    </row>
    <row r="279" spans="2:51" s="11" customFormat="1" ht="13.5">
      <c r="B279" s="205"/>
      <c r="C279" s="206"/>
      <c r="D279" s="207" t="s">
        <v>166</v>
      </c>
      <c r="E279" s="208" t="s">
        <v>21</v>
      </c>
      <c r="F279" s="209" t="s">
        <v>1797</v>
      </c>
      <c r="G279" s="206"/>
      <c r="H279" s="208" t="s">
        <v>21</v>
      </c>
      <c r="I279" s="210"/>
      <c r="J279" s="206"/>
      <c r="K279" s="206"/>
      <c r="L279" s="211"/>
      <c r="M279" s="212"/>
      <c r="N279" s="213"/>
      <c r="O279" s="213"/>
      <c r="P279" s="213"/>
      <c r="Q279" s="213"/>
      <c r="R279" s="213"/>
      <c r="S279" s="213"/>
      <c r="T279" s="214"/>
      <c r="AT279" s="215" t="s">
        <v>166</v>
      </c>
      <c r="AU279" s="215" t="s">
        <v>85</v>
      </c>
      <c r="AV279" s="11" t="s">
        <v>82</v>
      </c>
      <c r="AW279" s="11" t="s">
        <v>37</v>
      </c>
      <c r="AX279" s="11" t="s">
        <v>74</v>
      </c>
      <c r="AY279" s="215" t="s">
        <v>157</v>
      </c>
    </row>
    <row r="280" spans="2:51" s="12" customFormat="1" ht="13.5">
      <c r="B280" s="216"/>
      <c r="C280" s="217"/>
      <c r="D280" s="207" t="s">
        <v>166</v>
      </c>
      <c r="E280" s="218" t="s">
        <v>21</v>
      </c>
      <c r="F280" s="219" t="s">
        <v>1806</v>
      </c>
      <c r="G280" s="217"/>
      <c r="H280" s="220">
        <v>49.6</v>
      </c>
      <c r="I280" s="221"/>
      <c r="J280" s="217"/>
      <c r="K280" s="217"/>
      <c r="L280" s="222"/>
      <c r="M280" s="223"/>
      <c r="N280" s="224"/>
      <c r="O280" s="224"/>
      <c r="P280" s="224"/>
      <c r="Q280" s="224"/>
      <c r="R280" s="224"/>
      <c r="S280" s="224"/>
      <c r="T280" s="225"/>
      <c r="AT280" s="226" t="s">
        <v>166</v>
      </c>
      <c r="AU280" s="226" t="s">
        <v>85</v>
      </c>
      <c r="AV280" s="12" t="s">
        <v>85</v>
      </c>
      <c r="AW280" s="12" t="s">
        <v>37</v>
      </c>
      <c r="AX280" s="12" t="s">
        <v>82</v>
      </c>
      <c r="AY280" s="226" t="s">
        <v>157</v>
      </c>
    </row>
    <row r="281" spans="2:65" s="1" customFormat="1" ht="22.8" customHeight="1">
      <c r="B281" s="40"/>
      <c r="C281" s="193" t="s">
        <v>520</v>
      </c>
      <c r="D281" s="193" t="s">
        <v>160</v>
      </c>
      <c r="E281" s="194" t="s">
        <v>1807</v>
      </c>
      <c r="F281" s="195" t="s">
        <v>1808</v>
      </c>
      <c r="G281" s="196" t="s">
        <v>213</v>
      </c>
      <c r="H281" s="197">
        <v>49.6</v>
      </c>
      <c r="I281" s="198">
        <v>180.08</v>
      </c>
      <c r="J281" s="199">
        <f>ROUND(I281*H281,2)</f>
        <v>8931.97</v>
      </c>
      <c r="K281" s="195" t="s">
        <v>214</v>
      </c>
      <c r="L281" s="60"/>
      <c r="M281" s="200" t="s">
        <v>21</v>
      </c>
      <c r="N281" s="201" t="s">
        <v>45</v>
      </c>
      <c r="O281" s="41"/>
      <c r="P281" s="202">
        <f>O281*H281</f>
        <v>0</v>
      </c>
      <c r="Q281" s="202">
        <v>4E-05</v>
      </c>
      <c r="R281" s="202">
        <f>Q281*H281</f>
        <v>0.001984</v>
      </c>
      <c r="S281" s="202">
        <v>0</v>
      </c>
      <c r="T281" s="203">
        <f>S281*H281</f>
        <v>0</v>
      </c>
      <c r="AR281" s="24" t="s">
        <v>164</v>
      </c>
      <c r="AT281" s="24" t="s">
        <v>160</v>
      </c>
      <c r="AU281" s="24" t="s">
        <v>85</v>
      </c>
      <c r="AY281" s="24" t="s">
        <v>157</v>
      </c>
      <c r="BE281" s="204">
        <f>IF(N281="základní",J281,0)</f>
        <v>8931.97</v>
      </c>
      <c r="BF281" s="204">
        <f>IF(N281="snížená",J281,0)</f>
        <v>0</v>
      </c>
      <c r="BG281" s="204">
        <f>IF(N281="zákl. přenesená",J281,0)</f>
        <v>0</v>
      </c>
      <c r="BH281" s="204">
        <f>IF(N281="sníž. přenesená",J281,0)</f>
        <v>0</v>
      </c>
      <c r="BI281" s="204">
        <f>IF(N281="nulová",J281,0)</f>
        <v>0</v>
      </c>
      <c r="BJ281" s="24" t="s">
        <v>82</v>
      </c>
      <c r="BK281" s="204">
        <f>ROUND(I281*H281,2)</f>
        <v>8931.97</v>
      </c>
      <c r="BL281" s="24" t="s">
        <v>164</v>
      </c>
      <c r="BM281" s="24" t="s">
        <v>1809</v>
      </c>
    </row>
    <row r="282" spans="2:47" s="1" customFormat="1" ht="360">
      <c r="B282" s="40"/>
      <c r="C282" s="62"/>
      <c r="D282" s="207" t="s">
        <v>216</v>
      </c>
      <c r="E282" s="62"/>
      <c r="F282" s="227" t="s">
        <v>1805</v>
      </c>
      <c r="G282" s="62"/>
      <c r="H282" s="62"/>
      <c r="I282" s="164"/>
      <c r="J282" s="62"/>
      <c r="K282" s="62"/>
      <c r="L282" s="60"/>
      <c r="M282" s="228"/>
      <c r="N282" s="41"/>
      <c r="O282" s="41"/>
      <c r="P282" s="41"/>
      <c r="Q282" s="41"/>
      <c r="R282" s="41"/>
      <c r="S282" s="41"/>
      <c r="T282" s="77"/>
      <c r="AT282" s="24" t="s">
        <v>216</v>
      </c>
      <c r="AU282" s="24" t="s">
        <v>85</v>
      </c>
    </row>
    <row r="283" spans="2:65" s="1" customFormat="1" ht="34.2" customHeight="1">
      <c r="B283" s="40"/>
      <c r="C283" s="193" t="s">
        <v>525</v>
      </c>
      <c r="D283" s="193" t="s">
        <v>160</v>
      </c>
      <c r="E283" s="194" t="s">
        <v>648</v>
      </c>
      <c r="F283" s="195" t="s">
        <v>649</v>
      </c>
      <c r="G283" s="196" t="s">
        <v>460</v>
      </c>
      <c r="H283" s="197">
        <v>8.27</v>
      </c>
      <c r="I283" s="198">
        <v>32274.36</v>
      </c>
      <c r="J283" s="199">
        <f>ROUND(I283*H283,2)</f>
        <v>266908.96</v>
      </c>
      <c r="K283" s="195" t="s">
        <v>214</v>
      </c>
      <c r="L283" s="60"/>
      <c r="M283" s="200" t="s">
        <v>21</v>
      </c>
      <c r="N283" s="201" t="s">
        <v>45</v>
      </c>
      <c r="O283" s="41"/>
      <c r="P283" s="202">
        <f>O283*H283</f>
        <v>0</v>
      </c>
      <c r="Q283" s="202">
        <v>1.0383</v>
      </c>
      <c r="R283" s="202">
        <f>Q283*H283</f>
        <v>8.586741</v>
      </c>
      <c r="S283" s="202">
        <v>0</v>
      </c>
      <c r="T283" s="203">
        <f>S283*H283</f>
        <v>0</v>
      </c>
      <c r="AR283" s="24" t="s">
        <v>164</v>
      </c>
      <c r="AT283" s="24" t="s">
        <v>160</v>
      </c>
      <c r="AU283" s="24" t="s">
        <v>85</v>
      </c>
      <c r="AY283" s="24" t="s">
        <v>157</v>
      </c>
      <c r="BE283" s="204">
        <f>IF(N283="základní",J283,0)</f>
        <v>266908.96</v>
      </c>
      <c r="BF283" s="204">
        <f>IF(N283="snížená",J283,0)</f>
        <v>0</v>
      </c>
      <c r="BG283" s="204">
        <f>IF(N283="zákl. přenesená",J283,0)</f>
        <v>0</v>
      </c>
      <c r="BH283" s="204">
        <f>IF(N283="sníž. přenesená",J283,0)</f>
        <v>0</v>
      </c>
      <c r="BI283" s="204">
        <f>IF(N283="nulová",J283,0)</f>
        <v>0</v>
      </c>
      <c r="BJ283" s="24" t="s">
        <v>82</v>
      </c>
      <c r="BK283" s="204">
        <f>ROUND(I283*H283,2)</f>
        <v>266908.96</v>
      </c>
      <c r="BL283" s="24" t="s">
        <v>164</v>
      </c>
      <c r="BM283" s="24" t="s">
        <v>1810</v>
      </c>
    </row>
    <row r="284" spans="2:47" s="1" customFormat="1" ht="156">
      <c r="B284" s="40"/>
      <c r="C284" s="62"/>
      <c r="D284" s="207" t="s">
        <v>216</v>
      </c>
      <c r="E284" s="62"/>
      <c r="F284" s="227" t="s">
        <v>651</v>
      </c>
      <c r="G284" s="62"/>
      <c r="H284" s="62"/>
      <c r="I284" s="164"/>
      <c r="J284" s="62"/>
      <c r="K284" s="62"/>
      <c r="L284" s="60"/>
      <c r="M284" s="228"/>
      <c r="N284" s="41"/>
      <c r="O284" s="41"/>
      <c r="P284" s="41"/>
      <c r="Q284" s="41"/>
      <c r="R284" s="41"/>
      <c r="S284" s="41"/>
      <c r="T284" s="77"/>
      <c r="AT284" s="24" t="s">
        <v>216</v>
      </c>
      <c r="AU284" s="24" t="s">
        <v>85</v>
      </c>
    </row>
    <row r="285" spans="2:51" s="12" customFormat="1" ht="13.5">
      <c r="B285" s="216"/>
      <c r="C285" s="217"/>
      <c r="D285" s="207" t="s">
        <v>166</v>
      </c>
      <c r="E285" s="218" t="s">
        <v>21</v>
      </c>
      <c r="F285" s="219" t="s">
        <v>1811</v>
      </c>
      <c r="G285" s="217"/>
      <c r="H285" s="220">
        <v>8.27</v>
      </c>
      <c r="I285" s="221"/>
      <c r="J285" s="217"/>
      <c r="K285" s="217"/>
      <c r="L285" s="222"/>
      <c r="M285" s="223"/>
      <c r="N285" s="224"/>
      <c r="O285" s="224"/>
      <c r="P285" s="224"/>
      <c r="Q285" s="224"/>
      <c r="R285" s="224"/>
      <c r="S285" s="224"/>
      <c r="T285" s="225"/>
      <c r="AT285" s="226" t="s">
        <v>166</v>
      </c>
      <c r="AU285" s="226" t="s">
        <v>85</v>
      </c>
      <c r="AV285" s="12" t="s">
        <v>85</v>
      </c>
      <c r="AW285" s="12" t="s">
        <v>37</v>
      </c>
      <c r="AX285" s="12" t="s">
        <v>82</v>
      </c>
      <c r="AY285" s="226" t="s">
        <v>157</v>
      </c>
    </row>
    <row r="286" spans="2:65" s="1" customFormat="1" ht="34.2" customHeight="1">
      <c r="B286" s="40"/>
      <c r="C286" s="193" t="s">
        <v>531</v>
      </c>
      <c r="D286" s="193" t="s">
        <v>160</v>
      </c>
      <c r="E286" s="194" t="s">
        <v>1812</v>
      </c>
      <c r="F286" s="195" t="s">
        <v>1813</v>
      </c>
      <c r="G286" s="196" t="s">
        <v>460</v>
      </c>
      <c r="H286" s="197">
        <v>2.728</v>
      </c>
      <c r="I286" s="198">
        <v>32273.99</v>
      </c>
      <c r="J286" s="199">
        <f>ROUND(I286*H286,2)</f>
        <v>88043.44</v>
      </c>
      <c r="K286" s="195" t="s">
        <v>214</v>
      </c>
      <c r="L286" s="60"/>
      <c r="M286" s="200" t="s">
        <v>21</v>
      </c>
      <c r="N286" s="201" t="s">
        <v>45</v>
      </c>
      <c r="O286" s="41"/>
      <c r="P286" s="202">
        <f>O286*H286</f>
        <v>0</v>
      </c>
      <c r="Q286" s="202">
        <v>1.07637</v>
      </c>
      <c r="R286" s="202">
        <f>Q286*H286</f>
        <v>2.9363373600000005</v>
      </c>
      <c r="S286" s="202">
        <v>0</v>
      </c>
      <c r="T286" s="203">
        <f>S286*H286</f>
        <v>0</v>
      </c>
      <c r="AR286" s="24" t="s">
        <v>164</v>
      </c>
      <c r="AT286" s="24" t="s">
        <v>160</v>
      </c>
      <c r="AU286" s="24" t="s">
        <v>85</v>
      </c>
      <c r="AY286" s="24" t="s">
        <v>157</v>
      </c>
      <c r="BE286" s="204">
        <f>IF(N286="základní",J286,0)</f>
        <v>88043.44</v>
      </c>
      <c r="BF286" s="204">
        <f>IF(N286="snížená",J286,0)</f>
        <v>0</v>
      </c>
      <c r="BG286" s="204">
        <f>IF(N286="zákl. přenesená",J286,0)</f>
        <v>0</v>
      </c>
      <c r="BH286" s="204">
        <f>IF(N286="sníž. přenesená",J286,0)</f>
        <v>0</v>
      </c>
      <c r="BI286" s="204">
        <f>IF(N286="nulová",J286,0)</f>
        <v>0</v>
      </c>
      <c r="BJ286" s="24" t="s">
        <v>82</v>
      </c>
      <c r="BK286" s="204">
        <f>ROUND(I286*H286,2)</f>
        <v>88043.44</v>
      </c>
      <c r="BL286" s="24" t="s">
        <v>164</v>
      </c>
      <c r="BM286" s="24" t="s">
        <v>1814</v>
      </c>
    </row>
    <row r="287" spans="2:47" s="1" customFormat="1" ht="156">
      <c r="B287" s="40"/>
      <c r="C287" s="62"/>
      <c r="D287" s="207" t="s">
        <v>216</v>
      </c>
      <c r="E287" s="62"/>
      <c r="F287" s="227" t="s">
        <v>651</v>
      </c>
      <c r="G287" s="62"/>
      <c r="H287" s="62"/>
      <c r="I287" s="164"/>
      <c r="J287" s="62"/>
      <c r="K287" s="62"/>
      <c r="L287" s="60"/>
      <c r="M287" s="228"/>
      <c r="N287" s="41"/>
      <c r="O287" s="41"/>
      <c r="P287" s="41"/>
      <c r="Q287" s="41"/>
      <c r="R287" s="41"/>
      <c r="S287" s="41"/>
      <c r="T287" s="77"/>
      <c r="AT287" s="24" t="s">
        <v>216</v>
      </c>
      <c r="AU287" s="24" t="s">
        <v>85</v>
      </c>
    </row>
    <row r="288" spans="2:51" s="12" customFormat="1" ht="13.5">
      <c r="B288" s="216"/>
      <c r="C288" s="217"/>
      <c r="D288" s="207" t="s">
        <v>166</v>
      </c>
      <c r="E288" s="218" t="s">
        <v>21</v>
      </c>
      <c r="F288" s="219" t="s">
        <v>1815</v>
      </c>
      <c r="G288" s="217"/>
      <c r="H288" s="220">
        <v>2.728</v>
      </c>
      <c r="I288" s="221"/>
      <c r="J288" s="217"/>
      <c r="K288" s="217"/>
      <c r="L288" s="222"/>
      <c r="M288" s="223"/>
      <c r="N288" s="224"/>
      <c r="O288" s="224"/>
      <c r="P288" s="224"/>
      <c r="Q288" s="224"/>
      <c r="R288" s="224"/>
      <c r="S288" s="224"/>
      <c r="T288" s="225"/>
      <c r="AT288" s="226" t="s">
        <v>166</v>
      </c>
      <c r="AU288" s="226" t="s">
        <v>85</v>
      </c>
      <c r="AV288" s="12" t="s">
        <v>85</v>
      </c>
      <c r="AW288" s="12" t="s">
        <v>37</v>
      </c>
      <c r="AX288" s="12" t="s">
        <v>82</v>
      </c>
      <c r="AY288" s="226" t="s">
        <v>157</v>
      </c>
    </row>
    <row r="289" spans="2:63" s="10" customFormat="1" ht="29.85" customHeight="1">
      <c r="B289" s="177"/>
      <c r="C289" s="178"/>
      <c r="D289" s="179" t="s">
        <v>73</v>
      </c>
      <c r="E289" s="191" t="s">
        <v>164</v>
      </c>
      <c r="F289" s="191" t="s">
        <v>653</v>
      </c>
      <c r="G289" s="178"/>
      <c r="H289" s="178"/>
      <c r="I289" s="181"/>
      <c r="J289" s="192">
        <f>BK289</f>
        <v>1831155.4500000002</v>
      </c>
      <c r="K289" s="178"/>
      <c r="L289" s="183"/>
      <c r="M289" s="184"/>
      <c r="N289" s="185"/>
      <c r="O289" s="185"/>
      <c r="P289" s="186">
        <f>SUM(P290:P345)</f>
        <v>0</v>
      </c>
      <c r="Q289" s="185"/>
      <c r="R289" s="186">
        <f>SUM(R290:R345)</f>
        <v>335.27104208000003</v>
      </c>
      <c r="S289" s="185"/>
      <c r="T289" s="187">
        <f>SUM(T290:T345)</f>
        <v>0</v>
      </c>
      <c r="AR289" s="188" t="s">
        <v>82</v>
      </c>
      <c r="AT289" s="189" t="s">
        <v>73</v>
      </c>
      <c r="AU289" s="189" t="s">
        <v>82</v>
      </c>
      <c r="AY289" s="188" t="s">
        <v>157</v>
      </c>
      <c r="BK289" s="190">
        <f>SUM(BK290:BK345)</f>
        <v>1831155.4500000002</v>
      </c>
    </row>
    <row r="290" spans="2:65" s="1" customFormat="1" ht="22.8" customHeight="1">
      <c r="B290" s="40"/>
      <c r="C290" s="193" t="s">
        <v>536</v>
      </c>
      <c r="D290" s="193" t="s">
        <v>160</v>
      </c>
      <c r="E290" s="194" t="s">
        <v>1816</v>
      </c>
      <c r="F290" s="195" t="s">
        <v>1817</v>
      </c>
      <c r="G290" s="196" t="s">
        <v>275</v>
      </c>
      <c r="H290" s="197">
        <v>61.71</v>
      </c>
      <c r="I290" s="198">
        <v>4332.99</v>
      </c>
      <c r="J290" s="199">
        <f>ROUND(I290*H290,2)</f>
        <v>267388.81</v>
      </c>
      <c r="K290" s="195" t="s">
        <v>214</v>
      </c>
      <c r="L290" s="60"/>
      <c r="M290" s="200" t="s">
        <v>21</v>
      </c>
      <c r="N290" s="201" t="s">
        <v>45</v>
      </c>
      <c r="O290" s="41"/>
      <c r="P290" s="202">
        <f>O290*H290</f>
        <v>0</v>
      </c>
      <c r="Q290" s="202">
        <v>2.47791</v>
      </c>
      <c r="R290" s="202">
        <f>Q290*H290</f>
        <v>152.9118261</v>
      </c>
      <c r="S290" s="202">
        <v>0</v>
      </c>
      <c r="T290" s="203">
        <f>S290*H290</f>
        <v>0</v>
      </c>
      <c r="AR290" s="24" t="s">
        <v>164</v>
      </c>
      <c r="AT290" s="24" t="s">
        <v>160</v>
      </c>
      <c r="AU290" s="24" t="s">
        <v>85</v>
      </c>
      <c r="AY290" s="24" t="s">
        <v>157</v>
      </c>
      <c r="BE290" s="204">
        <f>IF(N290="základní",J290,0)</f>
        <v>267388.81</v>
      </c>
      <c r="BF290" s="204">
        <f>IF(N290="snížená",J290,0)</f>
        <v>0</v>
      </c>
      <c r="BG290" s="204">
        <f>IF(N290="zákl. přenesená",J290,0)</f>
        <v>0</v>
      </c>
      <c r="BH290" s="204">
        <f>IF(N290="sníž. přenesená",J290,0)</f>
        <v>0</v>
      </c>
      <c r="BI290" s="204">
        <f>IF(N290="nulová",J290,0)</f>
        <v>0</v>
      </c>
      <c r="BJ290" s="24" t="s">
        <v>82</v>
      </c>
      <c r="BK290" s="204">
        <f>ROUND(I290*H290,2)</f>
        <v>267388.81</v>
      </c>
      <c r="BL290" s="24" t="s">
        <v>164</v>
      </c>
      <c r="BM290" s="24" t="s">
        <v>1818</v>
      </c>
    </row>
    <row r="291" spans="2:47" s="1" customFormat="1" ht="276">
      <c r="B291" s="40"/>
      <c r="C291" s="62"/>
      <c r="D291" s="207" t="s">
        <v>216</v>
      </c>
      <c r="E291" s="62"/>
      <c r="F291" s="227" t="s">
        <v>1819</v>
      </c>
      <c r="G291" s="62"/>
      <c r="H291" s="62"/>
      <c r="I291" s="164"/>
      <c r="J291" s="62"/>
      <c r="K291" s="62"/>
      <c r="L291" s="60"/>
      <c r="M291" s="228"/>
      <c r="N291" s="41"/>
      <c r="O291" s="41"/>
      <c r="P291" s="41"/>
      <c r="Q291" s="41"/>
      <c r="R291" s="41"/>
      <c r="S291" s="41"/>
      <c r="T291" s="77"/>
      <c r="AT291" s="24" t="s">
        <v>216</v>
      </c>
      <c r="AU291" s="24" t="s">
        <v>85</v>
      </c>
    </row>
    <row r="292" spans="2:51" s="11" customFormat="1" ht="13.5">
      <c r="B292" s="205"/>
      <c r="C292" s="206"/>
      <c r="D292" s="207" t="s">
        <v>166</v>
      </c>
      <c r="E292" s="208" t="s">
        <v>21</v>
      </c>
      <c r="F292" s="209" t="s">
        <v>1722</v>
      </c>
      <c r="G292" s="206"/>
      <c r="H292" s="208" t="s">
        <v>21</v>
      </c>
      <c r="I292" s="210"/>
      <c r="J292" s="206"/>
      <c r="K292" s="206"/>
      <c r="L292" s="211"/>
      <c r="M292" s="212"/>
      <c r="N292" s="213"/>
      <c r="O292" s="213"/>
      <c r="P292" s="213"/>
      <c r="Q292" s="213"/>
      <c r="R292" s="213"/>
      <c r="S292" s="213"/>
      <c r="T292" s="214"/>
      <c r="AT292" s="215" t="s">
        <v>166</v>
      </c>
      <c r="AU292" s="215" t="s">
        <v>85</v>
      </c>
      <c r="AV292" s="11" t="s">
        <v>82</v>
      </c>
      <c r="AW292" s="11" t="s">
        <v>37</v>
      </c>
      <c r="AX292" s="11" t="s">
        <v>74</v>
      </c>
      <c r="AY292" s="215" t="s">
        <v>157</v>
      </c>
    </row>
    <row r="293" spans="2:51" s="12" customFormat="1" ht="13.5">
      <c r="B293" s="216"/>
      <c r="C293" s="217"/>
      <c r="D293" s="207" t="s">
        <v>166</v>
      </c>
      <c r="E293" s="218" t="s">
        <v>21</v>
      </c>
      <c r="F293" s="219" t="s">
        <v>1820</v>
      </c>
      <c r="G293" s="217"/>
      <c r="H293" s="220">
        <v>61.71</v>
      </c>
      <c r="I293" s="221"/>
      <c r="J293" s="217"/>
      <c r="K293" s="217"/>
      <c r="L293" s="222"/>
      <c r="M293" s="223"/>
      <c r="N293" s="224"/>
      <c r="O293" s="224"/>
      <c r="P293" s="224"/>
      <c r="Q293" s="224"/>
      <c r="R293" s="224"/>
      <c r="S293" s="224"/>
      <c r="T293" s="225"/>
      <c r="AT293" s="226" t="s">
        <v>166</v>
      </c>
      <c r="AU293" s="226" t="s">
        <v>85</v>
      </c>
      <c r="AV293" s="12" t="s">
        <v>85</v>
      </c>
      <c r="AW293" s="12" t="s">
        <v>37</v>
      </c>
      <c r="AX293" s="12" t="s">
        <v>82</v>
      </c>
      <c r="AY293" s="226" t="s">
        <v>157</v>
      </c>
    </row>
    <row r="294" spans="2:65" s="1" customFormat="1" ht="22.8" customHeight="1">
      <c r="B294" s="40"/>
      <c r="C294" s="193" t="s">
        <v>544</v>
      </c>
      <c r="D294" s="193" t="s">
        <v>160</v>
      </c>
      <c r="E294" s="194" t="s">
        <v>1821</v>
      </c>
      <c r="F294" s="195" t="s">
        <v>1822</v>
      </c>
      <c r="G294" s="196" t="s">
        <v>460</v>
      </c>
      <c r="H294" s="197">
        <v>15.428</v>
      </c>
      <c r="I294" s="198">
        <v>32277.56</v>
      </c>
      <c r="J294" s="199">
        <f>ROUND(I294*H294,2)</f>
        <v>497978.2</v>
      </c>
      <c r="K294" s="195" t="s">
        <v>214</v>
      </c>
      <c r="L294" s="60"/>
      <c r="M294" s="200" t="s">
        <v>21</v>
      </c>
      <c r="N294" s="201" t="s">
        <v>45</v>
      </c>
      <c r="O294" s="41"/>
      <c r="P294" s="202">
        <f>O294*H294</f>
        <v>0</v>
      </c>
      <c r="Q294" s="202">
        <v>1.04909</v>
      </c>
      <c r="R294" s="202">
        <f>Q294*H294</f>
        <v>16.185360520000003</v>
      </c>
      <c r="S294" s="202">
        <v>0</v>
      </c>
      <c r="T294" s="203">
        <f>S294*H294</f>
        <v>0</v>
      </c>
      <c r="AR294" s="24" t="s">
        <v>164</v>
      </c>
      <c r="AT294" s="24" t="s">
        <v>160</v>
      </c>
      <c r="AU294" s="24" t="s">
        <v>85</v>
      </c>
      <c r="AY294" s="24" t="s">
        <v>157</v>
      </c>
      <c r="BE294" s="204">
        <f>IF(N294="základní",J294,0)</f>
        <v>497978.2</v>
      </c>
      <c r="BF294" s="204">
        <f>IF(N294="snížená",J294,0)</f>
        <v>0</v>
      </c>
      <c r="BG294" s="204">
        <f>IF(N294="zákl. přenesená",J294,0)</f>
        <v>0</v>
      </c>
      <c r="BH294" s="204">
        <f>IF(N294="sníž. přenesená",J294,0)</f>
        <v>0</v>
      </c>
      <c r="BI294" s="204">
        <f>IF(N294="nulová",J294,0)</f>
        <v>0</v>
      </c>
      <c r="BJ294" s="24" t="s">
        <v>82</v>
      </c>
      <c r="BK294" s="204">
        <f>ROUND(I294*H294,2)</f>
        <v>497978.2</v>
      </c>
      <c r="BL294" s="24" t="s">
        <v>164</v>
      </c>
      <c r="BM294" s="24" t="s">
        <v>1823</v>
      </c>
    </row>
    <row r="295" spans="2:47" s="1" customFormat="1" ht="204">
      <c r="B295" s="40"/>
      <c r="C295" s="62"/>
      <c r="D295" s="207" t="s">
        <v>216</v>
      </c>
      <c r="E295" s="62"/>
      <c r="F295" s="227" t="s">
        <v>1824</v>
      </c>
      <c r="G295" s="62"/>
      <c r="H295" s="62"/>
      <c r="I295" s="164"/>
      <c r="J295" s="62"/>
      <c r="K295" s="62"/>
      <c r="L295" s="60"/>
      <c r="M295" s="228"/>
      <c r="N295" s="41"/>
      <c r="O295" s="41"/>
      <c r="P295" s="41"/>
      <c r="Q295" s="41"/>
      <c r="R295" s="41"/>
      <c r="S295" s="41"/>
      <c r="T295" s="77"/>
      <c r="AT295" s="24" t="s">
        <v>216</v>
      </c>
      <c r="AU295" s="24" t="s">
        <v>85</v>
      </c>
    </row>
    <row r="296" spans="2:51" s="11" customFormat="1" ht="13.5">
      <c r="B296" s="205"/>
      <c r="C296" s="206"/>
      <c r="D296" s="207" t="s">
        <v>166</v>
      </c>
      <c r="E296" s="208" t="s">
        <v>21</v>
      </c>
      <c r="F296" s="209" t="s">
        <v>1825</v>
      </c>
      <c r="G296" s="206"/>
      <c r="H296" s="208" t="s">
        <v>21</v>
      </c>
      <c r="I296" s="210"/>
      <c r="J296" s="206"/>
      <c r="K296" s="206"/>
      <c r="L296" s="211"/>
      <c r="M296" s="212"/>
      <c r="N296" s="213"/>
      <c r="O296" s="213"/>
      <c r="P296" s="213"/>
      <c r="Q296" s="213"/>
      <c r="R296" s="213"/>
      <c r="S296" s="213"/>
      <c r="T296" s="214"/>
      <c r="AT296" s="215" t="s">
        <v>166</v>
      </c>
      <c r="AU296" s="215" t="s">
        <v>85</v>
      </c>
      <c r="AV296" s="11" t="s">
        <v>82</v>
      </c>
      <c r="AW296" s="11" t="s">
        <v>37</v>
      </c>
      <c r="AX296" s="11" t="s">
        <v>74</v>
      </c>
      <c r="AY296" s="215" t="s">
        <v>157</v>
      </c>
    </row>
    <row r="297" spans="2:51" s="12" customFormat="1" ht="13.5">
      <c r="B297" s="216"/>
      <c r="C297" s="217"/>
      <c r="D297" s="207" t="s">
        <v>166</v>
      </c>
      <c r="E297" s="218" t="s">
        <v>21</v>
      </c>
      <c r="F297" s="219" t="s">
        <v>1826</v>
      </c>
      <c r="G297" s="217"/>
      <c r="H297" s="220">
        <v>15.428</v>
      </c>
      <c r="I297" s="221"/>
      <c r="J297" s="217"/>
      <c r="K297" s="217"/>
      <c r="L297" s="222"/>
      <c r="M297" s="223"/>
      <c r="N297" s="224"/>
      <c r="O297" s="224"/>
      <c r="P297" s="224"/>
      <c r="Q297" s="224"/>
      <c r="R297" s="224"/>
      <c r="S297" s="224"/>
      <c r="T297" s="225"/>
      <c r="AT297" s="226" t="s">
        <v>166</v>
      </c>
      <c r="AU297" s="226" t="s">
        <v>85</v>
      </c>
      <c r="AV297" s="12" t="s">
        <v>85</v>
      </c>
      <c r="AW297" s="12" t="s">
        <v>37</v>
      </c>
      <c r="AX297" s="12" t="s">
        <v>82</v>
      </c>
      <c r="AY297" s="226" t="s">
        <v>157</v>
      </c>
    </row>
    <row r="298" spans="2:65" s="1" customFormat="1" ht="14.4" customHeight="1">
      <c r="B298" s="40"/>
      <c r="C298" s="193" t="s">
        <v>550</v>
      </c>
      <c r="D298" s="193" t="s">
        <v>160</v>
      </c>
      <c r="E298" s="194" t="s">
        <v>1827</v>
      </c>
      <c r="F298" s="195" t="s">
        <v>1828</v>
      </c>
      <c r="G298" s="196" t="s">
        <v>213</v>
      </c>
      <c r="H298" s="197">
        <v>80.6</v>
      </c>
      <c r="I298" s="198">
        <v>1342.51</v>
      </c>
      <c r="J298" s="199">
        <f>ROUND(I298*H298,2)</f>
        <v>108206.31</v>
      </c>
      <c r="K298" s="195" t="s">
        <v>214</v>
      </c>
      <c r="L298" s="60"/>
      <c r="M298" s="200" t="s">
        <v>21</v>
      </c>
      <c r="N298" s="201" t="s">
        <v>45</v>
      </c>
      <c r="O298" s="41"/>
      <c r="P298" s="202">
        <f>O298*H298</f>
        <v>0</v>
      </c>
      <c r="Q298" s="202">
        <v>0.01087</v>
      </c>
      <c r="R298" s="202">
        <f>Q298*H298</f>
        <v>0.8761219999999998</v>
      </c>
      <c r="S298" s="202">
        <v>0</v>
      </c>
      <c r="T298" s="203">
        <f>S298*H298</f>
        <v>0</v>
      </c>
      <c r="AR298" s="24" t="s">
        <v>164</v>
      </c>
      <c r="AT298" s="24" t="s">
        <v>160</v>
      </c>
      <c r="AU298" s="24" t="s">
        <v>85</v>
      </c>
      <c r="AY298" s="24" t="s">
        <v>157</v>
      </c>
      <c r="BE298" s="204">
        <f>IF(N298="základní",J298,0)</f>
        <v>108206.31</v>
      </c>
      <c r="BF298" s="204">
        <f>IF(N298="snížená",J298,0)</f>
        <v>0</v>
      </c>
      <c r="BG298" s="204">
        <f>IF(N298="zákl. přenesená",J298,0)</f>
        <v>0</v>
      </c>
      <c r="BH298" s="204">
        <f>IF(N298="sníž. přenesená",J298,0)</f>
        <v>0</v>
      </c>
      <c r="BI298" s="204">
        <f>IF(N298="nulová",J298,0)</f>
        <v>0</v>
      </c>
      <c r="BJ298" s="24" t="s">
        <v>82</v>
      </c>
      <c r="BK298" s="204">
        <f>ROUND(I298*H298,2)</f>
        <v>108206.31</v>
      </c>
      <c r="BL298" s="24" t="s">
        <v>164</v>
      </c>
      <c r="BM298" s="24" t="s">
        <v>1829</v>
      </c>
    </row>
    <row r="299" spans="2:47" s="1" customFormat="1" ht="312">
      <c r="B299" s="40"/>
      <c r="C299" s="62"/>
      <c r="D299" s="207" t="s">
        <v>216</v>
      </c>
      <c r="E299" s="62"/>
      <c r="F299" s="227" t="s">
        <v>1830</v>
      </c>
      <c r="G299" s="62"/>
      <c r="H299" s="62"/>
      <c r="I299" s="164"/>
      <c r="J299" s="62"/>
      <c r="K299" s="62"/>
      <c r="L299" s="60"/>
      <c r="M299" s="228"/>
      <c r="N299" s="41"/>
      <c r="O299" s="41"/>
      <c r="P299" s="41"/>
      <c r="Q299" s="41"/>
      <c r="R299" s="41"/>
      <c r="S299" s="41"/>
      <c r="T299" s="77"/>
      <c r="AT299" s="24" t="s">
        <v>216</v>
      </c>
      <c r="AU299" s="24" t="s">
        <v>85</v>
      </c>
    </row>
    <row r="300" spans="2:51" s="12" customFormat="1" ht="13.5">
      <c r="B300" s="216"/>
      <c r="C300" s="217"/>
      <c r="D300" s="207" t="s">
        <v>166</v>
      </c>
      <c r="E300" s="218" t="s">
        <v>21</v>
      </c>
      <c r="F300" s="219" t="s">
        <v>1831</v>
      </c>
      <c r="G300" s="217"/>
      <c r="H300" s="220">
        <v>80.6</v>
      </c>
      <c r="I300" s="221"/>
      <c r="J300" s="217"/>
      <c r="K300" s="217"/>
      <c r="L300" s="222"/>
      <c r="M300" s="223"/>
      <c r="N300" s="224"/>
      <c r="O300" s="224"/>
      <c r="P300" s="224"/>
      <c r="Q300" s="224"/>
      <c r="R300" s="224"/>
      <c r="S300" s="224"/>
      <c r="T300" s="225"/>
      <c r="AT300" s="226" t="s">
        <v>166</v>
      </c>
      <c r="AU300" s="226" t="s">
        <v>85</v>
      </c>
      <c r="AV300" s="12" t="s">
        <v>85</v>
      </c>
      <c r="AW300" s="12" t="s">
        <v>37</v>
      </c>
      <c r="AX300" s="12" t="s">
        <v>82</v>
      </c>
      <c r="AY300" s="226" t="s">
        <v>157</v>
      </c>
    </row>
    <row r="301" spans="2:65" s="1" customFormat="1" ht="14.4" customHeight="1">
      <c r="B301" s="40"/>
      <c r="C301" s="193" t="s">
        <v>556</v>
      </c>
      <c r="D301" s="193" t="s">
        <v>160</v>
      </c>
      <c r="E301" s="194" t="s">
        <v>1832</v>
      </c>
      <c r="F301" s="195" t="s">
        <v>1833</v>
      </c>
      <c r="G301" s="196" t="s">
        <v>213</v>
      </c>
      <c r="H301" s="197">
        <v>80.6</v>
      </c>
      <c r="I301" s="198">
        <v>314.67</v>
      </c>
      <c r="J301" s="199">
        <f>ROUND(I301*H301,2)</f>
        <v>25362.4</v>
      </c>
      <c r="K301" s="195" t="s">
        <v>214</v>
      </c>
      <c r="L301" s="60"/>
      <c r="M301" s="200" t="s">
        <v>21</v>
      </c>
      <c r="N301" s="201" t="s">
        <v>45</v>
      </c>
      <c r="O301" s="41"/>
      <c r="P301" s="202">
        <f>O301*H301</f>
        <v>0</v>
      </c>
      <c r="Q301" s="202">
        <v>0</v>
      </c>
      <c r="R301" s="202">
        <f>Q301*H301</f>
        <v>0</v>
      </c>
      <c r="S301" s="202">
        <v>0</v>
      </c>
      <c r="T301" s="203">
        <f>S301*H301</f>
        <v>0</v>
      </c>
      <c r="AR301" s="24" t="s">
        <v>164</v>
      </c>
      <c r="AT301" s="24" t="s">
        <v>160</v>
      </c>
      <c r="AU301" s="24" t="s">
        <v>85</v>
      </c>
      <c r="AY301" s="24" t="s">
        <v>157</v>
      </c>
      <c r="BE301" s="204">
        <f>IF(N301="základní",J301,0)</f>
        <v>25362.4</v>
      </c>
      <c r="BF301" s="204">
        <f>IF(N301="snížená",J301,0)</f>
        <v>0</v>
      </c>
      <c r="BG301" s="204">
        <f>IF(N301="zákl. přenesená",J301,0)</f>
        <v>0</v>
      </c>
      <c r="BH301" s="204">
        <f>IF(N301="sníž. přenesená",J301,0)</f>
        <v>0</v>
      </c>
      <c r="BI301" s="204">
        <f>IF(N301="nulová",J301,0)</f>
        <v>0</v>
      </c>
      <c r="BJ301" s="24" t="s">
        <v>82</v>
      </c>
      <c r="BK301" s="204">
        <f>ROUND(I301*H301,2)</f>
        <v>25362.4</v>
      </c>
      <c r="BL301" s="24" t="s">
        <v>164</v>
      </c>
      <c r="BM301" s="24" t="s">
        <v>1834</v>
      </c>
    </row>
    <row r="302" spans="2:47" s="1" customFormat="1" ht="312">
      <c r="B302" s="40"/>
      <c r="C302" s="62"/>
      <c r="D302" s="207" t="s">
        <v>216</v>
      </c>
      <c r="E302" s="62"/>
      <c r="F302" s="227" t="s">
        <v>1830</v>
      </c>
      <c r="G302" s="62"/>
      <c r="H302" s="62"/>
      <c r="I302" s="164"/>
      <c r="J302" s="62"/>
      <c r="K302" s="62"/>
      <c r="L302" s="60"/>
      <c r="M302" s="228"/>
      <c r="N302" s="41"/>
      <c r="O302" s="41"/>
      <c r="P302" s="41"/>
      <c r="Q302" s="41"/>
      <c r="R302" s="41"/>
      <c r="S302" s="41"/>
      <c r="T302" s="77"/>
      <c r="AT302" s="24" t="s">
        <v>216</v>
      </c>
      <c r="AU302" s="24" t="s">
        <v>85</v>
      </c>
    </row>
    <row r="303" spans="2:65" s="1" customFormat="1" ht="22.8" customHeight="1">
      <c r="B303" s="40"/>
      <c r="C303" s="193" t="s">
        <v>561</v>
      </c>
      <c r="D303" s="193" t="s">
        <v>160</v>
      </c>
      <c r="E303" s="194" t="s">
        <v>1835</v>
      </c>
      <c r="F303" s="195" t="s">
        <v>1836</v>
      </c>
      <c r="G303" s="196" t="s">
        <v>213</v>
      </c>
      <c r="H303" s="197">
        <v>38.003</v>
      </c>
      <c r="I303" s="198">
        <v>1267.41</v>
      </c>
      <c r="J303" s="199">
        <f>ROUND(I303*H303,2)</f>
        <v>48165.38</v>
      </c>
      <c r="K303" s="195" t="s">
        <v>214</v>
      </c>
      <c r="L303" s="60"/>
      <c r="M303" s="200" t="s">
        <v>21</v>
      </c>
      <c r="N303" s="201" t="s">
        <v>45</v>
      </c>
      <c r="O303" s="41"/>
      <c r="P303" s="202">
        <f>O303*H303</f>
        <v>0</v>
      </c>
      <c r="Q303" s="202">
        <v>0.02387</v>
      </c>
      <c r="R303" s="202">
        <f>Q303*H303</f>
        <v>0.90713161</v>
      </c>
      <c r="S303" s="202">
        <v>0</v>
      </c>
      <c r="T303" s="203">
        <f>S303*H303</f>
        <v>0</v>
      </c>
      <c r="AR303" s="24" t="s">
        <v>164</v>
      </c>
      <c r="AT303" s="24" t="s">
        <v>160</v>
      </c>
      <c r="AU303" s="24" t="s">
        <v>85</v>
      </c>
      <c r="AY303" s="24" t="s">
        <v>157</v>
      </c>
      <c r="BE303" s="204">
        <f>IF(N303="základní",J303,0)</f>
        <v>48165.38</v>
      </c>
      <c r="BF303" s="204">
        <f>IF(N303="snížená",J303,0)</f>
        <v>0</v>
      </c>
      <c r="BG303" s="204">
        <f>IF(N303="zákl. přenesená",J303,0)</f>
        <v>0</v>
      </c>
      <c r="BH303" s="204">
        <f>IF(N303="sníž. přenesená",J303,0)</f>
        <v>0</v>
      </c>
      <c r="BI303" s="204">
        <f>IF(N303="nulová",J303,0)</f>
        <v>0</v>
      </c>
      <c r="BJ303" s="24" t="s">
        <v>82</v>
      </c>
      <c r="BK303" s="204">
        <f>ROUND(I303*H303,2)</f>
        <v>48165.38</v>
      </c>
      <c r="BL303" s="24" t="s">
        <v>164</v>
      </c>
      <c r="BM303" s="24" t="s">
        <v>1837</v>
      </c>
    </row>
    <row r="304" spans="2:47" s="1" customFormat="1" ht="409.6">
      <c r="B304" s="40"/>
      <c r="C304" s="62"/>
      <c r="D304" s="207" t="s">
        <v>216</v>
      </c>
      <c r="E304" s="62"/>
      <c r="F304" s="243" t="s">
        <v>1838</v>
      </c>
      <c r="G304" s="62"/>
      <c r="H304" s="62"/>
      <c r="I304" s="164"/>
      <c r="J304" s="62"/>
      <c r="K304" s="62"/>
      <c r="L304" s="60"/>
      <c r="M304" s="228"/>
      <c r="N304" s="41"/>
      <c r="O304" s="41"/>
      <c r="P304" s="41"/>
      <c r="Q304" s="41"/>
      <c r="R304" s="41"/>
      <c r="S304" s="41"/>
      <c r="T304" s="77"/>
      <c r="AT304" s="24" t="s">
        <v>216</v>
      </c>
      <c r="AU304" s="24" t="s">
        <v>85</v>
      </c>
    </row>
    <row r="305" spans="2:51" s="12" customFormat="1" ht="13.5">
      <c r="B305" s="216"/>
      <c r="C305" s="217"/>
      <c r="D305" s="207" t="s">
        <v>166</v>
      </c>
      <c r="E305" s="218" t="s">
        <v>21</v>
      </c>
      <c r="F305" s="219" t="s">
        <v>1839</v>
      </c>
      <c r="G305" s="217"/>
      <c r="H305" s="220">
        <v>38.003</v>
      </c>
      <c r="I305" s="221"/>
      <c r="J305" s="217"/>
      <c r="K305" s="217"/>
      <c r="L305" s="222"/>
      <c r="M305" s="223"/>
      <c r="N305" s="224"/>
      <c r="O305" s="224"/>
      <c r="P305" s="224"/>
      <c r="Q305" s="224"/>
      <c r="R305" s="224"/>
      <c r="S305" s="224"/>
      <c r="T305" s="225"/>
      <c r="AT305" s="226" t="s">
        <v>166</v>
      </c>
      <c r="AU305" s="226" t="s">
        <v>85</v>
      </c>
      <c r="AV305" s="12" t="s">
        <v>85</v>
      </c>
      <c r="AW305" s="12" t="s">
        <v>37</v>
      </c>
      <c r="AX305" s="12" t="s">
        <v>82</v>
      </c>
      <c r="AY305" s="226" t="s">
        <v>157</v>
      </c>
    </row>
    <row r="306" spans="2:65" s="1" customFormat="1" ht="22.8" customHeight="1">
      <c r="B306" s="40"/>
      <c r="C306" s="193" t="s">
        <v>568</v>
      </c>
      <c r="D306" s="193" t="s">
        <v>160</v>
      </c>
      <c r="E306" s="194" t="s">
        <v>1840</v>
      </c>
      <c r="F306" s="195" t="s">
        <v>1841</v>
      </c>
      <c r="G306" s="196" t="s">
        <v>213</v>
      </c>
      <c r="H306" s="197">
        <v>38.003</v>
      </c>
      <c r="I306" s="198">
        <v>230.47</v>
      </c>
      <c r="J306" s="199">
        <f>ROUND(I306*H306,2)</f>
        <v>8758.55</v>
      </c>
      <c r="K306" s="195" t="s">
        <v>214</v>
      </c>
      <c r="L306" s="60"/>
      <c r="M306" s="200" t="s">
        <v>21</v>
      </c>
      <c r="N306" s="201" t="s">
        <v>45</v>
      </c>
      <c r="O306" s="41"/>
      <c r="P306" s="202">
        <f>O306*H306</f>
        <v>0</v>
      </c>
      <c r="Q306" s="202">
        <v>0</v>
      </c>
      <c r="R306" s="202">
        <f>Q306*H306</f>
        <v>0</v>
      </c>
      <c r="S306" s="202">
        <v>0</v>
      </c>
      <c r="T306" s="203">
        <f>S306*H306</f>
        <v>0</v>
      </c>
      <c r="AR306" s="24" t="s">
        <v>164</v>
      </c>
      <c r="AT306" s="24" t="s">
        <v>160</v>
      </c>
      <c r="AU306" s="24" t="s">
        <v>85</v>
      </c>
      <c r="AY306" s="24" t="s">
        <v>157</v>
      </c>
      <c r="BE306" s="204">
        <f>IF(N306="základní",J306,0)</f>
        <v>8758.55</v>
      </c>
      <c r="BF306" s="204">
        <f>IF(N306="snížená",J306,0)</f>
        <v>0</v>
      </c>
      <c r="BG306" s="204">
        <f>IF(N306="zákl. přenesená",J306,0)</f>
        <v>0</v>
      </c>
      <c r="BH306" s="204">
        <f>IF(N306="sníž. přenesená",J306,0)</f>
        <v>0</v>
      </c>
      <c r="BI306" s="204">
        <f>IF(N306="nulová",J306,0)</f>
        <v>0</v>
      </c>
      <c r="BJ306" s="24" t="s">
        <v>82</v>
      </c>
      <c r="BK306" s="204">
        <f>ROUND(I306*H306,2)</f>
        <v>8758.55</v>
      </c>
      <c r="BL306" s="24" t="s">
        <v>164</v>
      </c>
      <c r="BM306" s="24" t="s">
        <v>1842</v>
      </c>
    </row>
    <row r="307" spans="2:47" s="1" customFormat="1" ht="409.6">
      <c r="B307" s="40"/>
      <c r="C307" s="62"/>
      <c r="D307" s="207" t="s">
        <v>216</v>
      </c>
      <c r="E307" s="62"/>
      <c r="F307" s="243" t="s">
        <v>1838</v>
      </c>
      <c r="G307" s="62"/>
      <c r="H307" s="62"/>
      <c r="I307" s="164"/>
      <c r="J307" s="62"/>
      <c r="K307" s="62"/>
      <c r="L307" s="60"/>
      <c r="M307" s="228"/>
      <c r="N307" s="41"/>
      <c r="O307" s="41"/>
      <c r="P307" s="41"/>
      <c r="Q307" s="41"/>
      <c r="R307" s="41"/>
      <c r="S307" s="41"/>
      <c r="T307" s="77"/>
      <c r="AT307" s="24" t="s">
        <v>216</v>
      </c>
      <c r="AU307" s="24" t="s">
        <v>85</v>
      </c>
    </row>
    <row r="308" spans="2:65" s="1" customFormat="1" ht="22.8" customHeight="1">
      <c r="B308" s="40"/>
      <c r="C308" s="193" t="s">
        <v>574</v>
      </c>
      <c r="D308" s="193" t="s">
        <v>160</v>
      </c>
      <c r="E308" s="194" t="s">
        <v>1843</v>
      </c>
      <c r="F308" s="195" t="s">
        <v>1844</v>
      </c>
      <c r="G308" s="196" t="s">
        <v>213</v>
      </c>
      <c r="H308" s="197">
        <v>147.6</v>
      </c>
      <c r="I308" s="198">
        <v>691.41</v>
      </c>
      <c r="J308" s="199">
        <f>ROUND(I308*H308,2)</f>
        <v>102052.12</v>
      </c>
      <c r="K308" s="195" t="s">
        <v>214</v>
      </c>
      <c r="L308" s="60"/>
      <c r="M308" s="200" t="s">
        <v>21</v>
      </c>
      <c r="N308" s="201" t="s">
        <v>45</v>
      </c>
      <c r="O308" s="41"/>
      <c r="P308" s="202">
        <f>O308*H308</f>
        <v>0</v>
      </c>
      <c r="Q308" s="202">
        <v>0</v>
      </c>
      <c r="R308" s="202">
        <f>Q308*H308</f>
        <v>0</v>
      </c>
      <c r="S308" s="202">
        <v>0</v>
      </c>
      <c r="T308" s="203">
        <f>S308*H308</f>
        <v>0</v>
      </c>
      <c r="AR308" s="24" t="s">
        <v>164</v>
      </c>
      <c r="AT308" s="24" t="s">
        <v>160</v>
      </c>
      <c r="AU308" s="24" t="s">
        <v>85</v>
      </c>
      <c r="AY308" s="24" t="s">
        <v>157</v>
      </c>
      <c r="BE308" s="204">
        <f>IF(N308="základní",J308,0)</f>
        <v>102052.12</v>
      </c>
      <c r="BF308" s="204">
        <f>IF(N308="snížená",J308,0)</f>
        <v>0</v>
      </c>
      <c r="BG308" s="204">
        <f>IF(N308="zákl. přenesená",J308,0)</f>
        <v>0</v>
      </c>
      <c r="BH308" s="204">
        <f>IF(N308="sníž. přenesená",J308,0)</f>
        <v>0</v>
      </c>
      <c r="BI308" s="204">
        <f>IF(N308="nulová",J308,0)</f>
        <v>0</v>
      </c>
      <c r="BJ308" s="24" t="s">
        <v>82</v>
      </c>
      <c r="BK308" s="204">
        <f>ROUND(I308*H308,2)</f>
        <v>102052.12</v>
      </c>
      <c r="BL308" s="24" t="s">
        <v>164</v>
      </c>
      <c r="BM308" s="24" t="s">
        <v>1845</v>
      </c>
    </row>
    <row r="309" spans="2:47" s="1" customFormat="1" ht="192">
      <c r="B309" s="40"/>
      <c r="C309" s="62"/>
      <c r="D309" s="207" t="s">
        <v>216</v>
      </c>
      <c r="E309" s="62"/>
      <c r="F309" s="227" t="s">
        <v>1846</v>
      </c>
      <c r="G309" s="62"/>
      <c r="H309" s="62"/>
      <c r="I309" s="164"/>
      <c r="J309" s="62"/>
      <c r="K309" s="62"/>
      <c r="L309" s="60"/>
      <c r="M309" s="228"/>
      <c r="N309" s="41"/>
      <c r="O309" s="41"/>
      <c r="P309" s="41"/>
      <c r="Q309" s="41"/>
      <c r="R309" s="41"/>
      <c r="S309" s="41"/>
      <c r="T309" s="77"/>
      <c r="AT309" s="24" t="s">
        <v>216</v>
      </c>
      <c r="AU309" s="24" t="s">
        <v>85</v>
      </c>
    </row>
    <row r="310" spans="2:51" s="11" customFormat="1" ht="13.5">
      <c r="B310" s="205"/>
      <c r="C310" s="206"/>
      <c r="D310" s="207" t="s">
        <v>166</v>
      </c>
      <c r="E310" s="208" t="s">
        <v>21</v>
      </c>
      <c r="F310" s="209" t="s">
        <v>1847</v>
      </c>
      <c r="G310" s="206"/>
      <c r="H310" s="208" t="s">
        <v>21</v>
      </c>
      <c r="I310" s="210"/>
      <c r="J310" s="206"/>
      <c r="K310" s="206"/>
      <c r="L310" s="211"/>
      <c r="M310" s="212"/>
      <c r="N310" s="213"/>
      <c r="O310" s="213"/>
      <c r="P310" s="213"/>
      <c r="Q310" s="213"/>
      <c r="R310" s="213"/>
      <c r="S310" s="213"/>
      <c r="T310" s="214"/>
      <c r="AT310" s="215" t="s">
        <v>166</v>
      </c>
      <c r="AU310" s="215" t="s">
        <v>85</v>
      </c>
      <c r="AV310" s="11" t="s">
        <v>82</v>
      </c>
      <c r="AW310" s="11" t="s">
        <v>37</v>
      </c>
      <c r="AX310" s="11" t="s">
        <v>74</v>
      </c>
      <c r="AY310" s="215" t="s">
        <v>157</v>
      </c>
    </row>
    <row r="311" spans="2:51" s="11" customFormat="1" ht="13.5">
      <c r="B311" s="205"/>
      <c r="C311" s="206"/>
      <c r="D311" s="207" t="s">
        <v>166</v>
      </c>
      <c r="E311" s="208" t="s">
        <v>21</v>
      </c>
      <c r="F311" s="209" t="s">
        <v>1848</v>
      </c>
      <c r="G311" s="206"/>
      <c r="H311" s="208" t="s">
        <v>21</v>
      </c>
      <c r="I311" s="210"/>
      <c r="J311" s="206"/>
      <c r="K311" s="206"/>
      <c r="L311" s="211"/>
      <c r="M311" s="212"/>
      <c r="N311" s="213"/>
      <c r="O311" s="213"/>
      <c r="P311" s="213"/>
      <c r="Q311" s="213"/>
      <c r="R311" s="213"/>
      <c r="S311" s="213"/>
      <c r="T311" s="214"/>
      <c r="AT311" s="215" t="s">
        <v>166</v>
      </c>
      <c r="AU311" s="215" t="s">
        <v>85</v>
      </c>
      <c r="AV311" s="11" t="s">
        <v>82</v>
      </c>
      <c r="AW311" s="11" t="s">
        <v>37</v>
      </c>
      <c r="AX311" s="11" t="s">
        <v>74</v>
      </c>
      <c r="AY311" s="215" t="s">
        <v>157</v>
      </c>
    </row>
    <row r="312" spans="2:51" s="12" customFormat="1" ht="13.5">
      <c r="B312" s="216"/>
      <c r="C312" s="217"/>
      <c r="D312" s="207" t="s">
        <v>166</v>
      </c>
      <c r="E312" s="218" t="s">
        <v>21</v>
      </c>
      <c r="F312" s="219" t="s">
        <v>1849</v>
      </c>
      <c r="G312" s="217"/>
      <c r="H312" s="220">
        <v>147.6</v>
      </c>
      <c r="I312" s="221"/>
      <c r="J312" s="217"/>
      <c r="K312" s="217"/>
      <c r="L312" s="222"/>
      <c r="M312" s="223"/>
      <c r="N312" s="224"/>
      <c r="O312" s="224"/>
      <c r="P312" s="224"/>
      <c r="Q312" s="224"/>
      <c r="R312" s="224"/>
      <c r="S312" s="224"/>
      <c r="T312" s="225"/>
      <c r="AT312" s="226" t="s">
        <v>166</v>
      </c>
      <c r="AU312" s="226" t="s">
        <v>85</v>
      </c>
      <c r="AV312" s="12" t="s">
        <v>85</v>
      </c>
      <c r="AW312" s="12" t="s">
        <v>37</v>
      </c>
      <c r="AX312" s="12" t="s">
        <v>82</v>
      </c>
      <c r="AY312" s="226" t="s">
        <v>157</v>
      </c>
    </row>
    <row r="313" spans="2:65" s="1" customFormat="1" ht="22.8" customHeight="1">
      <c r="B313" s="40"/>
      <c r="C313" s="193" t="s">
        <v>583</v>
      </c>
      <c r="D313" s="193" t="s">
        <v>160</v>
      </c>
      <c r="E313" s="194" t="s">
        <v>1850</v>
      </c>
      <c r="F313" s="195" t="s">
        <v>1851</v>
      </c>
      <c r="G313" s="196" t="s">
        <v>213</v>
      </c>
      <c r="H313" s="197">
        <v>9.78</v>
      </c>
      <c r="I313" s="198">
        <v>845.92</v>
      </c>
      <c r="J313" s="199">
        <f>ROUND(I313*H313,2)</f>
        <v>8273.1</v>
      </c>
      <c r="K313" s="195" t="s">
        <v>214</v>
      </c>
      <c r="L313" s="60"/>
      <c r="M313" s="200" t="s">
        <v>21</v>
      </c>
      <c r="N313" s="201" t="s">
        <v>45</v>
      </c>
      <c r="O313" s="41"/>
      <c r="P313" s="202">
        <f>O313*H313</f>
        <v>0</v>
      </c>
      <c r="Q313" s="202">
        <v>0</v>
      </c>
      <c r="R313" s="202">
        <f>Q313*H313</f>
        <v>0</v>
      </c>
      <c r="S313" s="202">
        <v>0</v>
      </c>
      <c r="T313" s="203">
        <f>S313*H313</f>
        <v>0</v>
      </c>
      <c r="AR313" s="24" t="s">
        <v>164</v>
      </c>
      <c r="AT313" s="24" t="s">
        <v>160</v>
      </c>
      <c r="AU313" s="24" t="s">
        <v>85</v>
      </c>
      <c r="AY313" s="24" t="s">
        <v>157</v>
      </c>
      <c r="BE313" s="204">
        <f>IF(N313="základní",J313,0)</f>
        <v>8273.1</v>
      </c>
      <c r="BF313" s="204">
        <f>IF(N313="snížená",J313,0)</f>
        <v>0</v>
      </c>
      <c r="BG313" s="204">
        <f>IF(N313="zákl. přenesená",J313,0)</f>
        <v>0</v>
      </c>
      <c r="BH313" s="204">
        <f>IF(N313="sníž. přenesená",J313,0)</f>
        <v>0</v>
      </c>
      <c r="BI313" s="204">
        <f>IF(N313="nulová",J313,0)</f>
        <v>0</v>
      </c>
      <c r="BJ313" s="24" t="s">
        <v>82</v>
      </c>
      <c r="BK313" s="204">
        <f>ROUND(I313*H313,2)</f>
        <v>8273.1</v>
      </c>
      <c r="BL313" s="24" t="s">
        <v>164</v>
      </c>
      <c r="BM313" s="24" t="s">
        <v>1852</v>
      </c>
    </row>
    <row r="314" spans="2:47" s="1" customFormat="1" ht="192">
      <c r="B314" s="40"/>
      <c r="C314" s="62"/>
      <c r="D314" s="207" t="s">
        <v>216</v>
      </c>
      <c r="E314" s="62"/>
      <c r="F314" s="227" t="s">
        <v>1846</v>
      </c>
      <c r="G314" s="62"/>
      <c r="H314" s="62"/>
      <c r="I314" s="164"/>
      <c r="J314" s="62"/>
      <c r="K314" s="62"/>
      <c r="L314" s="60"/>
      <c r="M314" s="228"/>
      <c r="N314" s="41"/>
      <c r="O314" s="41"/>
      <c r="P314" s="41"/>
      <c r="Q314" s="41"/>
      <c r="R314" s="41"/>
      <c r="S314" s="41"/>
      <c r="T314" s="77"/>
      <c r="AT314" s="24" t="s">
        <v>216</v>
      </c>
      <c r="AU314" s="24" t="s">
        <v>85</v>
      </c>
    </row>
    <row r="315" spans="2:51" s="11" customFormat="1" ht="13.5">
      <c r="B315" s="205"/>
      <c r="C315" s="206"/>
      <c r="D315" s="207" t="s">
        <v>166</v>
      </c>
      <c r="E315" s="208" t="s">
        <v>21</v>
      </c>
      <c r="F315" s="209" t="s">
        <v>1853</v>
      </c>
      <c r="G315" s="206"/>
      <c r="H315" s="208" t="s">
        <v>21</v>
      </c>
      <c r="I315" s="210"/>
      <c r="J315" s="206"/>
      <c r="K315" s="206"/>
      <c r="L315" s="211"/>
      <c r="M315" s="212"/>
      <c r="N315" s="213"/>
      <c r="O315" s="213"/>
      <c r="P315" s="213"/>
      <c r="Q315" s="213"/>
      <c r="R315" s="213"/>
      <c r="S315" s="213"/>
      <c r="T315" s="214"/>
      <c r="AT315" s="215" t="s">
        <v>166</v>
      </c>
      <c r="AU315" s="215" t="s">
        <v>85</v>
      </c>
      <c r="AV315" s="11" t="s">
        <v>82</v>
      </c>
      <c r="AW315" s="11" t="s">
        <v>37</v>
      </c>
      <c r="AX315" s="11" t="s">
        <v>74</v>
      </c>
      <c r="AY315" s="215" t="s">
        <v>157</v>
      </c>
    </row>
    <row r="316" spans="2:51" s="11" customFormat="1" ht="13.5">
      <c r="B316" s="205"/>
      <c r="C316" s="206"/>
      <c r="D316" s="207" t="s">
        <v>166</v>
      </c>
      <c r="E316" s="208" t="s">
        <v>21</v>
      </c>
      <c r="F316" s="209" t="s">
        <v>1854</v>
      </c>
      <c r="G316" s="206"/>
      <c r="H316" s="208" t="s">
        <v>21</v>
      </c>
      <c r="I316" s="210"/>
      <c r="J316" s="206"/>
      <c r="K316" s="206"/>
      <c r="L316" s="211"/>
      <c r="M316" s="212"/>
      <c r="N316" s="213"/>
      <c r="O316" s="213"/>
      <c r="P316" s="213"/>
      <c r="Q316" s="213"/>
      <c r="R316" s="213"/>
      <c r="S316" s="213"/>
      <c r="T316" s="214"/>
      <c r="AT316" s="215" t="s">
        <v>166</v>
      </c>
      <c r="AU316" s="215" t="s">
        <v>85</v>
      </c>
      <c r="AV316" s="11" t="s">
        <v>82</v>
      </c>
      <c r="AW316" s="11" t="s">
        <v>37</v>
      </c>
      <c r="AX316" s="11" t="s">
        <v>74</v>
      </c>
      <c r="AY316" s="215" t="s">
        <v>157</v>
      </c>
    </row>
    <row r="317" spans="2:51" s="12" customFormat="1" ht="13.5">
      <c r="B317" s="216"/>
      <c r="C317" s="217"/>
      <c r="D317" s="207" t="s">
        <v>166</v>
      </c>
      <c r="E317" s="218" t="s">
        <v>21</v>
      </c>
      <c r="F317" s="219" t="s">
        <v>1855</v>
      </c>
      <c r="G317" s="217"/>
      <c r="H317" s="220">
        <v>4.18</v>
      </c>
      <c r="I317" s="221"/>
      <c r="J317" s="217"/>
      <c r="K317" s="217"/>
      <c r="L317" s="222"/>
      <c r="M317" s="223"/>
      <c r="N317" s="224"/>
      <c r="O317" s="224"/>
      <c r="P317" s="224"/>
      <c r="Q317" s="224"/>
      <c r="R317" s="224"/>
      <c r="S317" s="224"/>
      <c r="T317" s="225"/>
      <c r="AT317" s="226" t="s">
        <v>166</v>
      </c>
      <c r="AU317" s="226" t="s">
        <v>85</v>
      </c>
      <c r="AV317" s="12" t="s">
        <v>85</v>
      </c>
      <c r="AW317" s="12" t="s">
        <v>37</v>
      </c>
      <c r="AX317" s="12" t="s">
        <v>74</v>
      </c>
      <c r="AY317" s="226" t="s">
        <v>157</v>
      </c>
    </row>
    <row r="318" spans="2:51" s="11" customFormat="1" ht="13.5">
      <c r="B318" s="205"/>
      <c r="C318" s="206"/>
      <c r="D318" s="207" t="s">
        <v>166</v>
      </c>
      <c r="E318" s="208" t="s">
        <v>21</v>
      </c>
      <c r="F318" s="209" t="s">
        <v>1856</v>
      </c>
      <c r="G318" s="206"/>
      <c r="H318" s="208" t="s">
        <v>21</v>
      </c>
      <c r="I318" s="210"/>
      <c r="J318" s="206"/>
      <c r="K318" s="206"/>
      <c r="L318" s="211"/>
      <c r="M318" s="212"/>
      <c r="N318" s="213"/>
      <c r="O318" s="213"/>
      <c r="P318" s="213"/>
      <c r="Q318" s="213"/>
      <c r="R318" s="213"/>
      <c r="S318" s="213"/>
      <c r="T318" s="214"/>
      <c r="AT318" s="215" t="s">
        <v>166</v>
      </c>
      <c r="AU318" s="215" t="s">
        <v>85</v>
      </c>
      <c r="AV318" s="11" t="s">
        <v>82</v>
      </c>
      <c r="AW318" s="11" t="s">
        <v>37</v>
      </c>
      <c r="AX318" s="11" t="s">
        <v>74</v>
      </c>
      <c r="AY318" s="215" t="s">
        <v>157</v>
      </c>
    </row>
    <row r="319" spans="2:51" s="12" customFormat="1" ht="13.5">
      <c r="B319" s="216"/>
      <c r="C319" s="217"/>
      <c r="D319" s="207" t="s">
        <v>166</v>
      </c>
      <c r="E319" s="218" t="s">
        <v>21</v>
      </c>
      <c r="F319" s="219" t="s">
        <v>1857</v>
      </c>
      <c r="G319" s="217"/>
      <c r="H319" s="220">
        <v>5.6</v>
      </c>
      <c r="I319" s="221"/>
      <c r="J319" s="217"/>
      <c r="K319" s="217"/>
      <c r="L319" s="222"/>
      <c r="M319" s="223"/>
      <c r="N319" s="224"/>
      <c r="O319" s="224"/>
      <c r="P319" s="224"/>
      <c r="Q319" s="224"/>
      <c r="R319" s="224"/>
      <c r="S319" s="224"/>
      <c r="T319" s="225"/>
      <c r="AT319" s="226" t="s">
        <v>166</v>
      </c>
      <c r="AU319" s="226" t="s">
        <v>85</v>
      </c>
      <c r="AV319" s="12" t="s">
        <v>85</v>
      </c>
      <c r="AW319" s="12" t="s">
        <v>37</v>
      </c>
      <c r="AX319" s="12" t="s">
        <v>74</v>
      </c>
      <c r="AY319" s="226" t="s">
        <v>157</v>
      </c>
    </row>
    <row r="320" spans="2:51" s="13" customFormat="1" ht="13.5">
      <c r="B320" s="232"/>
      <c r="C320" s="233"/>
      <c r="D320" s="207" t="s">
        <v>166</v>
      </c>
      <c r="E320" s="234" t="s">
        <v>21</v>
      </c>
      <c r="F320" s="235" t="s">
        <v>285</v>
      </c>
      <c r="G320" s="233"/>
      <c r="H320" s="236">
        <v>9.78</v>
      </c>
      <c r="I320" s="237"/>
      <c r="J320" s="233"/>
      <c r="K320" s="233"/>
      <c r="L320" s="238"/>
      <c r="M320" s="239"/>
      <c r="N320" s="240"/>
      <c r="O320" s="240"/>
      <c r="P320" s="240"/>
      <c r="Q320" s="240"/>
      <c r="R320" s="240"/>
      <c r="S320" s="240"/>
      <c r="T320" s="241"/>
      <c r="AT320" s="242" t="s">
        <v>166</v>
      </c>
      <c r="AU320" s="242" t="s">
        <v>85</v>
      </c>
      <c r="AV320" s="13" t="s">
        <v>164</v>
      </c>
      <c r="AW320" s="13" t="s">
        <v>37</v>
      </c>
      <c r="AX320" s="13" t="s">
        <v>82</v>
      </c>
      <c r="AY320" s="242" t="s">
        <v>157</v>
      </c>
    </row>
    <row r="321" spans="2:65" s="1" customFormat="1" ht="22.8" customHeight="1">
      <c r="B321" s="40"/>
      <c r="C321" s="193" t="s">
        <v>589</v>
      </c>
      <c r="D321" s="193" t="s">
        <v>160</v>
      </c>
      <c r="E321" s="194" t="s">
        <v>1858</v>
      </c>
      <c r="F321" s="195" t="s">
        <v>1859</v>
      </c>
      <c r="G321" s="196" t="s">
        <v>213</v>
      </c>
      <c r="H321" s="197">
        <v>159.613</v>
      </c>
      <c r="I321" s="198">
        <v>828.47</v>
      </c>
      <c r="J321" s="199">
        <f>ROUND(I321*H321,2)</f>
        <v>132234.58</v>
      </c>
      <c r="K321" s="195" t="s">
        <v>214</v>
      </c>
      <c r="L321" s="60"/>
      <c r="M321" s="200" t="s">
        <v>21</v>
      </c>
      <c r="N321" s="201" t="s">
        <v>45</v>
      </c>
      <c r="O321" s="41"/>
      <c r="P321" s="202">
        <f>O321*H321</f>
        <v>0</v>
      </c>
      <c r="Q321" s="202">
        <v>0</v>
      </c>
      <c r="R321" s="202">
        <f>Q321*H321</f>
        <v>0</v>
      </c>
      <c r="S321" s="202">
        <v>0</v>
      </c>
      <c r="T321" s="203">
        <f>S321*H321</f>
        <v>0</v>
      </c>
      <c r="AR321" s="24" t="s">
        <v>164</v>
      </c>
      <c r="AT321" s="24" t="s">
        <v>160</v>
      </c>
      <c r="AU321" s="24" t="s">
        <v>85</v>
      </c>
      <c r="AY321" s="24" t="s">
        <v>157</v>
      </c>
      <c r="BE321" s="204">
        <f>IF(N321="základní",J321,0)</f>
        <v>132234.58</v>
      </c>
      <c r="BF321" s="204">
        <f>IF(N321="snížená",J321,0)</f>
        <v>0</v>
      </c>
      <c r="BG321" s="204">
        <f>IF(N321="zákl. přenesená",J321,0)</f>
        <v>0</v>
      </c>
      <c r="BH321" s="204">
        <f>IF(N321="sníž. přenesená",J321,0)</f>
        <v>0</v>
      </c>
      <c r="BI321" s="204">
        <f>IF(N321="nulová",J321,0)</f>
        <v>0</v>
      </c>
      <c r="BJ321" s="24" t="s">
        <v>82</v>
      </c>
      <c r="BK321" s="204">
        <f>ROUND(I321*H321,2)</f>
        <v>132234.58</v>
      </c>
      <c r="BL321" s="24" t="s">
        <v>164</v>
      </c>
      <c r="BM321" s="24" t="s">
        <v>1860</v>
      </c>
    </row>
    <row r="322" spans="2:47" s="1" customFormat="1" ht="192">
      <c r="B322" s="40"/>
      <c r="C322" s="62"/>
      <c r="D322" s="207" t="s">
        <v>216</v>
      </c>
      <c r="E322" s="62"/>
      <c r="F322" s="227" t="s">
        <v>1846</v>
      </c>
      <c r="G322" s="62"/>
      <c r="H322" s="62"/>
      <c r="I322" s="164"/>
      <c r="J322" s="62"/>
      <c r="K322" s="62"/>
      <c r="L322" s="60"/>
      <c r="M322" s="228"/>
      <c r="N322" s="41"/>
      <c r="O322" s="41"/>
      <c r="P322" s="41"/>
      <c r="Q322" s="41"/>
      <c r="R322" s="41"/>
      <c r="S322" s="41"/>
      <c r="T322" s="77"/>
      <c r="AT322" s="24" t="s">
        <v>216</v>
      </c>
      <c r="AU322" s="24" t="s">
        <v>85</v>
      </c>
    </row>
    <row r="323" spans="2:51" s="11" customFormat="1" ht="24">
      <c r="B323" s="205"/>
      <c r="C323" s="206"/>
      <c r="D323" s="207" t="s">
        <v>166</v>
      </c>
      <c r="E323" s="208" t="s">
        <v>21</v>
      </c>
      <c r="F323" s="209" t="s">
        <v>1861</v>
      </c>
      <c r="G323" s="206"/>
      <c r="H323" s="208" t="s">
        <v>21</v>
      </c>
      <c r="I323" s="210"/>
      <c r="J323" s="206"/>
      <c r="K323" s="206"/>
      <c r="L323" s="211"/>
      <c r="M323" s="212"/>
      <c r="N323" s="213"/>
      <c r="O323" s="213"/>
      <c r="P323" s="213"/>
      <c r="Q323" s="213"/>
      <c r="R323" s="213"/>
      <c r="S323" s="213"/>
      <c r="T323" s="214"/>
      <c r="AT323" s="215" t="s">
        <v>166</v>
      </c>
      <c r="AU323" s="215" t="s">
        <v>85</v>
      </c>
      <c r="AV323" s="11" t="s">
        <v>82</v>
      </c>
      <c r="AW323" s="11" t="s">
        <v>37</v>
      </c>
      <c r="AX323" s="11" t="s">
        <v>74</v>
      </c>
      <c r="AY323" s="215" t="s">
        <v>157</v>
      </c>
    </row>
    <row r="324" spans="2:51" s="12" customFormat="1" ht="13.5">
      <c r="B324" s="216"/>
      <c r="C324" s="217"/>
      <c r="D324" s="207" t="s">
        <v>166</v>
      </c>
      <c r="E324" s="218" t="s">
        <v>21</v>
      </c>
      <c r="F324" s="219" t="s">
        <v>1862</v>
      </c>
      <c r="G324" s="217"/>
      <c r="H324" s="220">
        <v>159.613</v>
      </c>
      <c r="I324" s="221"/>
      <c r="J324" s="217"/>
      <c r="K324" s="217"/>
      <c r="L324" s="222"/>
      <c r="M324" s="223"/>
      <c r="N324" s="224"/>
      <c r="O324" s="224"/>
      <c r="P324" s="224"/>
      <c r="Q324" s="224"/>
      <c r="R324" s="224"/>
      <c r="S324" s="224"/>
      <c r="T324" s="225"/>
      <c r="AT324" s="226" t="s">
        <v>166</v>
      </c>
      <c r="AU324" s="226" t="s">
        <v>85</v>
      </c>
      <c r="AV324" s="12" t="s">
        <v>85</v>
      </c>
      <c r="AW324" s="12" t="s">
        <v>37</v>
      </c>
      <c r="AX324" s="12" t="s">
        <v>82</v>
      </c>
      <c r="AY324" s="226" t="s">
        <v>157</v>
      </c>
    </row>
    <row r="325" spans="2:65" s="1" customFormat="1" ht="22.8" customHeight="1">
      <c r="B325" s="40"/>
      <c r="C325" s="193" t="s">
        <v>594</v>
      </c>
      <c r="D325" s="193" t="s">
        <v>160</v>
      </c>
      <c r="E325" s="194" t="s">
        <v>1863</v>
      </c>
      <c r="F325" s="195" t="s">
        <v>1864</v>
      </c>
      <c r="G325" s="196" t="s">
        <v>213</v>
      </c>
      <c r="H325" s="197">
        <v>211.188</v>
      </c>
      <c r="I325" s="198">
        <v>845.92</v>
      </c>
      <c r="J325" s="199">
        <f>ROUND(I325*H325,2)</f>
        <v>178648.15</v>
      </c>
      <c r="K325" s="195" t="s">
        <v>214</v>
      </c>
      <c r="L325" s="60"/>
      <c r="M325" s="200" t="s">
        <v>21</v>
      </c>
      <c r="N325" s="201" t="s">
        <v>45</v>
      </c>
      <c r="O325" s="41"/>
      <c r="P325" s="202">
        <f>O325*H325</f>
        <v>0</v>
      </c>
      <c r="Q325" s="202">
        <v>0</v>
      </c>
      <c r="R325" s="202">
        <f>Q325*H325</f>
        <v>0</v>
      </c>
      <c r="S325" s="202">
        <v>0</v>
      </c>
      <c r="T325" s="203">
        <f>S325*H325</f>
        <v>0</v>
      </c>
      <c r="AR325" s="24" t="s">
        <v>164</v>
      </c>
      <c r="AT325" s="24" t="s">
        <v>160</v>
      </c>
      <c r="AU325" s="24" t="s">
        <v>85</v>
      </c>
      <c r="AY325" s="24" t="s">
        <v>157</v>
      </c>
      <c r="BE325" s="204">
        <f>IF(N325="základní",J325,0)</f>
        <v>178648.15</v>
      </c>
      <c r="BF325" s="204">
        <f>IF(N325="snížená",J325,0)</f>
        <v>0</v>
      </c>
      <c r="BG325" s="204">
        <f>IF(N325="zákl. přenesená",J325,0)</f>
        <v>0</v>
      </c>
      <c r="BH325" s="204">
        <f>IF(N325="sníž. přenesená",J325,0)</f>
        <v>0</v>
      </c>
      <c r="BI325" s="204">
        <f>IF(N325="nulová",J325,0)</f>
        <v>0</v>
      </c>
      <c r="BJ325" s="24" t="s">
        <v>82</v>
      </c>
      <c r="BK325" s="204">
        <f>ROUND(I325*H325,2)</f>
        <v>178648.15</v>
      </c>
      <c r="BL325" s="24" t="s">
        <v>164</v>
      </c>
      <c r="BM325" s="24" t="s">
        <v>1865</v>
      </c>
    </row>
    <row r="326" spans="2:47" s="1" customFormat="1" ht="192">
      <c r="B326" s="40"/>
      <c r="C326" s="62"/>
      <c r="D326" s="207" t="s">
        <v>216</v>
      </c>
      <c r="E326" s="62"/>
      <c r="F326" s="227" t="s">
        <v>1846</v>
      </c>
      <c r="G326" s="62"/>
      <c r="H326" s="62"/>
      <c r="I326" s="164"/>
      <c r="J326" s="62"/>
      <c r="K326" s="62"/>
      <c r="L326" s="60"/>
      <c r="M326" s="228"/>
      <c r="N326" s="41"/>
      <c r="O326" s="41"/>
      <c r="P326" s="41"/>
      <c r="Q326" s="41"/>
      <c r="R326" s="41"/>
      <c r="S326" s="41"/>
      <c r="T326" s="77"/>
      <c r="AT326" s="24" t="s">
        <v>216</v>
      </c>
      <c r="AU326" s="24" t="s">
        <v>85</v>
      </c>
    </row>
    <row r="327" spans="2:51" s="11" customFormat="1" ht="13.5">
      <c r="B327" s="205"/>
      <c r="C327" s="206"/>
      <c r="D327" s="207" t="s">
        <v>166</v>
      </c>
      <c r="E327" s="208" t="s">
        <v>21</v>
      </c>
      <c r="F327" s="209" t="s">
        <v>1853</v>
      </c>
      <c r="G327" s="206"/>
      <c r="H327" s="208" t="s">
        <v>21</v>
      </c>
      <c r="I327" s="210"/>
      <c r="J327" s="206"/>
      <c r="K327" s="206"/>
      <c r="L327" s="211"/>
      <c r="M327" s="212"/>
      <c r="N327" s="213"/>
      <c r="O327" s="213"/>
      <c r="P327" s="213"/>
      <c r="Q327" s="213"/>
      <c r="R327" s="213"/>
      <c r="S327" s="213"/>
      <c r="T327" s="214"/>
      <c r="AT327" s="215" t="s">
        <v>166</v>
      </c>
      <c r="AU327" s="215" t="s">
        <v>85</v>
      </c>
      <c r="AV327" s="11" t="s">
        <v>82</v>
      </c>
      <c r="AW327" s="11" t="s">
        <v>37</v>
      </c>
      <c r="AX327" s="11" t="s">
        <v>74</v>
      </c>
      <c r="AY327" s="215" t="s">
        <v>157</v>
      </c>
    </row>
    <row r="328" spans="2:51" s="11" customFormat="1" ht="13.5">
      <c r="B328" s="205"/>
      <c r="C328" s="206"/>
      <c r="D328" s="207" t="s">
        <v>166</v>
      </c>
      <c r="E328" s="208" t="s">
        <v>21</v>
      </c>
      <c r="F328" s="209" t="s">
        <v>1866</v>
      </c>
      <c r="G328" s="206"/>
      <c r="H328" s="208" t="s">
        <v>21</v>
      </c>
      <c r="I328" s="210"/>
      <c r="J328" s="206"/>
      <c r="K328" s="206"/>
      <c r="L328" s="211"/>
      <c r="M328" s="212"/>
      <c r="N328" s="213"/>
      <c r="O328" s="213"/>
      <c r="P328" s="213"/>
      <c r="Q328" s="213"/>
      <c r="R328" s="213"/>
      <c r="S328" s="213"/>
      <c r="T328" s="214"/>
      <c r="AT328" s="215" t="s">
        <v>166</v>
      </c>
      <c r="AU328" s="215" t="s">
        <v>85</v>
      </c>
      <c r="AV328" s="11" t="s">
        <v>82</v>
      </c>
      <c r="AW328" s="11" t="s">
        <v>37</v>
      </c>
      <c r="AX328" s="11" t="s">
        <v>74</v>
      </c>
      <c r="AY328" s="215" t="s">
        <v>157</v>
      </c>
    </row>
    <row r="329" spans="2:51" s="12" customFormat="1" ht="13.5">
      <c r="B329" s="216"/>
      <c r="C329" s="217"/>
      <c r="D329" s="207" t="s">
        <v>166</v>
      </c>
      <c r="E329" s="218" t="s">
        <v>21</v>
      </c>
      <c r="F329" s="219" t="s">
        <v>1867</v>
      </c>
      <c r="G329" s="217"/>
      <c r="H329" s="220">
        <v>211.188</v>
      </c>
      <c r="I329" s="221"/>
      <c r="J329" s="217"/>
      <c r="K329" s="217"/>
      <c r="L329" s="222"/>
      <c r="M329" s="223"/>
      <c r="N329" s="224"/>
      <c r="O329" s="224"/>
      <c r="P329" s="224"/>
      <c r="Q329" s="224"/>
      <c r="R329" s="224"/>
      <c r="S329" s="224"/>
      <c r="T329" s="225"/>
      <c r="AT329" s="226" t="s">
        <v>166</v>
      </c>
      <c r="AU329" s="226" t="s">
        <v>85</v>
      </c>
      <c r="AV329" s="12" t="s">
        <v>85</v>
      </c>
      <c r="AW329" s="12" t="s">
        <v>37</v>
      </c>
      <c r="AX329" s="12" t="s">
        <v>82</v>
      </c>
      <c r="AY329" s="226" t="s">
        <v>157</v>
      </c>
    </row>
    <row r="330" spans="2:65" s="1" customFormat="1" ht="22.8" customHeight="1">
      <c r="B330" s="40"/>
      <c r="C330" s="193" t="s">
        <v>600</v>
      </c>
      <c r="D330" s="193" t="s">
        <v>160</v>
      </c>
      <c r="E330" s="194" t="s">
        <v>1868</v>
      </c>
      <c r="F330" s="195" t="s">
        <v>1869</v>
      </c>
      <c r="G330" s="196" t="s">
        <v>275</v>
      </c>
      <c r="H330" s="197">
        <v>36.456</v>
      </c>
      <c r="I330" s="198">
        <v>3724.3</v>
      </c>
      <c r="J330" s="199">
        <f>ROUND(I330*H330,2)</f>
        <v>135773.08</v>
      </c>
      <c r="K330" s="195" t="s">
        <v>214</v>
      </c>
      <c r="L330" s="60"/>
      <c r="M330" s="200" t="s">
        <v>21</v>
      </c>
      <c r="N330" s="201" t="s">
        <v>45</v>
      </c>
      <c r="O330" s="41"/>
      <c r="P330" s="202">
        <f>O330*H330</f>
        <v>0</v>
      </c>
      <c r="Q330" s="202">
        <v>0</v>
      </c>
      <c r="R330" s="202">
        <f>Q330*H330</f>
        <v>0</v>
      </c>
      <c r="S330" s="202">
        <v>0</v>
      </c>
      <c r="T330" s="203">
        <f>S330*H330</f>
        <v>0</v>
      </c>
      <c r="AR330" s="24" t="s">
        <v>164</v>
      </c>
      <c r="AT330" s="24" t="s">
        <v>160</v>
      </c>
      <c r="AU330" s="24" t="s">
        <v>85</v>
      </c>
      <c r="AY330" s="24" t="s">
        <v>157</v>
      </c>
      <c r="BE330" s="204">
        <f>IF(N330="základní",J330,0)</f>
        <v>135773.08</v>
      </c>
      <c r="BF330" s="204">
        <f>IF(N330="snížená",J330,0)</f>
        <v>0</v>
      </c>
      <c r="BG330" s="204">
        <f>IF(N330="zákl. přenesená",J330,0)</f>
        <v>0</v>
      </c>
      <c r="BH330" s="204">
        <f>IF(N330="sníž. přenesená",J330,0)</f>
        <v>0</v>
      </c>
      <c r="BI330" s="204">
        <f>IF(N330="nulová",J330,0)</f>
        <v>0</v>
      </c>
      <c r="BJ330" s="24" t="s">
        <v>82</v>
      </c>
      <c r="BK330" s="204">
        <f>ROUND(I330*H330,2)</f>
        <v>135773.08</v>
      </c>
      <c r="BL330" s="24" t="s">
        <v>164</v>
      </c>
      <c r="BM330" s="24" t="s">
        <v>1870</v>
      </c>
    </row>
    <row r="331" spans="2:47" s="1" customFormat="1" ht="108">
      <c r="B331" s="40"/>
      <c r="C331" s="62"/>
      <c r="D331" s="207" t="s">
        <v>216</v>
      </c>
      <c r="E331" s="62"/>
      <c r="F331" s="227" t="s">
        <v>1871</v>
      </c>
      <c r="G331" s="62"/>
      <c r="H331" s="62"/>
      <c r="I331" s="164"/>
      <c r="J331" s="62"/>
      <c r="K331" s="62"/>
      <c r="L331" s="60"/>
      <c r="M331" s="228"/>
      <c r="N331" s="41"/>
      <c r="O331" s="41"/>
      <c r="P331" s="41"/>
      <c r="Q331" s="41"/>
      <c r="R331" s="41"/>
      <c r="S331" s="41"/>
      <c r="T331" s="77"/>
      <c r="AT331" s="24" t="s">
        <v>216</v>
      </c>
      <c r="AU331" s="24" t="s">
        <v>85</v>
      </c>
    </row>
    <row r="332" spans="2:51" s="11" customFormat="1" ht="13.5">
      <c r="B332" s="205"/>
      <c r="C332" s="206"/>
      <c r="D332" s="207" t="s">
        <v>166</v>
      </c>
      <c r="E332" s="208" t="s">
        <v>21</v>
      </c>
      <c r="F332" s="209" t="s">
        <v>1872</v>
      </c>
      <c r="G332" s="206"/>
      <c r="H332" s="208" t="s">
        <v>21</v>
      </c>
      <c r="I332" s="210"/>
      <c r="J332" s="206"/>
      <c r="K332" s="206"/>
      <c r="L332" s="211"/>
      <c r="M332" s="212"/>
      <c r="N332" s="213"/>
      <c r="O332" s="213"/>
      <c r="P332" s="213"/>
      <c r="Q332" s="213"/>
      <c r="R332" s="213"/>
      <c r="S332" s="213"/>
      <c r="T332" s="214"/>
      <c r="AT332" s="215" t="s">
        <v>166</v>
      </c>
      <c r="AU332" s="215" t="s">
        <v>85</v>
      </c>
      <c r="AV332" s="11" t="s">
        <v>82</v>
      </c>
      <c r="AW332" s="11" t="s">
        <v>37</v>
      </c>
      <c r="AX332" s="11" t="s">
        <v>74</v>
      </c>
      <c r="AY332" s="215" t="s">
        <v>157</v>
      </c>
    </row>
    <row r="333" spans="2:51" s="12" customFormat="1" ht="13.5">
      <c r="B333" s="216"/>
      <c r="C333" s="217"/>
      <c r="D333" s="207" t="s">
        <v>166</v>
      </c>
      <c r="E333" s="218" t="s">
        <v>21</v>
      </c>
      <c r="F333" s="219" t="s">
        <v>1873</v>
      </c>
      <c r="G333" s="217"/>
      <c r="H333" s="220">
        <v>36.456</v>
      </c>
      <c r="I333" s="221"/>
      <c r="J333" s="217"/>
      <c r="K333" s="217"/>
      <c r="L333" s="222"/>
      <c r="M333" s="223"/>
      <c r="N333" s="224"/>
      <c r="O333" s="224"/>
      <c r="P333" s="224"/>
      <c r="Q333" s="224"/>
      <c r="R333" s="224"/>
      <c r="S333" s="224"/>
      <c r="T333" s="225"/>
      <c r="AT333" s="226" t="s">
        <v>166</v>
      </c>
      <c r="AU333" s="226" t="s">
        <v>85</v>
      </c>
      <c r="AV333" s="12" t="s">
        <v>85</v>
      </c>
      <c r="AW333" s="12" t="s">
        <v>37</v>
      </c>
      <c r="AX333" s="12" t="s">
        <v>82</v>
      </c>
      <c r="AY333" s="226" t="s">
        <v>157</v>
      </c>
    </row>
    <row r="334" spans="2:65" s="1" customFormat="1" ht="22.8" customHeight="1">
      <c r="B334" s="40"/>
      <c r="C334" s="193" t="s">
        <v>606</v>
      </c>
      <c r="D334" s="193" t="s">
        <v>160</v>
      </c>
      <c r="E334" s="194" t="s">
        <v>1874</v>
      </c>
      <c r="F334" s="195" t="s">
        <v>1875</v>
      </c>
      <c r="G334" s="196" t="s">
        <v>275</v>
      </c>
      <c r="H334" s="197">
        <v>48</v>
      </c>
      <c r="I334" s="198">
        <v>1992.26</v>
      </c>
      <c r="J334" s="199">
        <f>ROUND(I334*H334,2)</f>
        <v>95628.48</v>
      </c>
      <c r="K334" s="195" t="s">
        <v>214</v>
      </c>
      <c r="L334" s="60"/>
      <c r="M334" s="200" t="s">
        <v>21</v>
      </c>
      <c r="N334" s="201" t="s">
        <v>45</v>
      </c>
      <c r="O334" s="41"/>
      <c r="P334" s="202">
        <f>O334*H334</f>
        <v>0</v>
      </c>
      <c r="Q334" s="202">
        <v>2.052</v>
      </c>
      <c r="R334" s="202">
        <f>Q334*H334</f>
        <v>98.49600000000001</v>
      </c>
      <c r="S334" s="202">
        <v>0</v>
      </c>
      <c r="T334" s="203">
        <f>S334*H334</f>
        <v>0</v>
      </c>
      <c r="AR334" s="24" t="s">
        <v>164</v>
      </c>
      <c r="AT334" s="24" t="s">
        <v>160</v>
      </c>
      <c r="AU334" s="24" t="s">
        <v>85</v>
      </c>
      <c r="AY334" s="24" t="s">
        <v>157</v>
      </c>
      <c r="BE334" s="204">
        <f>IF(N334="základní",J334,0)</f>
        <v>95628.48</v>
      </c>
      <c r="BF334" s="204">
        <f>IF(N334="snížená",J334,0)</f>
        <v>0</v>
      </c>
      <c r="BG334" s="204">
        <f>IF(N334="zákl. přenesená",J334,0)</f>
        <v>0</v>
      </c>
      <c r="BH334" s="204">
        <f>IF(N334="sníž. přenesená",J334,0)</f>
        <v>0</v>
      </c>
      <c r="BI334" s="204">
        <f>IF(N334="nulová",J334,0)</f>
        <v>0</v>
      </c>
      <c r="BJ334" s="24" t="s">
        <v>82</v>
      </c>
      <c r="BK334" s="204">
        <f>ROUND(I334*H334,2)</f>
        <v>95628.48</v>
      </c>
      <c r="BL334" s="24" t="s">
        <v>164</v>
      </c>
      <c r="BM334" s="24" t="s">
        <v>1876</v>
      </c>
    </row>
    <row r="335" spans="2:47" s="1" customFormat="1" ht="120">
      <c r="B335" s="40"/>
      <c r="C335" s="62"/>
      <c r="D335" s="207" t="s">
        <v>216</v>
      </c>
      <c r="E335" s="62"/>
      <c r="F335" s="227" t="s">
        <v>1877</v>
      </c>
      <c r="G335" s="62"/>
      <c r="H335" s="62"/>
      <c r="I335" s="164"/>
      <c r="J335" s="62"/>
      <c r="K335" s="62"/>
      <c r="L335" s="60"/>
      <c r="M335" s="228"/>
      <c r="N335" s="41"/>
      <c r="O335" s="41"/>
      <c r="P335" s="41"/>
      <c r="Q335" s="41"/>
      <c r="R335" s="41"/>
      <c r="S335" s="41"/>
      <c r="T335" s="77"/>
      <c r="AT335" s="24" t="s">
        <v>216</v>
      </c>
      <c r="AU335" s="24" t="s">
        <v>85</v>
      </c>
    </row>
    <row r="336" spans="2:51" s="11" customFormat="1" ht="13.5">
      <c r="B336" s="205"/>
      <c r="C336" s="206"/>
      <c r="D336" s="207" t="s">
        <v>166</v>
      </c>
      <c r="E336" s="208" t="s">
        <v>21</v>
      </c>
      <c r="F336" s="209" t="s">
        <v>1878</v>
      </c>
      <c r="G336" s="206"/>
      <c r="H336" s="208" t="s">
        <v>21</v>
      </c>
      <c r="I336" s="210"/>
      <c r="J336" s="206"/>
      <c r="K336" s="206"/>
      <c r="L336" s="211"/>
      <c r="M336" s="212"/>
      <c r="N336" s="213"/>
      <c r="O336" s="213"/>
      <c r="P336" s="213"/>
      <c r="Q336" s="213"/>
      <c r="R336" s="213"/>
      <c r="S336" s="213"/>
      <c r="T336" s="214"/>
      <c r="AT336" s="215" t="s">
        <v>166</v>
      </c>
      <c r="AU336" s="215" t="s">
        <v>85</v>
      </c>
      <c r="AV336" s="11" t="s">
        <v>82</v>
      </c>
      <c r="AW336" s="11" t="s">
        <v>37</v>
      </c>
      <c r="AX336" s="11" t="s">
        <v>74</v>
      </c>
      <c r="AY336" s="215" t="s">
        <v>157</v>
      </c>
    </row>
    <row r="337" spans="2:51" s="11" customFormat="1" ht="13.5">
      <c r="B337" s="205"/>
      <c r="C337" s="206"/>
      <c r="D337" s="207" t="s">
        <v>166</v>
      </c>
      <c r="E337" s="208" t="s">
        <v>21</v>
      </c>
      <c r="F337" s="209" t="s">
        <v>1879</v>
      </c>
      <c r="G337" s="206"/>
      <c r="H337" s="208" t="s">
        <v>21</v>
      </c>
      <c r="I337" s="210"/>
      <c r="J337" s="206"/>
      <c r="K337" s="206"/>
      <c r="L337" s="211"/>
      <c r="M337" s="212"/>
      <c r="N337" s="213"/>
      <c r="O337" s="213"/>
      <c r="P337" s="213"/>
      <c r="Q337" s="213"/>
      <c r="R337" s="213"/>
      <c r="S337" s="213"/>
      <c r="T337" s="214"/>
      <c r="AT337" s="215" t="s">
        <v>166</v>
      </c>
      <c r="AU337" s="215" t="s">
        <v>85</v>
      </c>
      <c r="AV337" s="11" t="s">
        <v>82</v>
      </c>
      <c r="AW337" s="11" t="s">
        <v>37</v>
      </c>
      <c r="AX337" s="11" t="s">
        <v>74</v>
      </c>
      <c r="AY337" s="215" t="s">
        <v>157</v>
      </c>
    </row>
    <row r="338" spans="2:51" s="12" customFormat="1" ht="13.5">
      <c r="B338" s="216"/>
      <c r="C338" s="217"/>
      <c r="D338" s="207" t="s">
        <v>166</v>
      </c>
      <c r="E338" s="218" t="s">
        <v>21</v>
      </c>
      <c r="F338" s="219" t="s">
        <v>1880</v>
      </c>
      <c r="G338" s="217"/>
      <c r="H338" s="220">
        <v>48</v>
      </c>
      <c r="I338" s="221"/>
      <c r="J338" s="217"/>
      <c r="K338" s="217"/>
      <c r="L338" s="222"/>
      <c r="M338" s="223"/>
      <c r="N338" s="224"/>
      <c r="O338" s="224"/>
      <c r="P338" s="224"/>
      <c r="Q338" s="224"/>
      <c r="R338" s="224"/>
      <c r="S338" s="224"/>
      <c r="T338" s="225"/>
      <c r="AT338" s="226" t="s">
        <v>166</v>
      </c>
      <c r="AU338" s="226" t="s">
        <v>85</v>
      </c>
      <c r="AV338" s="12" t="s">
        <v>85</v>
      </c>
      <c r="AW338" s="12" t="s">
        <v>37</v>
      </c>
      <c r="AX338" s="12" t="s">
        <v>82</v>
      </c>
      <c r="AY338" s="226" t="s">
        <v>157</v>
      </c>
    </row>
    <row r="339" spans="2:65" s="1" customFormat="1" ht="22.8" customHeight="1">
      <c r="B339" s="40"/>
      <c r="C339" s="193" t="s">
        <v>613</v>
      </c>
      <c r="D339" s="193" t="s">
        <v>160</v>
      </c>
      <c r="E339" s="194" t="s">
        <v>1881</v>
      </c>
      <c r="F339" s="195" t="s">
        <v>1882</v>
      </c>
      <c r="G339" s="196" t="s">
        <v>213</v>
      </c>
      <c r="H339" s="197">
        <v>88.655</v>
      </c>
      <c r="I339" s="198">
        <v>2511.83</v>
      </c>
      <c r="J339" s="199">
        <f>ROUND(I339*H339,2)</f>
        <v>222686.29</v>
      </c>
      <c r="K339" s="195" t="s">
        <v>214</v>
      </c>
      <c r="L339" s="60"/>
      <c r="M339" s="200" t="s">
        <v>21</v>
      </c>
      <c r="N339" s="201" t="s">
        <v>45</v>
      </c>
      <c r="O339" s="41"/>
      <c r="P339" s="202">
        <f>O339*H339</f>
        <v>0</v>
      </c>
      <c r="Q339" s="202">
        <v>0.74327</v>
      </c>
      <c r="R339" s="202">
        <f>Q339*H339</f>
        <v>65.89460185</v>
      </c>
      <c r="S339" s="202">
        <v>0</v>
      </c>
      <c r="T339" s="203">
        <f>S339*H339</f>
        <v>0</v>
      </c>
      <c r="AR339" s="24" t="s">
        <v>164</v>
      </c>
      <c r="AT339" s="24" t="s">
        <v>160</v>
      </c>
      <c r="AU339" s="24" t="s">
        <v>85</v>
      </c>
      <c r="AY339" s="24" t="s">
        <v>157</v>
      </c>
      <c r="BE339" s="204">
        <f>IF(N339="základní",J339,0)</f>
        <v>222686.29</v>
      </c>
      <c r="BF339" s="204">
        <f>IF(N339="snížená",J339,0)</f>
        <v>0</v>
      </c>
      <c r="BG339" s="204">
        <f>IF(N339="zákl. přenesená",J339,0)</f>
        <v>0</v>
      </c>
      <c r="BH339" s="204">
        <f>IF(N339="sníž. přenesená",J339,0)</f>
        <v>0</v>
      </c>
      <c r="BI339" s="204">
        <f>IF(N339="nulová",J339,0)</f>
        <v>0</v>
      </c>
      <c r="BJ339" s="24" t="s">
        <v>82</v>
      </c>
      <c r="BK339" s="204">
        <f>ROUND(I339*H339,2)</f>
        <v>222686.29</v>
      </c>
      <c r="BL339" s="24" t="s">
        <v>164</v>
      </c>
      <c r="BM339" s="24" t="s">
        <v>1883</v>
      </c>
    </row>
    <row r="340" spans="2:47" s="1" customFormat="1" ht="132">
      <c r="B340" s="40"/>
      <c r="C340" s="62"/>
      <c r="D340" s="207" t="s">
        <v>216</v>
      </c>
      <c r="E340" s="62"/>
      <c r="F340" s="227" t="s">
        <v>1884</v>
      </c>
      <c r="G340" s="62"/>
      <c r="H340" s="62"/>
      <c r="I340" s="164"/>
      <c r="J340" s="62"/>
      <c r="K340" s="62"/>
      <c r="L340" s="60"/>
      <c r="M340" s="228"/>
      <c r="N340" s="41"/>
      <c r="O340" s="41"/>
      <c r="P340" s="41"/>
      <c r="Q340" s="41"/>
      <c r="R340" s="41"/>
      <c r="S340" s="41"/>
      <c r="T340" s="77"/>
      <c r="AT340" s="24" t="s">
        <v>216</v>
      </c>
      <c r="AU340" s="24" t="s">
        <v>85</v>
      </c>
    </row>
    <row r="341" spans="2:51" s="11" customFormat="1" ht="13.5">
      <c r="B341" s="205"/>
      <c r="C341" s="206"/>
      <c r="D341" s="207" t="s">
        <v>166</v>
      </c>
      <c r="E341" s="208" t="s">
        <v>21</v>
      </c>
      <c r="F341" s="209" t="s">
        <v>1885</v>
      </c>
      <c r="G341" s="206"/>
      <c r="H341" s="208" t="s">
        <v>21</v>
      </c>
      <c r="I341" s="210"/>
      <c r="J341" s="206"/>
      <c r="K341" s="206"/>
      <c r="L341" s="211"/>
      <c r="M341" s="212"/>
      <c r="N341" s="213"/>
      <c r="O341" s="213"/>
      <c r="P341" s="213"/>
      <c r="Q341" s="213"/>
      <c r="R341" s="213"/>
      <c r="S341" s="213"/>
      <c r="T341" s="214"/>
      <c r="AT341" s="215" t="s">
        <v>166</v>
      </c>
      <c r="AU341" s="215" t="s">
        <v>85</v>
      </c>
      <c r="AV341" s="11" t="s">
        <v>82</v>
      </c>
      <c r="AW341" s="11" t="s">
        <v>37</v>
      </c>
      <c r="AX341" s="11" t="s">
        <v>74</v>
      </c>
      <c r="AY341" s="215" t="s">
        <v>157</v>
      </c>
    </row>
    <row r="342" spans="2:51" s="12" customFormat="1" ht="13.5">
      <c r="B342" s="216"/>
      <c r="C342" s="217"/>
      <c r="D342" s="207" t="s">
        <v>166</v>
      </c>
      <c r="E342" s="218" t="s">
        <v>21</v>
      </c>
      <c r="F342" s="219" t="s">
        <v>1886</v>
      </c>
      <c r="G342" s="217"/>
      <c r="H342" s="220">
        <v>84.475</v>
      </c>
      <c r="I342" s="221"/>
      <c r="J342" s="217"/>
      <c r="K342" s="217"/>
      <c r="L342" s="222"/>
      <c r="M342" s="223"/>
      <c r="N342" s="224"/>
      <c r="O342" s="224"/>
      <c r="P342" s="224"/>
      <c r="Q342" s="224"/>
      <c r="R342" s="224"/>
      <c r="S342" s="224"/>
      <c r="T342" s="225"/>
      <c r="AT342" s="226" t="s">
        <v>166</v>
      </c>
      <c r="AU342" s="226" t="s">
        <v>85</v>
      </c>
      <c r="AV342" s="12" t="s">
        <v>85</v>
      </c>
      <c r="AW342" s="12" t="s">
        <v>37</v>
      </c>
      <c r="AX342" s="12" t="s">
        <v>74</v>
      </c>
      <c r="AY342" s="226" t="s">
        <v>157</v>
      </c>
    </row>
    <row r="343" spans="2:51" s="11" customFormat="1" ht="13.5">
      <c r="B343" s="205"/>
      <c r="C343" s="206"/>
      <c r="D343" s="207" t="s">
        <v>166</v>
      </c>
      <c r="E343" s="208" t="s">
        <v>21</v>
      </c>
      <c r="F343" s="209" t="s">
        <v>1887</v>
      </c>
      <c r="G343" s="206"/>
      <c r="H343" s="208" t="s">
        <v>21</v>
      </c>
      <c r="I343" s="210"/>
      <c r="J343" s="206"/>
      <c r="K343" s="206"/>
      <c r="L343" s="211"/>
      <c r="M343" s="212"/>
      <c r="N343" s="213"/>
      <c r="O343" s="213"/>
      <c r="P343" s="213"/>
      <c r="Q343" s="213"/>
      <c r="R343" s="213"/>
      <c r="S343" s="213"/>
      <c r="T343" s="214"/>
      <c r="AT343" s="215" t="s">
        <v>166</v>
      </c>
      <c r="AU343" s="215" t="s">
        <v>85</v>
      </c>
      <c r="AV343" s="11" t="s">
        <v>82</v>
      </c>
      <c r="AW343" s="11" t="s">
        <v>37</v>
      </c>
      <c r="AX343" s="11" t="s">
        <v>74</v>
      </c>
      <c r="AY343" s="215" t="s">
        <v>157</v>
      </c>
    </row>
    <row r="344" spans="2:51" s="12" customFormat="1" ht="13.5">
      <c r="B344" s="216"/>
      <c r="C344" s="217"/>
      <c r="D344" s="207" t="s">
        <v>166</v>
      </c>
      <c r="E344" s="218" t="s">
        <v>21</v>
      </c>
      <c r="F344" s="219" t="s">
        <v>1855</v>
      </c>
      <c r="G344" s="217"/>
      <c r="H344" s="220">
        <v>4.18</v>
      </c>
      <c r="I344" s="221"/>
      <c r="J344" s="217"/>
      <c r="K344" s="217"/>
      <c r="L344" s="222"/>
      <c r="M344" s="223"/>
      <c r="N344" s="224"/>
      <c r="O344" s="224"/>
      <c r="P344" s="224"/>
      <c r="Q344" s="224"/>
      <c r="R344" s="224"/>
      <c r="S344" s="224"/>
      <c r="T344" s="225"/>
      <c r="AT344" s="226" t="s">
        <v>166</v>
      </c>
      <c r="AU344" s="226" t="s">
        <v>85</v>
      </c>
      <c r="AV344" s="12" t="s">
        <v>85</v>
      </c>
      <c r="AW344" s="12" t="s">
        <v>37</v>
      </c>
      <c r="AX344" s="12" t="s">
        <v>74</v>
      </c>
      <c r="AY344" s="226" t="s">
        <v>157</v>
      </c>
    </row>
    <row r="345" spans="2:51" s="13" customFormat="1" ht="13.5">
      <c r="B345" s="232"/>
      <c r="C345" s="233"/>
      <c r="D345" s="207" t="s">
        <v>166</v>
      </c>
      <c r="E345" s="234" t="s">
        <v>21</v>
      </c>
      <c r="F345" s="235" t="s">
        <v>285</v>
      </c>
      <c r="G345" s="233"/>
      <c r="H345" s="236">
        <v>88.655</v>
      </c>
      <c r="I345" s="237"/>
      <c r="J345" s="233"/>
      <c r="K345" s="233"/>
      <c r="L345" s="238"/>
      <c r="M345" s="239"/>
      <c r="N345" s="240"/>
      <c r="O345" s="240"/>
      <c r="P345" s="240"/>
      <c r="Q345" s="240"/>
      <c r="R345" s="240"/>
      <c r="S345" s="240"/>
      <c r="T345" s="241"/>
      <c r="AT345" s="242" t="s">
        <v>166</v>
      </c>
      <c r="AU345" s="242" t="s">
        <v>85</v>
      </c>
      <c r="AV345" s="13" t="s">
        <v>164</v>
      </c>
      <c r="AW345" s="13" t="s">
        <v>37</v>
      </c>
      <c r="AX345" s="13" t="s">
        <v>82</v>
      </c>
      <c r="AY345" s="242" t="s">
        <v>157</v>
      </c>
    </row>
    <row r="346" spans="2:63" s="10" customFormat="1" ht="29.85" customHeight="1">
      <c r="B346" s="177"/>
      <c r="C346" s="178"/>
      <c r="D346" s="179" t="s">
        <v>73</v>
      </c>
      <c r="E346" s="191" t="s">
        <v>156</v>
      </c>
      <c r="F346" s="191" t="s">
        <v>1888</v>
      </c>
      <c r="G346" s="178"/>
      <c r="H346" s="178"/>
      <c r="I346" s="181"/>
      <c r="J346" s="192">
        <f>BK346</f>
        <v>140749.44</v>
      </c>
      <c r="K346" s="178"/>
      <c r="L346" s="183"/>
      <c r="M346" s="184"/>
      <c r="N346" s="185"/>
      <c r="O346" s="185"/>
      <c r="P346" s="186">
        <f>SUM(P347:P360)</f>
        <v>0</v>
      </c>
      <c r="Q346" s="185"/>
      <c r="R346" s="186">
        <f>SUM(R347:R360)</f>
        <v>4.7969599999999994</v>
      </c>
      <c r="S346" s="185"/>
      <c r="T346" s="187">
        <f>SUM(T347:T360)</f>
        <v>0</v>
      </c>
      <c r="AR346" s="188" t="s">
        <v>82</v>
      </c>
      <c r="AT346" s="189" t="s">
        <v>73</v>
      </c>
      <c r="AU346" s="189" t="s">
        <v>82</v>
      </c>
      <c r="AY346" s="188" t="s">
        <v>157</v>
      </c>
      <c r="BK346" s="190">
        <f>SUM(BK347:BK360)</f>
        <v>140749.44</v>
      </c>
    </row>
    <row r="347" spans="2:65" s="1" customFormat="1" ht="22.8" customHeight="1">
      <c r="B347" s="40"/>
      <c r="C347" s="193" t="s">
        <v>618</v>
      </c>
      <c r="D347" s="193" t="s">
        <v>160</v>
      </c>
      <c r="E347" s="194" t="s">
        <v>1889</v>
      </c>
      <c r="F347" s="195" t="s">
        <v>1890</v>
      </c>
      <c r="G347" s="196" t="s">
        <v>213</v>
      </c>
      <c r="H347" s="197">
        <v>90.024</v>
      </c>
      <c r="I347" s="198">
        <v>12.29</v>
      </c>
      <c r="J347" s="199">
        <f>ROUND(I347*H347,2)</f>
        <v>1106.39</v>
      </c>
      <c r="K347" s="195" t="s">
        <v>214</v>
      </c>
      <c r="L347" s="60"/>
      <c r="M347" s="200" t="s">
        <v>21</v>
      </c>
      <c r="N347" s="201" t="s">
        <v>45</v>
      </c>
      <c r="O347" s="41"/>
      <c r="P347" s="202">
        <f>O347*H347</f>
        <v>0</v>
      </c>
      <c r="Q347" s="202">
        <v>0</v>
      </c>
      <c r="R347" s="202">
        <f>Q347*H347</f>
        <v>0</v>
      </c>
      <c r="S347" s="202">
        <v>0</v>
      </c>
      <c r="T347" s="203">
        <f>S347*H347</f>
        <v>0</v>
      </c>
      <c r="AR347" s="24" t="s">
        <v>164</v>
      </c>
      <c r="AT347" s="24" t="s">
        <v>160</v>
      </c>
      <c r="AU347" s="24" t="s">
        <v>85</v>
      </c>
      <c r="AY347" s="24" t="s">
        <v>157</v>
      </c>
      <c r="BE347" s="204">
        <f>IF(N347="základní",J347,0)</f>
        <v>1106.39</v>
      </c>
      <c r="BF347" s="204">
        <f>IF(N347="snížená",J347,0)</f>
        <v>0</v>
      </c>
      <c r="BG347" s="204">
        <f>IF(N347="zákl. přenesená",J347,0)</f>
        <v>0</v>
      </c>
      <c r="BH347" s="204">
        <f>IF(N347="sníž. přenesená",J347,0)</f>
        <v>0</v>
      </c>
      <c r="BI347" s="204">
        <f>IF(N347="nulová",J347,0)</f>
        <v>0</v>
      </c>
      <c r="BJ347" s="24" t="s">
        <v>82</v>
      </c>
      <c r="BK347" s="204">
        <f>ROUND(I347*H347,2)</f>
        <v>1106.39</v>
      </c>
      <c r="BL347" s="24" t="s">
        <v>164</v>
      </c>
      <c r="BM347" s="24" t="s">
        <v>1891</v>
      </c>
    </row>
    <row r="348" spans="2:51" s="11" customFormat="1" ht="13.5">
      <c r="B348" s="205"/>
      <c r="C348" s="206"/>
      <c r="D348" s="207" t="s">
        <v>166</v>
      </c>
      <c r="E348" s="208" t="s">
        <v>21</v>
      </c>
      <c r="F348" s="209" t="s">
        <v>1892</v>
      </c>
      <c r="G348" s="206"/>
      <c r="H348" s="208" t="s">
        <v>21</v>
      </c>
      <c r="I348" s="210"/>
      <c r="J348" s="206"/>
      <c r="K348" s="206"/>
      <c r="L348" s="211"/>
      <c r="M348" s="212"/>
      <c r="N348" s="213"/>
      <c r="O348" s="213"/>
      <c r="P348" s="213"/>
      <c r="Q348" s="213"/>
      <c r="R348" s="213"/>
      <c r="S348" s="213"/>
      <c r="T348" s="214"/>
      <c r="AT348" s="215" t="s">
        <v>166</v>
      </c>
      <c r="AU348" s="215" t="s">
        <v>85</v>
      </c>
      <c r="AV348" s="11" t="s">
        <v>82</v>
      </c>
      <c r="AW348" s="11" t="s">
        <v>37</v>
      </c>
      <c r="AX348" s="11" t="s">
        <v>74</v>
      </c>
      <c r="AY348" s="215" t="s">
        <v>157</v>
      </c>
    </row>
    <row r="349" spans="2:51" s="12" customFormat="1" ht="13.5">
      <c r="B349" s="216"/>
      <c r="C349" s="217"/>
      <c r="D349" s="207" t="s">
        <v>166</v>
      </c>
      <c r="E349" s="218" t="s">
        <v>21</v>
      </c>
      <c r="F349" s="219" t="s">
        <v>1893</v>
      </c>
      <c r="G349" s="217"/>
      <c r="H349" s="220">
        <v>90.024</v>
      </c>
      <c r="I349" s="221"/>
      <c r="J349" s="217"/>
      <c r="K349" s="217"/>
      <c r="L349" s="222"/>
      <c r="M349" s="223"/>
      <c r="N349" s="224"/>
      <c r="O349" s="224"/>
      <c r="P349" s="224"/>
      <c r="Q349" s="224"/>
      <c r="R349" s="224"/>
      <c r="S349" s="224"/>
      <c r="T349" s="225"/>
      <c r="AT349" s="226" t="s">
        <v>166</v>
      </c>
      <c r="AU349" s="226" t="s">
        <v>85</v>
      </c>
      <c r="AV349" s="12" t="s">
        <v>85</v>
      </c>
      <c r="AW349" s="12" t="s">
        <v>37</v>
      </c>
      <c r="AX349" s="12" t="s">
        <v>82</v>
      </c>
      <c r="AY349" s="226" t="s">
        <v>157</v>
      </c>
    </row>
    <row r="350" spans="2:65" s="1" customFormat="1" ht="22.8" customHeight="1">
      <c r="B350" s="40"/>
      <c r="C350" s="193" t="s">
        <v>625</v>
      </c>
      <c r="D350" s="193" t="s">
        <v>160</v>
      </c>
      <c r="E350" s="194" t="s">
        <v>1894</v>
      </c>
      <c r="F350" s="195" t="s">
        <v>1895</v>
      </c>
      <c r="G350" s="196" t="s">
        <v>213</v>
      </c>
      <c r="H350" s="197">
        <v>90.024</v>
      </c>
      <c r="I350" s="198">
        <v>36.88</v>
      </c>
      <c r="J350" s="199">
        <f>ROUND(I350*H350,2)</f>
        <v>3320.09</v>
      </c>
      <c r="K350" s="195" t="s">
        <v>214</v>
      </c>
      <c r="L350" s="60"/>
      <c r="M350" s="200" t="s">
        <v>21</v>
      </c>
      <c r="N350" s="201" t="s">
        <v>45</v>
      </c>
      <c r="O350" s="41"/>
      <c r="P350" s="202">
        <f>O350*H350</f>
        <v>0</v>
      </c>
      <c r="Q350" s="202">
        <v>0</v>
      </c>
      <c r="R350" s="202">
        <f>Q350*H350</f>
        <v>0</v>
      </c>
      <c r="S350" s="202">
        <v>0</v>
      </c>
      <c r="T350" s="203">
        <f>S350*H350</f>
        <v>0</v>
      </c>
      <c r="AR350" s="24" t="s">
        <v>164</v>
      </c>
      <c r="AT350" s="24" t="s">
        <v>160</v>
      </c>
      <c r="AU350" s="24" t="s">
        <v>85</v>
      </c>
      <c r="AY350" s="24" t="s">
        <v>157</v>
      </c>
      <c r="BE350" s="204">
        <f>IF(N350="základní",J350,0)</f>
        <v>3320.09</v>
      </c>
      <c r="BF350" s="204">
        <f>IF(N350="snížená",J350,0)</f>
        <v>0</v>
      </c>
      <c r="BG350" s="204">
        <f>IF(N350="zákl. přenesená",J350,0)</f>
        <v>0</v>
      </c>
      <c r="BH350" s="204">
        <f>IF(N350="sníž. přenesená",J350,0)</f>
        <v>0</v>
      </c>
      <c r="BI350" s="204">
        <f>IF(N350="nulová",J350,0)</f>
        <v>0</v>
      </c>
      <c r="BJ350" s="24" t="s">
        <v>82</v>
      </c>
      <c r="BK350" s="204">
        <f>ROUND(I350*H350,2)</f>
        <v>3320.09</v>
      </c>
      <c r="BL350" s="24" t="s">
        <v>164</v>
      </c>
      <c r="BM350" s="24" t="s">
        <v>1896</v>
      </c>
    </row>
    <row r="351" spans="2:51" s="12" customFormat="1" ht="13.5">
      <c r="B351" s="216"/>
      <c r="C351" s="217"/>
      <c r="D351" s="207" t="s">
        <v>166</v>
      </c>
      <c r="E351" s="218" t="s">
        <v>21</v>
      </c>
      <c r="F351" s="219" t="s">
        <v>1893</v>
      </c>
      <c r="G351" s="217"/>
      <c r="H351" s="220">
        <v>90.024</v>
      </c>
      <c r="I351" s="221"/>
      <c r="J351" s="217"/>
      <c r="K351" s="217"/>
      <c r="L351" s="222"/>
      <c r="M351" s="223"/>
      <c r="N351" s="224"/>
      <c r="O351" s="224"/>
      <c r="P351" s="224"/>
      <c r="Q351" s="224"/>
      <c r="R351" s="224"/>
      <c r="S351" s="224"/>
      <c r="T351" s="225"/>
      <c r="AT351" s="226" t="s">
        <v>166</v>
      </c>
      <c r="AU351" s="226" t="s">
        <v>85</v>
      </c>
      <c r="AV351" s="12" t="s">
        <v>85</v>
      </c>
      <c r="AW351" s="12" t="s">
        <v>37</v>
      </c>
      <c r="AX351" s="12" t="s">
        <v>82</v>
      </c>
      <c r="AY351" s="226" t="s">
        <v>157</v>
      </c>
    </row>
    <row r="352" spans="2:65" s="1" customFormat="1" ht="34.2" customHeight="1">
      <c r="B352" s="40"/>
      <c r="C352" s="193" t="s">
        <v>631</v>
      </c>
      <c r="D352" s="193" t="s">
        <v>160</v>
      </c>
      <c r="E352" s="194" t="s">
        <v>749</v>
      </c>
      <c r="F352" s="195" t="s">
        <v>750</v>
      </c>
      <c r="G352" s="196" t="s">
        <v>213</v>
      </c>
      <c r="H352" s="197">
        <v>90.024</v>
      </c>
      <c r="I352" s="198">
        <v>370.46</v>
      </c>
      <c r="J352" s="199">
        <f>ROUND(I352*H352,2)</f>
        <v>33350.29</v>
      </c>
      <c r="K352" s="195" t="s">
        <v>214</v>
      </c>
      <c r="L352" s="60"/>
      <c r="M352" s="200" t="s">
        <v>21</v>
      </c>
      <c r="N352" s="201" t="s">
        <v>45</v>
      </c>
      <c r="O352" s="41"/>
      <c r="P352" s="202">
        <f>O352*H352</f>
        <v>0</v>
      </c>
      <c r="Q352" s="202">
        <v>0</v>
      </c>
      <c r="R352" s="202">
        <f>Q352*H352</f>
        <v>0</v>
      </c>
      <c r="S352" s="202">
        <v>0</v>
      </c>
      <c r="T352" s="203">
        <f>S352*H352</f>
        <v>0</v>
      </c>
      <c r="AR352" s="24" t="s">
        <v>164</v>
      </c>
      <c r="AT352" s="24" t="s">
        <v>160</v>
      </c>
      <c r="AU352" s="24" t="s">
        <v>85</v>
      </c>
      <c r="AY352" s="24" t="s">
        <v>157</v>
      </c>
      <c r="BE352" s="204">
        <f>IF(N352="základní",J352,0)</f>
        <v>33350.29</v>
      </c>
      <c r="BF352" s="204">
        <f>IF(N352="snížená",J352,0)</f>
        <v>0</v>
      </c>
      <c r="BG352" s="204">
        <f>IF(N352="zákl. přenesená",J352,0)</f>
        <v>0</v>
      </c>
      <c r="BH352" s="204">
        <f>IF(N352="sníž. přenesená",J352,0)</f>
        <v>0</v>
      </c>
      <c r="BI352" s="204">
        <f>IF(N352="nulová",J352,0)</f>
        <v>0</v>
      </c>
      <c r="BJ352" s="24" t="s">
        <v>82</v>
      </c>
      <c r="BK352" s="204">
        <f>ROUND(I352*H352,2)</f>
        <v>33350.29</v>
      </c>
      <c r="BL352" s="24" t="s">
        <v>164</v>
      </c>
      <c r="BM352" s="24" t="s">
        <v>1897</v>
      </c>
    </row>
    <row r="353" spans="2:47" s="1" customFormat="1" ht="36">
      <c r="B353" s="40"/>
      <c r="C353" s="62"/>
      <c r="D353" s="207" t="s">
        <v>216</v>
      </c>
      <c r="E353" s="62"/>
      <c r="F353" s="227" t="s">
        <v>752</v>
      </c>
      <c r="G353" s="62"/>
      <c r="H353" s="62"/>
      <c r="I353" s="164"/>
      <c r="J353" s="62"/>
      <c r="K353" s="62"/>
      <c r="L353" s="60"/>
      <c r="M353" s="228"/>
      <c r="N353" s="41"/>
      <c r="O353" s="41"/>
      <c r="P353" s="41"/>
      <c r="Q353" s="41"/>
      <c r="R353" s="41"/>
      <c r="S353" s="41"/>
      <c r="T353" s="77"/>
      <c r="AT353" s="24" t="s">
        <v>216</v>
      </c>
      <c r="AU353" s="24" t="s">
        <v>85</v>
      </c>
    </row>
    <row r="354" spans="2:51" s="12" customFormat="1" ht="13.5">
      <c r="B354" s="216"/>
      <c r="C354" s="217"/>
      <c r="D354" s="207" t="s">
        <v>166</v>
      </c>
      <c r="E354" s="218" t="s">
        <v>21</v>
      </c>
      <c r="F354" s="219" t="s">
        <v>1893</v>
      </c>
      <c r="G354" s="217"/>
      <c r="H354" s="220">
        <v>90.024</v>
      </c>
      <c r="I354" s="221"/>
      <c r="J354" s="217"/>
      <c r="K354" s="217"/>
      <c r="L354" s="222"/>
      <c r="M354" s="223"/>
      <c r="N354" s="224"/>
      <c r="O354" s="224"/>
      <c r="P354" s="224"/>
      <c r="Q354" s="224"/>
      <c r="R354" s="224"/>
      <c r="S354" s="224"/>
      <c r="T354" s="225"/>
      <c r="AT354" s="226" t="s">
        <v>166</v>
      </c>
      <c r="AU354" s="226" t="s">
        <v>85</v>
      </c>
      <c r="AV354" s="12" t="s">
        <v>85</v>
      </c>
      <c r="AW354" s="12" t="s">
        <v>37</v>
      </c>
      <c r="AX354" s="12" t="s">
        <v>82</v>
      </c>
      <c r="AY354" s="226" t="s">
        <v>157</v>
      </c>
    </row>
    <row r="355" spans="2:65" s="1" customFormat="1" ht="22.8" customHeight="1">
      <c r="B355" s="40"/>
      <c r="C355" s="193" t="s">
        <v>637</v>
      </c>
      <c r="D355" s="193" t="s">
        <v>160</v>
      </c>
      <c r="E355" s="194" t="s">
        <v>1898</v>
      </c>
      <c r="F355" s="195" t="s">
        <v>1899</v>
      </c>
      <c r="G355" s="196" t="s">
        <v>213</v>
      </c>
      <c r="H355" s="197">
        <v>90.024</v>
      </c>
      <c r="I355" s="198">
        <v>954.21</v>
      </c>
      <c r="J355" s="199">
        <f>ROUND(I355*H355,2)</f>
        <v>85901.8</v>
      </c>
      <c r="K355" s="195" t="s">
        <v>214</v>
      </c>
      <c r="L355" s="60"/>
      <c r="M355" s="200" t="s">
        <v>21</v>
      </c>
      <c r="N355" s="201" t="s">
        <v>45</v>
      </c>
      <c r="O355" s="41"/>
      <c r="P355" s="202">
        <f>O355*H355</f>
        <v>0</v>
      </c>
      <c r="Q355" s="202">
        <v>0</v>
      </c>
      <c r="R355" s="202">
        <f>Q355*H355</f>
        <v>0</v>
      </c>
      <c r="S355" s="202">
        <v>0</v>
      </c>
      <c r="T355" s="203">
        <f>S355*H355</f>
        <v>0</v>
      </c>
      <c r="AR355" s="24" t="s">
        <v>164</v>
      </c>
      <c r="AT355" s="24" t="s">
        <v>160</v>
      </c>
      <c r="AU355" s="24" t="s">
        <v>85</v>
      </c>
      <c r="AY355" s="24" t="s">
        <v>157</v>
      </c>
      <c r="BE355" s="204">
        <f>IF(N355="základní",J355,0)</f>
        <v>85901.8</v>
      </c>
      <c r="BF355" s="204">
        <f>IF(N355="snížená",J355,0)</f>
        <v>0</v>
      </c>
      <c r="BG355" s="204">
        <f>IF(N355="zákl. přenesená",J355,0)</f>
        <v>0</v>
      </c>
      <c r="BH355" s="204">
        <f>IF(N355="sníž. přenesená",J355,0)</f>
        <v>0</v>
      </c>
      <c r="BI355" s="204">
        <f>IF(N355="nulová",J355,0)</f>
        <v>0</v>
      </c>
      <c r="BJ355" s="24" t="s">
        <v>82</v>
      </c>
      <c r="BK355" s="204">
        <f>ROUND(I355*H355,2)</f>
        <v>85901.8</v>
      </c>
      <c r="BL355" s="24" t="s">
        <v>164</v>
      </c>
      <c r="BM355" s="24" t="s">
        <v>1900</v>
      </c>
    </row>
    <row r="356" spans="2:47" s="1" customFormat="1" ht="120">
      <c r="B356" s="40"/>
      <c r="C356" s="62"/>
      <c r="D356" s="207" t="s">
        <v>216</v>
      </c>
      <c r="E356" s="62"/>
      <c r="F356" s="227" t="s">
        <v>1901</v>
      </c>
      <c r="G356" s="62"/>
      <c r="H356" s="62"/>
      <c r="I356" s="164"/>
      <c r="J356" s="62"/>
      <c r="K356" s="62"/>
      <c r="L356" s="60"/>
      <c r="M356" s="228"/>
      <c r="N356" s="41"/>
      <c r="O356" s="41"/>
      <c r="P356" s="41"/>
      <c r="Q356" s="41"/>
      <c r="R356" s="41"/>
      <c r="S356" s="41"/>
      <c r="T356" s="77"/>
      <c r="AT356" s="24" t="s">
        <v>216</v>
      </c>
      <c r="AU356" s="24" t="s">
        <v>85</v>
      </c>
    </row>
    <row r="357" spans="2:51" s="12" customFormat="1" ht="13.5">
      <c r="B357" s="216"/>
      <c r="C357" s="217"/>
      <c r="D357" s="207" t="s">
        <v>166</v>
      </c>
      <c r="E357" s="218" t="s">
        <v>21</v>
      </c>
      <c r="F357" s="219" t="s">
        <v>1893</v>
      </c>
      <c r="G357" s="217"/>
      <c r="H357" s="220">
        <v>90.024</v>
      </c>
      <c r="I357" s="221"/>
      <c r="J357" s="217"/>
      <c r="K357" s="217"/>
      <c r="L357" s="222"/>
      <c r="M357" s="223"/>
      <c r="N357" s="224"/>
      <c r="O357" s="224"/>
      <c r="P357" s="224"/>
      <c r="Q357" s="224"/>
      <c r="R357" s="224"/>
      <c r="S357" s="224"/>
      <c r="T357" s="225"/>
      <c r="AT357" s="226" t="s">
        <v>166</v>
      </c>
      <c r="AU357" s="226" t="s">
        <v>85</v>
      </c>
      <c r="AV357" s="12" t="s">
        <v>85</v>
      </c>
      <c r="AW357" s="12" t="s">
        <v>37</v>
      </c>
      <c r="AX357" s="12" t="s">
        <v>82</v>
      </c>
      <c r="AY357" s="226" t="s">
        <v>157</v>
      </c>
    </row>
    <row r="358" spans="2:65" s="1" customFormat="1" ht="34.2" customHeight="1">
      <c r="B358" s="40"/>
      <c r="C358" s="193" t="s">
        <v>643</v>
      </c>
      <c r="D358" s="193" t="s">
        <v>160</v>
      </c>
      <c r="E358" s="194" t="s">
        <v>1902</v>
      </c>
      <c r="F358" s="195" t="s">
        <v>1903</v>
      </c>
      <c r="G358" s="196" t="s">
        <v>213</v>
      </c>
      <c r="H358" s="197">
        <v>5.6</v>
      </c>
      <c r="I358" s="198">
        <v>3048.37</v>
      </c>
      <c r="J358" s="199">
        <f>ROUND(I358*H358,2)</f>
        <v>17070.87</v>
      </c>
      <c r="K358" s="195" t="s">
        <v>214</v>
      </c>
      <c r="L358" s="60"/>
      <c r="M358" s="200" t="s">
        <v>21</v>
      </c>
      <c r="N358" s="201" t="s">
        <v>45</v>
      </c>
      <c r="O358" s="41"/>
      <c r="P358" s="202">
        <f>O358*H358</f>
        <v>0</v>
      </c>
      <c r="Q358" s="202">
        <v>0.8566</v>
      </c>
      <c r="R358" s="202">
        <f>Q358*H358</f>
        <v>4.7969599999999994</v>
      </c>
      <c r="S358" s="202">
        <v>0</v>
      </c>
      <c r="T358" s="203">
        <f>S358*H358</f>
        <v>0</v>
      </c>
      <c r="AR358" s="24" t="s">
        <v>164</v>
      </c>
      <c r="AT358" s="24" t="s">
        <v>160</v>
      </c>
      <c r="AU358" s="24" t="s">
        <v>85</v>
      </c>
      <c r="AY358" s="24" t="s">
        <v>157</v>
      </c>
      <c r="BE358" s="204">
        <f>IF(N358="základní",J358,0)</f>
        <v>17070.87</v>
      </c>
      <c r="BF358" s="204">
        <f>IF(N358="snížená",J358,0)</f>
        <v>0</v>
      </c>
      <c r="BG358" s="204">
        <f>IF(N358="zákl. přenesená",J358,0)</f>
        <v>0</v>
      </c>
      <c r="BH358" s="204">
        <f>IF(N358="sníž. přenesená",J358,0)</f>
        <v>0</v>
      </c>
      <c r="BI358" s="204">
        <f>IF(N358="nulová",J358,0)</f>
        <v>0</v>
      </c>
      <c r="BJ358" s="24" t="s">
        <v>82</v>
      </c>
      <c r="BK358" s="204">
        <f>ROUND(I358*H358,2)</f>
        <v>17070.87</v>
      </c>
      <c r="BL358" s="24" t="s">
        <v>164</v>
      </c>
      <c r="BM358" s="24" t="s">
        <v>1904</v>
      </c>
    </row>
    <row r="359" spans="2:47" s="1" customFormat="1" ht="84">
      <c r="B359" s="40"/>
      <c r="C359" s="62"/>
      <c r="D359" s="207" t="s">
        <v>216</v>
      </c>
      <c r="E359" s="62"/>
      <c r="F359" s="227" t="s">
        <v>1905</v>
      </c>
      <c r="G359" s="62"/>
      <c r="H359" s="62"/>
      <c r="I359" s="164"/>
      <c r="J359" s="62"/>
      <c r="K359" s="62"/>
      <c r="L359" s="60"/>
      <c r="M359" s="228"/>
      <c r="N359" s="41"/>
      <c r="O359" s="41"/>
      <c r="P359" s="41"/>
      <c r="Q359" s="41"/>
      <c r="R359" s="41"/>
      <c r="S359" s="41"/>
      <c r="T359" s="77"/>
      <c r="AT359" s="24" t="s">
        <v>216</v>
      </c>
      <c r="AU359" s="24" t="s">
        <v>85</v>
      </c>
    </row>
    <row r="360" spans="2:51" s="12" customFormat="1" ht="13.5">
      <c r="B360" s="216"/>
      <c r="C360" s="217"/>
      <c r="D360" s="207" t="s">
        <v>166</v>
      </c>
      <c r="E360" s="218" t="s">
        <v>21</v>
      </c>
      <c r="F360" s="219" t="s">
        <v>1857</v>
      </c>
      <c r="G360" s="217"/>
      <c r="H360" s="220">
        <v>5.6</v>
      </c>
      <c r="I360" s="221"/>
      <c r="J360" s="217"/>
      <c r="K360" s="217"/>
      <c r="L360" s="222"/>
      <c r="M360" s="223"/>
      <c r="N360" s="224"/>
      <c r="O360" s="224"/>
      <c r="P360" s="224"/>
      <c r="Q360" s="224"/>
      <c r="R360" s="224"/>
      <c r="S360" s="224"/>
      <c r="T360" s="225"/>
      <c r="AT360" s="226" t="s">
        <v>166</v>
      </c>
      <c r="AU360" s="226" t="s">
        <v>85</v>
      </c>
      <c r="AV360" s="12" t="s">
        <v>85</v>
      </c>
      <c r="AW360" s="12" t="s">
        <v>37</v>
      </c>
      <c r="AX360" s="12" t="s">
        <v>82</v>
      </c>
      <c r="AY360" s="226" t="s">
        <v>157</v>
      </c>
    </row>
    <row r="361" spans="2:63" s="10" customFormat="1" ht="29.85" customHeight="1">
      <c r="B361" s="177"/>
      <c r="C361" s="178"/>
      <c r="D361" s="179" t="s">
        <v>73</v>
      </c>
      <c r="E361" s="191" t="s">
        <v>239</v>
      </c>
      <c r="F361" s="191" t="s">
        <v>1557</v>
      </c>
      <c r="G361" s="178"/>
      <c r="H361" s="178"/>
      <c r="I361" s="181"/>
      <c r="J361" s="192">
        <f>BK361</f>
        <v>9542.88</v>
      </c>
      <c r="K361" s="178"/>
      <c r="L361" s="183"/>
      <c r="M361" s="184"/>
      <c r="N361" s="185"/>
      <c r="O361" s="185"/>
      <c r="P361" s="186">
        <f>SUM(P362:P372)</f>
        <v>0</v>
      </c>
      <c r="Q361" s="185"/>
      <c r="R361" s="186">
        <f>SUM(R362:R372)</f>
        <v>0.01696478</v>
      </c>
      <c r="S361" s="185"/>
      <c r="T361" s="187">
        <f>SUM(T362:T372)</f>
        <v>0</v>
      </c>
      <c r="AR361" s="188" t="s">
        <v>82</v>
      </c>
      <c r="AT361" s="189" t="s">
        <v>73</v>
      </c>
      <c r="AU361" s="189" t="s">
        <v>82</v>
      </c>
      <c r="AY361" s="188" t="s">
        <v>157</v>
      </c>
      <c r="BK361" s="190">
        <f>SUM(BK362:BK372)</f>
        <v>9542.88</v>
      </c>
    </row>
    <row r="362" spans="2:65" s="1" customFormat="1" ht="22.8" customHeight="1">
      <c r="B362" s="40"/>
      <c r="C362" s="193" t="s">
        <v>647</v>
      </c>
      <c r="D362" s="193" t="s">
        <v>160</v>
      </c>
      <c r="E362" s="194" t="s">
        <v>1906</v>
      </c>
      <c r="F362" s="195" t="s">
        <v>1907</v>
      </c>
      <c r="G362" s="196" t="s">
        <v>213</v>
      </c>
      <c r="H362" s="197">
        <v>14.639</v>
      </c>
      <c r="I362" s="198">
        <v>450.37</v>
      </c>
      <c r="J362" s="199">
        <f>ROUND(I362*H362,2)</f>
        <v>6592.97</v>
      </c>
      <c r="K362" s="195" t="s">
        <v>214</v>
      </c>
      <c r="L362" s="60"/>
      <c r="M362" s="200" t="s">
        <v>21</v>
      </c>
      <c r="N362" s="201" t="s">
        <v>45</v>
      </c>
      <c r="O362" s="41"/>
      <c r="P362" s="202">
        <f>O362*H362</f>
        <v>0</v>
      </c>
      <c r="Q362" s="202">
        <v>0.00082</v>
      </c>
      <c r="R362" s="202">
        <f>Q362*H362</f>
        <v>0.01200398</v>
      </c>
      <c r="S362" s="202">
        <v>0</v>
      </c>
      <c r="T362" s="203">
        <f>S362*H362</f>
        <v>0</v>
      </c>
      <c r="AR362" s="24" t="s">
        <v>164</v>
      </c>
      <c r="AT362" s="24" t="s">
        <v>160</v>
      </c>
      <c r="AU362" s="24" t="s">
        <v>85</v>
      </c>
      <c r="AY362" s="24" t="s">
        <v>157</v>
      </c>
      <c r="BE362" s="204">
        <f>IF(N362="základní",J362,0)</f>
        <v>6592.97</v>
      </c>
      <c r="BF362" s="204">
        <f>IF(N362="snížená",J362,0)</f>
        <v>0</v>
      </c>
      <c r="BG362" s="204">
        <f>IF(N362="zákl. přenesená",J362,0)</f>
        <v>0</v>
      </c>
      <c r="BH362" s="204">
        <f>IF(N362="sníž. přenesená",J362,0)</f>
        <v>0</v>
      </c>
      <c r="BI362" s="204">
        <f>IF(N362="nulová",J362,0)</f>
        <v>0</v>
      </c>
      <c r="BJ362" s="24" t="s">
        <v>82</v>
      </c>
      <c r="BK362" s="204">
        <f>ROUND(I362*H362,2)</f>
        <v>6592.97</v>
      </c>
      <c r="BL362" s="24" t="s">
        <v>164</v>
      </c>
      <c r="BM362" s="24" t="s">
        <v>1908</v>
      </c>
    </row>
    <row r="363" spans="2:51" s="11" customFormat="1" ht="13.5">
      <c r="B363" s="205"/>
      <c r="C363" s="206"/>
      <c r="D363" s="207" t="s">
        <v>166</v>
      </c>
      <c r="E363" s="208" t="s">
        <v>21</v>
      </c>
      <c r="F363" s="209" t="s">
        <v>1909</v>
      </c>
      <c r="G363" s="206"/>
      <c r="H363" s="208" t="s">
        <v>21</v>
      </c>
      <c r="I363" s="210"/>
      <c r="J363" s="206"/>
      <c r="K363" s="206"/>
      <c r="L363" s="211"/>
      <c r="M363" s="212"/>
      <c r="N363" s="213"/>
      <c r="O363" s="213"/>
      <c r="P363" s="213"/>
      <c r="Q363" s="213"/>
      <c r="R363" s="213"/>
      <c r="S363" s="213"/>
      <c r="T363" s="214"/>
      <c r="AT363" s="215" t="s">
        <v>166</v>
      </c>
      <c r="AU363" s="215" t="s">
        <v>85</v>
      </c>
      <c r="AV363" s="11" t="s">
        <v>82</v>
      </c>
      <c r="AW363" s="11" t="s">
        <v>37</v>
      </c>
      <c r="AX363" s="11" t="s">
        <v>74</v>
      </c>
      <c r="AY363" s="215" t="s">
        <v>157</v>
      </c>
    </row>
    <row r="364" spans="2:51" s="12" customFormat="1" ht="13.5">
      <c r="B364" s="216"/>
      <c r="C364" s="217"/>
      <c r="D364" s="207" t="s">
        <v>166</v>
      </c>
      <c r="E364" s="218" t="s">
        <v>21</v>
      </c>
      <c r="F364" s="219" t="s">
        <v>1910</v>
      </c>
      <c r="G364" s="217"/>
      <c r="H364" s="220">
        <v>14.639</v>
      </c>
      <c r="I364" s="221"/>
      <c r="J364" s="217"/>
      <c r="K364" s="217"/>
      <c r="L364" s="222"/>
      <c r="M364" s="223"/>
      <c r="N364" s="224"/>
      <c r="O364" s="224"/>
      <c r="P364" s="224"/>
      <c r="Q364" s="224"/>
      <c r="R364" s="224"/>
      <c r="S364" s="224"/>
      <c r="T364" s="225"/>
      <c r="AT364" s="226" t="s">
        <v>166</v>
      </c>
      <c r="AU364" s="226" t="s">
        <v>85</v>
      </c>
      <c r="AV364" s="12" t="s">
        <v>85</v>
      </c>
      <c r="AW364" s="12" t="s">
        <v>37</v>
      </c>
      <c r="AX364" s="12" t="s">
        <v>82</v>
      </c>
      <c r="AY364" s="226" t="s">
        <v>157</v>
      </c>
    </row>
    <row r="365" spans="2:65" s="1" customFormat="1" ht="22.8" customHeight="1">
      <c r="B365" s="40"/>
      <c r="C365" s="193" t="s">
        <v>654</v>
      </c>
      <c r="D365" s="193" t="s">
        <v>160</v>
      </c>
      <c r="E365" s="194" t="s">
        <v>1911</v>
      </c>
      <c r="F365" s="195" t="s">
        <v>1912</v>
      </c>
      <c r="G365" s="196" t="s">
        <v>213</v>
      </c>
      <c r="H365" s="197">
        <v>9.54</v>
      </c>
      <c r="I365" s="198">
        <v>232.68</v>
      </c>
      <c r="J365" s="199">
        <f>ROUND(I365*H365,2)</f>
        <v>2219.77</v>
      </c>
      <c r="K365" s="195" t="s">
        <v>214</v>
      </c>
      <c r="L365" s="60"/>
      <c r="M365" s="200" t="s">
        <v>21</v>
      </c>
      <c r="N365" s="201" t="s">
        <v>45</v>
      </c>
      <c r="O365" s="41"/>
      <c r="P365" s="202">
        <f>O365*H365</f>
        <v>0</v>
      </c>
      <c r="Q365" s="202">
        <v>0.00052</v>
      </c>
      <c r="R365" s="202">
        <f>Q365*H365</f>
        <v>0.004960799999999999</v>
      </c>
      <c r="S365" s="202">
        <v>0</v>
      </c>
      <c r="T365" s="203">
        <f>S365*H365</f>
        <v>0</v>
      </c>
      <c r="AR365" s="24" t="s">
        <v>164</v>
      </c>
      <c r="AT365" s="24" t="s">
        <v>160</v>
      </c>
      <c r="AU365" s="24" t="s">
        <v>85</v>
      </c>
      <c r="AY365" s="24" t="s">
        <v>157</v>
      </c>
      <c r="BE365" s="204">
        <f>IF(N365="základní",J365,0)</f>
        <v>2219.77</v>
      </c>
      <c r="BF365" s="204">
        <f>IF(N365="snížená",J365,0)</f>
        <v>0</v>
      </c>
      <c r="BG365" s="204">
        <f>IF(N365="zákl. přenesená",J365,0)</f>
        <v>0</v>
      </c>
      <c r="BH365" s="204">
        <f>IF(N365="sníž. přenesená",J365,0)</f>
        <v>0</v>
      </c>
      <c r="BI365" s="204">
        <f>IF(N365="nulová",J365,0)</f>
        <v>0</v>
      </c>
      <c r="BJ365" s="24" t="s">
        <v>82</v>
      </c>
      <c r="BK365" s="204">
        <f>ROUND(I365*H365,2)</f>
        <v>2219.77</v>
      </c>
      <c r="BL365" s="24" t="s">
        <v>164</v>
      </c>
      <c r="BM365" s="24" t="s">
        <v>1913</v>
      </c>
    </row>
    <row r="366" spans="2:51" s="11" customFormat="1" ht="13.5">
      <c r="B366" s="205"/>
      <c r="C366" s="206"/>
      <c r="D366" s="207" t="s">
        <v>166</v>
      </c>
      <c r="E366" s="208" t="s">
        <v>21</v>
      </c>
      <c r="F366" s="209" t="s">
        <v>1914</v>
      </c>
      <c r="G366" s="206"/>
      <c r="H366" s="208" t="s">
        <v>21</v>
      </c>
      <c r="I366" s="210"/>
      <c r="J366" s="206"/>
      <c r="K366" s="206"/>
      <c r="L366" s="211"/>
      <c r="M366" s="212"/>
      <c r="N366" s="213"/>
      <c r="O366" s="213"/>
      <c r="P366" s="213"/>
      <c r="Q366" s="213"/>
      <c r="R366" s="213"/>
      <c r="S366" s="213"/>
      <c r="T366" s="214"/>
      <c r="AT366" s="215" t="s">
        <v>166</v>
      </c>
      <c r="AU366" s="215" t="s">
        <v>85</v>
      </c>
      <c r="AV366" s="11" t="s">
        <v>82</v>
      </c>
      <c r="AW366" s="11" t="s">
        <v>37</v>
      </c>
      <c r="AX366" s="11" t="s">
        <v>74</v>
      </c>
      <c r="AY366" s="215" t="s">
        <v>157</v>
      </c>
    </row>
    <row r="367" spans="2:51" s="11" customFormat="1" ht="13.5">
      <c r="B367" s="205"/>
      <c r="C367" s="206"/>
      <c r="D367" s="207" t="s">
        <v>166</v>
      </c>
      <c r="E367" s="208" t="s">
        <v>21</v>
      </c>
      <c r="F367" s="209" t="s">
        <v>1915</v>
      </c>
      <c r="G367" s="206"/>
      <c r="H367" s="208" t="s">
        <v>21</v>
      </c>
      <c r="I367" s="210"/>
      <c r="J367" s="206"/>
      <c r="K367" s="206"/>
      <c r="L367" s="211"/>
      <c r="M367" s="212"/>
      <c r="N367" s="213"/>
      <c r="O367" s="213"/>
      <c r="P367" s="213"/>
      <c r="Q367" s="213"/>
      <c r="R367" s="213"/>
      <c r="S367" s="213"/>
      <c r="T367" s="214"/>
      <c r="AT367" s="215" t="s">
        <v>166</v>
      </c>
      <c r="AU367" s="215" t="s">
        <v>85</v>
      </c>
      <c r="AV367" s="11" t="s">
        <v>82</v>
      </c>
      <c r="AW367" s="11" t="s">
        <v>37</v>
      </c>
      <c r="AX367" s="11" t="s">
        <v>74</v>
      </c>
      <c r="AY367" s="215" t="s">
        <v>157</v>
      </c>
    </row>
    <row r="368" spans="2:51" s="12" customFormat="1" ht="13.5">
      <c r="B368" s="216"/>
      <c r="C368" s="217"/>
      <c r="D368" s="207" t="s">
        <v>166</v>
      </c>
      <c r="E368" s="218" t="s">
        <v>21</v>
      </c>
      <c r="F368" s="219" t="s">
        <v>1916</v>
      </c>
      <c r="G368" s="217"/>
      <c r="H368" s="220">
        <v>9.54</v>
      </c>
      <c r="I368" s="221"/>
      <c r="J368" s="217"/>
      <c r="K368" s="217"/>
      <c r="L368" s="222"/>
      <c r="M368" s="223"/>
      <c r="N368" s="224"/>
      <c r="O368" s="224"/>
      <c r="P368" s="224"/>
      <c r="Q368" s="224"/>
      <c r="R368" s="224"/>
      <c r="S368" s="224"/>
      <c r="T368" s="225"/>
      <c r="AT368" s="226" t="s">
        <v>166</v>
      </c>
      <c r="AU368" s="226" t="s">
        <v>85</v>
      </c>
      <c r="AV368" s="12" t="s">
        <v>85</v>
      </c>
      <c r="AW368" s="12" t="s">
        <v>37</v>
      </c>
      <c r="AX368" s="12" t="s">
        <v>82</v>
      </c>
      <c r="AY368" s="226" t="s">
        <v>157</v>
      </c>
    </row>
    <row r="369" spans="2:65" s="1" customFormat="1" ht="34.2" customHeight="1">
      <c r="B369" s="40"/>
      <c r="C369" s="193" t="s">
        <v>660</v>
      </c>
      <c r="D369" s="193" t="s">
        <v>160</v>
      </c>
      <c r="E369" s="194" t="s">
        <v>1917</v>
      </c>
      <c r="F369" s="195" t="s">
        <v>1918</v>
      </c>
      <c r="G369" s="196" t="s">
        <v>577</v>
      </c>
      <c r="H369" s="197">
        <v>7.92</v>
      </c>
      <c r="I369" s="198">
        <v>92.19</v>
      </c>
      <c r="J369" s="199">
        <f>ROUND(I369*H369,2)</f>
        <v>730.14</v>
      </c>
      <c r="K369" s="195" t="s">
        <v>214</v>
      </c>
      <c r="L369" s="60"/>
      <c r="M369" s="200" t="s">
        <v>21</v>
      </c>
      <c r="N369" s="201" t="s">
        <v>45</v>
      </c>
      <c r="O369" s="41"/>
      <c r="P369" s="202">
        <f>O369*H369</f>
        <v>0</v>
      </c>
      <c r="Q369" s="202">
        <v>0</v>
      </c>
      <c r="R369" s="202">
        <f>Q369*H369</f>
        <v>0</v>
      </c>
      <c r="S369" s="202">
        <v>0</v>
      </c>
      <c r="T369" s="203">
        <f>S369*H369</f>
        <v>0</v>
      </c>
      <c r="AR369" s="24" t="s">
        <v>164</v>
      </c>
      <c r="AT369" s="24" t="s">
        <v>160</v>
      </c>
      <c r="AU369" s="24" t="s">
        <v>85</v>
      </c>
      <c r="AY369" s="24" t="s">
        <v>157</v>
      </c>
      <c r="BE369" s="204">
        <f>IF(N369="základní",J369,0)</f>
        <v>730.14</v>
      </c>
      <c r="BF369" s="204">
        <f>IF(N369="snížená",J369,0)</f>
        <v>0</v>
      </c>
      <c r="BG369" s="204">
        <f>IF(N369="zákl. přenesená",J369,0)</f>
        <v>0</v>
      </c>
      <c r="BH369" s="204">
        <f>IF(N369="sníž. přenesená",J369,0)</f>
        <v>0</v>
      </c>
      <c r="BI369" s="204">
        <f>IF(N369="nulová",J369,0)</f>
        <v>0</v>
      </c>
      <c r="BJ369" s="24" t="s">
        <v>82</v>
      </c>
      <c r="BK369" s="204">
        <f>ROUND(I369*H369,2)</f>
        <v>730.14</v>
      </c>
      <c r="BL369" s="24" t="s">
        <v>164</v>
      </c>
      <c r="BM369" s="24" t="s">
        <v>1919</v>
      </c>
    </row>
    <row r="370" spans="2:47" s="1" customFormat="1" ht="36">
      <c r="B370" s="40"/>
      <c r="C370" s="62"/>
      <c r="D370" s="207" t="s">
        <v>216</v>
      </c>
      <c r="E370" s="62"/>
      <c r="F370" s="227" t="s">
        <v>1920</v>
      </c>
      <c r="G370" s="62"/>
      <c r="H370" s="62"/>
      <c r="I370" s="164"/>
      <c r="J370" s="62"/>
      <c r="K370" s="62"/>
      <c r="L370" s="60"/>
      <c r="M370" s="228"/>
      <c r="N370" s="41"/>
      <c r="O370" s="41"/>
      <c r="P370" s="41"/>
      <c r="Q370" s="41"/>
      <c r="R370" s="41"/>
      <c r="S370" s="41"/>
      <c r="T370" s="77"/>
      <c r="AT370" s="24" t="s">
        <v>216</v>
      </c>
      <c r="AU370" s="24" t="s">
        <v>85</v>
      </c>
    </row>
    <row r="371" spans="2:51" s="11" customFormat="1" ht="13.5">
      <c r="B371" s="205"/>
      <c r="C371" s="206"/>
      <c r="D371" s="207" t="s">
        <v>166</v>
      </c>
      <c r="E371" s="208" t="s">
        <v>21</v>
      </c>
      <c r="F371" s="209" t="s">
        <v>1921</v>
      </c>
      <c r="G371" s="206"/>
      <c r="H371" s="208" t="s">
        <v>21</v>
      </c>
      <c r="I371" s="210"/>
      <c r="J371" s="206"/>
      <c r="K371" s="206"/>
      <c r="L371" s="211"/>
      <c r="M371" s="212"/>
      <c r="N371" s="213"/>
      <c r="O371" s="213"/>
      <c r="P371" s="213"/>
      <c r="Q371" s="213"/>
      <c r="R371" s="213"/>
      <c r="S371" s="213"/>
      <c r="T371" s="214"/>
      <c r="AT371" s="215" t="s">
        <v>166</v>
      </c>
      <c r="AU371" s="215" t="s">
        <v>85</v>
      </c>
      <c r="AV371" s="11" t="s">
        <v>82</v>
      </c>
      <c r="AW371" s="11" t="s">
        <v>37</v>
      </c>
      <c r="AX371" s="11" t="s">
        <v>74</v>
      </c>
      <c r="AY371" s="215" t="s">
        <v>157</v>
      </c>
    </row>
    <row r="372" spans="2:51" s="12" customFormat="1" ht="13.5">
      <c r="B372" s="216"/>
      <c r="C372" s="217"/>
      <c r="D372" s="207" t="s">
        <v>166</v>
      </c>
      <c r="E372" s="218" t="s">
        <v>21</v>
      </c>
      <c r="F372" s="219" t="s">
        <v>1922</v>
      </c>
      <c r="G372" s="217"/>
      <c r="H372" s="220">
        <v>7.92</v>
      </c>
      <c r="I372" s="221"/>
      <c r="J372" s="217"/>
      <c r="K372" s="217"/>
      <c r="L372" s="222"/>
      <c r="M372" s="223"/>
      <c r="N372" s="224"/>
      <c r="O372" s="224"/>
      <c r="P372" s="224"/>
      <c r="Q372" s="224"/>
      <c r="R372" s="224"/>
      <c r="S372" s="224"/>
      <c r="T372" s="225"/>
      <c r="AT372" s="226" t="s">
        <v>166</v>
      </c>
      <c r="AU372" s="226" t="s">
        <v>85</v>
      </c>
      <c r="AV372" s="12" t="s">
        <v>85</v>
      </c>
      <c r="AW372" s="12" t="s">
        <v>37</v>
      </c>
      <c r="AX372" s="12" t="s">
        <v>82</v>
      </c>
      <c r="AY372" s="226" t="s">
        <v>157</v>
      </c>
    </row>
    <row r="373" spans="2:63" s="10" customFormat="1" ht="29.85" customHeight="1">
      <c r="B373" s="177"/>
      <c r="C373" s="178"/>
      <c r="D373" s="179" t="s">
        <v>73</v>
      </c>
      <c r="E373" s="191" t="s">
        <v>256</v>
      </c>
      <c r="F373" s="191" t="s">
        <v>805</v>
      </c>
      <c r="G373" s="178"/>
      <c r="H373" s="178"/>
      <c r="I373" s="181"/>
      <c r="J373" s="192">
        <f>BK373</f>
        <v>788225.4799999997</v>
      </c>
      <c r="K373" s="178"/>
      <c r="L373" s="183"/>
      <c r="M373" s="184"/>
      <c r="N373" s="185"/>
      <c r="O373" s="185"/>
      <c r="P373" s="186">
        <f>SUM(P374:P457)</f>
        <v>0</v>
      </c>
      <c r="Q373" s="185"/>
      <c r="R373" s="186">
        <f>SUM(R374:R457)</f>
        <v>36.380659400000006</v>
      </c>
      <c r="S373" s="185"/>
      <c r="T373" s="187">
        <f>SUM(T374:T457)</f>
        <v>352.0866</v>
      </c>
      <c r="AR373" s="188" t="s">
        <v>82</v>
      </c>
      <c r="AT373" s="189" t="s">
        <v>73</v>
      </c>
      <c r="AU373" s="189" t="s">
        <v>82</v>
      </c>
      <c r="AY373" s="188" t="s">
        <v>157</v>
      </c>
      <c r="BK373" s="190">
        <f>SUM(BK374:BK457)</f>
        <v>788225.4799999997</v>
      </c>
    </row>
    <row r="374" spans="2:65" s="1" customFormat="1" ht="22.8" customHeight="1">
      <c r="B374" s="40"/>
      <c r="C374" s="193" t="s">
        <v>666</v>
      </c>
      <c r="D374" s="193" t="s">
        <v>160</v>
      </c>
      <c r="E374" s="194" t="s">
        <v>1923</v>
      </c>
      <c r="F374" s="195" t="s">
        <v>1924</v>
      </c>
      <c r="G374" s="196" t="s">
        <v>577</v>
      </c>
      <c r="H374" s="197">
        <v>20</v>
      </c>
      <c r="I374" s="198">
        <v>7415.12</v>
      </c>
      <c r="J374" s="199">
        <f>ROUND(I374*H374,2)</f>
        <v>148302.4</v>
      </c>
      <c r="K374" s="195" t="s">
        <v>214</v>
      </c>
      <c r="L374" s="60"/>
      <c r="M374" s="200" t="s">
        <v>21</v>
      </c>
      <c r="N374" s="201" t="s">
        <v>45</v>
      </c>
      <c r="O374" s="41"/>
      <c r="P374" s="202">
        <f>O374*H374</f>
        <v>0</v>
      </c>
      <c r="Q374" s="202">
        <v>0.68266</v>
      </c>
      <c r="R374" s="202">
        <f>Q374*H374</f>
        <v>13.653200000000002</v>
      </c>
      <c r="S374" s="202">
        <v>0</v>
      </c>
      <c r="T374" s="203">
        <f>S374*H374</f>
        <v>0</v>
      </c>
      <c r="AR374" s="24" t="s">
        <v>164</v>
      </c>
      <c r="AT374" s="24" t="s">
        <v>160</v>
      </c>
      <c r="AU374" s="24" t="s">
        <v>85</v>
      </c>
      <c r="AY374" s="24" t="s">
        <v>157</v>
      </c>
      <c r="BE374" s="204">
        <f>IF(N374="základní",J374,0)</f>
        <v>148302.4</v>
      </c>
      <c r="BF374" s="204">
        <f>IF(N374="snížená",J374,0)</f>
        <v>0</v>
      </c>
      <c r="BG374" s="204">
        <f>IF(N374="zákl. přenesená",J374,0)</f>
        <v>0</v>
      </c>
      <c r="BH374" s="204">
        <f>IF(N374="sníž. přenesená",J374,0)</f>
        <v>0</v>
      </c>
      <c r="BI374" s="204">
        <f>IF(N374="nulová",J374,0)</f>
        <v>0</v>
      </c>
      <c r="BJ374" s="24" t="s">
        <v>82</v>
      </c>
      <c r="BK374" s="204">
        <f>ROUND(I374*H374,2)</f>
        <v>148302.4</v>
      </c>
      <c r="BL374" s="24" t="s">
        <v>164</v>
      </c>
      <c r="BM374" s="24" t="s">
        <v>1925</v>
      </c>
    </row>
    <row r="375" spans="2:47" s="1" customFormat="1" ht="180">
      <c r="B375" s="40"/>
      <c r="C375" s="62"/>
      <c r="D375" s="207" t="s">
        <v>216</v>
      </c>
      <c r="E375" s="62"/>
      <c r="F375" s="227" t="s">
        <v>1926</v>
      </c>
      <c r="G375" s="62"/>
      <c r="H375" s="62"/>
      <c r="I375" s="164"/>
      <c r="J375" s="62"/>
      <c r="K375" s="62"/>
      <c r="L375" s="60"/>
      <c r="M375" s="228"/>
      <c r="N375" s="41"/>
      <c r="O375" s="41"/>
      <c r="P375" s="41"/>
      <c r="Q375" s="41"/>
      <c r="R375" s="41"/>
      <c r="S375" s="41"/>
      <c r="T375" s="77"/>
      <c r="AT375" s="24" t="s">
        <v>216</v>
      </c>
      <c r="AU375" s="24" t="s">
        <v>85</v>
      </c>
    </row>
    <row r="376" spans="2:51" s="11" customFormat="1" ht="13.5">
      <c r="B376" s="205"/>
      <c r="C376" s="206"/>
      <c r="D376" s="207" t="s">
        <v>166</v>
      </c>
      <c r="E376" s="208" t="s">
        <v>21</v>
      </c>
      <c r="F376" s="209" t="s">
        <v>1927</v>
      </c>
      <c r="G376" s="206"/>
      <c r="H376" s="208" t="s">
        <v>21</v>
      </c>
      <c r="I376" s="210"/>
      <c r="J376" s="206"/>
      <c r="K376" s="206"/>
      <c r="L376" s="211"/>
      <c r="M376" s="212"/>
      <c r="N376" s="213"/>
      <c r="O376" s="213"/>
      <c r="P376" s="213"/>
      <c r="Q376" s="213"/>
      <c r="R376" s="213"/>
      <c r="S376" s="213"/>
      <c r="T376" s="214"/>
      <c r="AT376" s="215" t="s">
        <v>166</v>
      </c>
      <c r="AU376" s="215" t="s">
        <v>85</v>
      </c>
      <c r="AV376" s="11" t="s">
        <v>82</v>
      </c>
      <c r="AW376" s="11" t="s">
        <v>37</v>
      </c>
      <c r="AX376" s="11" t="s">
        <v>74</v>
      </c>
      <c r="AY376" s="215" t="s">
        <v>157</v>
      </c>
    </row>
    <row r="377" spans="2:51" s="11" customFormat="1" ht="13.5">
      <c r="B377" s="205"/>
      <c r="C377" s="206"/>
      <c r="D377" s="207" t="s">
        <v>166</v>
      </c>
      <c r="E377" s="208" t="s">
        <v>21</v>
      </c>
      <c r="F377" s="209" t="s">
        <v>1928</v>
      </c>
      <c r="G377" s="206"/>
      <c r="H377" s="208" t="s">
        <v>21</v>
      </c>
      <c r="I377" s="210"/>
      <c r="J377" s="206"/>
      <c r="K377" s="206"/>
      <c r="L377" s="211"/>
      <c r="M377" s="212"/>
      <c r="N377" s="213"/>
      <c r="O377" s="213"/>
      <c r="P377" s="213"/>
      <c r="Q377" s="213"/>
      <c r="R377" s="213"/>
      <c r="S377" s="213"/>
      <c r="T377" s="214"/>
      <c r="AT377" s="215" t="s">
        <v>166</v>
      </c>
      <c r="AU377" s="215" t="s">
        <v>85</v>
      </c>
      <c r="AV377" s="11" t="s">
        <v>82</v>
      </c>
      <c r="AW377" s="11" t="s">
        <v>37</v>
      </c>
      <c r="AX377" s="11" t="s">
        <v>74</v>
      </c>
      <c r="AY377" s="215" t="s">
        <v>157</v>
      </c>
    </row>
    <row r="378" spans="2:51" s="12" customFormat="1" ht="13.5">
      <c r="B378" s="216"/>
      <c r="C378" s="217"/>
      <c r="D378" s="207" t="s">
        <v>166</v>
      </c>
      <c r="E378" s="218" t="s">
        <v>21</v>
      </c>
      <c r="F378" s="219" t="s">
        <v>1929</v>
      </c>
      <c r="G378" s="217"/>
      <c r="H378" s="220">
        <v>20</v>
      </c>
      <c r="I378" s="221"/>
      <c r="J378" s="217"/>
      <c r="K378" s="217"/>
      <c r="L378" s="222"/>
      <c r="M378" s="223"/>
      <c r="N378" s="224"/>
      <c r="O378" s="224"/>
      <c r="P378" s="224"/>
      <c r="Q378" s="224"/>
      <c r="R378" s="224"/>
      <c r="S378" s="224"/>
      <c r="T378" s="225"/>
      <c r="AT378" s="226" t="s">
        <v>166</v>
      </c>
      <c r="AU378" s="226" t="s">
        <v>85</v>
      </c>
      <c r="AV378" s="12" t="s">
        <v>85</v>
      </c>
      <c r="AW378" s="12" t="s">
        <v>37</v>
      </c>
      <c r="AX378" s="12" t="s">
        <v>82</v>
      </c>
      <c r="AY378" s="226" t="s">
        <v>157</v>
      </c>
    </row>
    <row r="379" spans="2:65" s="1" customFormat="1" ht="14.4" customHeight="1">
      <c r="B379" s="40"/>
      <c r="C379" s="193" t="s">
        <v>672</v>
      </c>
      <c r="D379" s="193" t="s">
        <v>160</v>
      </c>
      <c r="E379" s="194" t="s">
        <v>1930</v>
      </c>
      <c r="F379" s="195" t="s">
        <v>1931</v>
      </c>
      <c r="G379" s="196" t="s">
        <v>577</v>
      </c>
      <c r="H379" s="197">
        <v>31.8</v>
      </c>
      <c r="I379" s="198">
        <v>6391.74</v>
      </c>
      <c r="J379" s="199">
        <f>ROUND(I379*H379,2)</f>
        <v>203257.33</v>
      </c>
      <c r="K379" s="195" t="s">
        <v>21</v>
      </c>
      <c r="L379" s="60"/>
      <c r="M379" s="200" t="s">
        <v>21</v>
      </c>
      <c r="N379" s="201" t="s">
        <v>45</v>
      </c>
      <c r="O379" s="41"/>
      <c r="P379" s="202">
        <f>O379*H379</f>
        <v>0</v>
      </c>
      <c r="Q379" s="202">
        <v>0</v>
      </c>
      <c r="R379" s="202">
        <f>Q379*H379</f>
        <v>0</v>
      </c>
      <c r="S379" s="202">
        <v>0</v>
      </c>
      <c r="T379" s="203">
        <f>S379*H379</f>
        <v>0</v>
      </c>
      <c r="AR379" s="24" t="s">
        <v>164</v>
      </c>
      <c r="AT379" s="24" t="s">
        <v>160</v>
      </c>
      <c r="AU379" s="24" t="s">
        <v>85</v>
      </c>
      <c r="AY379" s="24" t="s">
        <v>157</v>
      </c>
      <c r="BE379" s="204">
        <f>IF(N379="základní",J379,0)</f>
        <v>203257.33</v>
      </c>
      <c r="BF379" s="204">
        <f>IF(N379="snížená",J379,0)</f>
        <v>0</v>
      </c>
      <c r="BG379" s="204">
        <f>IF(N379="zákl. přenesená",J379,0)</f>
        <v>0</v>
      </c>
      <c r="BH379" s="204">
        <f>IF(N379="sníž. přenesená",J379,0)</f>
        <v>0</v>
      </c>
      <c r="BI379" s="204">
        <f>IF(N379="nulová",J379,0)</f>
        <v>0</v>
      </c>
      <c r="BJ379" s="24" t="s">
        <v>82</v>
      </c>
      <c r="BK379" s="204">
        <f>ROUND(I379*H379,2)</f>
        <v>203257.33</v>
      </c>
      <c r="BL379" s="24" t="s">
        <v>164</v>
      </c>
      <c r="BM379" s="24" t="s">
        <v>1932</v>
      </c>
    </row>
    <row r="380" spans="2:51" s="11" customFormat="1" ht="24">
      <c r="B380" s="205"/>
      <c r="C380" s="206"/>
      <c r="D380" s="207" t="s">
        <v>166</v>
      </c>
      <c r="E380" s="208" t="s">
        <v>21</v>
      </c>
      <c r="F380" s="209" t="s">
        <v>1933</v>
      </c>
      <c r="G380" s="206"/>
      <c r="H380" s="208" t="s">
        <v>21</v>
      </c>
      <c r="I380" s="210"/>
      <c r="J380" s="206"/>
      <c r="K380" s="206"/>
      <c r="L380" s="211"/>
      <c r="M380" s="212"/>
      <c r="N380" s="213"/>
      <c r="O380" s="213"/>
      <c r="P380" s="213"/>
      <c r="Q380" s="213"/>
      <c r="R380" s="213"/>
      <c r="S380" s="213"/>
      <c r="T380" s="214"/>
      <c r="AT380" s="215" t="s">
        <v>166</v>
      </c>
      <c r="AU380" s="215" t="s">
        <v>85</v>
      </c>
      <c r="AV380" s="11" t="s">
        <v>82</v>
      </c>
      <c r="AW380" s="11" t="s">
        <v>37</v>
      </c>
      <c r="AX380" s="11" t="s">
        <v>74</v>
      </c>
      <c r="AY380" s="215" t="s">
        <v>157</v>
      </c>
    </row>
    <row r="381" spans="2:51" s="12" customFormat="1" ht="13.5">
      <c r="B381" s="216"/>
      <c r="C381" s="217"/>
      <c r="D381" s="207" t="s">
        <v>166</v>
      </c>
      <c r="E381" s="218" t="s">
        <v>21</v>
      </c>
      <c r="F381" s="219" t="s">
        <v>1934</v>
      </c>
      <c r="G381" s="217"/>
      <c r="H381" s="220">
        <v>31.8</v>
      </c>
      <c r="I381" s="221"/>
      <c r="J381" s="217"/>
      <c r="K381" s="217"/>
      <c r="L381" s="222"/>
      <c r="M381" s="223"/>
      <c r="N381" s="224"/>
      <c r="O381" s="224"/>
      <c r="P381" s="224"/>
      <c r="Q381" s="224"/>
      <c r="R381" s="224"/>
      <c r="S381" s="224"/>
      <c r="T381" s="225"/>
      <c r="AT381" s="226" t="s">
        <v>166</v>
      </c>
      <c r="AU381" s="226" t="s">
        <v>85</v>
      </c>
      <c r="AV381" s="12" t="s">
        <v>85</v>
      </c>
      <c r="AW381" s="12" t="s">
        <v>37</v>
      </c>
      <c r="AX381" s="12" t="s">
        <v>82</v>
      </c>
      <c r="AY381" s="226" t="s">
        <v>157</v>
      </c>
    </row>
    <row r="382" spans="2:65" s="1" customFormat="1" ht="22.8" customHeight="1">
      <c r="B382" s="40"/>
      <c r="C382" s="193" t="s">
        <v>677</v>
      </c>
      <c r="D382" s="193" t="s">
        <v>160</v>
      </c>
      <c r="E382" s="194" t="s">
        <v>841</v>
      </c>
      <c r="F382" s="195" t="s">
        <v>842</v>
      </c>
      <c r="G382" s="196" t="s">
        <v>226</v>
      </c>
      <c r="H382" s="197">
        <v>4</v>
      </c>
      <c r="I382" s="198">
        <v>61.46</v>
      </c>
      <c r="J382" s="199">
        <f>ROUND(I382*H382,2)</f>
        <v>245.84</v>
      </c>
      <c r="K382" s="195" t="s">
        <v>214</v>
      </c>
      <c r="L382" s="60"/>
      <c r="M382" s="200" t="s">
        <v>21</v>
      </c>
      <c r="N382" s="201" t="s">
        <v>45</v>
      </c>
      <c r="O382" s="41"/>
      <c r="P382" s="202">
        <f>O382*H382</f>
        <v>0</v>
      </c>
      <c r="Q382" s="202">
        <v>0.00036</v>
      </c>
      <c r="R382" s="202">
        <f>Q382*H382</f>
        <v>0.00144</v>
      </c>
      <c r="S382" s="202">
        <v>0</v>
      </c>
      <c r="T382" s="203">
        <f>S382*H382</f>
        <v>0</v>
      </c>
      <c r="AR382" s="24" t="s">
        <v>164</v>
      </c>
      <c r="AT382" s="24" t="s">
        <v>160</v>
      </c>
      <c r="AU382" s="24" t="s">
        <v>85</v>
      </c>
      <c r="AY382" s="24" t="s">
        <v>157</v>
      </c>
      <c r="BE382" s="204">
        <f>IF(N382="základní",J382,0)</f>
        <v>245.84</v>
      </c>
      <c r="BF382" s="204">
        <f>IF(N382="snížená",J382,0)</f>
        <v>0</v>
      </c>
      <c r="BG382" s="204">
        <f>IF(N382="zákl. přenesená",J382,0)</f>
        <v>0</v>
      </c>
      <c r="BH382" s="204">
        <f>IF(N382="sníž. přenesená",J382,0)</f>
        <v>0</v>
      </c>
      <c r="BI382" s="204">
        <f>IF(N382="nulová",J382,0)</f>
        <v>0</v>
      </c>
      <c r="BJ382" s="24" t="s">
        <v>82</v>
      </c>
      <c r="BK382" s="204">
        <f>ROUND(I382*H382,2)</f>
        <v>245.84</v>
      </c>
      <c r="BL382" s="24" t="s">
        <v>164</v>
      </c>
      <c r="BM382" s="24" t="s">
        <v>1935</v>
      </c>
    </row>
    <row r="383" spans="2:47" s="1" customFormat="1" ht="120">
      <c r="B383" s="40"/>
      <c r="C383" s="62"/>
      <c r="D383" s="207" t="s">
        <v>216</v>
      </c>
      <c r="E383" s="62"/>
      <c r="F383" s="227" t="s">
        <v>832</v>
      </c>
      <c r="G383" s="62"/>
      <c r="H383" s="62"/>
      <c r="I383" s="164"/>
      <c r="J383" s="62"/>
      <c r="K383" s="62"/>
      <c r="L383" s="60"/>
      <c r="M383" s="228"/>
      <c r="N383" s="41"/>
      <c r="O383" s="41"/>
      <c r="P383" s="41"/>
      <c r="Q383" s="41"/>
      <c r="R383" s="41"/>
      <c r="S383" s="41"/>
      <c r="T383" s="77"/>
      <c r="AT383" s="24" t="s">
        <v>216</v>
      </c>
      <c r="AU383" s="24" t="s">
        <v>85</v>
      </c>
    </row>
    <row r="384" spans="2:51" s="12" customFormat="1" ht="13.5">
      <c r="B384" s="216"/>
      <c r="C384" s="217"/>
      <c r="D384" s="207" t="s">
        <v>166</v>
      </c>
      <c r="E384" s="218" t="s">
        <v>21</v>
      </c>
      <c r="F384" s="219" t="s">
        <v>1936</v>
      </c>
      <c r="G384" s="217"/>
      <c r="H384" s="220">
        <v>4</v>
      </c>
      <c r="I384" s="221"/>
      <c r="J384" s="217"/>
      <c r="K384" s="217"/>
      <c r="L384" s="222"/>
      <c r="M384" s="223"/>
      <c r="N384" s="224"/>
      <c r="O384" s="224"/>
      <c r="P384" s="224"/>
      <c r="Q384" s="224"/>
      <c r="R384" s="224"/>
      <c r="S384" s="224"/>
      <c r="T384" s="225"/>
      <c r="AT384" s="226" t="s">
        <v>166</v>
      </c>
      <c r="AU384" s="226" t="s">
        <v>85</v>
      </c>
      <c r="AV384" s="12" t="s">
        <v>85</v>
      </c>
      <c r="AW384" s="12" t="s">
        <v>37</v>
      </c>
      <c r="AX384" s="12" t="s">
        <v>82</v>
      </c>
      <c r="AY384" s="226" t="s">
        <v>157</v>
      </c>
    </row>
    <row r="385" spans="2:65" s="1" customFormat="1" ht="14.4" customHeight="1">
      <c r="B385" s="40"/>
      <c r="C385" s="244" t="s">
        <v>683</v>
      </c>
      <c r="D385" s="244" t="s">
        <v>457</v>
      </c>
      <c r="E385" s="245" t="s">
        <v>846</v>
      </c>
      <c r="F385" s="246" t="s">
        <v>847</v>
      </c>
      <c r="G385" s="247" t="s">
        <v>226</v>
      </c>
      <c r="H385" s="248">
        <v>4</v>
      </c>
      <c r="I385" s="249">
        <v>295</v>
      </c>
      <c r="J385" s="250">
        <f>ROUND(I385*H385,2)</f>
        <v>1180</v>
      </c>
      <c r="K385" s="246" t="s">
        <v>214</v>
      </c>
      <c r="L385" s="251"/>
      <c r="M385" s="252" t="s">
        <v>21</v>
      </c>
      <c r="N385" s="253" t="s">
        <v>45</v>
      </c>
      <c r="O385" s="41"/>
      <c r="P385" s="202">
        <f>O385*H385</f>
        <v>0</v>
      </c>
      <c r="Q385" s="202">
        <v>0.0025</v>
      </c>
      <c r="R385" s="202">
        <f>Q385*H385</f>
        <v>0.01</v>
      </c>
      <c r="S385" s="202">
        <v>0</v>
      </c>
      <c r="T385" s="203">
        <f>S385*H385</f>
        <v>0</v>
      </c>
      <c r="AR385" s="24" t="s">
        <v>251</v>
      </c>
      <c r="AT385" s="24" t="s">
        <v>457</v>
      </c>
      <c r="AU385" s="24" t="s">
        <v>85</v>
      </c>
      <c r="AY385" s="24" t="s">
        <v>157</v>
      </c>
      <c r="BE385" s="204">
        <f>IF(N385="základní",J385,0)</f>
        <v>1180</v>
      </c>
      <c r="BF385" s="204">
        <f>IF(N385="snížená",J385,0)</f>
        <v>0</v>
      </c>
      <c r="BG385" s="204">
        <f>IF(N385="zákl. přenesená",J385,0)</f>
        <v>0</v>
      </c>
      <c r="BH385" s="204">
        <f>IF(N385="sníž. přenesená",J385,0)</f>
        <v>0</v>
      </c>
      <c r="BI385" s="204">
        <f>IF(N385="nulová",J385,0)</f>
        <v>0</v>
      </c>
      <c r="BJ385" s="24" t="s">
        <v>82</v>
      </c>
      <c r="BK385" s="204">
        <f>ROUND(I385*H385,2)</f>
        <v>1180</v>
      </c>
      <c r="BL385" s="24" t="s">
        <v>164</v>
      </c>
      <c r="BM385" s="24" t="s">
        <v>1937</v>
      </c>
    </row>
    <row r="386" spans="2:51" s="12" customFormat="1" ht="13.5">
      <c r="B386" s="216"/>
      <c r="C386" s="217"/>
      <c r="D386" s="207" t="s">
        <v>166</v>
      </c>
      <c r="E386" s="217"/>
      <c r="F386" s="219" t="s">
        <v>1938</v>
      </c>
      <c r="G386" s="217"/>
      <c r="H386" s="220">
        <v>4</v>
      </c>
      <c r="I386" s="221"/>
      <c r="J386" s="217"/>
      <c r="K386" s="217"/>
      <c r="L386" s="222"/>
      <c r="M386" s="223"/>
      <c r="N386" s="224"/>
      <c r="O386" s="224"/>
      <c r="P386" s="224"/>
      <c r="Q386" s="224"/>
      <c r="R386" s="224"/>
      <c r="S386" s="224"/>
      <c r="T386" s="225"/>
      <c r="AT386" s="226" t="s">
        <v>166</v>
      </c>
      <c r="AU386" s="226" t="s">
        <v>85</v>
      </c>
      <c r="AV386" s="12" t="s">
        <v>85</v>
      </c>
      <c r="AW386" s="12" t="s">
        <v>6</v>
      </c>
      <c r="AX386" s="12" t="s">
        <v>82</v>
      </c>
      <c r="AY386" s="226" t="s">
        <v>157</v>
      </c>
    </row>
    <row r="387" spans="2:65" s="1" customFormat="1" ht="14.4" customHeight="1">
      <c r="B387" s="40"/>
      <c r="C387" s="193" t="s">
        <v>689</v>
      </c>
      <c r="D387" s="193" t="s">
        <v>160</v>
      </c>
      <c r="E387" s="194" t="s">
        <v>1939</v>
      </c>
      <c r="F387" s="195" t="s">
        <v>1940</v>
      </c>
      <c r="G387" s="196" t="s">
        <v>226</v>
      </c>
      <c r="H387" s="197">
        <v>2</v>
      </c>
      <c r="I387" s="198">
        <v>1673.66</v>
      </c>
      <c r="J387" s="199">
        <f>ROUND(I387*H387,2)</f>
        <v>3347.32</v>
      </c>
      <c r="K387" s="195" t="s">
        <v>214</v>
      </c>
      <c r="L387" s="60"/>
      <c r="M387" s="200" t="s">
        <v>21</v>
      </c>
      <c r="N387" s="201" t="s">
        <v>45</v>
      </c>
      <c r="O387" s="41"/>
      <c r="P387" s="202">
        <f>O387*H387</f>
        <v>0</v>
      </c>
      <c r="Q387" s="202">
        <v>0.08542</v>
      </c>
      <c r="R387" s="202">
        <f>Q387*H387</f>
        <v>0.17084</v>
      </c>
      <c r="S387" s="202">
        <v>0</v>
      </c>
      <c r="T387" s="203">
        <f>S387*H387</f>
        <v>0</v>
      </c>
      <c r="AR387" s="24" t="s">
        <v>164</v>
      </c>
      <c r="AT387" s="24" t="s">
        <v>160</v>
      </c>
      <c r="AU387" s="24" t="s">
        <v>85</v>
      </c>
      <c r="AY387" s="24" t="s">
        <v>157</v>
      </c>
      <c r="BE387" s="204">
        <f>IF(N387="základní",J387,0)</f>
        <v>3347.32</v>
      </c>
      <c r="BF387" s="204">
        <f>IF(N387="snížená",J387,0)</f>
        <v>0</v>
      </c>
      <c r="BG387" s="204">
        <f>IF(N387="zákl. přenesená",J387,0)</f>
        <v>0</v>
      </c>
      <c r="BH387" s="204">
        <f>IF(N387="sníž. přenesená",J387,0)</f>
        <v>0</v>
      </c>
      <c r="BI387" s="204">
        <f>IF(N387="nulová",J387,0)</f>
        <v>0</v>
      </c>
      <c r="BJ387" s="24" t="s">
        <v>82</v>
      </c>
      <c r="BK387" s="204">
        <f>ROUND(I387*H387,2)</f>
        <v>3347.32</v>
      </c>
      <c r="BL387" s="24" t="s">
        <v>164</v>
      </c>
      <c r="BM387" s="24" t="s">
        <v>1941</v>
      </c>
    </row>
    <row r="388" spans="2:47" s="1" customFormat="1" ht="72">
      <c r="B388" s="40"/>
      <c r="C388" s="62"/>
      <c r="D388" s="207" t="s">
        <v>216</v>
      </c>
      <c r="E388" s="62"/>
      <c r="F388" s="227" t="s">
        <v>1942</v>
      </c>
      <c r="G388" s="62"/>
      <c r="H388" s="62"/>
      <c r="I388" s="164"/>
      <c r="J388" s="62"/>
      <c r="K388" s="62"/>
      <c r="L388" s="60"/>
      <c r="M388" s="228"/>
      <c r="N388" s="41"/>
      <c r="O388" s="41"/>
      <c r="P388" s="41"/>
      <c r="Q388" s="41"/>
      <c r="R388" s="41"/>
      <c r="S388" s="41"/>
      <c r="T388" s="77"/>
      <c r="AT388" s="24" t="s">
        <v>216</v>
      </c>
      <c r="AU388" s="24" t="s">
        <v>85</v>
      </c>
    </row>
    <row r="389" spans="2:65" s="1" customFormat="1" ht="34.2" customHeight="1">
      <c r="B389" s="40"/>
      <c r="C389" s="193" t="s">
        <v>696</v>
      </c>
      <c r="D389" s="193" t="s">
        <v>160</v>
      </c>
      <c r="E389" s="194" t="s">
        <v>947</v>
      </c>
      <c r="F389" s="195" t="s">
        <v>948</v>
      </c>
      <c r="G389" s="196" t="s">
        <v>577</v>
      </c>
      <c r="H389" s="197">
        <v>8</v>
      </c>
      <c r="I389" s="198">
        <v>296.34</v>
      </c>
      <c r="J389" s="199">
        <f>ROUND(I389*H389,2)</f>
        <v>2370.72</v>
      </c>
      <c r="K389" s="195" t="s">
        <v>214</v>
      </c>
      <c r="L389" s="60"/>
      <c r="M389" s="200" t="s">
        <v>21</v>
      </c>
      <c r="N389" s="201" t="s">
        <v>45</v>
      </c>
      <c r="O389" s="41"/>
      <c r="P389" s="202">
        <f>O389*H389</f>
        <v>0</v>
      </c>
      <c r="Q389" s="202">
        <v>0.1554</v>
      </c>
      <c r="R389" s="202">
        <f>Q389*H389</f>
        <v>1.2432</v>
      </c>
      <c r="S389" s="202">
        <v>0</v>
      </c>
      <c r="T389" s="203">
        <f>S389*H389</f>
        <v>0</v>
      </c>
      <c r="AR389" s="24" t="s">
        <v>164</v>
      </c>
      <c r="AT389" s="24" t="s">
        <v>160</v>
      </c>
      <c r="AU389" s="24" t="s">
        <v>85</v>
      </c>
      <c r="AY389" s="24" t="s">
        <v>157</v>
      </c>
      <c r="BE389" s="204">
        <f>IF(N389="základní",J389,0)</f>
        <v>2370.72</v>
      </c>
      <c r="BF389" s="204">
        <f>IF(N389="snížená",J389,0)</f>
        <v>0</v>
      </c>
      <c r="BG389" s="204">
        <f>IF(N389="zákl. přenesená",J389,0)</f>
        <v>0</v>
      </c>
      <c r="BH389" s="204">
        <f>IF(N389="sníž. přenesená",J389,0)</f>
        <v>0</v>
      </c>
      <c r="BI389" s="204">
        <f>IF(N389="nulová",J389,0)</f>
        <v>0</v>
      </c>
      <c r="BJ389" s="24" t="s">
        <v>82</v>
      </c>
      <c r="BK389" s="204">
        <f>ROUND(I389*H389,2)</f>
        <v>2370.72</v>
      </c>
      <c r="BL389" s="24" t="s">
        <v>164</v>
      </c>
      <c r="BM389" s="24" t="s">
        <v>1943</v>
      </c>
    </row>
    <row r="390" spans="2:47" s="1" customFormat="1" ht="132">
      <c r="B390" s="40"/>
      <c r="C390" s="62"/>
      <c r="D390" s="207" t="s">
        <v>216</v>
      </c>
      <c r="E390" s="62"/>
      <c r="F390" s="227" t="s">
        <v>950</v>
      </c>
      <c r="G390" s="62"/>
      <c r="H390" s="62"/>
      <c r="I390" s="164"/>
      <c r="J390" s="62"/>
      <c r="K390" s="62"/>
      <c r="L390" s="60"/>
      <c r="M390" s="228"/>
      <c r="N390" s="41"/>
      <c r="O390" s="41"/>
      <c r="P390" s="41"/>
      <c r="Q390" s="41"/>
      <c r="R390" s="41"/>
      <c r="S390" s="41"/>
      <c r="T390" s="77"/>
      <c r="AT390" s="24" t="s">
        <v>216</v>
      </c>
      <c r="AU390" s="24" t="s">
        <v>85</v>
      </c>
    </row>
    <row r="391" spans="2:51" s="11" customFormat="1" ht="24">
      <c r="B391" s="205"/>
      <c r="C391" s="206"/>
      <c r="D391" s="207" t="s">
        <v>166</v>
      </c>
      <c r="E391" s="208" t="s">
        <v>21</v>
      </c>
      <c r="F391" s="209" t="s">
        <v>1944</v>
      </c>
      <c r="G391" s="206"/>
      <c r="H391" s="208" t="s">
        <v>21</v>
      </c>
      <c r="I391" s="210"/>
      <c r="J391" s="206"/>
      <c r="K391" s="206"/>
      <c r="L391" s="211"/>
      <c r="M391" s="212"/>
      <c r="N391" s="213"/>
      <c r="O391" s="213"/>
      <c r="P391" s="213"/>
      <c r="Q391" s="213"/>
      <c r="R391" s="213"/>
      <c r="S391" s="213"/>
      <c r="T391" s="214"/>
      <c r="AT391" s="215" t="s">
        <v>166</v>
      </c>
      <c r="AU391" s="215" t="s">
        <v>85</v>
      </c>
      <c r="AV391" s="11" t="s">
        <v>82</v>
      </c>
      <c r="AW391" s="11" t="s">
        <v>37</v>
      </c>
      <c r="AX391" s="11" t="s">
        <v>74</v>
      </c>
      <c r="AY391" s="215" t="s">
        <v>157</v>
      </c>
    </row>
    <row r="392" spans="2:51" s="11" customFormat="1" ht="13.5">
      <c r="B392" s="205"/>
      <c r="C392" s="206"/>
      <c r="D392" s="207" t="s">
        <v>166</v>
      </c>
      <c r="E392" s="208" t="s">
        <v>21</v>
      </c>
      <c r="F392" s="209" t="s">
        <v>1945</v>
      </c>
      <c r="G392" s="206"/>
      <c r="H392" s="208" t="s">
        <v>21</v>
      </c>
      <c r="I392" s="210"/>
      <c r="J392" s="206"/>
      <c r="K392" s="206"/>
      <c r="L392" s="211"/>
      <c r="M392" s="212"/>
      <c r="N392" s="213"/>
      <c r="O392" s="213"/>
      <c r="P392" s="213"/>
      <c r="Q392" s="213"/>
      <c r="R392" s="213"/>
      <c r="S392" s="213"/>
      <c r="T392" s="214"/>
      <c r="AT392" s="215" t="s">
        <v>166</v>
      </c>
      <c r="AU392" s="215" t="s">
        <v>85</v>
      </c>
      <c r="AV392" s="11" t="s">
        <v>82</v>
      </c>
      <c r="AW392" s="11" t="s">
        <v>37</v>
      </c>
      <c r="AX392" s="11" t="s">
        <v>74</v>
      </c>
      <c r="AY392" s="215" t="s">
        <v>157</v>
      </c>
    </row>
    <row r="393" spans="2:51" s="12" customFormat="1" ht="13.5">
      <c r="B393" s="216"/>
      <c r="C393" s="217"/>
      <c r="D393" s="207" t="s">
        <v>166</v>
      </c>
      <c r="E393" s="218" t="s">
        <v>21</v>
      </c>
      <c r="F393" s="219" t="s">
        <v>1946</v>
      </c>
      <c r="G393" s="217"/>
      <c r="H393" s="220">
        <v>8</v>
      </c>
      <c r="I393" s="221"/>
      <c r="J393" s="217"/>
      <c r="K393" s="217"/>
      <c r="L393" s="222"/>
      <c r="M393" s="223"/>
      <c r="N393" s="224"/>
      <c r="O393" s="224"/>
      <c r="P393" s="224"/>
      <c r="Q393" s="224"/>
      <c r="R393" s="224"/>
      <c r="S393" s="224"/>
      <c r="T393" s="225"/>
      <c r="AT393" s="226" t="s">
        <v>166</v>
      </c>
      <c r="AU393" s="226" t="s">
        <v>85</v>
      </c>
      <c r="AV393" s="12" t="s">
        <v>85</v>
      </c>
      <c r="AW393" s="12" t="s">
        <v>37</v>
      </c>
      <c r="AX393" s="12" t="s">
        <v>82</v>
      </c>
      <c r="AY393" s="226" t="s">
        <v>157</v>
      </c>
    </row>
    <row r="394" spans="2:65" s="1" customFormat="1" ht="14.4" customHeight="1">
      <c r="B394" s="40"/>
      <c r="C394" s="244" t="s">
        <v>703</v>
      </c>
      <c r="D394" s="244" t="s">
        <v>457</v>
      </c>
      <c r="E394" s="245" t="s">
        <v>1947</v>
      </c>
      <c r="F394" s="246" t="s">
        <v>1948</v>
      </c>
      <c r="G394" s="247" t="s">
        <v>577</v>
      </c>
      <c r="H394" s="248">
        <v>8</v>
      </c>
      <c r="I394" s="249">
        <v>122.06</v>
      </c>
      <c r="J394" s="250">
        <f>ROUND(I394*H394,2)</f>
        <v>976.48</v>
      </c>
      <c r="K394" s="246" t="s">
        <v>214</v>
      </c>
      <c r="L394" s="251"/>
      <c r="M394" s="252" t="s">
        <v>21</v>
      </c>
      <c r="N394" s="253" t="s">
        <v>45</v>
      </c>
      <c r="O394" s="41"/>
      <c r="P394" s="202">
        <f>O394*H394</f>
        <v>0</v>
      </c>
      <c r="Q394" s="202">
        <v>0.108</v>
      </c>
      <c r="R394" s="202">
        <f>Q394*H394</f>
        <v>0.864</v>
      </c>
      <c r="S394" s="202">
        <v>0</v>
      </c>
      <c r="T394" s="203">
        <f>S394*H394</f>
        <v>0</v>
      </c>
      <c r="AR394" s="24" t="s">
        <v>251</v>
      </c>
      <c r="AT394" s="24" t="s">
        <v>457</v>
      </c>
      <c r="AU394" s="24" t="s">
        <v>85</v>
      </c>
      <c r="AY394" s="24" t="s">
        <v>157</v>
      </c>
      <c r="BE394" s="204">
        <f>IF(N394="základní",J394,0)</f>
        <v>976.48</v>
      </c>
      <c r="BF394" s="204">
        <f>IF(N394="snížená",J394,0)</f>
        <v>0</v>
      </c>
      <c r="BG394" s="204">
        <f>IF(N394="zákl. přenesená",J394,0)</f>
        <v>0</v>
      </c>
      <c r="BH394" s="204">
        <f>IF(N394="sníž. přenesená",J394,0)</f>
        <v>0</v>
      </c>
      <c r="BI394" s="204">
        <f>IF(N394="nulová",J394,0)</f>
        <v>0</v>
      </c>
      <c r="BJ394" s="24" t="s">
        <v>82</v>
      </c>
      <c r="BK394" s="204">
        <f>ROUND(I394*H394,2)</f>
        <v>976.48</v>
      </c>
      <c r="BL394" s="24" t="s">
        <v>164</v>
      </c>
      <c r="BM394" s="24" t="s">
        <v>1949</v>
      </c>
    </row>
    <row r="395" spans="2:51" s="12" customFormat="1" ht="13.5">
      <c r="B395" s="216"/>
      <c r="C395" s="217"/>
      <c r="D395" s="207" t="s">
        <v>166</v>
      </c>
      <c r="E395" s="218" t="s">
        <v>21</v>
      </c>
      <c r="F395" s="219" t="s">
        <v>1950</v>
      </c>
      <c r="G395" s="217"/>
      <c r="H395" s="220">
        <v>8</v>
      </c>
      <c r="I395" s="221"/>
      <c r="J395" s="217"/>
      <c r="K395" s="217"/>
      <c r="L395" s="222"/>
      <c r="M395" s="223"/>
      <c r="N395" s="224"/>
      <c r="O395" s="224"/>
      <c r="P395" s="224"/>
      <c r="Q395" s="224"/>
      <c r="R395" s="224"/>
      <c r="S395" s="224"/>
      <c r="T395" s="225"/>
      <c r="AT395" s="226" t="s">
        <v>166</v>
      </c>
      <c r="AU395" s="226" t="s">
        <v>85</v>
      </c>
      <c r="AV395" s="12" t="s">
        <v>85</v>
      </c>
      <c r="AW395" s="12" t="s">
        <v>37</v>
      </c>
      <c r="AX395" s="12" t="s">
        <v>82</v>
      </c>
      <c r="AY395" s="226" t="s">
        <v>157</v>
      </c>
    </row>
    <row r="396" spans="2:65" s="1" customFormat="1" ht="34.2" customHeight="1">
      <c r="B396" s="40"/>
      <c r="C396" s="193" t="s">
        <v>709</v>
      </c>
      <c r="D396" s="193" t="s">
        <v>160</v>
      </c>
      <c r="E396" s="194" t="s">
        <v>1951</v>
      </c>
      <c r="F396" s="195" t="s">
        <v>1952</v>
      </c>
      <c r="G396" s="196" t="s">
        <v>577</v>
      </c>
      <c r="H396" s="197">
        <v>10.2</v>
      </c>
      <c r="I396" s="198">
        <v>262.76</v>
      </c>
      <c r="J396" s="199">
        <f>ROUND(I396*H396,2)</f>
        <v>2680.15</v>
      </c>
      <c r="K396" s="195" t="s">
        <v>214</v>
      </c>
      <c r="L396" s="60"/>
      <c r="M396" s="200" t="s">
        <v>21</v>
      </c>
      <c r="N396" s="201" t="s">
        <v>45</v>
      </c>
      <c r="O396" s="41"/>
      <c r="P396" s="202">
        <f>O396*H396</f>
        <v>0</v>
      </c>
      <c r="Q396" s="202">
        <v>0.1295</v>
      </c>
      <c r="R396" s="202">
        <f>Q396*H396</f>
        <v>1.3209</v>
      </c>
      <c r="S396" s="202">
        <v>0</v>
      </c>
      <c r="T396" s="203">
        <f>S396*H396</f>
        <v>0</v>
      </c>
      <c r="AR396" s="24" t="s">
        <v>164</v>
      </c>
      <c r="AT396" s="24" t="s">
        <v>160</v>
      </c>
      <c r="AU396" s="24" t="s">
        <v>85</v>
      </c>
      <c r="AY396" s="24" t="s">
        <v>157</v>
      </c>
      <c r="BE396" s="204">
        <f>IF(N396="základní",J396,0)</f>
        <v>2680.15</v>
      </c>
      <c r="BF396" s="204">
        <f>IF(N396="snížená",J396,0)</f>
        <v>0</v>
      </c>
      <c r="BG396" s="204">
        <f>IF(N396="zákl. přenesená",J396,0)</f>
        <v>0</v>
      </c>
      <c r="BH396" s="204">
        <f>IF(N396="sníž. přenesená",J396,0)</f>
        <v>0</v>
      </c>
      <c r="BI396" s="204">
        <f>IF(N396="nulová",J396,0)</f>
        <v>0</v>
      </c>
      <c r="BJ396" s="24" t="s">
        <v>82</v>
      </c>
      <c r="BK396" s="204">
        <f>ROUND(I396*H396,2)</f>
        <v>2680.15</v>
      </c>
      <c r="BL396" s="24" t="s">
        <v>164</v>
      </c>
      <c r="BM396" s="24" t="s">
        <v>1953</v>
      </c>
    </row>
    <row r="397" spans="2:47" s="1" customFormat="1" ht="144">
      <c r="B397" s="40"/>
      <c r="C397" s="62"/>
      <c r="D397" s="207" t="s">
        <v>216</v>
      </c>
      <c r="E397" s="62"/>
      <c r="F397" s="227" t="s">
        <v>1954</v>
      </c>
      <c r="G397" s="62"/>
      <c r="H397" s="62"/>
      <c r="I397" s="164"/>
      <c r="J397" s="62"/>
      <c r="K397" s="62"/>
      <c r="L397" s="60"/>
      <c r="M397" s="228"/>
      <c r="N397" s="41"/>
      <c r="O397" s="41"/>
      <c r="P397" s="41"/>
      <c r="Q397" s="41"/>
      <c r="R397" s="41"/>
      <c r="S397" s="41"/>
      <c r="T397" s="77"/>
      <c r="AT397" s="24" t="s">
        <v>216</v>
      </c>
      <c r="AU397" s="24" t="s">
        <v>85</v>
      </c>
    </row>
    <row r="398" spans="2:51" s="11" customFormat="1" ht="24">
      <c r="B398" s="205"/>
      <c r="C398" s="206"/>
      <c r="D398" s="207" t="s">
        <v>166</v>
      </c>
      <c r="E398" s="208" t="s">
        <v>21</v>
      </c>
      <c r="F398" s="209" t="s">
        <v>1955</v>
      </c>
      <c r="G398" s="206"/>
      <c r="H398" s="208" t="s">
        <v>21</v>
      </c>
      <c r="I398" s="210"/>
      <c r="J398" s="206"/>
      <c r="K398" s="206"/>
      <c r="L398" s="211"/>
      <c r="M398" s="212"/>
      <c r="N398" s="213"/>
      <c r="O398" s="213"/>
      <c r="P398" s="213"/>
      <c r="Q398" s="213"/>
      <c r="R398" s="213"/>
      <c r="S398" s="213"/>
      <c r="T398" s="214"/>
      <c r="AT398" s="215" t="s">
        <v>166</v>
      </c>
      <c r="AU398" s="215" t="s">
        <v>85</v>
      </c>
      <c r="AV398" s="11" t="s">
        <v>82</v>
      </c>
      <c r="AW398" s="11" t="s">
        <v>37</v>
      </c>
      <c r="AX398" s="11" t="s">
        <v>74</v>
      </c>
      <c r="AY398" s="215" t="s">
        <v>157</v>
      </c>
    </row>
    <row r="399" spans="2:51" s="11" customFormat="1" ht="13.5">
      <c r="B399" s="205"/>
      <c r="C399" s="206"/>
      <c r="D399" s="207" t="s">
        <v>166</v>
      </c>
      <c r="E399" s="208" t="s">
        <v>21</v>
      </c>
      <c r="F399" s="209" t="s">
        <v>1945</v>
      </c>
      <c r="G399" s="206"/>
      <c r="H399" s="208" t="s">
        <v>21</v>
      </c>
      <c r="I399" s="210"/>
      <c r="J399" s="206"/>
      <c r="K399" s="206"/>
      <c r="L399" s="211"/>
      <c r="M399" s="212"/>
      <c r="N399" s="213"/>
      <c r="O399" s="213"/>
      <c r="P399" s="213"/>
      <c r="Q399" s="213"/>
      <c r="R399" s="213"/>
      <c r="S399" s="213"/>
      <c r="T399" s="214"/>
      <c r="AT399" s="215" t="s">
        <v>166</v>
      </c>
      <c r="AU399" s="215" t="s">
        <v>85</v>
      </c>
      <c r="AV399" s="11" t="s">
        <v>82</v>
      </c>
      <c r="AW399" s="11" t="s">
        <v>37</v>
      </c>
      <c r="AX399" s="11" t="s">
        <v>74</v>
      </c>
      <c r="AY399" s="215" t="s">
        <v>157</v>
      </c>
    </row>
    <row r="400" spans="2:51" s="12" customFormat="1" ht="13.5">
      <c r="B400" s="216"/>
      <c r="C400" s="217"/>
      <c r="D400" s="207" t="s">
        <v>166</v>
      </c>
      <c r="E400" s="218" t="s">
        <v>21</v>
      </c>
      <c r="F400" s="219" t="s">
        <v>1956</v>
      </c>
      <c r="G400" s="217"/>
      <c r="H400" s="220">
        <v>10.2</v>
      </c>
      <c r="I400" s="221"/>
      <c r="J400" s="217"/>
      <c r="K400" s="217"/>
      <c r="L400" s="222"/>
      <c r="M400" s="223"/>
      <c r="N400" s="224"/>
      <c r="O400" s="224"/>
      <c r="P400" s="224"/>
      <c r="Q400" s="224"/>
      <c r="R400" s="224"/>
      <c r="S400" s="224"/>
      <c r="T400" s="225"/>
      <c r="AT400" s="226" t="s">
        <v>166</v>
      </c>
      <c r="AU400" s="226" t="s">
        <v>85</v>
      </c>
      <c r="AV400" s="12" t="s">
        <v>85</v>
      </c>
      <c r="AW400" s="12" t="s">
        <v>37</v>
      </c>
      <c r="AX400" s="12" t="s">
        <v>82</v>
      </c>
      <c r="AY400" s="226" t="s">
        <v>157</v>
      </c>
    </row>
    <row r="401" spans="2:65" s="1" customFormat="1" ht="14.4" customHeight="1">
      <c r="B401" s="40"/>
      <c r="C401" s="244" t="s">
        <v>715</v>
      </c>
      <c r="D401" s="244" t="s">
        <v>457</v>
      </c>
      <c r="E401" s="245" t="s">
        <v>1957</v>
      </c>
      <c r="F401" s="246" t="s">
        <v>1958</v>
      </c>
      <c r="G401" s="247" t="s">
        <v>577</v>
      </c>
      <c r="H401" s="248">
        <v>10.2</v>
      </c>
      <c r="I401" s="249">
        <v>80.51</v>
      </c>
      <c r="J401" s="250">
        <f>ROUND(I401*H401,2)</f>
        <v>821.2</v>
      </c>
      <c r="K401" s="246" t="s">
        <v>214</v>
      </c>
      <c r="L401" s="251"/>
      <c r="M401" s="252" t="s">
        <v>21</v>
      </c>
      <c r="N401" s="253" t="s">
        <v>45</v>
      </c>
      <c r="O401" s="41"/>
      <c r="P401" s="202">
        <f>O401*H401</f>
        <v>0</v>
      </c>
      <c r="Q401" s="202">
        <v>0.058</v>
      </c>
      <c r="R401" s="202">
        <f>Q401*H401</f>
        <v>0.5916</v>
      </c>
      <c r="S401" s="202">
        <v>0</v>
      </c>
      <c r="T401" s="203">
        <f>S401*H401</f>
        <v>0</v>
      </c>
      <c r="AR401" s="24" t="s">
        <v>251</v>
      </c>
      <c r="AT401" s="24" t="s">
        <v>457</v>
      </c>
      <c r="AU401" s="24" t="s">
        <v>85</v>
      </c>
      <c r="AY401" s="24" t="s">
        <v>157</v>
      </c>
      <c r="BE401" s="204">
        <f>IF(N401="základní",J401,0)</f>
        <v>821.2</v>
      </c>
      <c r="BF401" s="204">
        <f>IF(N401="snížená",J401,0)</f>
        <v>0</v>
      </c>
      <c r="BG401" s="204">
        <f>IF(N401="zákl. přenesená",J401,0)</f>
        <v>0</v>
      </c>
      <c r="BH401" s="204">
        <f>IF(N401="sníž. přenesená",J401,0)</f>
        <v>0</v>
      </c>
      <c r="BI401" s="204">
        <f>IF(N401="nulová",J401,0)</f>
        <v>0</v>
      </c>
      <c r="BJ401" s="24" t="s">
        <v>82</v>
      </c>
      <c r="BK401" s="204">
        <f>ROUND(I401*H401,2)</f>
        <v>821.2</v>
      </c>
      <c r="BL401" s="24" t="s">
        <v>164</v>
      </c>
      <c r="BM401" s="24" t="s">
        <v>1959</v>
      </c>
    </row>
    <row r="402" spans="2:65" s="1" customFormat="1" ht="22.8" customHeight="1">
      <c r="B402" s="40"/>
      <c r="C402" s="193" t="s">
        <v>724</v>
      </c>
      <c r="D402" s="193" t="s">
        <v>160</v>
      </c>
      <c r="E402" s="194" t="s">
        <v>1960</v>
      </c>
      <c r="F402" s="195" t="s">
        <v>1961</v>
      </c>
      <c r="G402" s="196" t="s">
        <v>577</v>
      </c>
      <c r="H402" s="197">
        <v>24.4</v>
      </c>
      <c r="I402" s="198">
        <v>73.75</v>
      </c>
      <c r="J402" s="199">
        <f>ROUND(I402*H402,2)</f>
        <v>1799.5</v>
      </c>
      <c r="K402" s="195" t="s">
        <v>214</v>
      </c>
      <c r="L402" s="60"/>
      <c r="M402" s="200" t="s">
        <v>21</v>
      </c>
      <c r="N402" s="201" t="s">
        <v>45</v>
      </c>
      <c r="O402" s="41"/>
      <c r="P402" s="202">
        <f>O402*H402</f>
        <v>0</v>
      </c>
      <c r="Q402" s="202">
        <v>1E-05</v>
      </c>
      <c r="R402" s="202">
        <f>Q402*H402</f>
        <v>0.000244</v>
      </c>
      <c r="S402" s="202">
        <v>0</v>
      </c>
      <c r="T402" s="203">
        <f>S402*H402</f>
        <v>0</v>
      </c>
      <c r="AR402" s="24" t="s">
        <v>164</v>
      </c>
      <c r="AT402" s="24" t="s">
        <v>160</v>
      </c>
      <c r="AU402" s="24" t="s">
        <v>85</v>
      </c>
      <c r="AY402" s="24" t="s">
        <v>157</v>
      </c>
      <c r="BE402" s="204">
        <f>IF(N402="základní",J402,0)</f>
        <v>1799.5</v>
      </c>
      <c r="BF402" s="204">
        <f>IF(N402="snížená",J402,0)</f>
        <v>0</v>
      </c>
      <c r="BG402" s="204">
        <f>IF(N402="zákl. přenesená",J402,0)</f>
        <v>0</v>
      </c>
      <c r="BH402" s="204">
        <f>IF(N402="sníž. přenesená",J402,0)</f>
        <v>0</v>
      </c>
      <c r="BI402" s="204">
        <f>IF(N402="nulová",J402,0)</f>
        <v>0</v>
      </c>
      <c r="BJ402" s="24" t="s">
        <v>82</v>
      </c>
      <c r="BK402" s="204">
        <f>ROUND(I402*H402,2)</f>
        <v>1799.5</v>
      </c>
      <c r="BL402" s="24" t="s">
        <v>164</v>
      </c>
      <c r="BM402" s="24" t="s">
        <v>1962</v>
      </c>
    </row>
    <row r="403" spans="2:47" s="1" customFormat="1" ht="36">
      <c r="B403" s="40"/>
      <c r="C403" s="62"/>
      <c r="D403" s="207" t="s">
        <v>216</v>
      </c>
      <c r="E403" s="62"/>
      <c r="F403" s="227" t="s">
        <v>1920</v>
      </c>
      <c r="G403" s="62"/>
      <c r="H403" s="62"/>
      <c r="I403" s="164"/>
      <c r="J403" s="62"/>
      <c r="K403" s="62"/>
      <c r="L403" s="60"/>
      <c r="M403" s="228"/>
      <c r="N403" s="41"/>
      <c r="O403" s="41"/>
      <c r="P403" s="41"/>
      <c r="Q403" s="41"/>
      <c r="R403" s="41"/>
      <c r="S403" s="41"/>
      <c r="T403" s="77"/>
      <c r="AT403" s="24" t="s">
        <v>216</v>
      </c>
      <c r="AU403" s="24" t="s">
        <v>85</v>
      </c>
    </row>
    <row r="404" spans="2:51" s="11" customFormat="1" ht="13.5">
      <c r="B404" s="205"/>
      <c r="C404" s="206"/>
      <c r="D404" s="207" t="s">
        <v>166</v>
      </c>
      <c r="E404" s="208" t="s">
        <v>21</v>
      </c>
      <c r="F404" s="209" t="s">
        <v>1963</v>
      </c>
      <c r="G404" s="206"/>
      <c r="H404" s="208" t="s">
        <v>21</v>
      </c>
      <c r="I404" s="210"/>
      <c r="J404" s="206"/>
      <c r="K404" s="206"/>
      <c r="L404" s="211"/>
      <c r="M404" s="212"/>
      <c r="N404" s="213"/>
      <c r="O404" s="213"/>
      <c r="P404" s="213"/>
      <c r="Q404" s="213"/>
      <c r="R404" s="213"/>
      <c r="S404" s="213"/>
      <c r="T404" s="214"/>
      <c r="AT404" s="215" t="s">
        <v>166</v>
      </c>
      <c r="AU404" s="215" t="s">
        <v>85</v>
      </c>
      <c r="AV404" s="11" t="s">
        <v>82</v>
      </c>
      <c r="AW404" s="11" t="s">
        <v>37</v>
      </c>
      <c r="AX404" s="11" t="s">
        <v>74</v>
      </c>
      <c r="AY404" s="215" t="s">
        <v>157</v>
      </c>
    </row>
    <row r="405" spans="2:51" s="12" customFormat="1" ht="13.5">
      <c r="B405" s="216"/>
      <c r="C405" s="217"/>
      <c r="D405" s="207" t="s">
        <v>166</v>
      </c>
      <c r="E405" s="218" t="s">
        <v>21</v>
      </c>
      <c r="F405" s="219" t="s">
        <v>1964</v>
      </c>
      <c r="G405" s="217"/>
      <c r="H405" s="220">
        <v>24.4</v>
      </c>
      <c r="I405" s="221"/>
      <c r="J405" s="217"/>
      <c r="K405" s="217"/>
      <c r="L405" s="222"/>
      <c r="M405" s="223"/>
      <c r="N405" s="224"/>
      <c r="O405" s="224"/>
      <c r="P405" s="224"/>
      <c r="Q405" s="224"/>
      <c r="R405" s="224"/>
      <c r="S405" s="224"/>
      <c r="T405" s="225"/>
      <c r="AT405" s="226" t="s">
        <v>166</v>
      </c>
      <c r="AU405" s="226" t="s">
        <v>85</v>
      </c>
      <c r="AV405" s="12" t="s">
        <v>85</v>
      </c>
      <c r="AW405" s="12" t="s">
        <v>37</v>
      </c>
      <c r="AX405" s="12" t="s">
        <v>82</v>
      </c>
      <c r="AY405" s="226" t="s">
        <v>157</v>
      </c>
    </row>
    <row r="406" spans="2:65" s="1" customFormat="1" ht="45.6" customHeight="1">
      <c r="B406" s="40"/>
      <c r="C406" s="193" t="s">
        <v>730</v>
      </c>
      <c r="D406" s="193" t="s">
        <v>160</v>
      </c>
      <c r="E406" s="194" t="s">
        <v>1965</v>
      </c>
      <c r="F406" s="195" t="s">
        <v>1966</v>
      </c>
      <c r="G406" s="196" t="s">
        <v>577</v>
      </c>
      <c r="H406" s="197">
        <v>75.6</v>
      </c>
      <c r="I406" s="198">
        <v>110.63</v>
      </c>
      <c r="J406" s="199">
        <f>ROUND(I406*H406,2)</f>
        <v>8363.63</v>
      </c>
      <c r="K406" s="195" t="s">
        <v>214</v>
      </c>
      <c r="L406" s="60"/>
      <c r="M406" s="200" t="s">
        <v>21</v>
      </c>
      <c r="N406" s="201" t="s">
        <v>45</v>
      </c>
      <c r="O406" s="41"/>
      <c r="P406" s="202">
        <f>O406*H406</f>
        <v>0</v>
      </c>
      <c r="Q406" s="202">
        <v>0.00088</v>
      </c>
      <c r="R406" s="202">
        <f>Q406*H406</f>
        <v>0.066528</v>
      </c>
      <c r="S406" s="202">
        <v>0</v>
      </c>
      <c r="T406" s="203">
        <f>S406*H406</f>
        <v>0</v>
      </c>
      <c r="AR406" s="24" t="s">
        <v>164</v>
      </c>
      <c r="AT406" s="24" t="s">
        <v>160</v>
      </c>
      <c r="AU406" s="24" t="s">
        <v>85</v>
      </c>
      <c r="AY406" s="24" t="s">
        <v>157</v>
      </c>
      <c r="BE406" s="204">
        <f>IF(N406="základní",J406,0)</f>
        <v>8363.63</v>
      </c>
      <c r="BF406" s="204">
        <f>IF(N406="snížená",J406,0)</f>
        <v>0</v>
      </c>
      <c r="BG406" s="204">
        <f>IF(N406="zákl. přenesená",J406,0)</f>
        <v>0</v>
      </c>
      <c r="BH406" s="204">
        <f>IF(N406="sníž. přenesená",J406,0)</f>
        <v>0</v>
      </c>
      <c r="BI406" s="204">
        <f>IF(N406="nulová",J406,0)</f>
        <v>0</v>
      </c>
      <c r="BJ406" s="24" t="s">
        <v>82</v>
      </c>
      <c r="BK406" s="204">
        <f>ROUND(I406*H406,2)</f>
        <v>8363.63</v>
      </c>
      <c r="BL406" s="24" t="s">
        <v>164</v>
      </c>
      <c r="BM406" s="24" t="s">
        <v>1967</v>
      </c>
    </row>
    <row r="407" spans="2:47" s="1" customFormat="1" ht="48">
      <c r="B407" s="40"/>
      <c r="C407" s="62"/>
      <c r="D407" s="207" t="s">
        <v>216</v>
      </c>
      <c r="E407" s="62"/>
      <c r="F407" s="227" t="s">
        <v>973</v>
      </c>
      <c r="G407" s="62"/>
      <c r="H407" s="62"/>
      <c r="I407" s="164"/>
      <c r="J407" s="62"/>
      <c r="K407" s="62"/>
      <c r="L407" s="60"/>
      <c r="M407" s="228"/>
      <c r="N407" s="41"/>
      <c r="O407" s="41"/>
      <c r="P407" s="41"/>
      <c r="Q407" s="41"/>
      <c r="R407" s="41"/>
      <c r="S407" s="41"/>
      <c r="T407" s="77"/>
      <c r="AT407" s="24" t="s">
        <v>216</v>
      </c>
      <c r="AU407" s="24" t="s">
        <v>85</v>
      </c>
    </row>
    <row r="408" spans="2:51" s="11" customFormat="1" ht="13.5">
      <c r="B408" s="205"/>
      <c r="C408" s="206"/>
      <c r="D408" s="207" t="s">
        <v>166</v>
      </c>
      <c r="E408" s="208" t="s">
        <v>21</v>
      </c>
      <c r="F408" s="209" t="s">
        <v>1963</v>
      </c>
      <c r="G408" s="206"/>
      <c r="H408" s="208" t="s">
        <v>21</v>
      </c>
      <c r="I408" s="210"/>
      <c r="J408" s="206"/>
      <c r="K408" s="206"/>
      <c r="L408" s="211"/>
      <c r="M408" s="212"/>
      <c r="N408" s="213"/>
      <c r="O408" s="213"/>
      <c r="P408" s="213"/>
      <c r="Q408" s="213"/>
      <c r="R408" s="213"/>
      <c r="S408" s="213"/>
      <c r="T408" s="214"/>
      <c r="AT408" s="215" t="s">
        <v>166</v>
      </c>
      <c r="AU408" s="215" t="s">
        <v>85</v>
      </c>
      <c r="AV408" s="11" t="s">
        <v>82</v>
      </c>
      <c r="AW408" s="11" t="s">
        <v>37</v>
      </c>
      <c r="AX408" s="11" t="s">
        <v>74</v>
      </c>
      <c r="AY408" s="215" t="s">
        <v>157</v>
      </c>
    </row>
    <row r="409" spans="2:51" s="12" customFormat="1" ht="13.5">
      <c r="B409" s="216"/>
      <c r="C409" s="217"/>
      <c r="D409" s="207" t="s">
        <v>166</v>
      </c>
      <c r="E409" s="218" t="s">
        <v>21</v>
      </c>
      <c r="F409" s="219" t="s">
        <v>1964</v>
      </c>
      <c r="G409" s="217"/>
      <c r="H409" s="220">
        <v>24.4</v>
      </c>
      <c r="I409" s="221"/>
      <c r="J409" s="217"/>
      <c r="K409" s="217"/>
      <c r="L409" s="222"/>
      <c r="M409" s="223"/>
      <c r="N409" s="224"/>
      <c r="O409" s="224"/>
      <c r="P409" s="224"/>
      <c r="Q409" s="224"/>
      <c r="R409" s="224"/>
      <c r="S409" s="224"/>
      <c r="T409" s="225"/>
      <c r="AT409" s="226" t="s">
        <v>166</v>
      </c>
      <c r="AU409" s="226" t="s">
        <v>85</v>
      </c>
      <c r="AV409" s="12" t="s">
        <v>85</v>
      </c>
      <c r="AW409" s="12" t="s">
        <v>37</v>
      </c>
      <c r="AX409" s="12" t="s">
        <v>74</v>
      </c>
      <c r="AY409" s="226" t="s">
        <v>157</v>
      </c>
    </row>
    <row r="410" spans="2:51" s="11" customFormat="1" ht="13.5">
      <c r="B410" s="205"/>
      <c r="C410" s="206"/>
      <c r="D410" s="207" t="s">
        <v>166</v>
      </c>
      <c r="E410" s="208" t="s">
        <v>21</v>
      </c>
      <c r="F410" s="209" t="s">
        <v>1968</v>
      </c>
      <c r="G410" s="206"/>
      <c r="H410" s="208" t="s">
        <v>21</v>
      </c>
      <c r="I410" s="210"/>
      <c r="J410" s="206"/>
      <c r="K410" s="206"/>
      <c r="L410" s="211"/>
      <c r="M410" s="212"/>
      <c r="N410" s="213"/>
      <c r="O410" s="213"/>
      <c r="P410" s="213"/>
      <c r="Q410" s="213"/>
      <c r="R410" s="213"/>
      <c r="S410" s="213"/>
      <c r="T410" s="214"/>
      <c r="AT410" s="215" t="s">
        <v>166</v>
      </c>
      <c r="AU410" s="215" t="s">
        <v>85</v>
      </c>
      <c r="AV410" s="11" t="s">
        <v>82</v>
      </c>
      <c r="AW410" s="11" t="s">
        <v>37</v>
      </c>
      <c r="AX410" s="11" t="s">
        <v>74</v>
      </c>
      <c r="AY410" s="215" t="s">
        <v>157</v>
      </c>
    </row>
    <row r="411" spans="2:51" s="12" customFormat="1" ht="13.5">
      <c r="B411" s="216"/>
      <c r="C411" s="217"/>
      <c r="D411" s="207" t="s">
        <v>166</v>
      </c>
      <c r="E411" s="218" t="s">
        <v>21</v>
      </c>
      <c r="F411" s="219" t="s">
        <v>1934</v>
      </c>
      <c r="G411" s="217"/>
      <c r="H411" s="220">
        <v>31.8</v>
      </c>
      <c r="I411" s="221"/>
      <c r="J411" s="217"/>
      <c r="K411" s="217"/>
      <c r="L411" s="222"/>
      <c r="M411" s="223"/>
      <c r="N411" s="224"/>
      <c r="O411" s="224"/>
      <c r="P411" s="224"/>
      <c r="Q411" s="224"/>
      <c r="R411" s="224"/>
      <c r="S411" s="224"/>
      <c r="T411" s="225"/>
      <c r="AT411" s="226" t="s">
        <v>166</v>
      </c>
      <c r="AU411" s="226" t="s">
        <v>85</v>
      </c>
      <c r="AV411" s="12" t="s">
        <v>85</v>
      </c>
      <c r="AW411" s="12" t="s">
        <v>37</v>
      </c>
      <c r="AX411" s="12" t="s">
        <v>74</v>
      </c>
      <c r="AY411" s="226" t="s">
        <v>157</v>
      </c>
    </row>
    <row r="412" spans="2:51" s="11" customFormat="1" ht="13.5">
      <c r="B412" s="205"/>
      <c r="C412" s="206"/>
      <c r="D412" s="207" t="s">
        <v>166</v>
      </c>
      <c r="E412" s="208" t="s">
        <v>21</v>
      </c>
      <c r="F412" s="209" t="s">
        <v>1969</v>
      </c>
      <c r="G412" s="206"/>
      <c r="H412" s="208" t="s">
        <v>21</v>
      </c>
      <c r="I412" s="210"/>
      <c r="J412" s="206"/>
      <c r="K412" s="206"/>
      <c r="L412" s="211"/>
      <c r="M412" s="212"/>
      <c r="N412" s="213"/>
      <c r="O412" s="213"/>
      <c r="P412" s="213"/>
      <c r="Q412" s="213"/>
      <c r="R412" s="213"/>
      <c r="S412" s="213"/>
      <c r="T412" s="214"/>
      <c r="AT412" s="215" t="s">
        <v>166</v>
      </c>
      <c r="AU412" s="215" t="s">
        <v>85</v>
      </c>
      <c r="AV412" s="11" t="s">
        <v>82</v>
      </c>
      <c r="AW412" s="11" t="s">
        <v>37</v>
      </c>
      <c r="AX412" s="11" t="s">
        <v>74</v>
      </c>
      <c r="AY412" s="215" t="s">
        <v>157</v>
      </c>
    </row>
    <row r="413" spans="2:51" s="12" customFormat="1" ht="13.5">
      <c r="B413" s="216"/>
      <c r="C413" s="217"/>
      <c r="D413" s="207" t="s">
        <v>166</v>
      </c>
      <c r="E413" s="218" t="s">
        <v>21</v>
      </c>
      <c r="F413" s="219" t="s">
        <v>1970</v>
      </c>
      <c r="G413" s="217"/>
      <c r="H413" s="220">
        <v>19.4</v>
      </c>
      <c r="I413" s="221"/>
      <c r="J413" s="217"/>
      <c r="K413" s="217"/>
      <c r="L413" s="222"/>
      <c r="M413" s="223"/>
      <c r="N413" s="224"/>
      <c r="O413" s="224"/>
      <c r="P413" s="224"/>
      <c r="Q413" s="224"/>
      <c r="R413" s="224"/>
      <c r="S413" s="224"/>
      <c r="T413" s="225"/>
      <c r="AT413" s="226" t="s">
        <v>166</v>
      </c>
      <c r="AU413" s="226" t="s">
        <v>85</v>
      </c>
      <c r="AV413" s="12" t="s">
        <v>85</v>
      </c>
      <c r="AW413" s="12" t="s">
        <v>37</v>
      </c>
      <c r="AX413" s="12" t="s">
        <v>74</v>
      </c>
      <c r="AY413" s="226" t="s">
        <v>157</v>
      </c>
    </row>
    <row r="414" spans="2:51" s="13" customFormat="1" ht="13.5">
      <c r="B414" s="232"/>
      <c r="C414" s="233"/>
      <c r="D414" s="207" t="s">
        <v>166</v>
      </c>
      <c r="E414" s="234" t="s">
        <v>21</v>
      </c>
      <c r="F414" s="235" t="s">
        <v>285</v>
      </c>
      <c r="G414" s="233"/>
      <c r="H414" s="236">
        <v>75.6</v>
      </c>
      <c r="I414" s="237"/>
      <c r="J414" s="233"/>
      <c r="K414" s="233"/>
      <c r="L414" s="238"/>
      <c r="M414" s="239"/>
      <c r="N414" s="240"/>
      <c r="O414" s="240"/>
      <c r="P414" s="240"/>
      <c r="Q414" s="240"/>
      <c r="R414" s="240"/>
      <c r="S414" s="240"/>
      <c r="T414" s="241"/>
      <c r="AT414" s="242" t="s">
        <v>166</v>
      </c>
      <c r="AU414" s="242" t="s">
        <v>85</v>
      </c>
      <c r="AV414" s="13" t="s">
        <v>164</v>
      </c>
      <c r="AW414" s="13" t="s">
        <v>37</v>
      </c>
      <c r="AX414" s="13" t="s">
        <v>82</v>
      </c>
      <c r="AY414" s="242" t="s">
        <v>157</v>
      </c>
    </row>
    <row r="415" spans="2:65" s="1" customFormat="1" ht="14.4" customHeight="1">
      <c r="B415" s="40"/>
      <c r="C415" s="193" t="s">
        <v>737</v>
      </c>
      <c r="D415" s="193" t="s">
        <v>160</v>
      </c>
      <c r="E415" s="194" t="s">
        <v>1971</v>
      </c>
      <c r="F415" s="195" t="s">
        <v>1972</v>
      </c>
      <c r="G415" s="196" t="s">
        <v>213</v>
      </c>
      <c r="H415" s="197">
        <v>36.6</v>
      </c>
      <c r="I415" s="198">
        <v>113.08</v>
      </c>
      <c r="J415" s="199">
        <f>ROUND(I415*H415,2)</f>
        <v>4138.73</v>
      </c>
      <c r="K415" s="195" t="s">
        <v>214</v>
      </c>
      <c r="L415" s="60"/>
      <c r="M415" s="200" t="s">
        <v>21</v>
      </c>
      <c r="N415" s="201" t="s">
        <v>45</v>
      </c>
      <c r="O415" s="41"/>
      <c r="P415" s="202">
        <f>O415*H415</f>
        <v>0</v>
      </c>
      <c r="Q415" s="202">
        <v>0.01386</v>
      </c>
      <c r="R415" s="202">
        <f>Q415*H415</f>
        <v>0.5072760000000001</v>
      </c>
      <c r="S415" s="202">
        <v>0</v>
      </c>
      <c r="T415" s="203">
        <f>S415*H415</f>
        <v>0</v>
      </c>
      <c r="AR415" s="24" t="s">
        <v>164</v>
      </c>
      <c r="AT415" s="24" t="s">
        <v>160</v>
      </c>
      <c r="AU415" s="24" t="s">
        <v>85</v>
      </c>
      <c r="AY415" s="24" t="s">
        <v>157</v>
      </c>
      <c r="BE415" s="204">
        <f>IF(N415="základní",J415,0)</f>
        <v>4138.73</v>
      </c>
      <c r="BF415" s="204">
        <f>IF(N415="snížená",J415,0)</f>
        <v>0</v>
      </c>
      <c r="BG415" s="204">
        <f>IF(N415="zákl. přenesená",J415,0)</f>
        <v>0</v>
      </c>
      <c r="BH415" s="204">
        <f>IF(N415="sníž. přenesená",J415,0)</f>
        <v>0</v>
      </c>
      <c r="BI415" s="204">
        <f>IF(N415="nulová",J415,0)</f>
        <v>0</v>
      </c>
      <c r="BJ415" s="24" t="s">
        <v>82</v>
      </c>
      <c r="BK415" s="204">
        <f>ROUND(I415*H415,2)</f>
        <v>4138.73</v>
      </c>
      <c r="BL415" s="24" t="s">
        <v>164</v>
      </c>
      <c r="BM415" s="24" t="s">
        <v>1973</v>
      </c>
    </row>
    <row r="416" spans="2:47" s="1" customFormat="1" ht="132">
      <c r="B416" s="40"/>
      <c r="C416" s="62"/>
      <c r="D416" s="207" t="s">
        <v>216</v>
      </c>
      <c r="E416" s="62"/>
      <c r="F416" s="227" t="s">
        <v>1974</v>
      </c>
      <c r="G416" s="62"/>
      <c r="H416" s="62"/>
      <c r="I416" s="164"/>
      <c r="J416" s="62"/>
      <c r="K416" s="62"/>
      <c r="L416" s="60"/>
      <c r="M416" s="228"/>
      <c r="N416" s="41"/>
      <c r="O416" s="41"/>
      <c r="P416" s="41"/>
      <c r="Q416" s="41"/>
      <c r="R416" s="41"/>
      <c r="S416" s="41"/>
      <c r="T416" s="77"/>
      <c r="AT416" s="24" t="s">
        <v>216</v>
      </c>
      <c r="AU416" s="24" t="s">
        <v>85</v>
      </c>
    </row>
    <row r="417" spans="2:51" s="11" customFormat="1" ht="13.5">
      <c r="B417" s="205"/>
      <c r="C417" s="206"/>
      <c r="D417" s="207" t="s">
        <v>166</v>
      </c>
      <c r="E417" s="208" t="s">
        <v>21</v>
      </c>
      <c r="F417" s="209" t="s">
        <v>1975</v>
      </c>
      <c r="G417" s="206"/>
      <c r="H417" s="208" t="s">
        <v>21</v>
      </c>
      <c r="I417" s="210"/>
      <c r="J417" s="206"/>
      <c r="K417" s="206"/>
      <c r="L417" s="211"/>
      <c r="M417" s="212"/>
      <c r="N417" s="213"/>
      <c r="O417" s="213"/>
      <c r="P417" s="213"/>
      <c r="Q417" s="213"/>
      <c r="R417" s="213"/>
      <c r="S417" s="213"/>
      <c r="T417" s="214"/>
      <c r="AT417" s="215" t="s">
        <v>166</v>
      </c>
      <c r="AU417" s="215" t="s">
        <v>85</v>
      </c>
      <c r="AV417" s="11" t="s">
        <v>82</v>
      </c>
      <c r="AW417" s="11" t="s">
        <v>37</v>
      </c>
      <c r="AX417" s="11" t="s">
        <v>74</v>
      </c>
      <c r="AY417" s="215" t="s">
        <v>157</v>
      </c>
    </row>
    <row r="418" spans="2:51" s="12" customFormat="1" ht="13.5">
      <c r="B418" s="216"/>
      <c r="C418" s="217"/>
      <c r="D418" s="207" t="s">
        <v>166</v>
      </c>
      <c r="E418" s="218" t="s">
        <v>21</v>
      </c>
      <c r="F418" s="219" t="s">
        <v>1976</v>
      </c>
      <c r="G418" s="217"/>
      <c r="H418" s="220">
        <v>36.6</v>
      </c>
      <c r="I418" s="221"/>
      <c r="J418" s="217"/>
      <c r="K418" s="217"/>
      <c r="L418" s="222"/>
      <c r="M418" s="223"/>
      <c r="N418" s="224"/>
      <c r="O418" s="224"/>
      <c r="P418" s="224"/>
      <c r="Q418" s="224"/>
      <c r="R418" s="224"/>
      <c r="S418" s="224"/>
      <c r="T418" s="225"/>
      <c r="AT418" s="226" t="s">
        <v>166</v>
      </c>
      <c r="AU418" s="226" t="s">
        <v>85</v>
      </c>
      <c r="AV418" s="12" t="s">
        <v>85</v>
      </c>
      <c r="AW418" s="12" t="s">
        <v>37</v>
      </c>
      <c r="AX418" s="12" t="s">
        <v>82</v>
      </c>
      <c r="AY418" s="226" t="s">
        <v>157</v>
      </c>
    </row>
    <row r="419" spans="2:65" s="1" customFormat="1" ht="22.8" customHeight="1">
      <c r="B419" s="40"/>
      <c r="C419" s="193" t="s">
        <v>742</v>
      </c>
      <c r="D419" s="193" t="s">
        <v>160</v>
      </c>
      <c r="E419" s="194" t="s">
        <v>1024</v>
      </c>
      <c r="F419" s="195" t="s">
        <v>1025</v>
      </c>
      <c r="G419" s="196" t="s">
        <v>213</v>
      </c>
      <c r="H419" s="197">
        <v>130.2</v>
      </c>
      <c r="I419" s="198">
        <v>56.43</v>
      </c>
      <c r="J419" s="199">
        <f>ROUND(I419*H419,2)</f>
        <v>7347.19</v>
      </c>
      <c r="K419" s="195" t="s">
        <v>214</v>
      </c>
      <c r="L419" s="60"/>
      <c r="M419" s="200" t="s">
        <v>21</v>
      </c>
      <c r="N419" s="201" t="s">
        <v>45</v>
      </c>
      <c r="O419" s="41"/>
      <c r="P419" s="202">
        <f>O419*H419</f>
        <v>0</v>
      </c>
      <c r="Q419" s="202">
        <v>0.00069</v>
      </c>
      <c r="R419" s="202">
        <f>Q419*H419</f>
        <v>0.08983799999999999</v>
      </c>
      <c r="S419" s="202">
        <v>0</v>
      </c>
      <c r="T419" s="203">
        <f>S419*H419</f>
        <v>0</v>
      </c>
      <c r="AR419" s="24" t="s">
        <v>164</v>
      </c>
      <c r="AT419" s="24" t="s">
        <v>160</v>
      </c>
      <c r="AU419" s="24" t="s">
        <v>85</v>
      </c>
      <c r="AY419" s="24" t="s">
        <v>157</v>
      </c>
      <c r="BE419" s="204">
        <f>IF(N419="základní",J419,0)</f>
        <v>7347.19</v>
      </c>
      <c r="BF419" s="204">
        <f>IF(N419="snížená",J419,0)</f>
        <v>0</v>
      </c>
      <c r="BG419" s="204">
        <f>IF(N419="zákl. přenesená",J419,0)</f>
        <v>0</v>
      </c>
      <c r="BH419" s="204">
        <f>IF(N419="sníž. přenesená",J419,0)</f>
        <v>0</v>
      </c>
      <c r="BI419" s="204">
        <f>IF(N419="nulová",J419,0)</f>
        <v>0</v>
      </c>
      <c r="BJ419" s="24" t="s">
        <v>82</v>
      </c>
      <c r="BK419" s="204">
        <f>ROUND(I419*H419,2)</f>
        <v>7347.19</v>
      </c>
      <c r="BL419" s="24" t="s">
        <v>164</v>
      </c>
      <c r="BM419" s="24" t="s">
        <v>1977</v>
      </c>
    </row>
    <row r="420" spans="2:47" s="1" customFormat="1" ht="48">
      <c r="B420" s="40"/>
      <c r="C420" s="62"/>
      <c r="D420" s="207" t="s">
        <v>216</v>
      </c>
      <c r="E420" s="62"/>
      <c r="F420" s="227" t="s">
        <v>1027</v>
      </c>
      <c r="G420" s="62"/>
      <c r="H420" s="62"/>
      <c r="I420" s="164"/>
      <c r="J420" s="62"/>
      <c r="K420" s="62"/>
      <c r="L420" s="60"/>
      <c r="M420" s="228"/>
      <c r="N420" s="41"/>
      <c r="O420" s="41"/>
      <c r="P420" s="41"/>
      <c r="Q420" s="41"/>
      <c r="R420" s="41"/>
      <c r="S420" s="41"/>
      <c r="T420" s="77"/>
      <c r="AT420" s="24" t="s">
        <v>216</v>
      </c>
      <c r="AU420" s="24" t="s">
        <v>85</v>
      </c>
    </row>
    <row r="421" spans="2:51" s="11" customFormat="1" ht="13.5">
      <c r="B421" s="205"/>
      <c r="C421" s="206"/>
      <c r="D421" s="207" t="s">
        <v>166</v>
      </c>
      <c r="E421" s="208" t="s">
        <v>21</v>
      </c>
      <c r="F421" s="209" t="s">
        <v>1978</v>
      </c>
      <c r="G421" s="206"/>
      <c r="H421" s="208" t="s">
        <v>21</v>
      </c>
      <c r="I421" s="210"/>
      <c r="J421" s="206"/>
      <c r="K421" s="206"/>
      <c r="L421" s="211"/>
      <c r="M421" s="212"/>
      <c r="N421" s="213"/>
      <c r="O421" s="213"/>
      <c r="P421" s="213"/>
      <c r="Q421" s="213"/>
      <c r="R421" s="213"/>
      <c r="S421" s="213"/>
      <c r="T421" s="214"/>
      <c r="AT421" s="215" t="s">
        <v>166</v>
      </c>
      <c r="AU421" s="215" t="s">
        <v>85</v>
      </c>
      <c r="AV421" s="11" t="s">
        <v>82</v>
      </c>
      <c r="AW421" s="11" t="s">
        <v>37</v>
      </c>
      <c r="AX421" s="11" t="s">
        <v>74</v>
      </c>
      <c r="AY421" s="215" t="s">
        <v>157</v>
      </c>
    </row>
    <row r="422" spans="2:51" s="12" customFormat="1" ht="13.5">
      <c r="B422" s="216"/>
      <c r="C422" s="217"/>
      <c r="D422" s="207" t="s">
        <v>166</v>
      </c>
      <c r="E422" s="218" t="s">
        <v>21</v>
      </c>
      <c r="F422" s="219" t="s">
        <v>1979</v>
      </c>
      <c r="G422" s="217"/>
      <c r="H422" s="220">
        <v>130.2</v>
      </c>
      <c r="I422" s="221"/>
      <c r="J422" s="217"/>
      <c r="K422" s="217"/>
      <c r="L422" s="222"/>
      <c r="M422" s="223"/>
      <c r="N422" s="224"/>
      <c r="O422" s="224"/>
      <c r="P422" s="224"/>
      <c r="Q422" s="224"/>
      <c r="R422" s="224"/>
      <c r="S422" s="224"/>
      <c r="T422" s="225"/>
      <c r="AT422" s="226" t="s">
        <v>166</v>
      </c>
      <c r="AU422" s="226" t="s">
        <v>85</v>
      </c>
      <c r="AV422" s="12" t="s">
        <v>85</v>
      </c>
      <c r="AW422" s="12" t="s">
        <v>37</v>
      </c>
      <c r="AX422" s="12" t="s">
        <v>82</v>
      </c>
      <c r="AY422" s="226" t="s">
        <v>157</v>
      </c>
    </row>
    <row r="423" spans="2:65" s="1" customFormat="1" ht="22.8" customHeight="1">
      <c r="B423" s="40"/>
      <c r="C423" s="193" t="s">
        <v>1980</v>
      </c>
      <c r="D423" s="193" t="s">
        <v>160</v>
      </c>
      <c r="E423" s="194" t="s">
        <v>1981</v>
      </c>
      <c r="F423" s="195" t="s">
        <v>1982</v>
      </c>
      <c r="G423" s="196" t="s">
        <v>577</v>
      </c>
      <c r="H423" s="197">
        <v>7.92</v>
      </c>
      <c r="I423" s="198">
        <v>153.65</v>
      </c>
      <c r="J423" s="199">
        <f>ROUND(I423*H423,2)</f>
        <v>1216.91</v>
      </c>
      <c r="K423" s="195" t="s">
        <v>214</v>
      </c>
      <c r="L423" s="60"/>
      <c r="M423" s="200" t="s">
        <v>21</v>
      </c>
      <c r="N423" s="201" t="s">
        <v>45</v>
      </c>
      <c r="O423" s="41"/>
      <c r="P423" s="202">
        <f>O423*H423</f>
        <v>0</v>
      </c>
      <c r="Q423" s="202">
        <v>3E-05</v>
      </c>
      <c r="R423" s="202">
        <f>Q423*H423</f>
        <v>0.0002376</v>
      </c>
      <c r="S423" s="202">
        <v>0</v>
      </c>
      <c r="T423" s="203">
        <f>S423*H423</f>
        <v>0</v>
      </c>
      <c r="AR423" s="24" t="s">
        <v>164</v>
      </c>
      <c r="AT423" s="24" t="s">
        <v>160</v>
      </c>
      <c r="AU423" s="24" t="s">
        <v>85</v>
      </c>
      <c r="AY423" s="24" t="s">
        <v>157</v>
      </c>
      <c r="BE423" s="204">
        <f>IF(N423="základní",J423,0)</f>
        <v>1216.91</v>
      </c>
      <c r="BF423" s="204">
        <f>IF(N423="snížená",J423,0)</f>
        <v>0</v>
      </c>
      <c r="BG423" s="204">
        <f>IF(N423="zákl. přenesená",J423,0)</f>
        <v>0</v>
      </c>
      <c r="BH423" s="204">
        <f>IF(N423="sníž. přenesená",J423,0)</f>
        <v>0</v>
      </c>
      <c r="BI423" s="204">
        <f>IF(N423="nulová",J423,0)</f>
        <v>0</v>
      </c>
      <c r="BJ423" s="24" t="s">
        <v>82</v>
      </c>
      <c r="BK423" s="204">
        <f>ROUND(I423*H423,2)</f>
        <v>1216.91</v>
      </c>
      <c r="BL423" s="24" t="s">
        <v>164</v>
      </c>
      <c r="BM423" s="24" t="s">
        <v>1983</v>
      </c>
    </row>
    <row r="424" spans="2:47" s="1" customFormat="1" ht="409.6">
      <c r="B424" s="40"/>
      <c r="C424" s="62"/>
      <c r="D424" s="207" t="s">
        <v>216</v>
      </c>
      <c r="E424" s="62"/>
      <c r="F424" s="227" t="s">
        <v>1984</v>
      </c>
      <c r="G424" s="62"/>
      <c r="H424" s="62"/>
      <c r="I424" s="164"/>
      <c r="J424" s="62"/>
      <c r="K424" s="62"/>
      <c r="L424" s="60"/>
      <c r="M424" s="228"/>
      <c r="N424" s="41"/>
      <c r="O424" s="41"/>
      <c r="P424" s="41"/>
      <c r="Q424" s="41"/>
      <c r="R424" s="41"/>
      <c r="S424" s="41"/>
      <c r="T424" s="77"/>
      <c r="AT424" s="24" t="s">
        <v>216</v>
      </c>
      <c r="AU424" s="24" t="s">
        <v>85</v>
      </c>
    </row>
    <row r="425" spans="2:51" s="11" customFormat="1" ht="13.5">
      <c r="B425" s="205"/>
      <c r="C425" s="206"/>
      <c r="D425" s="207" t="s">
        <v>166</v>
      </c>
      <c r="E425" s="208" t="s">
        <v>21</v>
      </c>
      <c r="F425" s="209" t="s">
        <v>1985</v>
      </c>
      <c r="G425" s="206"/>
      <c r="H425" s="208" t="s">
        <v>21</v>
      </c>
      <c r="I425" s="210"/>
      <c r="J425" s="206"/>
      <c r="K425" s="206"/>
      <c r="L425" s="211"/>
      <c r="M425" s="212"/>
      <c r="N425" s="213"/>
      <c r="O425" s="213"/>
      <c r="P425" s="213"/>
      <c r="Q425" s="213"/>
      <c r="R425" s="213"/>
      <c r="S425" s="213"/>
      <c r="T425" s="214"/>
      <c r="AT425" s="215" t="s">
        <v>166</v>
      </c>
      <c r="AU425" s="215" t="s">
        <v>85</v>
      </c>
      <c r="AV425" s="11" t="s">
        <v>82</v>
      </c>
      <c r="AW425" s="11" t="s">
        <v>37</v>
      </c>
      <c r="AX425" s="11" t="s">
        <v>74</v>
      </c>
      <c r="AY425" s="215" t="s">
        <v>157</v>
      </c>
    </row>
    <row r="426" spans="2:51" s="12" customFormat="1" ht="13.5">
      <c r="B426" s="216"/>
      <c r="C426" s="217"/>
      <c r="D426" s="207" t="s">
        <v>166</v>
      </c>
      <c r="E426" s="218" t="s">
        <v>21</v>
      </c>
      <c r="F426" s="219" t="s">
        <v>1922</v>
      </c>
      <c r="G426" s="217"/>
      <c r="H426" s="220">
        <v>7.92</v>
      </c>
      <c r="I426" s="221"/>
      <c r="J426" s="217"/>
      <c r="K426" s="217"/>
      <c r="L426" s="222"/>
      <c r="M426" s="223"/>
      <c r="N426" s="224"/>
      <c r="O426" s="224"/>
      <c r="P426" s="224"/>
      <c r="Q426" s="224"/>
      <c r="R426" s="224"/>
      <c r="S426" s="224"/>
      <c r="T426" s="225"/>
      <c r="AT426" s="226" t="s">
        <v>166</v>
      </c>
      <c r="AU426" s="226" t="s">
        <v>85</v>
      </c>
      <c r="AV426" s="12" t="s">
        <v>85</v>
      </c>
      <c r="AW426" s="12" t="s">
        <v>37</v>
      </c>
      <c r="AX426" s="12" t="s">
        <v>82</v>
      </c>
      <c r="AY426" s="226" t="s">
        <v>157</v>
      </c>
    </row>
    <row r="427" spans="2:65" s="1" customFormat="1" ht="22.8" customHeight="1">
      <c r="B427" s="40"/>
      <c r="C427" s="193" t="s">
        <v>755</v>
      </c>
      <c r="D427" s="193" t="s">
        <v>160</v>
      </c>
      <c r="E427" s="194" t="s">
        <v>1986</v>
      </c>
      <c r="F427" s="195" t="s">
        <v>1987</v>
      </c>
      <c r="G427" s="196" t="s">
        <v>226</v>
      </c>
      <c r="H427" s="197">
        <v>2</v>
      </c>
      <c r="I427" s="198">
        <v>7006.33</v>
      </c>
      <c r="J427" s="199">
        <f>ROUND(I427*H427,2)</f>
        <v>14012.66</v>
      </c>
      <c r="K427" s="195" t="s">
        <v>214</v>
      </c>
      <c r="L427" s="60"/>
      <c r="M427" s="200" t="s">
        <v>21</v>
      </c>
      <c r="N427" s="201" t="s">
        <v>45</v>
      </c>
      <c r="O427" s="41"/>
      <c r="P427" s="202">
        <f>O427*H427</f>
        <v>0</v>
      </c>
      <c r="Q427" s="202">
        <v>0.00649</v>
      </c>
      <c r="R427" s="202">
        <f>Q427*H427</f>
        <v>0.01298</v>
      </c>
      <c r="S427" s="202">
        <v>0</v>
      </c>
      <c r="T427" s="203">
        <f>S427*H427</f>
        <v>0</v>
      </c>
      <c r="AR427" s="24" t="s">
        <v>164</v>
      </c>
      <c r="AT427" s="24" t="s">
        <v>160</v>
      </c>
      <c r="AU427" s="24" t="s">
        <v>85</v>
      </c>
      <c r="AY427" s="24" t="s">
        <v>157</v>
      </c>
      <c r="BE427" s="204">
        <f>IF(N427="základní",J427,0)</f>
        <v>14012.66</v>
      </c>
      <c r="BF427" s="204">
        <f>IF(N427="snížená",J427,0)</f>
        <v>0</v>
      </c>
      <c r="BG427" s="204">
        <f>IF(N427="zákl. přenesená",J427,0)</f>
        <v>0</v>
      </c>
      <c r="BH427" s="204">
        <f>IF(N427="sníž. přenesená",J427,0)</f>
        <v>0</v>
      </c>
      <c r="BI427" s="204">
        <f>IF(N427="nulová",J427,0)</f>
        <v>0</v>
      </c>
      <c r="BJ427" s="24" t="s">
        <v>82</v>
      </c>
      <c r="BK427" s="204">
        <f>ROUND(I427*H427,2)</f>
        <v>14012.66</v>
      </c>
      <c r="BL427" s="24" t="s">
        <v>164</v>
      </c>
      <c r="BM427" s="24" t="s">
        <v>1988</v>
      </c>
    </row>
    <row r="428" spans="2:51" s="12" customFormat="1" ht="13.5">
      <c r="B428" s="216"/>
      <c r="C428" s="217"/>
      <c r="D428" s="207" t="s">
        <v>166</v>
      </c>
      <c r="E428" s="218" t="s">
        <v>21</v>
      </c>
      <c r="F428" s="219" t="s">
        <v>85</v>
      </c>
      <c r="G428" s="217"/>
      <c r="H428" s="220">
        <v>2</v>
      </c>
      <c r="I428" s="221"/>
      <c r="J428" s="217"/>
      <c r="K428" s="217"/>
      <c r="L428" s="222"/>
      <c r="M428" s="223"/>
      <c r="N428" s="224"/>
      <c r="O428" s="224"/>
      <c r="P428" s="224"/>
      <c r="Q428" s="224"/>
      <c r="R428" s="224"/>
      <c r="S428" s="224"/>
      <c r="T428" s="225"/>
      <c r="AT428" s="226" t="s">
        <v>166</v>
      </c>
      <c r="AU428" s="226" t="s">
        <v>85</v>
      </c>
      <c r="AV428" s="12" t="s">
        <v>85</v>
      </c>
      <c r="AW428" s="12" t="s">
        <v>37</v>
      </c>
      <c r="AX428" s="12" t="s">
        <v>82</v>
      </c>
      <c r="AY428" s="226" t="s">
        <v>157</v>
      </c>
    </row>
    <row r="429" spans="2:65" s="1" customFormat="1" ht="22.8" customHeight="1">
      <c r="B429" s="40"/>
      <c r="C429" s="193" t="s">
        <v>761</v>
      </c>
      <c r="D429" s="193" t="s">
        <v>160</v>
      </c>
      <c r="E429" s="194" t="s">
        <v>1989</v>
      </c>
      <c r="F429" s="195" t="s">
        <v>1990</v>
      </c>
      <c r="G429" s="196" t="s">
        <v>275</v>
      </c>
      <c r="H429" s="197">
        <v>181.35</v>
      </c>
      <c r="I429" s="198">
        <v>616.13</v>
      </c>
      <c r="J429" s="199">
        <f>ROUND(I429*H429,2)</f>
        <v>111735.18</v>
      </c>
      <c r="K429" s="195" t="s">
        <v>214</v>
      </c>
      <c r="L429" s="60"/>
      <c r="M429" s="200" t="s">
        <v>21</v>
      </c>
      <c r="N429" s="201" t="s">
        <v>45</v>
      </c>
      <c r="O429" s="41"/>
      <c r="P429" s="202">
        <f>O429*H429</f>
        <v>0</v>
      </c>
      <c r="Q429" s="202">
        <v>0.00088</v>
      </c>
      <c r="R429" s="202">
        <f>Q429*H429</f>
        <v>0.159588</v>
      </c>
      <c r="S429" s="202">
        <v>0</v>
      </c>
      <c r="T429" s="203">
        <f>S429*H429</f>
        <v>0</v>
      </c>
      <c r="AR429" s="24" t="s">
        <v>164</v>
      </c>
      <c r="AT429" s="24" t="s">
        <v>160</v>
      </c>
      <c r="AU429" s="24" t="s">
        <v>85</v>
      </c>
      <c r="AY429" s="24" t="s">
        <v>157</v>
      </c>
      <c r="BE429" s="204">
        <f>IF(N429="základní",J429,0)</f>
        <v>111735.18</v>
      </c>
      <c r="BF429" s="204">
        <f>IF(N429="snížená",J429,0)</f>
        <v>0</v>
      </c>
      <c r="BG429" s="204">
        <f>IF(N429="zákl. přenesená",J429,0)</f>
        <v>0</v>
      </c>
      <c r="BH429" s="204">
        <f>IF(N429="sníž. přenesená",J429,0)</f>
        <v>0</v>
      </c>
      <c r="BI429" s="204">
        <f>IF(N429="nulová",J429,0)</f>
        <v>0</v>
      </c>
      <c r="BJ429" s="24" t="s">
        <v>82</v>
      </c>
      <c r="BK429" s="204">
        <f>ROUND(I429*H429,2)</f>
        <v>111735.18</v>
      </c>
      <c r="BL429" s="24" t="s">
        <v>164</v>
      </c>
      <c r="BM429" s="24" t="s">
        <v>1991</v>
      </c>
    </row>
    <row r="430" spans="2:47" s="1" customFormat="1" ht="312">
      <c r="B430" s="40"/>
      <c r="C430" s="62"/>
      <c r="D430" s="207" t="s">
        <v>216</v>
      </c>
      <c r="E430" s="62"/>
      <c r="F430" s="227" t="s">
        <v>1992</v>
      </c>
      <c r="G430" s="62"/>
      <c r="H430" s="62"/>
      <c r="I430" s="164"/>
      <c r="J430" s="62"/>
      <c r="K430" s="62"/>
      <c r="L430" s="60"/>
      <c r="M430" s="228"/>
      <c r="N430" s="41"/>
      <c r="O430" s="41"/>
      <c r="P430" s="41"/>
      <c r="Q430" s="41"/>
      <c r="R430" s="41"/>
      <c r="S430" s="41"/>
      <c r="T430" s="77"/>
      <c r="AT430" s="24" t="s">
        <v>216</v>
      </c>
      <c r="AU430" s="24" t="s">
        <v>85</v>
      </c>
    </row>
    <row r="431" spans="2:51" s="12" customFormat="1" ht="13.5">
      <c r="B431" s="216"/>
      <c r="C431" s="217"/>
      <c r="D431" s="207" t="s">
        <v>166</v>
      </c>
      <c r="E431" s="218" t="s">
        <v>21</v>
      </c>
      <c r="F431" s="219" t="s">
        <v>1993</v>
      </c>
      <c r="G431" s="217"/>
      <c r="H431" s="220">
        <v>181.35</v>
      </c>
      <c r="I431" s="221"/>
      <c r="J431" s="217"/>
      <c r="K431" s="217"/>
      <c r="L431" s="222"/>
      <c r="M431" s="223"/>
      <c r="N431" s="224"/>
      <c r="O431" s="224"/>
      <c r="P431" s="224"/>
      <c r="Q431" s="224"/>
      <c r="R431" s="224"/>
      <c r="S431" s="224"/>
      <c r="T431" s="225"/>
      <c r="AT431" s="226" t="s">
        <v>166</v>
      </c>
      <c r="AU431" s="226" t="s">
        <v>85</v>
      </c>
      <c r="AV431" s="12" t="s">
        <v>85</v>
      </c>
      <c r="AW431" s="12" t="s">
        <v>37</v>
      </c>
      <c r="AX431" s="12" t="s">
        <v>82</v>
      </c>
      <c r="AY431" s="226" t="s">
        <v>157</v>
      </c>
    </row>
    <row r="432" spans="2:65" s="1" customFormat="1" ht="22.8" customHeight="1">
      <c r="B432" s="40"/>
      <c r="C432" s="193" t="s">
        <v>766</v>
      </c>
      <c r="D432" s="193" t="s">
        <v>160</v>
      </c>
      <c r="E432" s="194" t="s">
        <v>1994</v>
      </c>
      <c r="F432" s="195" t="s">
        <v>1995</v>
      </c>
      <c r="G432" s="196" t="s">
        <v>275</v>
      </c>
      <c r="H432" s="197">
        <v>181.35</v>
      </c>
      <c r="I432" s="198">
        <v>120.14</v>
      </c>
      <c r="J432" s="199">
        <f>ROUND(I432*H432,2)</f>
        <v>21787.39</v>
      </c>
      <c r="K432" s="195" t="s">
        <v>214</v>
      </c>
      <c r="L432" s="60"/>
      <c r="M432" s="200" t="s">
        <v>21</v>
      </c>
      <c r="N432" s="201" t="s">
        <v>45</v>
      </c>
      <c r="O432" s="41"/>
      <c r="P432" s="202">
        <f>O432*H432</f>
        <v>0</v>
      </c>
      <c r="Q432" s="202">
        <v>0</v>
      </c>
      <c r="R432" s="202">
        <f>Q432*H432</f>
        <v>0</v>
      </c>
      <c r="S432" s="202">
        <v>0</v>
      </c>
      <c r="T432" s="203">
        <f>S432*H432</f>
        <v>0</v>
      </c>
      <c r="AR432" s="24" t="s">
        <v>164</v>
      </c>
      <c r="AT432" s="24" t="s">
        <v>160</v>
      </c>
      <c r="AU432" s="24" t="s">
        <v>85</v>
      </c>
      <c r="AY432" s="24" t="s">
        <v>157</v>
      </c>
      <c r="BE432" s="204">
        <f>IF(N432="základní",J432,0)</f>
        <v>21787.39</v>
      </c>
      <c r="BF432" s="204">
        <f>IF(N432="snížená",J432,0)</f>
        <v>0</v>
      </c>
      <c r="BG432" s="204">
        <f>IF(N432="zákl. přenesená",J432,0)</f>
        <v>0</v>
      </c>
      <c r="BH432" s="204">
        <f>IF(N432="sníž. přenesená",J432,0)</f>
        <v>0</v>
      </c>
      <c r="BI432" s="204">
        <f>IF(N432="nulová",J432,0)</f>
        <v>0</v>
      </c>
      <c r="BJ432" s="24" t="s">
        <v>82</v>
      </c>
      <c r="BK432" s="204">
        <f>ROUND(I432*H432,2)</f>
        <v>21787.39</v>
      </c>
      <c r="BL432" s="24" t="s">
        <v>164</v>
      </c>
      <c r="BM432" s="24" t="s">
        <v>1996</v>
      </c>
    </row>
    <row r="433" spans="2:47" s="1" customFormat="1" ht="312">
      <c r="B433" s="40"/>
      <c r="C433" s="62"/>
      <c r="D433" s="207" t="s">
        <v>216</v>
      </c>
      <c r="E433" s="62"/>
      <c r="F433" s="227" t="s">
        <v>1992</v>
      </c>
      <c r="G433" s="62"/>
      <c r="H433" s="62"/>
      <c r="I433" s="164"/>
      <c r="J433" s="62"/>
      <c r="K433" s="62"/>
      <c r="L433" s="60"/>
      <c r="M433" s="228"/>
      <c r="N433" s="41"/>
      <c r="O433" s="41"/>
      <c r="P433" s="41"/>
      <c r="Q433" s="41"/>
      <c r="R433" s="41"/>
      <c r="S433" s="41"/>
      <c r="T433" s="77"/>
      <c r="AT433" s="24" t="s">
        <v>216</v>
      </c>
      <c r="AU433" s="24" t="s">
        <v>85</v>
      </c>
    </row>
    <row r="434" spans="2:65" s="1" customFormat="1" ht="22.8" customHeight="1">
      <c r="B434" s="40"/>
      <c r="C434" s="193" t="s">
        <v>772</v>
      </c>
      <c r="D434" s="193" t="s">
        <v>160</v>
      </c>
      <c r="E434" s="194" t="s">
        <v>1997</v>
      </c>
      <c r="F434" s="195" t="s">
        <v>1998</v>
      </c>
      <c r="G434" s="196" t="s">
        <v>275</v>
      </c>
      <c r="H434" s="197">
        <v>181.35</v>
      </c>
      <c r="I434" s="198">
        <v>98.85</v>
      </c>
      <c r="J434" s="199">
        <f>ROUND(I434*H434,2)</f>
        <v>17926.45</v>
      </c>
      <c r="K434" s="195" t="s">
        <v>214</v>
      </c>
      <c r="L434" s="60"/>
      <c r="M434" s="200" t="s">
        <v>21</v>
      </c>
      <c r="N434" s="201" t="s">
        <v>45</v>
      </c>
      <c r="O434" s="41"/>
      <c r="P434" s="202">
        <f>O434*H434</f>
        <v>0</v>
      </c>
      <c r="Q434" s="202">
        <v>0</v>
      </c>
      <c r="R434" s="202">
        <f>Q434*H434</f>
        <v>0</v>
      </c>
      <c r="S434" s="202">
        <v>0</v>
      </c>
      <c r="T434" s="203">
        <f>S434*H434</f>
        <v>0</v>
      </c>
      <c r="AR434" s="24" t="s">
        <v>164</v>
      </c>
      <c r="AT434" s="24" t="s">
        <v>160</v>
      </c>
      <c r="AU434" s="24" t="s">
        <v>85</v>
      </c>
      <c r="AY434" s="24" t="s">
        <v>157</v>
      </c>
      <c r="BE434" s="204">
        <f>IF(N434="základní",J434,0)</f>
        <v>17926.45</v>
      </c>
      <c r="BF434" s="204">
        <f>IF(N434="snížená",J434,0)</f>
        <v>0</v>
      </c>
      <c r="BG434" s="204">
        <f>IF(N434="zákl. přenesená",J434,0)</f>
        <v>0</v>
      </c>
      <c r="BH434" s="204">
        <f>IF(N434="sníž. přenesená",J434,0)</f>
        <v>0</v>
      </c>
      <c r="BI434" s="204">
        <f>IF(N434="nulová",J434,0)</f>
        <v>0</v>
      </c>
      <c r="BJ434" s="24" t="s">
        <v>82</v>
      </c>
      <c r="BK434" s="204">
        <f>ROUND(I434*H434,2)</f>
        <v>17926.45</v>
      </c>
      <c r="BL434" s="24" t="s">
        <v>164</v>
      </c>
      <c r="BM434" s="24" t="s">
        <v>1999</v>
      </c>
    </row>
    <row r="435" spans="2:47" s="1" customFormat="1" ht="312">
      <c r="B435" s="40"/>
      <c r="C435" s="62"/>
      <c r="D435" s="207" t="s">
        <v>216</v>
      </c>
      <c r="E435" s="62"/>
      <c r="F435" s="227" t="s">
        <v>1992</v>
      </c>
      <c r="G435" s="62"/>
      <c r="H435" s="62"/>
      <c r="I435" s="164"/>
      <c r="J435" s="62"/>
      <c r="K435" s="62"/>
      <c r="L435" s="60"/>
      <c r="M435" s="228"/>
      <c r="N435" s="41"/>
      <c r="O435" s="41"/>
      <c r="P435" s="41"/>
      <c r="Q435" s="41"/>
      <c r="R435" s="41"/>
      <c r="S435" s="41"/>
      <c r="T435" s="77"/>
      <c r="AT435" s="24" t="s">
        <v>216</v>
      </c>
      <c r="AU435" s="24" t="s">
        <v>85</v>
      </c>
    </row>
    <row r="436" spans="2:65" s="1" customFormat="1" ht="14.4" customHeight="1">
      <c r="B436" s="40"/>
      <c r="C436" s="193" t="s">
        <v>779</v>
      </c>
      <c r="D436" s="193" t="s">
        <v>160</v>
      </c>
      <c r="E436" s="194" t="s">
        <v>2000</v>
      </c>
      <c r="F436" s="195" t="s">
        <v>2001</v>
      </c>
      <c r="G436" s="196" t="s">
        <v>275</v>
      </c>
      <c r="H436" s="197">
        <v>37.8</v>
      </c>
      <c r="I436" s="198">
        <v>1173.16</v>
      </c>
      <c r="J436" s="199">
        <f>ROUND(I436*H436,2)</f>
        <v>44345.45</v>
      </c>
      <c r="K436" s="195" t="s">
        <v>214</v>
      </c>
      <c r="L436" s="60"/>
      <c r="M436" s="200" t="s">
        <v>21</v>
      </c>
      <c r="N436" s="201" t="s">
        <v>45</v>
      </c>
      <c r="O436" s="41"/>
      <c r="P436" s="202">
        <f>O436*H436</f>
        <v>0</v>
      </c>
      <c r="Q436" s="202">
        <v>0.12</v>
      </c>
      <c r="R436" s="202">
        <f>Q436*H436</f>
        <v>4.536</v>
      </c>
      <c r="S436" s="202">
        <v>2.49</v>
      </c>
      <c r="T436" s="203">
        <f>S436*H436</f>
        <v>94.122</v>
      </c>
      <c r="AR436" s="24" t="s">
        <v>164</v>
      </c>
      <c r="AT436" s="24" t="s">
        <v>160</v>
      </c>
      <c r="AU436" s="24" t="s">
        <v>85</v>
      </c>
      <c r="AY436" s="24" t="s">
        <v>157</v>
      </c>
      <c r="BE436" s="204">
        <f>IF(N436="základní",J436,0)</f>
        <v>44345.45</v>
      </c>
      <c r="BF436" s="204">
        <f>IF(N436="snížená",J436,0)</f>
        <v>0</v>
      </c>
      <c r="BG436" s="204">
        <f>IF(N436="zákl. přenesená",J436,0)</f>
        <v>0</v>
      </c>
      <c r="BH436" s="204">
        <f>IF(N436="sníž. přenesená",J436,0)</f>
        <v>0</v>
      </c>
      <c r="BI436" s="204">
        <f>IF(N436="nulová",J436,0)</f>
        <v>0</v>
      </c>
      <c r="BJ436" s="24" t="s">
        <v>82</v>
      </c>
      <c r="BK436" s="204">
        <f>ROUND(I436*H436,2)</f>
        <v>44345.45</v>
      </c>
      <c r="BL436" s="24" t="s">
        <v>164</v>
      </c>
      <c r="BM436" s="24" t="s">
        <v>2002</v>
      </c>
    </row>
    <row r="437" spans="2:47" s="1" customFormat="1" ht="264">
      <c r="B437" s="40"/>
      <c r="C437" s="62"/>
      <c r="D437" s="207" t="s">
        <v>216</v>
      </c>
      <c r="E437" s="62"/>
      <c r="F437" s="227" t="s">
        <v>2003</v>
      </c>
      <c r="G437" s="62"/>
      <c r="H437" s="62"/>
      <c r="I437" s="164"/>
      <c r="J437" s="62"/>
      <c r="K437" s="62"/>
      <c r="L437" s="60"/>
      <c r="M437" s="228"/>
      <c r="N437" s="41"/>
      <c r="O437" s="41"/>
      <c r="P437" s="41"/>
      <c r="Q437" s="41"/>
      <c r="R437" s="41"/>
      <c r="S437" s="41"/>
      <c r="T437" s="77"/>
      <c r="AT437" s="24" t="s">
        <v>216</v>
      </c>
      <c r="AU437" s="24" t="s">
        <v>85</v>
      </c>
    </row>
    <row r="438" spans="2:51" s="11" customFormat="1" ht="13.5">
      <c r="B438" s="205"/>
      <c r="C438" s="206"/>
      <c r="D438" s="207" t="s">
        <v>166</v>
      </c>
      <c r="E438" s="208" t="s">
        <v>21</v>
      </c>
      <c r="F438" s="209" t="s">
        <v>2004</v>
      </c>
      <c r="G438" s="206"/>
      <c r="H438" s="208" t="s">
        <v>21</v>
      </c>
      <c r="I438" s="210"/>
      <c r="J438" s="206"/>
      <c r="K438" s="206"/>
      <c r="L438" s="211"/>
      <c r="M438" s="212"/>
      <c r="N438" s="213"/>
      <c r="O438" s="213"/>
      <c r="P438" s="213"/>
      <c r="Q438" s="213"/>
      <c r="R438" s="213"/>
      <c r="S438" s="213"/>
      <c r="T438" s="214"/>
      <c r="AT438" s="215" t="s">
        <v>166</v>
      </c>
      <c r="AU438" s="215" t="s">
        <v>85</v>
      </c>
      <c r="AV438" s="11" t="s">
        <v>82</v>
      </c>
      <c r="AW438" s="11" t="s">
        <v>37</v>
      </c>
      <c r="AX438" s="11" t="s">
        <v>74</v>
      </c>
      <c r="AY438" s="215" t="s">
        <v>157</v>
      </c>
    </row>
    <row r="439" spans="2:51" s="12" customFormat="1" ht="13.5">
      <c r="B439" s="216"/>
      <c r="C439" s="217"/>
      <c r="D439" s="207" t="s">
        <v>166</v>
      </c>
      <c r="E439" s="218" t="s">
        <v>21</v>
      </c>
      <c r="F439" s="219" t="s">
        <v>2005</v>
      </c>
      <c r="G439" s="217"/>
      <c r="H439" s="220">
        <v>37.8</v>
      </c>
      <c r="I439" s="221"/>
      <c r="J439" s="217"/>
      <c r="K439" s="217"/>
      <c r="L439" s="222"/>
      <c r="M439" s="223"/>
      <c r="N439" s="224"/>
      <c r="O439" s="224"/>
      <c r="P439" s="224"/>
      <c r="Q439" s="224"/>
      <c r="R439" s="224"/>
      <c r="S439" s="224"/>
      <c r="T439" s="225"/>
      <c r="AT439" s="226" t="s">
        <v>166</v>
      </c>
      <c r="AU439" s="226" t="s">
        <v>85</v>
      </c>
      <c r="AV439" s="12" t="s">
        <v>85</v>
      </c>
      <c r="AW439" s="12" t="s">
        <v>37</v>
      </c>
      <c r="AX439" s="12" t="s">
        <v>82</v>
      </c>
      <c r="AY439" s="226" t="s">
        <v>157</v>
      </c>
    </row>
    <row r="440" spans="2:65" s="1" customFormat="1" ht="14.4" customHeight="1">
      <c r="B440" s="40"/>
      <c r="C440" s="193" t="s">
        <v>785</v>
      </c>
      <c r="D440" s="193" t="s">
        <v>160</v>
      </c>
      <c r="E440" s="194" t="s">
        <v>2006</v>
      </c>
      <c r="F440" s="195" t="s">
        <v>2007</v>
      </c>
      <c r="G440" s="196" t="s">
        <v>275</v>
      </c>
      <c r="H440" s="197">
        <v>44.5</v>
      </c>
      <c r="I440" s="198">
        <v>1382.21</v>
      </c>
      <c r="J440" s="199">
        <f>ROUND(I440*H440,2)</f>
        <v>61508.35</v>
      </c>
      <c r="K440" s="195" t="s">
        <v>214</v>
      </c>
      <c r="L440" s="60"/>
      <c r="M440" s="200" t="s">
        <v>21</v>
      </c>
      <c r="N440" s="201" t="s">
        <v>45</v>
      </c>
      <c r="O440" s="41"/>
      <c r="P440" s="202">
        <f>O440*H440</f>
        <v>0</v>
      </c>
      <c r="Q440" s="202">
        <v>0.12</v>
      </c>
      <c r="R440" s="202">
        <f>Q440*H440</f>
        <v>5.34</v>
      </c>
      <c r="S440" s="202">
        <v>2.2</v>
      </c>
      <c r="T440" s="203">
        <f>S440*H440</f>
        <v>97.9</v>
      </c>
      <c r="AR440" s="24" t="s">
        <v>164</v>
      </c>
      <c r="AT440" s="24" t="s">
        <v>160</v>
      </c>
      <c r="AU440" s="24" t="s">
        <v>85</v>
      </c>
      <c r="AY440" s="24" t="s">
        <v>157</v>
      </c>
      <c r="BE440" s="204">
        <f>IF(N440="základní",J440,0)</f>
        <v>61508.35</v>
      </c>
      <c r="BF440" s="204">
        <f>IF(N440="snížená",J440,0)</f>
        <v>0</v>
      </c>
      <c r="BG440" s="204">
        <f>IF(N440="zákl. přenesená",J440,0)</f>
        <v>0</v>
      </c>
      <c r="BH440" s="204">
        <f>IF(N440="sníž. přenesená",J440,0)</f>
        <v>0</v>
      </c>
      <c r="BI440" s="204">
        <f>IF(N440="nulová",J440,0)</f>
        <v>0</v>
      </c>
      <c r="BJ440" s="24" t="s">
        <v>82</v>
      </c>
      <c r="BK440" s="204">
        <f>ROUND(I440*H440,2)</f>
        <v>61508.35</v>
      </c>
      <c r="BL440" s="24" t="s">
        <v>164</v>
      </c>
      <c r="BM440" s="24" t="s">
        <v>2008</v>
      </c>
    </row>
    <row r="441" spans="2:47" s="1" customFormat="1" ht="264">
      <c r="B441" s="40"/>
      <c r="C441" s="62"/>
      <c r="D441" s="207" t="s">
        <v>216</v>
      </c>
      <c r="E441" s="62"/>
      <c r="F441" s="227" t="s">
        <v>2003</v>
      </c>
      <c r="G441" s="62"/>
      <c r="H441" s="62"/>
      <c r="I441" s="164"/>
      <c r="J441" s="62"/>
      <c r="K441" s="62"/>
      <c r="L441" s="60"/>
      <c r="M441" s="228"/>
      <c r="N441" s="41"/>
      <c r="O441" s="41"/>
      <c r="P441" s="41"/>
      <c r="Q441" s="41"/>
      <c r="R441" s="41"/>
      <c r="S441" s="41"/>
      <c r="T441" s="77"/>
      <c r="AT441" s="24" t="s">
        <v>216</v>
      </c>
      <c r="AU441" s="24" t="s">
        <v>85</v>
      </c>
    </row>
    <row r="442" spans="2:51" s="11" customFormat="1" ht="13.5">
      <c r="B442" s="205"/>
      <c r="C442" s="206"/>
      <c r="D442" s="207" t="s">
        <v>166</v>
      </c>
      <c r="E442" s="208" t="s">
        <v>21</v>
      </c>
      <c r="F442" s="209" t="s">
        <v>2009</v>
      </c>
      <c r="G442" s="206"/>
      <c r="H442" s="208" t="s">
        <v>21</v>
      </c>
      <c r="I442" s="210"/>
      <c r="J442" s="206"/>
      <c r="K442" s="206"/>
      <c r="L442" s="211"/>
      <c r="M442" s="212"/>
      <c r="N442" s="213"/>
      <c r="O442" s="213"/>
      <c r="P442" s="213"/>
      <c r="Q442" s="213"/>
      <c r="R442" s="213"/>
      <c r="S442" s="213"/>
      <c r="T442" s="214"/>
      <c r="AT442" s="215" t="s">
        <v>166</v>
      </c>
      <c r="AU442" s="215" t="s">
        <v>85</v>
      </c>
      <c r="AV442" s="11" t="s">
        <v>82</v>
      </c>
      <c r="AW442" s="11" t="s">
        <v>37</v>
      </c>
      <c r="AX442" s="11" t="s">
        <v>74</v>
      </c>
      <c r="AY442" s="215" t="s">
        <v>157</v>
      </c>
    </row>
    <row r="443" spans="2:51" s="12" customFormat="1" ht="13.5">
      <c r="B443" s="216"/>
      <c r="C443" s="217"/>
      <c r="D443" s="207" t="s">
        <v>166</v>
      </c>
      <c r="E443" s="218" t="s">
        <v>21</v>
      </c>
      <c r="F443" s="219" t="s">
        <v>2010</v>
      </c>
      <c r="G443" s="217"/>
      <c r="H443" s="220">
        <v>18.9</v>
      </c>
      <c r="I443" s="221"/>
      <c r="J443" s="217"/>
      <c r="K443" s="217"/>
      <c r="L443" s="222"/>
      <c r="M443" s="223"/>
      <c r="N443" s="224"/>
      <c r="O443" s="224"/>
      <c r="P443" s="224"/>
      <c r="Q443" s="224"/>
      <c r="R443" s="224"/>
      <c r="S443" s="224"/>
      <c r="T443" s="225"/>
      <c r="AT443" s="226" t="s">
        <v>166</v>
      </c>
      <c r="AU443" s="226" t="s">
        <v>85</v>
      </c>
      <c r="AV443" s="12" t="s">
        <v>85</v>
      </c>
      <c r="AW443" s="12" t="s">
        <v>37</v>
      </c>
      <c r="AX443" s="12" t="s">
        <v>74</v>
      </c>
      <c r="AY443" s="226" t="s">
        <v>157</v>
      </c>
    </row>
    <row r="444" spans="2:51" s="12" customFormat="1" ht="13.5">
      <c r="B444" s="216"/>
      <c r="C444" s="217"/>
      <c r="D444" s="207" t="s">
        <v>166</v>
      </c>
      <c r="E444" s="218" t="s">
        <v>21</v>
      </c>
      <c r="F444" s="219" t="s">
        <v>2011</v>
      </c>
      <c r="G444" s="217"/>
      <c r="H444" s="220">
        <v>25.6</v>
      </c>
      <c r="I444" s="221"/>
      <c r="J444" s="217"/>
      <c r="K444" s="217"/>
      <c r="L444" s="222"/>
      <c r="M444" s="223"/>
      <c r="N444" s="224"/>
      <c r="O444" s="224"/>
      <c r="P444" s="224"/>
      <c r="Q444" s="224"/>
      <c r="R444" s="224"/>
      <c r="S444" s="224"/>
      <c r="T444" s="225"/>
      <c r="AT444" s="226" t="s">
        <v>166</v>
      </c>
      <c r="AU444" s="226" t="s">
        <v>85</v>
      </c>
      <c r="AV444" s="12" t="s">
        <v>85</v>
      </c>
      <c r="AW444" s="12" t="s">
        <v>37</v>
      </c>
      <c r="AX444" s="12" t="s">
        <v>74</v>
      </c>
      <c r="AY444" s="226" t="s">
        <v>157</v>
      </c>
    </row>
    <row r="445" spans="2:51" s="13" customFormat="1" ht="13.5">
      <c r="B445" s="232"/>
      <c r="C445" s="233"/>
      <c r="D445" s="207" t="s">
        <v>166</v>
      </c>
      <c r="E445" s="234" t="s">
        <v>21</v>
      </c>
      <c r="F445" s="235" t="s">
        <v>285</v>
      </c>
      <c r="G445" s="233"/>
      <c r="H445" s="236">
        <v>44.5</v>
      </c>
      <c r="I445" s="237"/>
      <c r="J445" s="233"/>
      <c r="K445" s="233"/>
      <c r="L445" s="238"/>
      <c r="M445" s="239"/>
      <c r="N445" s="240"/>
      <c r="O445" s="240"/>
      <c r="P445" s="240"/>
      <c r="Q445" s="240"/>
      <c r="R445" s="240"/>
      <c r="S445" s="240"/>
      <c r="T445" s="241"/>
      <c r="AT445" s="242" t="s">
        <v>166</v>
      </c>
      <c r="AU445" s="242" t="s">
        <v>85</v>
      </c>
      <c r="AV445" s="13" t="s">
        <v>164</v>
      </c>
      <c r="AW445" s="13" t="s">
        <v>37</v>
      </c>
      <c r="AX445" s="13" t="s">
        <v>82</v>
      </c>
      <c r="AY445" s="242" t="s">
        <v>157</v>
      </c>
    </row>
    <row r="446" spans="2:65" s="1" customFormat="1" ht="22.8" customHeight="1">
      <c r="B446" s="40"/>
      <c r="C446" s="193" t="s">
        <v>790</v>
      </c>
      <c r="D446" s="193" t="s">
        <v>160</v>
      </c>
      <c r="E446" s="194" t="s">
        <v>2012</v>
      </c>
      <c r="F446" s="195" t="s">
        <v>2013</v>
      </c>
      <c r="G446" s="196" t="s">
        <v>275</v>
      </c>
      <c r="H446" s="197">
        <v>64.18</v>
      </c>
      <c r="I446" s="198">
        <v>1761.05</v>
      </c>
      <c r="J446" s="199">
        <f>ROUND(I446*H446,2)</f>
        <v>113024.19</v>
      </c>
      <c r="K446" s="195" t="s">
        <v>214</v>
      </c>
      <c r="L446" s="60"/>
      <c r="M446" s="200" t="s">
        <v>21</v>
      </c>
      <c r="N446" s="201" t="s">
        <v>45</v>
      </c>
      <c r="O446" s="41"/>
      <c r="P446" s="202">
        <f>O446*H446</f>
        <v>0</v>
      </c>
      <c r="Q446" s="202">
        <v>0.12171</v>
      </c>
      <c r="R446" s="202">
        <f>Q446*H446</f>
        <v>7.811347800000001</v>
      </c>
      <c r="S446" s="202">
        <v>2.4</v>
      </c>
      <c r="T446" s="203">
        <f>S446*H446</f>
        <v>154.032</v>
      </c>
      <c r="AR446" s="24" t="s">
        <v>164</v>
      </c>
      <c r="AT446" s="24" t="s">
        <v>160</v>
      </c>
      <c r="AU446" s="24" t="s">
        <v>85</v>
      </c>
      <c r="AY446" s="24" t="s">
        <v>157</v>
      </c>
      <c r="BE446" s="204">
        <f>IF(N446="základní",J446,0)</f>
        <v>113024.19</v>
      </c>
      <c r="BF446" s="204">
        <f>IF(N446="snížená",J446,0)</f>
        <v>0</v>
      </c>
      <c r="BG446" s="204">
        <f>IF(N446="zákl. přenesená",J446,0)</f>
        <v>0</v>
      </c>
      <c r="BH446" s="204">
        <f>IF(N446="sníž. přenesená",J446,0)</f>
        <v>0</v>
      </c>
      <c r="BI446" s="204">
        <f>IF(N446="nulová",J446,0)</f>
        <v>0</v>
      </c>
      <c r="BJ446" s="24" t="s">
        <v>82</v>
      </c>
      <c r="BK446" s="204">
        <f>ROUND(I446*H446,2)</f>
        <v>113024.19</v>
      </c>
      <c r="BL446" s="24" t="s">
        <v>164</v>
      </c>
      <c r="BM446" s="24" t="s">
        <v>2014</v>
      </c>
    </row>
    <row r="447" spans="2:47" s="1" customFormat="1" ht="264">
      <c r="B447" s="40"/>
      <c r="C447" s="62"/>
      <c r="D447" s="207" t="s">
        <v>216</v>
      </c>
      <c r="E447" s="62"/>
      <c r="F447" s="227" t="s">
        <v>2003</v>
      </c>
      <c r="G447" s="62"/>
      <c r="H447" s="62"/>
      <c r="I447" s="164"/>
      <c r="J447" s="62"/>
      <c r="K447" s="62"/>
      <c r="L447" s="60"/>
      <c r="M447" s="228"/>
      <c r="N447" s="41"/>
      <c r="O447" s="41"/>
      <c r="P447" s="41"/>
      <c r="Q447" s="41"/>
      <c r="R447" s="41"/>
      <c r="S447" s="41"/>
      <c r="T447" s="77"/>
      <c r="AT447" s="24" t="s">
        <v>216</v>
      </c>
      <c r="AU447" s="24" t="s">
        <v>85</v>
      </c>
    </row>
    <row r="448" spans="2:51" s="11" customFormat="1" ht="13.5">
      <c r="B448" s="205"/>
      <c r="C448" s="206"/>
      <c r="D448" s="207" t="s">
        <v>166</v>
      </c>
      <c r="E448" s="208" t="s">
        <v>21</v>
      </c>
      <c r="F448" s="209" t="s">
        <v>2015</v>
      </c>
      <c r="G448" s="206"/>
      <c r="H448" s="208" t="s">
        <v>21</v>
      </c>
      <c r="I448" s="210"/>
      <c r="J448" s="206"/>
      <c r="K448" s="206"/>
      <c r="L448" s="211"/>
      <c r="M448" s="212"/>
      <c r="N448" s="213"/>
      <c r="O448" s="213"/>
      <c r="P448" s="213"/>
      <c r="Q448" s="213"/>
      <c r="R448" s="213"/>
      <c r="S448" s="213"/>
      <c r="T448" s="214"/>
      <c r="AT448" s="215" t="s">
        <v>166</v>
      </c>
      <c r="AU448" s="215" t="s">
        <v>85</v>
      </c>
      <c r="AV448" s="11" t="s">
        <v>82</v>
      </c>
      <c r="AW448" s="11" t="s">
        <v>37</v>
      </c>
      <c r="AX448" s="11" t="s">
        <v>74</v>
      </c>
      <c r="AY448" s="215" t="s">
        <v>157</v>
      </c>
    </row>
    <row r="449" spans="2:51" s="12" customFormat="1" ht="13.5">
      <c r="B449" s="216"/>
      <c r="C449" s="217"/>
      <c r="D449" s="207" t="s">
        <v>166</v>
      </c>
      <c r="E449" s="218" t="s">
        <v>21</v>
      </c>
      <c r="F449" s="219" t="s">
        <v>2016</v>
      </c>
      <c r="G449" s="217"/>
      <c r="H449" s="220">
        <v>63.94</v>
      </c>
      <c r="I449" s="221"/>
      <c r="J449" s="217"/>
      <c r="K449" s="217"/>
      <c r="L449" s="222"/>
      <c r="M449" s="223"/>
      <c r="N449" s="224"/>
      <c r="O449" s="224"/>
      <c r="P449" s="224"/>
      <c r="Q449" s="224"/>
      <c r="R449" s="224"/>
      <c r="S449" s="224"/>
      <c r="T449" s="225"/>
      <c r="AT449" s="226" t="s">
        <v>166</v>
      </c>
      <c r="AU449" s="226" t="s">
        <v>85</v>
      </c>
      <c r="AV449" s="12" t="s">
        <v>85</v>
      </c>
      <c r="AW449" s="12" t="s">
        <v>37</v>
      </c>
      <c r="AX449" s="12" t="s">
        <v>74</v>
      </c>
      <c r="AY449" s="226" t="s">
        <v>157</v>
      </c>
    </row>
    <row r="450" spans="2:51" s="11" customFormat="1" ht="13.5">
      <c r="B450" s="205"/>
      <c r="C450" s="206"/>
      <c r="D450" s="207" t="s">
        <v>166</v>
      </c>
      <c r="E450" s="208" t="s">
        <v>21</v>
      </c>
      <c r="F450" s="209" t="s">
        <v>2017</v>
      </c>
      <c r="G450" s="206"/>
      <c r="H450" s="208" t="s">
        <v>21</v>
      </c>
      <c r="I450" s="210"/>
      <c r="J450" s="206"/>
      <c r="K450" s="206"/>
      <c r="L450" s="211"/>
      <c r="M450" s="212"/>
      <c r="N450" s="213"/>
      <c r="O450" s="213"/>
      <c r="P450" s="213"/>
      <c r="Q450" s="213"/>
      <c r="R450" s="213"/>
      <c r="S450" s="213"/>
      <c r="T450" s="214"/>
      <c r="AT450" s="215" t="s">
        <v>166</v>
      </c>
      <c r="AU450" s="215" t="s">
        <v>85</v>
      </c>
      <c r="AV450" s="11" t="s">
        <v>82</v>
      </c>
      <c r="AW450" s="11" t="s">
        <v>37</v>
      </c>
      <c r="AX450" s="11" t="s">
        <v>74</v>
      </c>
      <c r="AY450" s="215" t="s">
        <v>157</v>
      </c>
    </row>
    <row r="451" spans="2:51" s="12" customFormat="1" ht="13.5">
      <c r="B451" s="216"/>
      <c r="C451" s="217"/>
      <c r="D451" s="207" t="s">
        <v>166</v>
      </c>
      <c r="E451" s="218" t="s">
        <v>21</v>
      </c>
      <c r="F451" s="219" t="s">
        <v>2018</v>
      </c>
      <c r="G451" s="217"/>
      <c r="H451" s="220">
        <v>0.24</v>
      </c>
      <c r="I451" s="221"/>
      <c r="J451" s="217"/>
      <c r="K451" s="217"/>
      <c r="L451" s="222"/>
      <c r="M451" s="223"/>
      <c r="N451" s="224"/>
      <c r="O451" s="224"/>
      <c r="P451" s="224"/>
      <c r="Q451" s="224"/>
      <c r="R451" s="224"/>
      <c r="S451" s="224"/>
      <c r="T451" s="225"/>
      <c r="AT451" s="226" t="s">
        <v>166</v>
      </c>
      <c r="AU451" s="226" t="s">
        <v>85</v>
      </c>
      <c r="AV451" s="12" t="s">
        <v>85</v>
      </c>
      <c r="AW451" s="12" t="s">
        <v>37</v>
      </c>
      <c r="AX451" s="12" t="s">
        <v>74</v>
      </c>
      <c r="AY451" s="226" t="s">
        <v>157</v>
      </c>
    </row>
    <row r="452" spans="2:51" s="13" customFormat="1" ht="13.5">
      <c r="B452" s="232"/>
      <c r="C452" s="233"/>
      <c r="D452" s="207" t="s">
        <v>166</v>
      </c>
      <c r="E452" s="234" t="s">
        <v>21</v>
      </c>
      <c r="F452" s="235" t="s">
        <v>285</v>
      </c>
      <c r="G452" s="233"/>
      <c r="H452" s="236">
        <v>64.18</v>
      </c>
      <c r="I452" s="237"/>
      <c r="J452" s="233"/>
      <c r="K452" s="233"/>
      <c r="L452" s="238"/>
      <c r="M452" s="239"/>
      <c r="N452" s="240"/>
      <c r="O452" s="240"/>
      <c r="P452" s="240"/>
      <c r="Q452" s="240"/>
      <c r="R452" s="240"/>
      <c r="S452" s="240"/>
      <c r="T452" s="241"/>
      <c r="AT452" s="242" t="s">
        <v>166</v>
      </c>
      <c r="AU452" s="242" t="s">
        <v>85</v>
      </c>
      <c r="AV452" s="13" t="s">
        <v>164</v>
      </c>
      <c r="AW452" s="13" t="s">
        <v>37</v>
      </c>
      <c r="AX452" s="13" t="s">
        <v>82</v>
      </c>
      <c r="AY452" s="242" t="s">
        <v>157</v>
      </c>
    </row>
    <row r="453" spans="2:65" s="1" customFormat="1" ht="22.8" customHeight="1">
      <c r="B453" s="40"/>
      <c r="C453" s="193" t="s">
        <v>796</v>
      </c>
      <c r="D453" s="193" t="s">
        <v>160</v>
      </c>
      <c r="E453" s="194" t="s">
        <v>2019</v>
      </c>
      <c r="F453" s="195" t="s">
        <v>2020</v>
      </c>
      <c r="G453" s="196" t="s">
        <v>577</v>
      </c>
      <c r="H453" s="197">
        <v>18</v>
      </c>
      <c r="I453" s="198">
        <v>227.4</v>
      </c>
      <c r="J453" s="199">
        <f>ROUND(I453*H453,2)</f>
        <v>4093.2</v>
      </c>
      <c r="K453" s="195" t="s">
        <v>214</v>
      </c>
      <c r="L453" s="60"/>
      <c r="M453" s="200" t="s">
        <v>21</v>
      </c>
      <c r="N453" s="201" t="s">
        <v>45</v>
      </c>
      <c r="O453" s="41"/>
      <c r="P453" s="202">
        <f>O453*H453</f>
        <v>0</v>
      </c>
      <c r="Q453" s="202">
        <v>8E-05</v>
      </c>
      <c r="R453" s="202">
        <f>Q453*H453</f>
        <v>0.00144</v>
      </c>
      <c r="S453" s="202">
        <v>0.018</v>
      </c>
      <c r="T453" s="203">
        <f>S453*H453</f>
        <v>0.32399999999999995</v>
      </c>
      <c r="AR453" s="24" t="s">
        <v>164</v>
      </c>
      <c r="AT453" s="24" t="s">
        <v>160</v>
      </c>
      <c r="AU453" s="24" t="s">
        <v>85</v>
      </c>
      <c r="AY453" s="24" t="s">
        <v>157</v>
      </c>
      <c r="BE453" s="204">
        <f>IF(N453="základní",J453,0)</f>
        <v>4093.2</v>
      </c>
      <c r="BF453" s="204">
        <f>IF(N453="snížená",J453,0)</f>
        <v>0</v>
      </c>
      <c r="BG453" s="204">
        <f>IF(N453="zákl. přenesená",J453,0)</f>
        <v>0</v>
      </c>
      <c r="BH453" s="204">
        <f>IF(N453="sníž. přenesená",J453,0)</f>
        <v>0</v>
      </c>
      <c r="BI453" s="204">
        <f>IF(N453="nulová",J453,0)</f>
        <v>0</v>
      </c>
      <c r="BJ453" s="24" t="s">
        <v>82</v>
      </c>
      <c r="BK453" s="204">
        <f>ROUND(I453*H453,2)</f>
        <v>4093.2</v>
      </c>
      <c r="BL453" s="24" t="s">
        <v>164</v>
      </c>
      <c r="BM453" s="24" t="s">
        <v>2021</v>
      </c>
    </row>
    <row r="454" spans="2:51" s="12" customFormat="1" ht="13.5">
      <c r="B454" s="216"/>
      <c r="C454" s="217"/>
      <c r="D454" s="207" t="s">
        <v>166</v>
      </c>
      <c r="E454" s="218" t="s">
        <v>21</v>
      </c>
      <c r="F454" s="219" t="s">
        <v>2022</v>
      </c>
      <c r="G454" s="217"/>
      <c r="H454" s="220">
        <v>18</v>
      </c>
      <c r="I454" s="221"/>
      <c r="J454" s="217"/>
      <c r="K454" s="217"/>
      <c r="L454" s="222"/>
      <c r="M454" s="223"/>
      <c r="N454" s="224"/>
      <c r="O454" s="224"/>
      <c r="P454" s="224"/>
      <c r="Q454" s="224"/>
      <c r="R454" s="224"/>
      <c r="S454" s="224"/>
      <c r="T454" s="225"/>
      <c r="AT454" s="226" t="s">
        <v>166</v>
      </c>
      <c r="AU454" s="226" t="s">
        <v>85</v>
      </c>
      <c r="AV454" s="12" t="s">
        <v>85</v>
      </c>
      <c r="AW454" s="12" t="s">
        <v>37</v>
      </c>
      <c r="AX454" s="12" t="s">
        <v>82</v>
      </c>
      <c r="AY454" s="226" t="s">
        <v>157</v>
      </c>
    </row>
    <row r="455" spans="2:65" s="1" customFormat="1" ht="22.8" customHeight="1">
      <c r="B455" s="40"/>
      <c r="C455" s="193" t="s">
        <v>801</v>
      </c>
      <c r="D455" s="193" t="s">
        <v>160</v>
      </c>
      <c r="E455" s="194" t="s">
        <v>2023</v>
      </c>
      <c r="F455" s="195" t="s">
        <v>2024</v>
      </c>
      <c r="G455" s="196" t="s">
        <v>213</v>
      </c>
      <c r="H455" s="197">
        <v>78.2</v>
      </c>
      <c r="I455" s="198">
        <v>175.77</v>
      </c>
      <c r="J455" s="199">
        <f>ROUND(I455*H455,2)</f>
        <v>13745.21</v>
      </c>
      <c r="K455" s="195" t="s">
        <v>214</v>
      </c>
      <c r="L455" s="60"/>
      <c r="M455" s="200" t="s">
        <v>21</v>
      </c>
      <c r="N455" s="201" t="s">
        <v>45</v>
      </c>
      <c r="O455" s="41"/>
      <c r="P455" s="202">
        <f>O455*H455</f>
        <v>0</v>
      </c>
      <c r="Q455" s="202">
        <v>0</v>
      </c>
      <c r="R455" s="202">
        <f>Q455*H455</f>
        <v>0</v>
      </c>
      <c r="S455" s="202">
        <v>0.073</v>
      </c>
      <c r="T455" s="203">
        <f>S455*H455</f>
        <v>5.7086</v>
      </c>
      <c r="AR455" s="24" t="s">
        <v>164</v>
      </c>
      <c r="AT455" s="24" t="s">
        <v>160</v>
      </c>
      <c r="AU455" s="24" t="s">
        <v>85</v>
      </c>
      <c r="AY455" s="24" t="s">
        <v>157</v>
      </c>
      <c r="BE455" s="204">
        <f>IF(N455="základní",J455,0)</f>
        <v>13745.21</v>
      </c>
      <c r="BF455" s="204">
        <f>IF(N455="snížená",J455,0)</f>
        <v>0</v>
      </c>
      <c r="BG455" s="204">
        <f>IF(N455="zákl. přenesená",J455,0)</f>
        <v>0</v>
      </c>
      <c r="BH455" s="204">
        <f>IF(N455="sníž. přenesená",J455,0)</f>
        <v>0</v>
      </c>
      <c r="BI455" s="204">
        <f>IF(N455="nulová",J455,0)</f>
        <v>0</v>
      </c>
      <c r="BJ455" s="24" t="s">
        <v>82</v>
      </c>
      <c r="BK455" s="204">
        <f>ROUND(I455*H455,2)</f>
        <v>13745.21</v>
      </c>
      <c r="BL455" s="24" t="s">
        <v>164</v>
      </c>
      <c r="BM455" s="24" t="s">
        <v>2025</v>
      </c>
    </row>
    <row r="456" spans="2:51" s="11" customFormat="1" ht="13.5">
      <c r="B456" s="205"/>
      <c r="C456" s="206"/>
      <c r="D456" s="207" t="s">
        <v>166</v>
      </c>
      <c r="E456" s="208" t="s">
        <v>21</v>
      </c>
      <c r="F456" s="209" t="s">
        <v>2026</v>
      </c>
      <c r="G456" s="206"/>
      <c r="H456" s="208" t="s">
        <v>21</v>
      </c>
      <c r="I456" s="210"/>
      <c r="J456" s="206"/>
      <c r="K456" s="206"/>
      <c r="L456" s="211"/>
      <c r="M456" s="212"/>
      <c r="N456" s="213"/>
      <c r="O456" s="213"/>
      <c r="P456" s="213"/>
      <c r="Q456" s="213"/>
      <c r="R456" s="213"/>
      <c r="S456" s="213"/>
      <c r="T456" s="214"/>
      <c r="AT456" s="215" t="s">
        <v>166</v>
      </c>
      <c r="AU456" s="215" t="s">
        <v>85</v>
      </c>
      <c r="AV456" s="11" t="s">
        <v>82</v>
      </c>
      <c r="AW456" s="11" t="s">
        <v>37</v>
      </c>
      <c r="AX456" s="11" t="s">
        <v>74</v>
      </c>
      <c r="AY456" s="215" t="s">
        <v>157</v>
      </c>
    </row>
    <row r="457" spans="2:51" s="12" customFormat="1" ht="13.5">
      <c r="B457" s="216"/>
      <c r="C457" s="217"/>
      <c r="D457" s="207" t="s">
        <v>166</v>
      </c>
      <c r="E457" s="218" t="s">
        <v>21</v>
      </c>
      <c r="F457" s="219" t="s">
        <v>2027</v>
      </c>
      <c r="G457" s="217"/>
      <c r="H457" s="220">
        <v>78.2</v>
      </c>
      <c r="I457" s="221"/>
      <c r="J457" s="217"/>
      <c r="K457" s="217"/>
      <c r="L457" s="222"/>
      <c r="M457" s="223"/>
      <c r="N457" s="224"/>
      <c r="O457" s="224"/>
      <c r="P457" s="224"/>
      <c r="Q457" s="224"/>
      <c r="R457" s="224"/>
      <c r="S457" s="224"/>
      <c r="T457" s="225"/>
      <c r="AT457" s="226" t="s">
        <v>166</v>
      </c>
      <c r="AU457" s="226" t="s">
        <v>85</v>
      </c>
      <c r="AV457" s="12" t="s">
        <v>85</v>
      </c>
      <c r="AW457" s="12" t="s">
        <v>37</v>
      </c>
      <c r="AX457" s="12" t="s">
        <v>82</v>
      </c>
      <c r="AY457" s="226" t="s">
        <v>157</v>
      </c>
    </row>
    <row r="458" spans="2:63" s="10" customFormat="1" ht="29.85" customHeight="1">
      <c r="B458" s="177"/>
      <c r="C458" s="178"/>
      <c r="D458" s="179" t="s">
        <v>73</v>
      </c>
      <c r="E458" s="191" t="s">
        <v>1085</v>
      </c>
      <c r="F458" s="191" t="s">
        <v>2028</v>
      </c>
      <c r="G458" s="178"/>
      <c r="H458" s="178"/>
      <c r="I458" s="181"/>
      <c r="J458" s="192">
        <f>BK458</f>
        <v>147939.34</v>
      </c>
      <c r="K458" s="178"/>
      <c r="L458" s="183"/>
      <c r="M458" s="184"/>
      <c r="N458" s="185"/>
      <c r="O458" s="185"/>
      <c r="P458" s="186">
        <f>SUM(P459:P497)</f>
        <v>0</v>
      </c>
      <c r="Q458" s="185"/>
      <c r="R458" s="186">
        <f>SUM(R459:R497)</f>
        <v>0</v>
      </c>
      <c r="S458" s="185"/>
      <c r="T458" s="187">
        <f>SUM(T459:T497)</f>
        <v>0</v>
      </c>
      <c r="AR458" s="188" t="s">
        <v>82</v>
      </c>
      <c r="AT458" s="189" t="s">
        <v>73</v>
      </c>
      <c r="AU458" s="189" t="s">
        <v>82</v>
      </c>
      <c r="AY458" s="188" t="s">
        <v>157</v>
      </c>
      <c r="BK458" s="190">
        <f>SUM(BK459:BK497)</f>
        <v>147939.34</v>
      </c>
    </row>
    <row r="459" spans="2:65" s="1" customFormat="1" ht="34.2" customHeight="1">
      <c r="B459" s="40"/>
      <c r="C459" s="193" t="s">
        <v>86</v>
      </c>
      <c r="D459" s="193" t="s">
        <v>160</v>
      </c>
      <c r="E459" s="194" t="s">
        <v>2029</v>
      </c>
      <c r="F459" s="195" t="s">
        <v>2030</v>
      </c>
      <c r="G459" s="196" t="s">
        <v>460</v>
      </c>
      <c r="H459" s="197">
        <v>5.709</v>
      </c>
      <c r="I459" s="198">
        <v>2458.36</v>
      </c>
      <c r="J459" s="199">
        <f>ROUND(I459*H459,2)</f>
        <v>14034.78</v>
      </c>
      <c r="K459" s="195" t="s">
        <v>214</v>
      </c>
      <c r="L459" s="60"/>
      <c r="M459" s="200" t="s">
        <v>21</v>
      </c>
      <c r="N459" s="201" t="s">
        <v>45</v>
      </c>
      <c r="O459" s="41"/>
      <c r="P459" s="202">
        <f>O459*H459</f>
        <v>0</v>
      </c>
      <c r="Q459" s="202">
        <v>0</v>
      </c>
      <c r="R459" s="202">
        <f>Q459*H459</f>
        <v>0</v>
      </c>
      <c r="S459" s="202">
        <v>0</v>
      </c>
      <c r="T459" s="203">
        <f>S459*H459</f>
        <v>0</v>
      </c>
      <c r="AR459" s="24" t="s">
        <v>164</v>
      </c>
      <c r="AT459" s="24" t="s">
        <v>160</v>
      </c>
      <c r="AU459" s="24" t="s">
        <v>85</v>
      </c>
      <c r="AY459" s="24" t="s">
        <v>157</v>
      </c>
      <c r="BE459" s="204">
        <f>IF(N459="základní",J459,0)</f>
        <v>14034.78</v>
      </c>
      <c r="BF459" s="204">
        <f>IF(N459="snížená",J459,0)</f>
        <v>0</v>
      </c>
      <c r="BG459" s="204">
        <f>IF(N459="zákl. přenesená",J459,0)</f>
        <v>0</v>
      </c>
      <c r="BH459" s="204">
        <f>IF(N459="sníž. přenesená",J459,0)</f>
        <v>0</v>
      </c>
      <c r="BI459" s="204">
        <f>IF(N459="nulová",J459,0)</f>
        <v>0</v>
      </c>
      <c r="BJ459" s="24" t="s">
        <v>82</v>
      </c>
      <c r="BK459" s="204">
        <f>ROUND(I459*H459,2)</f>
        <v>14034.78</v>
      </c>
      <c r="BL459" s="24" t="s">
        <v>164</v>
      </c>
      <c r="BM459" s="24" t="s">
        <v>2031</v>
      </c>
    </row>
    <row r="460" spans="2:47" s="1" customFormat="1" ht="108">
      <c r="B460" s="40"/>
      <c r="C460" s="62"/>
      <c r="D460" s="207" t="s">
        <v>216</v>
      </c>
      <c r="E460" s="62"/>
      <c r="F460" s="227" t="s">
        <v>2032</v>
      </c>
      <c r="G460" s="62"/>
      <c r="H460" s="62"/>
      <c r="I460" s="164"/>
      <c r="J460" s="62"/>
      <c r="K460" s="62"/>
      <c r="L460" s="60"/>
      <c r="M460" s="228"/>
      <c r="N460" s="41"/>
      <c r="O460" s="41"/>
      <c r="P460" s="41"/>
      <c r="Q460" s="41"/>
      <c r="R460" s="41"/>
      <c r="S460" s="41"/>
      <c r="T460" s="77"/>
      <c r="AT460" s="24" t="s">
        <v>216</v>
      </c>
      <c r="AU460" s="24" t="s">
        <v>85</v>
      </c>
    </row>
    <row r="461" spans="2:51" s="12" customFormat="1" ht="13.5">
      <c r="B461" s="216"/>
      <c r="C461" s="217"/>
      <c r="D461" s="207" t="s">
        <v>166</v>
      </c>
      <c r="E461" s="218" t="s">
        <v>21</v>
      </c>
      <c r="F461" s="219" t="s">
        <v>2033</v>
      </c>
      <c r="G461" s="217"/>
      <c r="H461" s="220">
        <v>5.709</v>
      </c>
      <c r="I461" s="221"/>
      <c r="J461" s="217"/>
      <c r="K461" s="217"/>
      <c r="L461" s="222"/>
      <c r="M461" s="223"/>
      <c r="N461" s="224"/>
      <c r="O461" s="224"/>
      <c r="P461" s="224"/>
      <c r="Q461" s="224"/>
      <c r="R461" s="224"/>
      <c r="S461" s="224"/>
      <c r="T461" s="225"/>
      <c r="AT461" s="226" t="s">
        <v>166</v>
      </c>
      <c r="AU461" s="226" t="s">
        <v>85</v>
      </c>
      <c r="AV461" s="12" t="s">
        <v>85</v>
      </c>
      <c r="AW461" s="12" t="s">
        <v>37</v>
      </c>
      <c r="AX461" s="12" t="s">
        <v>82</v>
      </c>
      <c r="AY461" s="226" t="s">
        <v>157</v>
      </c>
    </row>
    <row r="462" spans="2:65" s="1" customFormat="1" ht="22.8" customHeight="1">
      <c r="B462" s="40"/>
      <c r="C462" s="193" t="s">
        <v>90</v>
      </c>
      <c r="D462" s="193" t="s">
        <v>160</v>
      </c>
      <c r="E462" s="194" t="s">
        <v>2034</v>
      </c>
      <c r="F462" s="195" t="s">
        <v>2035</v>
      </c>
      <c r="G462" s="196" t="s">
        <v>460</v>
      </c>
      <c r="H462" s="197">
        <v>410.024</v>
      </c>
      <c r="I462" s="198">
        <v>131.46</v>
      </c>
      <c r="J462" s="199">
        <f>ROUND(I462*H462,2)</f>
        <v>53901.76</v>
      </c>
      <c r="K462" s="195" t="s">
        <v>214</v>
      </c>
      <c r="L462" s="60"/>
      <c r="M462" s="200" t="s">
        <v>21</v>
      </c>
      <c r="N462" s="201" t="s">
        <v>45</v>
      </c>
      <c r="O462" s="41"/>
      <c r="P462" s="202">
        <f>O462*H462</f>
        <v>0</v>
      </c>
      <c r="Q462" s="202">
        <v>0</v>
      </c>
      <c r="R462" s="202">
        <f>Q462*H462</f>
        <v>0</v>
      </c>
      <c r="S462" s="202">
        <v>0</v>
      </c>
      <c r="T462" s="203">
        <f>S462*H462</f>
        <v>0</v>
      </c>
      <c r="AR462" s="24" t="s">
        <v>164</v>
      </c>
      <c r="AT462" s="24" t="s">
        <v>160</v>
      </c>
      <c r="AU462" s="24" t="s">
        <v>85</v>
      </c>
      <c r="AY462" s="24" t="s">
        <v>157</v>
      </c>
      <c r="BE462" s="204">
        <f>IF(N462="základní",J462,0)</f>
        <v>53901.76</v>
      </c>
      <c r="BF462" s="204">
        <f>IF(N462="snížená",J462,0)</f>
        <v>0</v>
      </c>
      <c r="BG462" s="204">
        <f>IF(N462="zákl. přenesená",J462,0)</f>
        <v>0</v>
      </c>
      <c r="BH462" s="204">
        <f>IF(N462="sníž. přenesená",J462,0)</f>
        <v>0</v>
      </c>
      <c r="BI462" s="204">
        <f>IF(N462="nulová",J462,0)</f>
        <v>0</v>
      </c>
      <c r="BJ462" s="24" t="s">
        <v>82</v>
      </c>
      <c r="BK462" s="204">
        <f>ROUND(I462*H462,2)</f>
        <v>53901.76</v>
      </c>
      <c r="BL462" s="24" t="s">
        <v>164</v>
      </c>
      <c r="BM462" s="24" t="s">
        <v>2036</v>
      </c>
    </row>
    <row r="463" spans="2:47" s="1" customFormat="1" ht="96">
      <c r="B463" s="40"/>
      <c r="C463" s="62"/>
      <c r="D463" s="207" t="s">
        <v>216</v>
      </c>
      <c r="E463" s="62"/>
      <c r="F463" s="227" t="s">
        <v>2037</v>
      </c>
      <c r="G463" s="62"/>
      <c r="H463" s="62"/>
      <c r="I463" s="164"/>
      <c r="J463" s="62"/>
      <c r="K463" s="62"/>
      <c r="L463" s="60"/>
      <c r="M463" s="228"/>
      <c r="N463" s="41"/>
      <c r="O463" s="41"/>
      <c r="P463" s="41"/>
      <c r="Q463" s="41"/>
      <c r="R463" s="41"/>
      <c r="S463" s="41"/>
      <c r="T463" s="77"/>
      <c r="AT463" s="24" t="s">
        <v>216</v>
      </c>
      <c r="AU463" s="24" t="s">
        <v>85</v>
      </c>
    </row>
    <row r="464" spans="2:51" s="11" customFormat="1" ht="13.5">
      <c r="B464" s="205"/>
      <c r="C464" s="206"/>
      <c r="D464" s="207" t="s">
        <v>166</v>
      </c>
      <c r="E464" s="208" t="s">
        <v>21</v>
      </c>
      <c r="F464" s="209" t="s">
        <v>2038</v>
      </c>
      <c r="G464" s="206"/>
      <c r="H464" s="208" t="s">
        <v>21</v>
      </c>
      <c r="I464" s="210"/>
      <c r="J464" s="206"/>
      <c r="K464" s="206"/>
      <c r="L464" s="211"/>
      <c r="M464" s="212"/>
      <c r="N464" s="213"/>
      <c r="O464" s="213"/>
      <c r="P464" s="213"/>
      <c r="Q464" s="213"/>
      <c r="R464" s="213"/>
      <c r="S464" s="213"/>
      <c r="T464" s="214"/>
      <c r="AT464" s="215" t="s">
        <v>166</v>
      </c>
      <c r="AU464" s="215" t="s">
        <v>85</v>
      </c>
      <c r="AV464" s="11" t="s">
        <v>82</v>
      </c>
      <c r="AW464" s="11" t="s">
        <v>37</v>
      </c>
      <c r="AX464" s="11" t="s">
        <v>74</v>
      </c>
      <c r="AY464" s="215" t="s">
        <v>157</v>
      </c>
    </row>
    <row r="465" spans="2:51" s="12" customFormat="1" ht="13.5">
      <c r="B465" s="216"/>
      <c r="C465" s="217"/>
      <c r="D465" s="207" t="s">
        <v>166</v>
      </c>
      <c r="E465" s="218" t="s">
        <v>21</v>
      </c>
      <c r="F465" s="219" t="s">
        <v>2039</v>
      </c>
      <c r="G465" s="217"/>
      <c r="H465" s="220">
        <v>154.032</v>
      </c>
      <c r="I465" s="221"/>
      <c r="J465" s="217"/>
      <c r="K465" s="217"/>
      <c r="L465" s="222"/>
      <c r="M465" s="223"/>
      <c r="N465" s="224"/>
      <c r="O465" s="224"/>
      <c r="P465" s="224"/>
      <c r="Q465" s="224"/>
      <c r="R465" s="224"/>
      <c r="S465" s="224"/>
      <c r="T465" s="225"/>
      <c r="AT465" s="226" t="s">
        <v>166</v>
      </c>
      <c r="AU465" s="226" t="s">
        <v>85</v>
      </c>
      <c r="AV465" s="12" t="s">
        <v>85</v>
      </c>
      <c r="AW465" s="12" t="s">
        <v>37</v>
      </c>
      <c r="AX465" s="12" t="s">
        <v>74</v>
      </c>
      <c r="AY465" s="226" t="s">
        <v>157</v>
      </c>
    </row>
    <row r="466" spans="2:51" s="11" customFormat="1" ht="13.5">
      <c r="B466" s="205"/>
      <c r="C466" s="206"/>
      <c r="D466" s="207" t="s">
        <v>166</v>
      </c>
      <c r="E466" s="208" t="s">
        <v>21</v>
      </c>
      <c r="F466" s="209" t="s">
        <v>2040</v>
      </c>
      <c r="G466" s="206"/>
      <c r="H466" s="208" t="s">
        <v>21</v>
      </c>
      <c r="I466" s="210"/>
      <c r="J466" s="206"/>
      <c r="K466" s="206"/>
      <c r="L466" s="211"/>
      <c r="M466" s="212"/>
      <c r="N466" s="213"/>
      <c r="O466" s="213"/>
      <c r="P466" s="213"/>
      <c r="Q466" s="213"/>
      <c r="R466" s="213"/>
      <c r="S466" s="213"/>
      <c r="T466" s="214"/>
      <c r="AT466" s="215" t="s">
        <v>166</v>
      </c>
      <c r="AU466" s="215" t="s">
        <v>85</v>
      </c>
      <c r="AV466" s="11" t="s">
        <v>82</v>
      </c>
      <c r="AW466" s="11" t="s">
        <v>37</v>
      </c>
      <c r="AX466" s="11" t="s">
        <v>74</v>
      </c>
      <c r="AY466" s="215" t="s">
        <v>157</v>
      </c>
    </row>
    <row r="467" spans="2:51" s="12" customFormat="1" ht="13.5">
      <c r="B467" s="216"/>
      <c r="C467" s="217"/>
      <c r="D467" s="207" t="s">
        <v>166</v>
      </c>
      <c r="E467" s="218" t="s">
        <v>21</v>
      </c>
      <c r="F467" s="219" t="s">
        <v>2041</v>
      </c>
      <c r="G467" s="217"/>
      <c r="H467" s="220">
        <v>97.7</v>
      </c>
      <c r="I467" s="221"/>
      <c r="J467" s="217"/>
      <c r="K467" s="217"/>
      <c r="L467" s="222"/>
      <c r="M467" s="223"/>
      <c r="N467" s="224"/>
      <c r="O467" s="224"/>
      <c r="P467" s="224"/>
      <c r="Q467" s="224"/>
      <c r="R467" s="224"/>
      <c r="S467" s="224"/>
      <c r="T467" s="225"/>
      <c r="AT467" s="226" t="s">
        <v>166</v>
      </c>
      <c r="AU467" s="226" t="s">
        <v>85</v>
      </c>
      <c r="AV467" s="12" t="s">
        <v>85</v>
      </c>
      <c r="AW467" s="12" t="s">
        <v>37</v>
      </c>
      <c r="AX467" s="12" t="s">
        <v>74</v>
      </c>
      <c r="AY467" s="226" t="s">
        <v>157</v>
      </c>
    </row>
    <row r="468" spans="2:51" s="11" customFormat="1" ht="13.5">
      <c r="B468" s="205"/>
      <c r="C468" s="206"/>
      <c r="D468" s="207" t="s">
        <v>166</v>
      </c>
      <c r="E468" s="208" t="s">
        <v>21</v>
      </c>
      <c r="F468" s="209" t="s">
        <v>2042</v>
      </c>
      <c r="G468" s="206"/>
      <c r="H468" s="208" t="s">
        <v>21</v>
      </c>
      <c r="I468" s="210"/>
      <c r="J468" s="206"/>
      <c r="K468" s="206"/>
      <c r="L468" s="211"/>
      <c r="M468" s="212"/>
      <c r="N468" s="213"/>
      <c r="O468" s="213"/>
      <c r="P468" s="213"/>
      <c r="Q468" s="213"/>
      <c r="R468" s="213"/>
      <c r="S468" s="213"/>
      <c r="T468" s="214"/>
      <c r="AT468" s="215" t="s">
        <v>166</v>
      </c>
      <c r="AU468" s="215" t="s">
        <v>85</v>
      </c>
      <c r="AV468" s="11" t="s">
        <v>82</v>
      </c>
      <c r="AW468" s="11" t="s">
        <v>37</v>
      </c>
      <c r="AX468" s="11" t="s">
        <v>74</v>
      </c>
      <c r="AY468" s="215" t="s">
        <v>157</v>
      </c>
    </row>
    <row r="469" spans="2:51" s="12" customFormat="1" ht="13.5">
      <c r="B469" s="216"/>
      <c r="C469" s="217"/>
      <c r="D469" s="207" t="s">
        <v>166</v>
      </c>
      <c r="E469" s="218" t="s">
        <v>21</v>
      </c>
      <c r="F469" s="219" t="s">
        <v>2043</v>
      </c>
      <c r="G469" s="217"/>
      <c r="H469" s="220">
        <v>39.803</v>
      </c>
      <c r="I469" s="221"/>
      <c r="J469" s="217"/>
      <c r="K469" s="217"/>
      <c r="L469" s="222"/>
      <c r="M469" s="223"/>
      <c r="N469" s="224"/>
      <c r="O469" s="224"/>
      <c r="P469" s="224"/>
      <c r="Q469" s="224"/>
      <c r="R469" s="224"/>
      <c r="S469" s="224"/>
      <c r="T469" s="225"/>
      <c r="AT469" s="226" t="s">
        <v>166</v>
      </c>
      <c r="AU469" s="226" t="s">
        <v>85</v>
      </c>
      <c r="AV469" s="12" t="s">
        <v>85</v>
      </c>
      <c r="AW469" s="12" t="s">
        <v>37</v>
      </c>
      <c r="AX469" s="12" t="s">
        <v>74</v>
      </c>
      <c r="AY469" s="226" t="s">
        <v>157</v>
      </c>
    </row>
    <row r="470" spans="2:51" s="11" customFormat="1" ht="13.5">
      <c r="B470" s="205"/>
      <c r="C470" s="206"/>
      <c r="D470" s="207" t="s">
        <v>166</v>
      </c>
      <c r="E470" s="208" t="s">
        <v>21</v>
      </c>
      <c r="F470" s="209" t="s">
        <v>2044</v>
      </c>
      <c r="G470" s="206"/>
      <c r="H470" s="208" t="s">
        <v>21</v>
      </c>
      <c r="I470" s="210"/>
      <c r="J470" s="206"/>
      <c r="K470" s="206"/>
      <c r="L470" s="211"/>
      <c r="M470" s="212"/>
      <c r="N470" s="213"/>
      <c r="O470" s="213"/>
      <c r="P470" s="213"/>
      <c r="Q470" s="213"/>
      <c r="R470" s="213"/>
      <c r="S470" s="213"/>
      <c r="T470" s="214"/>
      <c r="AT470" s="215" t="s">
        <v>166</v>
      </c>
      <c r="AU470" s="215" t="s">
        <v>85</v>
      </c>
      <c r="AV470" s="11" t="s">
        <v>82</v>
      </c>
      <c r="AW470" s="11" t="s">
        <v>37</v>
      </c>
      <c r="AX470" s="11" t="s">
        <v>74</v>
      </c>
      <c r="AY470" s="215" t="s">
        <v>157</v>
      </c>
    </row>
    <row r="471" spans="2:51" s="12" customFormat="1" ht="13.5">
      <c r="B471" s="216"/>
      <c r="C471" s="217"/>
      <c r="D471" s="207" t="s">
        <v>166</v>
      </c>
      <c r="E471" s="218" t="s">
        <v>21</v>
      </c>
      <c r="F471" s="219" t="s">
        <v>2045</v>
      </c>
      <c r="G471" s="217"/>
      <c r="H471" s="220">
        <v>112.78</v>
      </c>
      <c r="I471" s="221"/>
      <c r="J471" s="217"/>
      <c r="K471" s="217"/>
      <c r="L471" s="222"/>
      <c r="M471" s="223"/>
      <c r="N471" s="224"/>
      <c r="O471" s="224"/>
      <c r="P471" s="224"/>
      <c r="Q471" s="224"/>
      <c r="R471" s="224"/>
      <c r="S471" s="224"/>
      <c r="T471" s="225"/>
      <c r="AT471" s="226" t="s">
        <v>166</v>
      </c>
      <c r="AU471" s="226" t="s">
        <v>85</v>
      </c>
      <c r="AV471" s="12" t="s">
        <v>85</v>
      </c>
      <c r="AW471" s="12" t="s">
        <v>37</v>
      </c>
      <c r="AX471" s="12" t="s">
        <v>74</v>
      </c>
      <c r="AY471" s="226" t="s">
        <v>157</v>
      </c>
    </row>
    <row r="472" spans="2:51" s="11" customFormat="1" ht="13.5">
      <c r="B472" s="205"/>
      <c r="C472" s="206"/>
      <c r="D472" s="207" t="s">
        <v>166</v>
      </c>
      <c r="E472" s="208" t="s">
        <v>21</v>
      </c>
      <c r="F472" s="209" t="s">
        <v>2046</v>
      </c>
      <c r="G472" s="206"/>
      <c r="H472" s="208" t="s">
        <v>21</v>
      </c>
      <c r="I472" s="210"/>
      <c r="J472" s="206"/>
      <c r="K472" s="206"/>
      <c r="L472" s="211"/>
      <c r="M472" s="212"/>
      <c r="N472" s="213"/>
      <c r="O472" s="213"/>
      <c r="P472" s="213"/>
      <c r="Q472" s="213"/>
      <c r="R472" s="213"/>
      <c r="S472" s="213"/>
      <c r="T472" s="214"/>
      <c r="AT472" s="215" t="s">
        <v>166</v>
      </c>
      <c r="AU472" s="215" t="s">
        <v>85</v>
      </c>
      <c r="AV472" s="11" t="s">
        <v>82</v>
      </c>
      <c r="AW472" s="11" t="s">
        <v>37</v>
      </c>
      <c r="AX472" s="11" t="s">
        <v>74</v>
      </c>
      <c r="AY472" s="215" t="s">
        <v>157</v>
      </c>
    </row>
    <row r="473" spans="2:51" s="12" customFormat="1" ht="13.5">
      <c r="B473" s="216"/>
      <c r="C473" s="217"/>
      <c r="D473" s="207" t="s">
        <v>166</v>
      </c>
      <c r="E473" s="218" t="s">
        <v>21</v>
      </c>
      <c r="F473" s="219" t="s">
        <v>2033</v>
      </c>
      <c r="G473" s="217"/>
      <c r="H473" s="220">
        <v>5.709</v>
      </c>
      <c r="I473" s="221"/>
      <c r="J473" s="217"/>
      <c r="K473" s="217"/>
      <c r="L473" s="222"/>
      <c r="M473" s="223"/>
      <c r="N473" s="224"/>
      <c r="O473" s="224"/>
      <c r="P473" s="224"/>
      <c r="Q473" s="224"/>
      <c r="R473" s="224"/>
      <c r="S473" s="224"/>
      <c r="T473" s="225"/>
      <c r="AT473" s="226" t="s">
        <v>166</v>
      </c>
      <c r="AU473" s="226" t="s">
        <v>85</v>
      </c>
      <c r="AV473" s="12" t="s">
        <v>85</v>
      </c>
      <c r="AW473" s="12" t="s">
        <v>37</v>
      </c>
      <c r="AX473" s="12" t="s">
        <v>74</v>
      </c>
      <c r="AY473" s="226" t="s">
        <v>157</v>
      </c>
    </row>
    <row r="474" spans="2:51" s="13" customFormat="1" ht="13.5">
      <c r="B474" s="232"/>
      <c r="C474" s="233"/>
      <c r="D474" s="207" t="s">
        <v>166</v>
      </c>
      <c r="E474" s="234" t="s">
        <v>21</v>
      </c>
      <c r="F474" s="235" t="s">
        <v>285</v>
      </c>
      <c r="G474" s="233"/>
      <c r="H474" s="236">
        <v>410.024</v>
      </c>
      <c r="I474" s="237"/>
      <c r="J474" s="233"/>
      <c r="K474" s="233"/>
      <c r="L474" s="238"/>
      <c r="M474" s="239"/>
      <c r="N474" s="240"/>
      <c r="O474" s="240"/>
      <c r="P474" s="240"/>
      <c r="Q474" s="240"/>
      <c r="R474" s="240"/>
      <c r="S474" s="240"/>
      <c r="T474" s="241"/>
      <c r="AT474" s="242" t="s">
        <v>166</v>
      </c>
      <c r="AU474" s="242" t="s">
        <v>85</v>
      </c>
      <c r="AV474" s="13" t="s">
        <v>164</v>
      </c>
      <c r="AW474" s="13" t="s">
        <v>37</v>
      </c>
      <c r="AX474" s="13" t="s">
        <v>82</v>
      </c>
      <c r="AY474" s="242" t="s">
        <v>157</v>
      </c>
    </row>
    <row r="475" spans="2:65" s="1" customFormat="1" ht="34.2" customHeight="1">
      <c r="B475" s="40"/>
      <c r="C475" s="193" t="s">
        <v>94</v>
      </c>
      <c r="D475" s="193" t="s">
        <v>160</v>
      </c>
      <c r="E475" s="194" t="s">
        <v>2047</v>
      </c>
      <c r="F475" s="195" t="s">
        <v>2048</v>
      </c>
      <c r="G475" s="196" t="s">
        <v>460</v>
      </c>
      <c r="H475" s="197">
        <v>7790.456</v>
      </c>
      <c r="I475" s="198">
        <v>1.34</v>
      </c>
      <c r="J475" s="199">
        <f>ROUND(I475*H475,2)</f>
        <v>10439.21</v>
      </c>
      <c r="K475" s="195" t="s">
        <v>214</v>
      </c>
      <c r="L475" s="60"/>
      <c r="M475" s="200" t="s">
        <v>21</v>
      </c>
      <c r="N475" s="201" t="s">
        <v>45</v>
      </c>
      <c r="O475" s="41"/>
      <c r="P475" s="202">
        <f>O475*H475</f>
        <v>0</v>
      </c>
      <c r="Q475" s="202">
        <v>0</v>
      </c>
      <c r="R475" s="202">
        <f>Q475*H475</f>
        <v>0</v>
      </c>
      <c r="S475" s="202">
        <v>0</v>
      </c>
      <c r="T475" s="203">
        <f>S475*H475</f>
        <v>0</v>
      </c>
      <c r="AR475" s="24" t="s">
        <v>164</v>
      </c>
      <c r="AT475" s="24" t="s">
        <v>160</v>
      </c>
      <c r="AU475" s="24" t="s">
        <v>85</v>
      </c>
      <c r="AY475" s="24" t="s">
        <v>157</v>
      </c>
      <c r="BE475" s="204">
        <f>IF(N475="základní",J475,0)</f>
        <v>10439.21</v>
      </c>
      <c r="BF475" s="204">
        <f>IF(N475="snížená",J475,0)</f>
        <v>0</v>
      </c>
      <c r="BG475" s="204">
        <f>IF(N475="zákl. přenesená",J475,0)</f>
        <v>0</v>
      </c>
      <c r="BH475" s="204">
        <f>IF(N475="sníž. přenesená",J475,0)</f>
        <v>0</v>
      </c>
      <c r="BI475" s="204">
        <f>IF(N475="nulová",J475,0)</f>
        <v>0</v>
      </c>
      <c r="BJ475" s="24" t="s">
        <v>82</v>
      </c>
      <c r="BK475" s="204">
        <f>ROUND(I475*H475,2)</f>
        <v>10439.21</v>
      </c>
      <c r="BL475" s="24" t="s">
        <v>164</v>
      </c>
      <c r="BM475" s="24" t="s">
        <v>2049</v>
      </c>
    </row>
    <row r="476" spans="2:47" s="1" customFormat="1" ht="96">
      <c r="B476" s="40"/>
      <c r="C476" s="62"/>
      <c r="D476" s="207" t="s">
        <v>216</v>
      </c>
      <c r="E476" s="62"/>
      <c r="F476" s="227" t="s">
        <v>2037</v>
      </c>
      <c r="G476" s="62"/>
      <c r="H476" s="62"/>
      <c r="I476" s="164"/>
      <c r="J476" s="62"/>
      <c r="K476" s="62"/>
      <c r="L476" s="60"/>
      <c r="M476" s="228"/>
      <c r="N476" s="41"/>
      <c r="O476" s="41"/>
      <c r="P476" s="41"/>
      <c r="Q476" s="41"/>
      <c r="R476" s="41"/>
      <c r="S476" s="41"/>
      <c r="T476" s="77"/>
      <c r="AT476" s="24" t="s">
        <v>216</v>
      </c>
      <c r="AU476" s="24" t="s">
        <v>85</v>
      </c>
    </row>
    <row r="477" spans="2:51" s="12" customFormat="1" ht="13.5">
      <c r="B477" s="216"/>
      <c r="C477" s="217"/>
      <c r="D477" s="207" t="s">
        <v>166</v>
      </c>
      <c r="E477" s="218" t="s">
        <v>21</v>
      </c>
      <c r="F477" s="219" t="s">
        <v>2050</v>
      </c>
      <c r="G477" s="217"/>
      <c r="H477" s="220">
        <v>7790.456</v>
      </c>
      <c r="I477" s="221"/>
      <c r="J477" s="217"/>
      <c r="K477" s="217"/>
      <c r="L477" s="222"/>
      <c r="M477" s="223"/>
      <c r="N477" s="224"/>
      <c r="O477" s="224"/>
      <c r="P477" s="224"/>
      <c r="Q477" s="224"/>
      <c r="R477" s="224"/>
      <c r="S477" s="224"/>
      <c r="T477" s="225"/>
      <c r="AT477" s="226" t="s">
        <v>166</v>
      </c>
      <c r="AU477" s="226" t="s">
        <v>85</v>
      </c>
      <c r="AV477" s="12" t="s">
        <v>85</v>
      </c>
      <c r="AW477" s="12" t="s">
        <v>37</v>
      </c>
      <c r="AX477" s="12" t="s">
        <v>82</v>
      </c>
      <c r="AY477" s="226" t="s">
        <v>157</v>
      </c>
    </row>
    <row r="478" spans="2:65" s="1" customFormat="1" ht="34.2" customHeight="1">
      <c r="B478" s="40"/>
      <c r="C478" s="193" t="s">
        <v>823</v>
      </c>
      <c r="D478" s="193" t="s">
        <v>160</v>
      </c>
      <c r="E478" s="194" t="s">
        <v>2051</v>
      </c>
      <c r="F478" s="195" t="s">
        <v>2052</v>
      </c>
      <c r="G478" s="196" t="s">
        <v>460</v>
      </c>
      <c r="H478" s="197">
        <v>0.324</v>
      </c>
      <c r="I478" s="198">
        <v>30.4</v>
      </c>
      <c r="J478" s="199">
        <f>ROUND(I478*H478,2)</f>
        <v>9.85</v>
      </c>
      <c r="K478" s="195" t="s">
        <v>214</v>
      </c>
      <c r="L478" s="60"/>
      <c r="M478" s="200" t="s">
        <v>21</v>
      </c>
      <c r="N478" s="201" t="s">
        <v>45</v>
      </c>
      <c r="O478" s="41"/>
      <c r="P478" s="202">
        <f>O478*H478</f>
        <v>0</v>
      </c>
      <c r="Q478" s="202">
        <v>0</v>
      </c>
      <c r="R478" s="202">
        <f>Q478*H478</f>
        <v>0</v>
      </c>
      <c r="S478" s="202">
        <v>0</v>
      </c>
      <c r="T478" s="203">
        <f>S478*H478</f>
        <v>0</v>
      </c>
      <c r="AR478" s="24" t="s">
        <v>164</v>
      </c>
      <c r="AT478" s="24" t="s">
        <v>160</v>
      </c>
      <c r="AU478" s="24" t="s">
        <v>85</v>
      </c>
      <c r="AY478" s="24" t="s">
        <v>157</v>
      </c>
      <c r="BE478" s="204">
        <f>IF(N478="základní",J478,0)</f>
        <v>9.85</v>
      </c>
      <c r="BF478" s="204">
        <f>IF(N478="snížená",J478,0)</f>
        <v>0</v>
      </c>
      <c r="BG478" s="204">
        <f>IF(N478="zákl. přenesená",J478,0)</f>
        <v>0</v>
      </c>
      <c r="BH478" s="204">
        <f>IF(N478="sníž. přenesená",J478,0)</f>
        <v>0</v>
      </c>
      <c r="BI478" s="204">
        <f>IF(N478="nulová",J478,0)</f>
        <v>0</v>
      </c>
      <c r="BJ478" s="24" t="s">
        <v>82</v>
      </c>
      <c r="BK478" s="204">
        <f>ROUND(I478*H478,2)</f>
        <v>9.85</v>
      </c>
      <c r="BL478" s="24" t="s">
        <v>164</v>
      </c>
      <c r="BM478" s="24" t="s">
        <v>2053</v>
      </c>
    </row>
    <row r="479" spans="2:47" s="1" customFormat="1" ht="96">
      <c r="B479" s="40"/>
      <c r="C479" s="62"/>
      <c r="D479" s="207" t="s">
        <v>216</v>
      </c>
      <c r="E479" s="62"/>
      <c r="F479" s="227" t="s">
        <v>2037</v>
      </c>
      <c r="G479" s="62"/>
      <c r="H479" s="62"/>
      <c r="I479" s="164"/>
      <c r="J479" s="62"/>
      <c r="K479" s="62"/>
      <c r="L479" s="60"/>
      <c r="M479" s="228"/>
      <c r="N479" s="41"/>
      <c r="O479" s="41"/>
      <c r="P479" s="41"/>
      <c r="Q479" s="41"/>
      <c r="R479" s="41"/>
      <c r="S479" s="41"/>
      <c r="T479" s="77"/>
      <c r="AT479" s="24" t="s">
        <v>216</v>
      </c>
      <c r="AU479" s="24" t="s">
        <v>85</v>
      </c>
    </row>
    <row r="480" spans="2:51" s="11" customFormat="1" ht="13.5">
      <c r="B480" s="205"/>
      <c r="C480" s="206"/>
      <c r="D480" s="207" t="s">
        <v>166</v>
      </c>
      <c r="E480" s="208" t="s">
        <v>21</v>
      </c>
      <c r="F480" s="209" t="s">
        <v>2054</v>
      </c>
      <c r="G480" s="206"/>
      <c r="H480" s="208" t="s">
        <v>21</v>
      </c>
      <c r="I480" s="210"/>
      <c r="J480" s="206"/>
      <c r="K480" s="206"/>
      <c r="L480" s="211"/>
      <c r="M480" s="212"/>
      <c r="N480" s="213"/>
      <c r="O480" s="213"/>
      <c r="P480" s="213"/>
      <c r="Q480" s="213"/>
      <c r="R480" s="213"/>
      <c r="S480" s="213"/>
      <c r="T480" s="214"/>
      <c r="AT480" s="215" t="s">
        <v>166</v>
      </c>
      <c r="AU480" s="215" t="s">
        <v>85</v>
      </c>
      <c r="AV480" s="11" t="s">
        <v>82</v>
      </c>
      <c r="AW480" s="11" t="s">
        <v>37</v>
      </c>
      <c r="AX480" s="11" t="s">
        <v>74</v>
      </c>
      <c r="AY480" s="215" t="s">
        <v>157</v>
      </c>
    </row>
    <row r="481" spans="2:51" s="12" customFormat="1" ht="13.5">
      <c r="B481" s="216"/>
      <c r="C481" s="217"/>
      <c r="D481" s="207" t="s">
        <v>166</v>
      </c>
      <c r="E481" s="218" t="s">
        <v>21</v>
      </c>
      <c r="F481" s="219" t="s">
        <v>2055</v>
      </c>
      <c r="G481" s="217"/>
      <c r="H481" s="220">
        <v>0.324</v>
      </c>
      <c r="I481" s="221"/>
      <c r="J481" s="217"/>
      <c r="K481" s="217"/>
      <c r="L481" s="222"/>
      <c r="M481" s="223"/>
      <c r="N481" s="224"/>
      <c r="O481" s="224"/>
      <c r="P481" s="224"/>
      <c r="Q481" s="224"/>
      <c r="R481" s="224"/>
      <c r="S481" s="224"/>
      <c r="T481" s="225"/>
      <c r="AT481" s="226" t="s">
        <v>166</v>
      </c>
      <c r="AU481" s="226" t="s">
        <v>85</v>
      </c>
      <c r="AV481" s="12" t="s">
        <v>85</v>
      </c>
      <c r="AW481" s="12" t="s">
        <v>37</v>
      </c>
      <c r="AX481" s="12" t="s">
        <v>82</v>
      </c>
      <c r="AY481" s="226" t="s">
        <v>157</v>
      </c>
    </row>
    <row r="482" spans="2:65" s="1" customFormat="1" ht="45.6" customHeight="1">
      <c r="B482" s="40"/>
      <c r="C482" s="193" t="s">
        <v>828</v>
      </c>
      <c r="D482" s="193" t="s">
        <v>160</v>
      </c>
      <c r="E482" s="194" t="s">
        <v>2056</v>
      </c>
      <c r="F482" s="195" t="s">
        <v>2057</v>
      </c>
      <c r="G482" s="196" t="s">
        <v>460</v>
      </c>
      <c r="H482" s="197">
        <v>6.156</v>
      </c>
      <c r="I482" s="198">
        <v>1.48</v>
      </c>
      <c r="J482" s="199">
        <f>ROUND(I482*H482,2)</f>
        <v>9.11</v>
      </c>
      <c r="K482" s="195" t="s">
        <v>214</v>
      </c>
      <c r="L482" s="60"/>
      <c r="M482" s="200" t="s">
        <v>21</v>
      </c>
      <c r="N482" s="201" t="s">
        <v>45</v>
      </c>
      <c r="O482" s="41"/>
      <c r="P482" s="202">
        <f>O482*H482</f>
        <v>0</v>
      </c>
      <c r="Q482" s="202">
        <v>0</v>
      </c>
      <c r="R482" s="202">
        <f>Q482*H482</f>
        <v>0</v>
      </c>
      <c r="S482" s="202">
        <v>0</v>
      </c>
      <c r="T482" s="203">
        <f>S482*H482</f>
        <v>0</v>
      </c>
      <c r="AR482" s="24" t="s">
        <v>164</v>
      </c>
      <c r="AT482" s="24" t="s">
        <v>160</v>
      </c>
      <c r="AU482" s="24" t="s">
        <v>85</v>
      </c>
      <c r="AY482" s="24" t="s">
        <v>157</v>
      </c>
      <c r="BE482" s="204">
        <f>IF(N482="základní",J482,0)</f>
        <v>9.11</v>
      </c>
      <c r="BF482" s="204">
        <f>IF(N482="snížená",J482,0)</f>
        <v>0</v>
      </c>
      <c r="BG482" s="204">
        <f>IF(N482="zákl. přenesená",J482,0)</f>
        <v>0</v>
      </c>
      <c r="BH482" s="204">
        <f>IF(N482="sníž. přenesená",J482,0)</f>
        <v>0</v>
      </c>
      <c r="BI482" s="204">
        <f>IF(N482="nulová",J482,0)</f>
        <v>0</v>
      </c>
      <c r="BJ482" s="24" t="s">
        <v>82</v>
      </c>
      <c r="BK482" s="204">
        <f>ROUND(I482*H482,2)</f>
        <v>9.11</v>
      </c>
      <c r="BL482" s="24" t="s">
        <v>164</v>
      </c>
      <c r="BM482" s="24" t="s">
        <v>2058</v>
      </c>
    </row>
    <row r="483" spans="2:47" s="1" customFormat="1" ht="96">
      <c r="B483" s="40"/>
      <c r="C483" s="62"/>
      <c r="D483" s="207" t="s">
        <v>216</v>
      </c>
      <c r="E483" s="62"/>
      <c r="F483" s="227" t="s">
        <v>2037</v>
      </c>
      <c r="G483" s="62"/>
      <c r="H483" s="62"/>
      <c r="I483" s="164"/>
      <c r="J483" s="62"/>
      <c r="K483" s="62"/>
      <c r="L483" s="60"/>
      <c r="M483" s="228"/>
      <c r="N483" s="41"/>
      <c r="O483" s="41"/>
      <c r="P483" s="41"/>
      <c r="Q483" s="41"/>
      <c r="R483" s="41"/>
      <c r="S483" s="41"/>
      <c r="T483" s="77"/>
      <c r="AT483" s="24" t="s">
        <v>216</v>
      </c>
      <c r="AU483" s="24" t="s">
        <v>85</v>
      </c>
    </row>
    <row r="484" spans="2:51" s="12" customFormat="1" ht="13.5">
      <c r="B484" s="216"/>
      <c r="C484" s="217"/>
      <c r="D484" s="207" t="s">
        <v>166</v>
      </c>
      <c r="E484" s="218" t="s">
        <v>21</v>
      </c>
      <c r="F484" s="219" t="s">
        <v>2059</v>
      </c>
      <c r="G484" s="217"/>
      <c r="H484" s="220">
        <v>6.156</v>
      </c>
      <c r="I484" s="221"/>
      <c r="J484" s="217"/>
      <c r="K484" s="217"/>
      <c r="L484" s="222"/>
      <c r="M484" s="223"/>
      <c r="N484" s="224"/>
      <c r="O484" s="224"/>
      <c r="P484" s="224"/>
      <c r="Q484" s="224"/>
      <c r="R484" s="224"/>
      <c r="S484" s="224"/>
      <c r="T484" s="225"/>
      <c r="AT484" s="226" t="s">
        <v>166</v>
      </c>
      <c r="AU484" s="226" t="s">
        <v>85</v>
      </c>
      <c r="AV484" s="12" t="s">
        <v>85</v>
      </c>
      <c r="AW484" s="12" t="s">
        <v>37</v>
      </c>
      <c r="AX484" s="12" t="s">
        <v>82</v>
      </c>
      <c r="AY484" s="226" t="s">
        <v>157</v>
      </c>
    </row>
    <row r="485" spans="2:65" s="1" customFormat="1" ht="22.8" customHeight="1">
      <c r="B485" s="40"/>
      <c r="C485" s="193" t="s">
        <v>835</v>
      </c>
      <c r="D485" s="193" t="s">
        <v>160</v>
      </c>
      <c r="E485" s="194" t="s">
        <v>2060</v>
      </c>
      <c r="F485" s="195" t="s">
        <v>2061</v>
      </c>
      <c r="G485" s="196" t="s">
        <v>460</v>
      </c>
      <c r="H485" s="197">
        <v>410.024</v>
      </c>
      <c r="I485" s="198">
        <v>44.99</v>
      </c>
      <c r="J485" s="199">
        <f>ROUND(I485*H485,2)</f>
        <v>18446.98</v>
      </c>
      <c r="K485" s="195" t="s">
        <v>214</v>
      </c>
      <c r="L485" s="60"/>
      <c r="M485" s="200" t="s">
        <v>21</v>
      </c>
      <c r="N485" s="201" t="s">
        <v>45</v>
      </c>
      <c r="O485" s="41"/>
      <c r="P485" s="202">
        <f>O485*H485</f>
        <v>0</v>
      </c>
      <c r="Q485" s="202">
        <v>0</v>
      </c>
      <c r="R485" s="202">
        <f>Q485*H485</f>
        <v>0</v>
      </c>
      <c r="S485" s="202">
        <v>0</v>
      </c>
      <c r="T485" s="203">
        <f>S485*H485</f>
        <v>0</v>
      </c>
      <c r="AR485" s="24" t="s">
        <v>164</v>
      </c>
      <c r="AT485" s="24" t="s">
        <v>160</v>
      </c>
      <c r="AU485" s="24" t="s">
        <v>85</v>
      </c>
      <c r="AY485" s="24" t="s">
        <v>157</v>
      </c>
      <c r="BE485" s="204">
        <f>IF(N485="základní",J485,0)</f>
        <v>18446.98</v>
      </c>
      <c r="BF485" s="204">
        <f>IF(N485="snížená",J485,0)</f>
        <v>0</v>
      </c>
      <c r="BG485" s="204">
        <f>IF(N485="zákl. přenesená",J485,0)</f>
        <v>0</v>
      </c>
      <c r="BH485" s="204">
        <f>IF(N485="sníž. přenesená",J485,0)</f>
        <v>0</v>
      </c>
      <c r="BI485" s="204">
        <f>IF(N485="nulová",J485,0)</f>
        <v>0</v>
      </c>
      <c r="BJ485" s="24" t="s">
        <v>82</v>
      </c>
      <c r="BK485" s="204">
        <f>ROUND(I485*H485,2)</f>
        <v>18446.98</v>
      </c>
      <c r="BL485" s="24" t="s">
        <v>164</v>
      </c>
      <c r="BM485" s="24" t="s">
        <v>2062</v>
      </c>
    </row>
    <row r="486" spans="2:51" s="12" customFormat="1" ht="13.5">
      <c r="B486" s="216"/>
      <c r="C486" s="217"/>
      <c r="D486" s="207" t="s">
        <v>166</v>
      </c>
      <c r="E486" s="218" t="s">
        <v>21</v>
      </c>
      <c r="F486" s="219" t="s">
        <v>2063</v>
      </c>
      <c r="G486" s="217"/>
      <c r="H486" s="220">
        <v>410.024</v>
      </c>
      <c r="I486" s="221"/>
      <c r="J486" s="217"/>
      <c r="K486" s="217"/>
      <c r="L486" s="222"/>
      <c r="M486" s="223"/>
      <c r="N486" s="224"/>
      <c r="O486" s="224"/>
      <c r="P486" s="224"/>
      <c r="Q486" s="224"/>
      <c r="R486" s="224"/>
      <c r="S486" s="224"/>
      <c r="T486" s="225"/>
      <c r="AT486" s="226" t="s">
        <v>166</v>
      </c>
      <c r="AU486" s="226" t="s">
        <v>85</v>
      </c>
      <c r="AV486" s="12" t="s">
        <v>85</v>
      </c>
      <c r="AW486" s="12" t="s">
        <v>37</v>
      </c>
      <c r="AX486" s="12" t="s">
        <v>82</v>
      </c>
      <c r="AY486" s="226" t="s">
        <v>157</v>
      </c>
    </row>
    <row r="487" spans="2:65" s="1" customFormat="1" ht="22.8" customHeight="1">
      <c r="B487" s="40"/>
      <c r="C487" s="193" t="s">
        <v>840</v>
      </c>
      <c r="D487" s="193" t="s">
        <v>160</v>
      </c>
      <c r="E487" s="194" t="s">
        <v>2064</v>
      </c>
      <c r="F487" s="195" t="s">
        <v>2065</v>
      </c>
      <c r="G487" s="196" t="s">
        <v>460</v>
      </c>
      <c r="H487" s="197">
        <v>0.324</v>
      </c>
      <c r="I487" s="198">
        <v>230.74</v>
      </c>
      <c r="J487" s="199">
        <f>ROUND(I487*H487,2)</f>
        <v>74.76</v>
      </c>
      <c r="K487" s="195" t="s">
        <v>214</v>
      </c>
      <c r="L487" s="60"/>
      <c r="M487" s="200" t="s">
        <v>21</v>
      </c>
      <c r="N487" s="201" t="s">
        <v>45</v>
      </c>
      <c r="O487" s="41"/>
      <c r="P487" s="202">
        <f>O487*H487</f>
        <v>0</v>
      </c>
      <c r="Q487" s="202">
        <v>0</v>
      </c>
      <c r="R487" s="202">
        <f>Q487*H487</f>
        <v>0</v>
      </c>
      <c r="S487" s="202">
        <v>0</v>
      </c>
      <c r="T487" s="203">
        <f>S487*H487</f>
        <v>0</v>
      </c>
      <c r="AR487" s="24" t="s">
        <v>164</v>
      </c>
      <c r="AT487" s="24" t="s">
        <v>160</v>
      </c>
      <c r="AU487" s="24" t="s">
        <v>85</v>
      </c>
      <c r="AY487" s="24" t="s">
        <v>157</v>
      </c>
      <c r="BE487" s="204">
        <f>IF(N487="základní",J487,0)</f>
        <v>74.76</v>
      </c>
      <c r="BF487" s="204">
        <f>IF(N487="snížená",J487,0)</f>
        <v>0</v>
      </c>
      <c r="BG487" s="204">
        <f>IF(N487="zákl. přenesená",J487,0)</f>
        <v>0</v>
      </c>
      <c r="BH487" s="204">
        <f>IF(N487="sníž. přenesená",J487,0)</f>
        <v>0</v>
      </c>
      <c r="BI487" s="204">
        <f>IF(N487="nulová",J487,0)</f>
        <v>0</v>
      </c>
      <c r="BJ487" s="24" t="s">
        <v>82</v>
      </c>
      <c r="BK487" s="204">
        <f>ROUND(I487*H487,2)</f>
        <v>74.76</v>
      </c>
      <c r="BL487" s="24" t="s">
        <v>164</v>
      </c>
      <c r="BM487" s="24" t="s">
        <v>2066</v>
      </c>
    </row>
    <row r="488" spans="2:51" s="12" customFormat="1" ht="13.5">
      <c r="B488" s="216"/>
      <c r="C488" s="217"/>
      <c r="D488" s="207" t="s">
        <v>166</v>
      </c>
      <c r="E488" s="218" t="s">
        <v>21</v>
      </c>
      <c r="F488" s="219" t="s">
        <v>2055</v>
      </c>
      <c r="G488" s="217"/>
      <c r="H488" s="220">
        <v>0.324</v>
      </c>
      <c r="I488" s="221"/>
      <c r="J488" s="217"/>
      <c r="K488" s="217"/>
      <c r="L488" s="222"/>
      <c r="M488" s="223"/>
      <c r="N488" s="224"/>
      <c r="O488" s="224"/>
      <c r="P488" s="224"/>
      <c r="Q488" s="224"/>
      <c r="R488" s="224"/>
      <c r="S488" s="224"/>
      <c r="T488" s="225"/>
      <c r="AT488" s="226" t="s">
        <v>166</v>
      </c>
      <c r="AU488" s="226" t="s">
        <v>85</v>
      </c>
      <c r="AV488" s="12" t="s">
        <v>85</v>
      </c>
      <c r="AW488" s="12" t="s">
        <v>37</v>
      </c>
      <c r="AX488" s="12" t="s">
        <v>82</v>
      </c>
      <c r="AY488" s="226" t="s">
        <v>157</v>
      </c>
    </row>
    <row r="489" spans="2:65" s="1" customFormat="1" ht="34.2" customHeight="1">
      <c r="B489" s="40"/>
      <c r="C489" s="193" t="s">
        <v>845</v>
      </c>
      <c r="D489" s="193" t="s">
        <v>160</v>
      </c>
      <c r="E489" s="194" t="s">
        <v>1198</v>
      </c>
      <c r="F489" s="195" t="s">
        <v>1199</v>
      </c>
      <c r="G489" s="196" t="s">
        <v>460</v>
      </c>
      <c r="H489" s="197">
        <v>97.9</v>
      </c>
      <c r="I489" s="198">
        <v>147.5</v>
      </c>
      <c r="J489" s="199">
        <f>ROUND(I489*H489,2)</f>
        <v>14440.25</v>
      </c>
      <c r="K489" s="195" t="s">
        <v>214</v>
      </c>
      <c r="L489" s="60"/>
      <c r="M489" s="200" t="s">
        <v>21</v>
      </c>
      <c r="N489" s="201" t="s">
        <v>45</v>
      </c>
      <c r="O489" s="41"/>
      <c r="P489" s="202">
        <f>O489*H489</f>
        <v>0</v>
      </c>
      <c r="Q489" s="202">
        <v>0</v>
      </c>
      <c r="R489" s="202">
        <f>Q489*H489</f>
        <v>0</v>
      </c>
      <c r="S489" s="202">
        <v>0</v>
      </c>
      <c r="T489" s="203">
        <f>S489*H489</f>
        <v>0</v>
      </c>
      <c r="AR489" s="24" t="s">
        <v>164</v>
      </c>
      <c r="AT489" s="24" t="s">
        <v>160</v>
      </c>
      <c r="AU489" s="24" t="s">
        <v>85</v>
      </c>
      <c r="AY489" s="24" t="s">
        <v>157</v>
      </c>
      <c r="BE489" s="204">
        <f>IF(N489="základní",J489,0)</f>
        <v>14440.25</v>
      </c>
      <c r="BF489" s="204">
        <f>IF(N489="snížená",J489,0)</f>
        <v>0</v>
      </c>
      <c r="BG489" s="204">
        <f>IF(N489="zákl. přenesená",J489,0)</f>
        <v>0</v>
      </c>
      <c r="BH489" s="204">
        <f>IF(N489="sníž. přenesená",J489,0)</f>
        <v>0</v>
      </c>
      <c r="BI489" s="204">
        <f>IF(N489="nulová",J489,0)</f>
        <v>0</v>
      </c>
      <c r="BJ489" s="24" t="s">
        <v>82</v>
      </c>
      <c r="BK489" s="204">
        <f>ROUND(I489*H489,2)</f>
        <v>14440.25</v>
      </c>
      <c r="BL489" s="24" t="s">
        <v>164</v>
      </c>
      <c r="BM489" s="24" t="s">
        <v>2067</v>
      </c>
    </row>
    <row r="490" spans="2:47" s="1" customFormat="1" ht="108">
      <c r="B490" s="40"/>
      <c r="C490" s="62"/>
      <c r="D490" s="207" t="s">
        <v>216</v>
      </c>
      <c r="E490" s="62"/>
      <c r="F490" s="227" t="s">
        <v>1117</v>
      </c>
      <c r="G490" s="62"/>
      <c r="H490" s="62"/>
      <c r="I490" s="164"/>
      <c r="J490" s="62"/>
      <c r="K490" s="62"/>
      <c r="L490" s="60"/>
      <c r="M490" s="228"/>
      <c r="N490" s="41"/>
      <c r="O490" s="41"/>
      <c r="P490" s="41"/>
      <c r="Q490" s="41"/>
      <c r="R490" s="41"/>
      <c r="S490" s="41"/>
      <c r="T490" s="77"/>
      <c r="AT490" s="24" t="s">
        <v>216</v>
      </c>
      <c r="AU490" s="24" t="s">
        <v>85</v>
      </c>
    </row>
    <row r="491" spans="2:51" s="12" customFormat="1" ht="13.5">
      <c r="B491" s="216"/>
      <c r="C491" s="217"/>
      <c r="D491" s="207" t="s">
        <v>166</v>
      </c>
      <c r="E491" s="218" t="s">
        <v>21</v>
      </c>
      <c r="F491" s="219" t="s">
        <v>2068</v>
      </c>
      <c r="G491" s="217"/>
      <c r="H491" s="220">
        <v>97.9</v>
      </c>
      <c r="I491" s="221"/>
      <c r="J491" s="217"/>
      <c r="K491" s="217"/>
      <c r="L491" s="222"/>
      <c r="M491" s="223"/>
      <c r="N491" s="224"/>
      <c r="O491" s="224"/>
      <c r="P491" s="224"/>
      <c r="Q491" s="224"/>
      <c r="R491" s="224"/>
      <c r="S491" s="224"/>
      <c r="T491" s="225"/>
      <c r="AT491" s="226" t="s">
        <v>166</v>
      </c>
      <c r="AU491" s="226" t="s">
        <v>85</v>
      </c>
      <c r="AV491" s="12" t="s">
        <v>85</v>
      </c>
      <c r="AW491" s="12" t="s">
        <v>37</v>
      </c>
      <c r="AX491" s="12" t="s">
        <v>82</v>
      </c>
      <c r="AY491" s="226" t="s">
        <v>157</v>
      </c>
    </row>
    <row r="492" spans="2:65" s="1" customFormat="1" ht="34.2" customHeight="1">
      <c r="B492" s="40"/>
      <c r="C492" s="193" t="s">
        <v>850</v>
      </c>
      <c r="D492" s="193" t="s">
        <v>160</v>
      </c>
      <c r="E492" s="194" t="s">
        <v>1114</v>
      </c>
      <c r="F492" s="195" t="s">
        <v>1115</v>
      </c>
      <c r="G492" s="196" t="s">
        <v>460</v>
      </c>
      <c r="H492" s="197">
        <v>154.032</v>
      </c>
      <c r="I492" s="198">
        <v>147.5</v>
      </c>
      <c r="J492" s="199">
        <f>ROUND(I492*H492,2)</f>
        <v>22719.72</v>
      </c>
      <c r="K492" s="195" t="s">
        <v>214</v>
      </c>
      <c r="L492" s="60"/>
      <c r="M492" s="200" t="s">
        <v>21</v>
      </c>
      <c r="N492" s="201" t="s">
        <v>45</v>
      </c>
      <c r="O492" s="41"/>
      <c r="P492" s="202">
        <f>O492*H492</f>
        <v>0</v>
      </c>
      <c r="Q492" s="202">
        <v>0</v>
      </c>
      <c r="R492" s="202">
        <f>Q492*H492</f>
        <v>0</v>
      </c>
      <c r="S492" s="202">
        <v>0</v>
      </c>
      <c r="T492" s="203">
        <f>S492*H492</f>
        <v>0</v>
      </c>
      <c r="AR492" s="24" t="s">
        <v>164</v>
      </c>
      <c r="AT492" s="24" t="s">
        <v>160</v>
      </c>
      <c r="AU492" s="24" t="s">
        <v>85</v>
      </c>
      <c r="AY492" s="24" t="s">
        <v>157</v>
      </c>
      <c r="BE492" s="204">
        <f>IF(N492="základní",J492,0)</f>
        <v>22719.72</v>
      </c>
      <c r="BF492" s="204">
        <f>IF(N492="snížená",J492,0)</f>
        <v>0</v>
      </c>
      <c r="BG492" s="204">
        <f>IF(N492="zákl. přenesená",J492,0)</f>
        <v>0</v>
      </c>
      <c r="BH492" s="204">
        <f>IF(N492="sníž. přenesená",J492,0)</f>
        <v>0</v>
      </c>
      <c r="BI492" s="204">
        <f>IF(N492="nulová",J492,0)</f>
        <v>0</v>
      </c>
      <c r="BJ492" s="24" t="s">
        <v>82</v>
      </c>
      <c r="BK492" s="204">
        <f>ROUND(I492*H492,2)</f>
        <v>22719.72</v>
      </c>
      <c r="BL492" s="24" t="s">
        <v>164</v>
      </c>
      <c r="BM492" s="24" t="s">
        <v>2069</v>
      </c>
    </row>
    <row r="493" spans="2:47" s="1" customFormat="1" ht="108">
      <c r="B493" s="40"/>
      <c r="C493" s="62"/>
      <c r="D493" s="207" t="s">
        <v>216</v>
      </c>
      <c r="E493" s="62"/>
      <c r="F493" s="227" t="s">
        <v>1117</v>
      </c>
      <c r="G493" s="62"/>
      <c r="H493" s="62"/>
      <c r="I493" s="164"/>
      <c r="J493" s="62"/>
      <c r="K493" s="62"/>
      <c r="L493" s="60"/>
      <c r="M493" s="228"/>
      <c r="N493" s="41"/>
      <c r="O493" s="41"/>
      <c r="P493" s="41"/>
      <c r="Q493" s="41"/>
      <c r="R493" s="41"/>
      <c r="S493" s="41"/>
      <c r="T493" s="77"/>
      <c r="AT493" s="24" t="s">
        <v>216</v>
      </c>
      <c r="AU493" s="24" t="s">
        <v>85</v>
      </c>
    </row>
    <row r="494" spans="2:51" s="12" customFormat="1" ht="13.5">
      <c r="B494" s="216"/>
      <c r="C494" s="217"/>
      <c r="D494" s="207" t="s">
        <v>166</v>
      </c>
      <c r="E494" s="218" t="s">
        <v>21</v>
      </c>
      <c r="F494" s="219" t="s">
        <v>2039</v>
      </c>
      <c r="G494" s="217"/>
      <c r="H494" s="220">
        <v>154.032</v>
      </c>
      <c r="I494" s="221"/>
      <c r="J494" s="217"/>
      <c r="K494" s="217"/>
      <c r="L494" s="222"/>
      <c r="M494" s="223"/>
      <c r="N494" s="224"/>
      <c r="O494" s="224"/>
      <c r="P494" s="224"/>
      <c r="Q494" s="224"/>
      <c r="R494" s="224"/>
      <c r="S494" s="224"/>
      <c r="T494" s="225"/>
      <c r="AT494" s="226" t="s">
        <v>166</v>
      </c>
      <c r="AU494" s="226" t="s">
        <v>85</v>
      </c>
      <c r="AV494" s="12" t="s">
        <v>85</v>
      </c>
      <c r="AW494" s="12" t="s">
        <v>37</v>
      </c>
      <c r="AX494" s="12" t="s">
        <v>82</v>
      </c>
      <c r="AY494" s="226" t="s">
        <v>157</v>
      </c>
    </row>
    <row r="495" spans="2:65" s="1" customFormat="1" ht="34.2" customHeight="1">
      <c r="B495" s="40"/>
      <c r="C495" s="193" t="s">
        <v>856</v>
      </c>
      <c r="D495" s="193" t="s">
        <v>160</v>
      </c>
      <c r="E495" s="194" t="s">
        <v>1120</v>
      </c>
      <c r="F495" s="195" t="s">
        <v>483</v>
      </c>
      <c r="G495" s="196" t="s">
        <v>460</v>
      </c>
      <c r="H495" s="197">
        <v>112.78</v>
      </c>
      <c r="I495" s="198">
        <v>122.92</v>
      </c>
      <c r="J495" s="199">
        <f>ROUND(I495*H495,2)</f>
        <v>13862.92</v>
      </c>
      <c r="K495" s="195" t="s">
        <v>214</v>
      </c>
      <c r="L495" s="60"/>
      <c r="M495" s="200" t="s">
        <v>21</v>
      </c>
      <c r="N495" s="201" t="s">
        <v>45</v>
      </c>
      <c r="O495" s="41"/>
      <c r="P495" s="202">
        <f>O495*H495</f>
        <v>0</v>
      </c>
      <c r="Q495" s="202">
        <v>0</v>
      </c>
      <c r="R495" s="202">
        <f>Q495*H495</f>
        <v>0</v>
      </c>
      <c r="S495" s="202">
        <v>0</v>
      </c>
      <c r="T495" s="203">
        <f>S495*H495</f>
        <v>0</v>
      </c>
      <c r="AR495" s="24" t="s">
        <v>164</v>
      </c>
      <c r="AT495" s="24" t="s">
        <v>160</v>
      </c>
      <c r="AU495" s="24" t="s">
        <v>85</v>
      </c>
      <c r="AY495" s="24" t="s">
        <v>157</v>
      </c>
      <c r="BE495" s="204">
        <f>IF(N495="základní",J495,0)</f>
        <v>13862.92</v>
      </c>
      <c r="BF495" s="204">
        <f>IF(N495="snížená",J495,0)</f>
        <v>0</v>
      </c>
      <c r="BG495" s="204">
        <f>IF(N495="zákl. přenesená",J495,0)</f>
        <v>0</v>
      </c>
      <c r="BH495" s="204">
        <f>IF(N495="sníž. přenesená",J495,0)</f>
        <v>0</v>
      </c>
      <c r="BI495" s="204">
        <f>IF(N495="nulová",J495,0)</f>
        <v>0</v>
      </c>
      <c r="BJ495" s="24" t="s">
        <v>82</v>
      </c>
      <c r="BK495" s="204">
        <f>ROUND(I495*H495,2)</f>
        <v>13862.92</v>
      </c>
      <c r="BL495" s="24" t="s">
        <v>164</v>
      </c>
      <c r="BM495" s="24" t="s">
        <v>2070</v>
      </c>
    </row>
    <row r="496" spans="2:47" s="1" customFormat="1" ht="108">
      <c r="B496" s="40"/>
      <c r="C496" s="62"/>
      <c r="D496" s="207" t="s">
        <v>216</v>
      </c>
      <c r="E496" s="62"/>
      <c r="F496" s="227" t="s">
        <v>1117</v>
      </c>
      <c r="G496" s="62"/>
      <c r="H496" s="62"/>
      <c r="I496" s="164"/>
      <c r="J496" s="62"/>
      <c r="K496" s="62"/>
      <c r="L496" s="60"/>
      <c r="M496" s="228"/>
      <c r="N496" s="41"/>
      <c r="O496" s="41"/>
      <c r="P496" s="41"/>
      <c r="Q496" s="41"/>
      <c r="R496" s="41"/>
      <c r="S496" s="41"/>
      <c r="T496" s="77"/>
      <c r="AT496" s="24" t="s">
        <v>216</v>
      </c>
      <c r="AU496" s="24" t="s">
        <v>85</v>
      </c>
    </row>
    <row r="497" spans="2:51" s="12" customFormat="1" ht="13.5">
      <c r="B497" s="216"/>
      <c r="C497" s="217"/>
      <c r="D497" s="207" t="s">
        <v>166</v>
      </c>
      <c r="E497" s="218" t="s">
        <v>21</v>
      </c>
      <c r="F497" s="219" t="s">
        <v>2045</v>
      </c>
      <c r="G497" s="217"/>
      <c r="H497" s="220">
        <v>112.78</v>
      </c>
      <c r="I497" s="221"/>
      <c r="J497" s="217"/>
      <c r="K497" s="217"/>
      <c r="L497" s="222"/>
      <c r="M497" s="223"/>
      <c r="N497" s="224"/>
      <c r="O497" s="224"/>
      <c r="P497" s="224"/>
      <c r="Q497" s="224"/>
      <c r="R497" s="224"/>
      <c r="S497" s="224"/>
      <c r="T497" s="225"/>
      <c r="AT497" s="226" t="s">
        <v>166</v>
      </c>
      <c r="AU497" s="226" t="s">
        <v>85</v>
      </c>
      <c r="AV497" s="12" t="s">
        <v>85</v>
      </c>
      <c r="AW497" s="12" t="s">
        <v>37</v>
      </c>
      <c r="AX497" s="12" t="s">
        <v>82</v>
      </c>
      <c r="AY497" s="226" t="s">
        <v>157</v>
      </c>
    </row>
    <row r="498" spans="2:63" s="10" customFormat="1" ht="29.85" customHeight="1">
      <c r="B498" s="177"/>
      <c r="C498" s="178"/>
      <c r="D498" s="179" t="s">
        <v>73</v>
      </c>
      <c r="E498" s="191" t="s">
        <v>1202</v>
      </c>
      <c r="F498" s="191" t="s">
        <v>1079</v>
      </c>
      <c r="G498" s="178"/>
      <c r="H498" s="178"/>
      <c r="I498" s="181"/>
      <c r="J498" s="192">
        <f>BK498</f>
        <v>47343.56</v>
      </c>
      <c r="K498" s="178"/>
      <c r="L498" s="183"/>
      <c r="M498" s="184"/>
      <c r="N498" s="185"/>
      <c r="O498" s="185"/>
      <c r="P498" s="186">
        <f>SUM(P499:P500)</f>
        <v>0</v>
      </c>
      <c r="Q498" s="185"/>
      <c r="R498" s="186">
        <f>SUM(R499:R500)</f>
        <v>0</v>
      </c>
      <c r="S498" s="185"/>
      <c r="T498" s="187">
        <f>SUM(T499:T500)</f>
        <v>0</v>
      </c>
      <c r="AR498" s="188" t="s">
        <v>82</v>
      </c>
      <c r="AT498" s="189" t="s">
        <v>73</v>
      </c>
      <c r="AU498" s="189" t="s">
        <v>82</v>
      </c>
      <c r="AY498" s="188" t="s">
        <v>157</v>
      </c>
      <c r="BK498" s="190">
        <f>SUM(BK499:BK500)</f>
        <v>47343.56</v>
      </c>
    </row>
    <row r="499" spans="2:65" s="1" customFormat="1" ht="34.2" customHeight="1">
      <c r="B499" s="40"/>
      <c r="C499" s="193" t="s">
        <v>862</v>
      </c>
      <c r="D499" s="193" t="s">
        <v>160</v>
      </c>
      <c r="E499" s="194" t="s">
        <v>2071</v>
      </c>
      <c r="F499" s="195" t="s">
        <v>2072</v>
      </c>
      <c r="G499" s="196" t="s">
        <v>460</v>
      </c>
      <c r="H499" s="197">
        <v>701.49</v>
      </c>
      <c r="I499" s="198">
        <v>67.49</v>
      </c>
      <c r="J499" s="199">
        <f>ROUND(I499*H499,2)</f>
        <v>47343.56</v>
      </c>
      <c r="K499" s="195" t="s">
        <v>214</v>
      </c>
      <c r="L499" s="60"/>
      <c r="M499" s="200" t="s">
        <v>21</v>
      </c>
      <c r="N499" s="201" t="s">
        <v>45</v>
      </c>
      <c r="O499" s="41"/>
      <c r="P499" s="202">
        <f>O499*H499</f>
        <v>0</v>
      </c>
      <c r="Q499" s="202">
        <v>0</v>
      </c>
      <c r="R499" s="202">
        <f>Q499*H499</f>
        <v>0</v>
      </c>
      <c r="S499" s="202">
        <v>0</v>
      </c>
      <c r="T499" s="203">
        <f>S499*H499</f>
        <v>0</v>
      </c>
      <c r="AR499" s="24" t="s">
        <v>296</v>
      </c>
      <c r="AT499" s="24" t="s">
        <v>160</v>
      </c>
      <c r="AU499" s="24" t="s">
        <v>85</v>
      </c>
      <c r="AY499" s="24" t="s">
        <v>157</v>
      </c>
      <c r="BE499" s="204">
        <f>IF(N499="základní",J499,0)</f>
        <v>47343.56</v>
      </c>
      <c r="BF499" s="204">
        <f>IF(N499="snížená",J499,0)</f>
        <v>0</v>
      </c>
      <c r="BG499" s="204">
        <f>IF(N499="zákl. přenesená",J499,0)</f>
        <v>0</v>
      </c>
      <c r="BH499" s="204">
        <f>IF(N499="sníž. přenesená",J499,0)</f>
        <v>0</v>
      </c>
      <c r="BI499" s="204">
        <f>IF(N499="nulová",J499,0)</f>
        <v>0</v>
      </c>
      <c r="BJ499" s="24" t="s">
        <v>82</v>
      </c>
      <c r="BK499" s="204">
        <f>ROUND(I499*H499,2)</f>
        <v>47343.56</v>
      </c>
      <c r="BL499" s="24" t="s">
        <v>296</v>
      </c>
      <c r="BM499" s="24" t="s">
        <v>2073</v>
      </c>
    </row>
    <row r="500" spans="2:47" s="1" customFormat="1" ht="108">
      <c r="B500" s="40"/>
      <c r="C500" s="62"/>
      <c r="D500" s="207" t="s">
        <v>216</v>
      </c>
      <c r="E500" s="62"/>
      <c r="F500" s="227" t="s">
        <v>2074</v>
      </c>
      <c r="G500" s="62"/>
      <c r="H500" s="62"/>
      <c r="I500" s="164"/>
      <c r="J500" s="62"/>
      <c r="K500" s="62"/>
      <c r="L500" s="60"/>
      <c r="M500" s="228"/>
      <c r="N500" s="41"/>
      <c r="O500" s="41"/>
      <c r="P500" s="41"/>
      <c r="Q500" s="41"/>
      <c r="R500" s="41"/>
      <c r="S500" s="41"/>
      <c r="T500" s="77"/>
      <c r="AT500" s="24" t="s">
        <v>216</v>
      </c>
      <c r="AU500" s="24" t="s">
        <v>85</v>
      </c>
    </row>
    <row r="501" spans="2:63" s="10" customFormat="1" ht="37.35" customHeight="1">
      <c r="B501" s="177"/>
      <c r="C501" s="178"/>
      <c r="D501" s="179" t="s">
        <v>73</v>
      </c>
      <c r="E501" s="180" t="s">
        <v>1578</v>
      </c>
      <c r="F501" s="180" t="s">
        <v>1579</v>
      </c>
      <c r="G501" s="178"/>
      <c r="H501" s="178"/>
      <c r="I501" s="181"/>
      <c r="J501" s="182">
        <f>BK501</f>
        <v>247803.41</v>
      </c>
      <c r="K501" s="178"/>
      <c r="L501" s="183"/>
      <c r="M501" s="184"/>
      <c r="N501" s="185"/>
      <c r="O501" s="185"/>
      <c r="P501" s="186">
        <f>P502</f>
        <v>0</v>
      </c>
      <c r="Q501" s="185"/>
      <c r="R501" s="186">
        <f>R502</f>
        <v>0.4484325</v>
      </c>
      <c r="S501" s="185"/>
      <c r="T501" s="187">
        <f>T502</f>
        <v>0</v>
      </c>
      <c r="AR501" s="188" t="s">
        <v>85</v>
      </c>
      <c r="AT501" s="189" t="s">
        <v>73</v>
      </c>
      <c r="AU501" s="189" t="s">
        <v>74</v>
      </c>
      <c r="AY501" s="188" t="s">
        <v>157</v>
      </c>
      <c r="BK501" s="190">
        <f>BK502</f>
        <v>247803.41</v>
      </c>
    </row>
    <row r="502" spans="2:63" s="10" customFormat="1" ht="19.95" customHeight="1">
      <c r="B502" s="177"/>
      <c r="C502" s="178"/>
      <c r="D502" s="179" t="s">
        <v>73</v>
      </c>
      <c r="E502" s="191" t="s">
        <v>2075</v>
      </c>
      <c r="F502" s="191" t="s">
        <v>2076</v>
      </c>
      <c r="G502" s="178"/>
      <c r="H502" s="178"/>
      <c r="I502" s="181"/>
      <c r="J502" s="192">
        <f>BK502</f>
        <v>247803.41</v>
      </c>
      <c r="K502" s="178"/>
      <c r="L502" s="183"/>
      <c r="M502" s="184"/>
      <c r="N502" s="185"/>
      <c r="O502" s="185"/>
      <c r="P502" s="186">
        <f>SUM(P503:P536)</f>
        <v>0</v>
      </c>
      <c r="Q502" s="185"/>
      <c r="R502" s="186">
        <f>SUM(R503:R536)</f>
        <v>0.4484325</v>
      </c>
      <c r="S502" s="185"/>
      <c r="T502" s="187">
        <f>SUM(T503:T536)</f>
        <v>0</v>
      </c>
      <c r="AR502" s="188" t="s">
        <v>85</v>
      </c>
      <c r="AT502" s="189" t="s">
        <v>73</v>
      </c>
      <c r="AU502" s="189" t="s">
        <v>82</v>
      </c>
      <c r="AY502" s="188" t="s">
        <v>157</v>
      </c>
      <c r="BK502" s="190">
        <f>SUM(BK503:BK536)</f>
        <v>247803.41</v>
      </c>
    </row>
    <row r="503" spans="2:65" s="1" customFormat="1" ht="22.8" customHeight="1">
      <c r="B503" s="40"/>
      <c r="C503" s="193" t="s">
        <v>867</v>
      </c>
      <c r="D503" s="193" t="s">
        <v>160</v>
      </c>
      <c r="E503" s="194" t="s">
        <v>2077</v>
      </c>
      <c r="F503" s="195" t="s">
        <v>2078</v>
      </c>
      <c r="G503" s="196" t="s">
        <v>213</v>
      </c>
      <c r="H503" s="197">
        <v>414.69</v>
      </c>
      <c r="I503" s="198">
        <v>56.17</v>
      </c>
      <c r="J503" s="199">
        <f>ROUND(I503*H503,2)</f>
        <v>23293.14</v>
      </c>
      <c r="K503" s="195" t="s">
        <v>214</v>
      </c>
      <c r="L503" s="60"/>
      <c r="M503" s="200" t="s">
        <v>21</v>
      </c>
      <c r="N503" s="201" t="s">
        <v>45</v>
      </c>
      <c r="O503" s="41"/>
      <c r="P503" s="202">
        <f>O503*H503</f>
        <v>0</v>
      </c>
      <c r="Q503" s="202">
        <v>0</v>
      </c>
      <c r="R503" s="202">
        <f>Q503*H503</f>
        <v>0</v>
      </c>
      <c r="S503" s="202">
        <v>0</v>
      </c>
      <c r="T503" s="203">
        <f>S503*H503</f>
        <v>0</v>
      </c>
      <c r="AR503" s="24" t="s">
        <v>296</v>
      </c>
      <c r="AT503" s="24" t="s">
        <v>160</v>
      </c>
      <c r="AU503" s="24" t="s">
        <v>85</v>
      </c>
      <c r="AY503" s="24" t="s">
        <v>157</v>
      </c>
      <c r="BE503" s="204">
        <f>IF(N503="základní",J503,0)</f>
        <v>23293.14</v>
      </c>
      <c r="BF503" s="204">
        <f>IF(N503="snížená",J503,0)</f>
        <v>0</v>
      </c>
      <c r="BG503" s="204">
        <f>IF(N503="zákl. přenesená",J503,0)</f>
        <v>0</v>
      </c>
      <c r="BH503" s="204">
        <f>IF(N503="sníž. přenesená",J503,0)</f>
        <v>0</v>
      </c>
      <c r="BI503" s="204">
        <f>IF(N503="nulová",J503,0)</f>
        <v>0</v>
      </c>
      <c r="BJ503" s="24" t="s">
        <v>82</v>
      </c>
      <c r="BK503" s="204">
        <f>ROUND(I503*H503,2)</f>
        <v>23293.14</v>
      </c>
      <c r="BL503" s="24" t="s">
        <v>296</v>
      </c>
      <c r="BM503" s="24" t="s">
        <v>2079</v>
      </c>
    </row>
    <row r="504" spans="2:47" s="1" customFormat="1" ht="48">
      <c r="B504" s="40"/>
      <c r="C504" s="62"/>
      <c r="D504" s="207" t="s">
        <v>216</v>
      </c>
      <c r="E504" s="62"/>
      <c r="F504" s="227" t="s">
        <v>2080</v>
      </c>
      <c r="G504" s="62"/>
      <c r="H504" s="62"/>
      <c r="I504" s="164"/>
      <c r="J504" s="62"/>
      <c r="K504" s="62"/>
      <c r="L504" s="60"/>
      <c r="M504" s="228"/>
      <c r="N504" s="41"/>
      <c r="O504" s="41"/>
      <c r="P504" s="41"/>
      <c r="Q504" s="41"/>
      <c r="R504" s="41"/>
      <c r="S504" s="41"/>
      <c r="T504" s="77"/>
      <c r="AT504" s="24" t="s">
        <v>216</v>
      </c>
      <c r="AU504" s="24" t="s">
        <v>85</v>
      </c>
    </row>
    <row r="505" spans="2:51" s="11" customFormat="1" ht="13.5">
      <c r="B505" s="205"/>
      <c r="C505" s="206"/>
      <c r="D505" s="207" t="s">
        <v>166</v>
      </c>
      <c r="E505" s="208" t="s">
        <v>21</v>
      </c>
      <c r="F505" s="209" t="s">
        <v>2081</v>
      </c>
      <c r="G505" s="206"/>
      <c r="H505" s="208" t="s">
        <v>21</v>
      </c>
      <c r="I505" s="210"/>
      <c r="J505" s="206"/>
      <c r="K505" s="206"/>
      <c r="L505" s="211"/>
      <c r="M505" s="212"/>
      <c r="N505" s="213"/>
      <c r="O505" s="213"/>
      <c r="P505" s="213"/>
      <c r="Q505" s="213"/>
      <c r="R505" s="213"/>
      <c r="S505" s="213"/>
      <c r="T505" s="214"/>
      <c r="AT505" s="215" t="s">
        <v>166</v>
      </c>
      <c r="AU505" s="215" t="s">
        <v>85</v>
      </c>
      <c r="AV505" s="11" t="s">
        <v>82</v>
      </c>
      <c r="AW505" s="11" t="s">
        <v>37</v>
      </c>
      <c r="AX505" s="11" t="s">
        <v>74</v>
      </c>
      <c r="AY505" s="215" t="s">
        <v>157</v>
      </c>
    </row>
    <row r="506" spans="2:51" s="12" customFormat="1" ht="13.5">
      <c r="B506" s="216"/>
      <c r="C506" s="217"/>
      <c r="D506" s="207" t="s">
        <v>166</v>
      </c>
      <c r="E506" s="218" t="s">
        <v>21</v>
      </c>
      <c r="F506" s="219" t="s">
        <v>2082</v>
      </c>
      <c r="G506" s="217"/>
      <c r="H506" s="220">
        <v>356.32</v>
      </c>
      <c r="I506" s="221"/>
      <c r="J506" s="217"/>
      <c r="K506" s="217"/>
      <c r="L506" s="222"/>
      <c r="M506" s="223"/>
      <c r="N506" s="224"/>
      <c r="O506" s="224"/>
      <c r="P506" s="224"/>
      <c r="Q506" s="224"/>
      <c r="R506" s="224"/>
      <c r="S506" s="224"/>
      <c r="T506" s="225"/>
      <c r="AT506" s="226" t="s">
        <v>166</v>
      </c>
      <c r="AU506" s="226" t="s">
        <v>85</v>
      </c>
      <c r="AV506" s="12" t="s">
        <v>85</v>
      </c>
      <c r="AW506" s="12" t="s">
        <v>37</v>
      </c>
      <c r="AX506" s="12" t="s">
        <v>74</v>
      </c>
      <c r="AY506" s="226" t="s">
        <v>157</v>
      </c>
    </row>
    <row r="507" spans="2:51" s="12" customFormat="1" ht="13.5">
      <c r="B507" s="216"/>
      <c r="C507" s="217"/>
      <c r="D507" s="207" t="s">
        <v>166</v>
      </c>
      <c r="E507" s="218" t="s">
        <v>21</v>
      </c>
      <c r="F507" s="219" t="s">
        <v>2083</v>
      </c>
      <c r="G507" s="217"/>
      <c r="H507" s="220">
        <v>18.69</v>
      </c>
      <c r="I507" s="221"/>
      <c r="J507" s="217"/>
      <c r="K507" s="217"/>
      <c r="L507" s="222"/>
      <c r="M507" s="223"/>
      <c r="N507" s="224"/>
      <c r="O507" s="224"/>
      <c r="P507" s="224"/>
      <c r="Q507" s="224"/>
      <c r="R507" s="224"/>
      <c r="S507" s="224"/>
      <c r="T507" s="225"/>
      <c r="AT507" s="226" t="s">
        <v>166</v>
      </c>
      <c r="AU507" s="226" t="s">
        <v>85</v>
      </c>
      <c r="AV507" s="12" t="s">
        <v>85</v>
      </c>
      <c r="AW507" s="12" t="s">
        <v>37</v>
      </c>
      <c r="AX507" s="12" t="s">
        <v>74</v>
      </c>
      <c r="AY507" s="226" t="s">
        <v>157</v>
      </c>
    </row>
    <row r="508" spans="2:51" s="12" customFormat="1" ht="13.5">
      <c r="B508" s="216"/>
      <c r="C508" s="217"/>
      <c r="D508" s="207" t="s">
        <v>166</v>
      </c>
      <c r="E508" s="218" t="s">
        <v>21</v>
      </c>
      <c r="F508" s="219" t="s">
        <v>2084</v>
      </c>
      <c r="G508" s="217"/>
      <c r="H508" s="220">
        <v>39.68</v>
      </c>
      <c r="I508" s="221"/>
      <c r="J508" s="217"/>
      <c r="K508" s="217"/>
      <c r="L508" s="222"/>
      <c r="M508" s="223"/>
      <c r="N508" s="224"/>
      <c r="O508" s="224"/>
      <c r="P508" s="224"/>
      <c r="Q508" s="224"/>
      <c r="R508" s="224"/>
      <c r="S508" s="224"/>
      <c r="T508" s="225"/>
      <c r="AT508" s="226" t="s">
        <v>166</v>
      </c>
      <c r="AU508" s="226" t="s">
        <v>85</v>
      </c>
      <c r="AV508" s="12" t="s">
        <v>85</v>
      </c>
      <c r="AW508" s="12" t="s">
        <v>37</v>
      </c>
      <c r="AX508" s="12" t="s">
        <v>74</v>
      </c>
      <c r="AY508" s="226" t="s">
        <v>157</v>
      </c>
    </row>
    <row r="509" spans="2:65" s="1" customFormat="1" ht="14.4" customHeight="1">
      <c r="B509" s="40"/>
      <c r="C509" s="244" t="s">
        <v>872</v>
      </c>
      <c r="D509" s="244" t="s">
        <v>457</v>
      </c>
      <c r="E509" s="245" t="s">
        <v>2085</v>
      </c>
      <c r="F509" s="246" t="s">
        <v>2086</v>
      </c>
      <c r="G509" s="247" t="s">
        <v>460</v>
      </c>
      <c r="H509" s="248">
        <v>0.137</v>
      </c>
      <c r="I509" s="249">
        <v>68197.81</v>
      </c>
      <c r="J509" s="250">
        <f>ROUND(I509*H509,2)</f>
        <v>9343.1</v>
      </c>
      <c r="K509" s="246" t="s">
        <v>214</v>
      </c>
      <c r="L509" s="251"/>
      <c r="M509" s="252" t="s">
        <v>21</v>
      </c>
      <c r="N509" s="253" t="s">
        <v>45</v>
      </c>
      <c r="O509" s="41"/>
      <c r="P509" s="202">
        <f>O509*H509</f>
        <v>0</v>
      </c>
      <c r="Q509" s="202">
        <v>1</v>
      </c>
      <c r="R509" s="202">
        <f>Q509*H509</f>
        <v>0.137</v>
      </c>
      <c r="S509" s="202">
        <v>0</v>
      </c>
      <c r="T509" s="203">
        <f>S509*H509</f>
        <v>0</v>
      </c>
      <c r="AR509" s="24" t="s">
        <v>387</v>
      </c>
      <c r="AT509" s="24" t="s">
        <v>457</v>
      </c>
      <c r="AU509" s="24" t="s">
        <v>85</v>
      </c>
      <c r="AY509" s="24" t="s">
        <v>157</v>
      </c>
      <c r="BE509" s="204">
        <f>IF(N509="základní",J509,0)</f>
        <v>9343.1</v>
      </c>
      <c r="BF509" s="204">
        <f>IF(N509="snížená",J509,0)</f>
        <v>0</v>
      </c>
      <c r="BG509" s="204">
        <f>IF(N509="zákl. přenesená",J509,0)</f>
        <v>0</v>
      </c>
      <c r="BH509" s="204">
        <f>IF(N509="sníž. přenesená",J509,0)</f>
        <v>0</v>
      </c>
      <c r="BI509" s="204">
        <f>IF(N509="nulová",J509,0)</f>
        <v>0</v>
      </c>
      <c r="BJ509" s="24" t="s">
        <v>82</v>
      </c>
      <c r="BK509" s="204">
        <f>ROUND(I509*H509,2)</f>
        <v>9343.1</v>
      </c>
      <c r="BL509" s="24" t="s">
        <v>296</v>
      </c>
      <c r="BM509" s="24" t="s">
        <v>2087</v>
      </c>
    </row>
    <row r="510" spans="2:51" s="11" customFormat="1" ht="13.5">
      <c r="B510" s="205"/>
      <c r="C510" s="206"/>
      <c r="D510" s="207" t="s">
        <v>166</v>
      </c>
      <c r="E510" s="208" t="s">
        <v>21</v>
      </c>
      <c r="F510" s="209" t="s">
        <v>2088</v>
      </c>
      <c r="G510" s="206"/>
      <c r="H510" s="208" t="s">
        <v>21</v>
      </c>
      <c r="I510" s="210"/>
      <c r="J510" s="206"/>
      <c r="K510" s="206"/>
      <c r="L510" s="211"/>
      <c r="M510" s="212"/>
      <c r="N510" s="213"/>
      <c r="O510" s="213"/>
      <c r="P510" s="213"/>
      <c r="Q510" s="213"/>
      <c r="R510" s="213"/>
      <c r="S510" s="213"/>
      <c r="T510" s="214"/>
      <c r="AT510" s="215" t="s">
        <v>166</v>
      </c>
      <c r="AU510" s="215" t="s">
        <v>85</v>
      </c>
      <c r="AV510" s="11" t="s">
        <v>82</v>
      </c>
      <c r="AW510" s="11" t="s">
        <v>37</v>
      </c>
      <c r="AX510" s="11" t="s">
        <v>74</v>
      </c>
      <c r="AY510" s="215" t="s">
        <v>157</v>
      </c>
    </row>
    <row r="511" spans="2:51" s="12" customFormat="1" ht="13.5">
      <c r="B511" s="216"/>
      <c r="C511" s="217"/>
      <c r="D511" s="207" t="s">
        <v>166</v>
      </c>
      <c r="E511" s="218" t="s">
        <v>21</v>
      </c>
      <c r="F511" s="219" t="s">
        <v>2089</v>
      </c>
      <c r="G511" s="217"/>
      <c r="H511" s="220">
        <v>0.137</v>
      </c>
      <c r="I511" s="221"/>
      <c r="J511" s="217"/>
      <c r="K511" s="217"/>
      <c r="L511" s="222"/>
      <c r="M511" s="223"/>
      <c r="N511" s="224"/>
      <c r="O511" s="224"/>
      <c r="P511" s="224"/>
      <c r="Q511" s="224"/>
      <c r="R511" s="224"/>
      <c r="S511" s="224"/>
      <c r="T511" s="225"/>
      <c r="AT511" s="226" t="s">
        <v>166</v>
      </c>
      <c r="AU511" s="226" t="s">
        <v>85</v>
      </c>
      <c r="AV511" s="12" t="s">
        <v>85</v>
      </c>
      <c r="AW511" s="12" t="s">
        <v>37</v>
      </c>
      <c r="AX511" s="12" t="s">
        <v>82</v>
      </c>
      <c r="AY511" s="226" t="s">
        <v>157</v>
      </c>
    </row>
    <row r="512" spans="2:65" s="1" customFormat="1" ht="22.8" customHeight="1">
      <c r="B512" s="40"/>
      <c r="C512" s="193" t="s">
        <v>877</v>
      </c>
      <c r="D512" s="193" t="s">
        <v>160</v>
      </c>
      <c r="E512" s="194" t="s">
        <v>2090</v>
      </c>
      <c r="F512" s="195" t="s">
        <v>2091</v>
      </c>
      <c r="G512" s="196" t="s">
        <v>213</v>
      </c>
      <c r="H512" s="197">
        <v>829.38</v>
      </c>
      <c r="I512" s="198">
        <v>28.27</v>
      </c>
      <c r="J512" s="199">
        <f>ROUND(I512*H512,2)</f>
        <v>23446.57</v>
      </c>
      <c r="K512" s="195" t="s">
        <v>214</v>
      </c>
      <c r="L512" s="60"/>
      <c r="M512" s="200" t="s">
        <v>21</v>
      </c>
      <c r="N512" s="201" t="s">
        <v>45</v>
      </c>
      <c r="O512" s="41"/>
      <c r="P512" s="202">
        <f>O512*H512</f>
        <v>0</v>
      </c>
      <c r="Q512" s="202">
        <v>0</v>
      </c>
      <c r="R512" s="202">
        <f>Q512*H512</f>
        <v>0</v>
      </c>
      <c r="S512" s="202">
        <v>0</v>
      </c>
      <c r="T512" s="203">
        <f>S512*H512</f>
        <v>0</v>
      </c>
      <c r="AR512" s="24" t="s">
        <v>296</v>
      </c>
      <c r="AT512" s="24" t="s">
        <v>160</v>
      </c>
      <c r="AU512" s="24" t="s">
        <v>85</v>
      </c>
      <c r="AY512" s="24" t="s">
        <v>157</v>
      </c>
      <c r="BE512" s="204">
        <f>IF(N512="základní",J512,0)</f>
        <v>23446.57</v>
      </c>
      <c r="BF512" s="204">
        <f>IF(N512="snížená",J512,0)</f>
        <v>0</v>
      </c>
      <c r="BG512" s="204">
        <f>IF(N512="zákl. přenesená",J512,0)</f>
        <v>0</v>
      </c>
      <c r="BH512" s="204">
        <f>IF(N512="sníž. přenesená",J512,0)</f>
        <v>0</v>
      </c>
      <c r="BI512" s="204">
        <f>IF(N512="nulová",J512,0)</f>
        <v>0</v>
      </c>
      <c r="BJ512" s="24" t="s">
        <v>82</v>
      </c>
      <c r="BK512" s="204">
        <f>ROUND(I512*H512,2)</f>
        <v>23446.57</v>
      </c>
      <c r="BL512" s="24" t="s">
        <v>296</v>
      </c>
      <c r="BM512" s="24" t="s">
        <v>2092</v>
      </c>
    </row>
    <row r="513" spans="2:47" s="1" customFormat="1" ht="48">
      <c r="B513" s="40"/>
      <c r="C513" s="62"/>
      <c r="D513" s="207" t="s">
        <v>216</v>
      </c>
      <c r="E513" s="62"/>
      <c r="F513" s="227" t="s">
        <v>2080</v>
      </c>
      <c r="G513" s="62"/>
      <c r="H513" s="62"/>
      <c r="I513" s="164"/>
      <c r="J513" s="62"/>
      <c r="K513" s="62"/>
      <c r="L513" s="60"/>
      <c r="M513" s="228"/>
      <c r="N513" s="41"/>
      <c r="O513" s="41"/>
      <c r="P513" s="41"/>
      <c r="Q513" s="41"/>
      <c r="R513" s="41"/>
      <c r="S513" s="41"/>
      <c r="T513" s="77"/>
      <c r="AT513" s="24" t="s">
        <v>216</v>
      </c>
      <c r="AU513" s="24" t="s">
        <v>85</v>
      </c>
    </row>
    <row r="514" spans="2:51" s="11" customFormat="1" ht="13.5">
      <c r="B514" s="205"/>
      <c r="C514" s="206"/>
      <c r="D514" s="207" t="s">
        <v>166</v>
      </c>
      <c r="E514" s="208" t="s">
        <v>21</v>
      </c>
      <c r="F514" s="209" t="s">
        <v>2093</v>
      </c>
      <c r="G514" s="206"/>
      <c r="H514" s="208" t="s">
        <v>21</v>
      </c>
      <c r="I514" s="210"/>
      <c r="J514" s="206"/>
      <c r="K514" s="206"/>
      <c r="L514" s="211"/>
      <c r="M514" s="212"/>
      <c r="N514" s="213"/>
      <c r="O514" s="213"/>
      <c r="P514" s="213"/>
      <c r="Q514" s="213"/>
      <c r="R514" s="213"/>
      <c r="S514" s="213"/>
      <c r="T514" s="214"/>
      <c r="AT514" s="215" t="s">
        <v>166</v>
      </c>
      <c r="AU514" s="215" t="s">
        <v>85</v>
      </c>
      <c r="AV514" s="11" t="s">
        <v>82</v>
      </c>
      <c r="AW514" s="11" t="s">
        <v>37</v>
      </c>
      <c r="AX514" s="11" t="s">
        <v>74</v>
      </c>
      <c r="AY514" s="215" t="s">
        <v>157</v>
      </c>
    </row>
    <row r="515" spans="2:51" s="11" customFormat="1" ht="13.5">
      <c r="B515" s="205"/>
      <c r="C515" s="206"/>
      <c r="D515" s="207" t="s">
        <v>166</v>
      </c>
      <c r="E515" s="208" t="s">
        <v>21</v>
      </c>
      <c r="F515" s="209" t="s">
        <v>2094</v>
      </c>
      <c r="G515" s="206"/>
      <c r="H515" s="208" t="s">
        <v>21</v>
      </c>
      <c r="I515" s="210"/>
      <c r="J515" s="206"/>
      <c r="K515" s="206"/>
      <c r="L515" s="211"/>
      <c r="M515" s="212"/>
      <c r="N515" s="213"/>
      <c r="O515" s="213"/>
      <c r="P515" s="213"/>
      <c r="Q515" s="213"/>
      <c r="R515" s="213"/>
      <c r="S515" s="213"/>
      <c r="T515" s="214"/>
      <c r="AT515" s="215" t="s">
        <v>166</v>
      </c>
      <c r="AU515" s="215" t="s">
        <v>85</v>
      </c>
      <c r="AV515" s="11" t="s">
        <v>82</v>
      </c>
      <c r="AW515" s="11" t="s">
        <v>37</v>
      </c>
      <c r="AX515" s="11" t="s">
        <v>74</v>
      </c>
      <c r="AY515" s="215" t="s">
        <v>157</v>
      </c>
    </row>
    <row r="516" spans="2:51" s="12" customFormat="1" ht="13.5">
      <c r="B516" s="216"/>
      <c r="C516" s="217"/>
      <c r="D516" s="207" t="s">
        <v>166</v>
      </c>
      <c r="E516" s="218" t="s">
        <v>21</v>
      </c>
      <c r="F516" s="219" t="s">
        <v>2095</v>
      </c>
      <c r="G516" s="217"/>
      <c r="H516" s="220">
        <v>829.38</v>
      </c>
      <c r="I516" s="221"/>
      <c r="J516" s="217"/>
      <c r="K516" s="217"/>
      <c r="L516" s="222"/>
      <c r="M516" s="223"/>
      <c r="N516" s="224"/>
      <c r="O516" s="224"/>
      <c r="P516" s="224"/>
      <c r="Q516" s="224"/>
      <c r="R516" s="224"/>
      <c r="S516" s="224"/>
      <c r="T516" s="225"/>
      <c r="AT516" s="226" t="s">
        <v>166</v>
      </c>
      <c r="AU516" s="226" t="s">
        <v>85</v>
      </c>
      <c r="AV516" s="12" t="s">
        <v>85</v>
      </c>
      <c r="AW516" s="12" t="s">
        <v>37</v>
      </c>
      <c r="AX516" s="12" t="s">
        <v>74</v>
      </c>
      <c r="AY516" s="226" t="s">
        <v>157</v>
      </c>
    </row>
    <row r="517" spans="2:51" s="13" customFormat="1" ht="13.5">
      <c r="B517" s="232"/>
      <c r="C517" s="233"/>
      <c r="D517" s="207" t="s">
        <v>166</v>
      </c>
      <c r="E517" s="234" t="s">
        <v>21</v>
      </c>
      <c r="F517" s="235" t="s">
        <v>285</v>
      </c>
      <c r="G517" s="233"/>
      <c r="H517" s="236">
        <v>829.38</v>
      </c>
      <c r="I517" s="237"/>
      <c r="J517" s="233"/>
      <c r="K517" s="233"/>
      <c r="L517" s="238"/>
      <c r="M517" s="239"/>
      <c r="N517" s="240"/>
      <c r="O517" s="240"/>
      <c r="P517" s="240"/>
      <c r="Q517" s="240"/>
      <c r="R517" s="240"/>
      <c r="S517" s="240"/>
      <c r="T517" s="241"/>
      <c r="AT517" s="242" t="s">
        <v>166</v>
      </c>
      <c r="AU517" s="242" t="s">
        <v>85</v>
      </c>
      <c r="AV517" s="13" t="s">
        <v>164</v>
      </c>
      <c r="AW517" s="13" t="s">
        <v>37</v>
      </c>
      <c r="AX517" s="13" t="s">
        <v>82</v>
      </c>
      <c r="AY517" s="242" t="s">
        <v>157</v>
      </c>
    </row>
    <row r="518" spans="2:65" s="1" customFormat="1" ht="14.4" customHeight="1">
      <c r="B518" s="40"/>
      <c r="C518" s="244" t="s">
        <v>882</v>
      </c>
      <c r="D518" s="244" t="s">
        <v>457</v>
      </c>
      <c r="E518" s="245" t="s">
        <v>2096</v>
      </c>
      <c r="F518" s="246" t="s">
        <v>2097</v>
      </c>
      <c r="G518" s="247" t="s">
        <v>460</v>
      </c>
      <c r="H518" s="248">
        <v>0.274</v>
      </c>
      <c r="I518" s="249">
        <v>61040.62</v>
      </c>
      <c r="J518" s="250">
        <f>ROUND(I518*H518,2)</f>
        <v>16725.13</v>
      </c>
      <c r="K518" s="246" t="s">
        <v>214</v>
      </c>
      <c r="L518" s="251"/>
      <c r="M518" s="252" t="s">
        <v>21</v>
      </c>
      <c r="N518" s="253" t="s">
        <v>45</v>
      </c>
      <c r="O518" s="41"/>
      <c r="P518" s="202">
        <f>O518*H518</f>
        <v>0</v>
      </c>
      <c r="Q518" s="202">
        <v>1</v>
      </c>
      <c r="R518" s="202">
        <f>Q518*H518</f>
        <v>0.274</v>
      </c>
      <c r="S518" s="202">
        <v>0</v>
      </c>
      <c r="T518" s="203">
        <f>S518*H518</f>
        <v>0</v>
      </c>
      <c r="AR518" s="24" t="s">
        <v>387</v>
      </c>
      <c r="AT518" s="24" t="s">
        <v>457</v>
      </c>
      <c r="AU518" s="24" t="s">
        <v>85</v>
      </c>
      <c r="AY518" s="24" t="s">
        <v>157</v>
      </c>
      <c r="BE518" s="204">
        <f>IF(N518="základní",J518,0)</f>
        <v>16725.13</v>
      </c>
      <c r="BF518" s="204">
        <f>IF(N518="snížená",J518,0)</f>
        <v>0</v>
      </c>
      <c r="BG518" s="204">
        <f>IF(N518="zákl. přenesená",J518,0)</f>
        <v>0</v>
      </c>
      <c r="BH518" s="204">
        <f>IF(N518="sníž. přenesená",J518,0)</f>
        <v>0</v>
      </c>
      <c r="BI518" s="204">
        <f>IF(N518="nulová",J518,0)</f>
        <v>0</v>
      </c>
      <c r="BJ518" s="24" t="s">
        <v>82</v>
      </c>
      <c r="BK518" s="204">
        <f>ROUND(I518*H518,2)</f>
        <v>16725.13</v>
      </c>
      <c r="BL518" s="24" t="s">
        <v>296</v>
      </c>
      <c r="BM518" s="24" t="s">
        <v>2098</v>
      </c>
    </row>
    <row r="519" spans="2:51" s="11" customFormat="1" ht="13.5">
      <c r="B519" s="205"/>
      <c r="C519" s="206"/>
      <c r="D519" s="207" t="s">
        <v>166</v>
      </c>
      <c r="E519" s="208" t="s">
        <v>21</v>
      </c>
      <c r="F519" s="209" t="s">
        <v>2099</v>
      </c>
      <c r="G519" s="206"/>
      <c r="H519" s="208" t="s">
        <v>21</v>
      </c>
      <c r="I519" s="210"/>
      <c r="J519" s="206"/>
      <c r="K519" s="206"/>
      <c r="L519" s="211"/>
      <c r="M519" s="212"/>
      <c r="N519" s="213"/>
      <c r="O519" s="213"/>
      <c r="P519" s="213"/>
      <c r="Q519" s="213"/>
      <c r="R519" s="213"/>
      <c r="S519" s="213"/>
      <c r="T519" s="214"/>
      <c r="AT519" s="215" t="s">
        <v>166</v>
      </c>
      <c r="AU519" s="215" t="s">
        <v>85</v>
      </c>
      <c r="AV519" s="11" t="s">
        <v>82</v>
      </c>
      <c r="AW519" s="11" t="s">
        <v>37</v>
      </c>
      <c r="AX519" s="11" t="s">
        <v>74</v>
      </c>
      <c r="AY519" s="215" t="s">
        <v>157</v>
      </c>
    </row>
    <row r="520" spans="2:51" s="11" customFormat="1" ht="13.5">
      <c r="B520" s="205"/>
      <c r="C520" s="206"/>
      <c r="D520" s="207" t="s">
        <v>166</v>
      </c>
      <c r="E520" s="208" t="s">
        <v>21</v>
      </c>
      <c r="F520" s="209" t="s">
        <v>2088</v>
      </c>
      <c r="G520" s="206"/>
      <c r="H520" s="208" t="s">
        <v>21</v>
      </c>
      <c r="I520" s="210"/>
      <c r="J520" s="206"/>
      <c r="K520" s="206"/>
      <c r="L520" s="211"/>
      <c r="M520" s="212"/>
      <c r="N520" s="213"/>
      <c r="O520" s="213"/>
      <c r="P520" s="213"/>
      <c r="Q520" s="213"/>
      <c r="R520" s="213"/>
      <c r="S520" s="213"/>
      <c r="T520" s="214"/>
      <c r="AT520" s="215" t="s">
        <v>166</v>
      </c>
      <c r="AU520" s="215" t="s">
        <v>85</v>
      </c>
      <c r="AV520" s="11" t="s">
        <v>82</v>
      </c>
      <c r="AW520" s="11" t="s">
        <v>37</v>
      </c>
      <c r="AX520" s="11" t="s">
        <v>74</v>
      </c>
      <c r="AY520" s="215" t="s">
        <v>157</v>
      </c>
    </row>
    <row r="521" spans="2:51" s="12" customFormat="1" ht="13.5">
      <c r="B521" s="216"/>
      <c r="C521" s="217"/>
      <c r="D521" s="207" t="s">
        <v>166</v>
      </c>
      <c r="E521" s="218" t="s">
        <v>21</v>
      </c>
      <c r="F521" s="219" t="s">
        <v>2100</v>
      </c>
      <c r="G521" s="217"/>
      <c r="H521" s="220">
        <v>0.274</v>
      </c>
      <c r="I521" s="221"/>
      <c r="J521" s="217"/>
      <c r="K521" s="217"/>
      <c r="L521" s="222"/>
      <c r="M521" s="223"/>
      <c r="N521" s="224"/>
      <c r="O521" s="224"/>
      <c r="P521" s="224"/>
      <c r="Q521" s="224"/>
      <c r="R521" s="224"/>
      <c r="S521" s="224"/>
      <c r="T521" s="225"/>
      <c r="AT521" s="226" t="s">
        <v>166</v>
      </c>
      <c r="AU521" s="226" t="s">
        <v>85</v>
      </c>
      <c r="AV521" s="12" t="s">
        <v>85</v>
      </c>
      <c r="AW521" s="12" t="s">
        <v>37</v>
      </c>
      <c r="AX521" s="12" t="s">
        <v>82</v>
      </c>
      <c r="AY521" s="226" t="s">
        <v>157</v>
      </c>
    </row>
    <row r="522" spans="2:65" s="1" customFormat="1" ht="22.8" customHeight="1">
      <c r="B522" s="40"/>
      <c r="C522" s="193" t="s">
        <v>887</v>
      </c>
      <c r="D522" s="193" t="s">
        <v>160</v>
      </c>
      <c r="E522" s="194" t="s">
        <v>2101</v>
      </c>
      <c r="F522" s="195" t="s">
        <v>2102</v>
      </c>
      <c r="G522" s="196" t="s">
        <v>213</v>
      </c>
      <c r="H522" s="197">
        <v>65.1</v>
      </c>
      <c r="I522" s="198">
        <v>16.35</v>
      </c>
      <c r="J522" s="199">
        <f>ROUND(I522*H522,2)</f>
        <v>1064.39</v>
      </c>
      <c r="K522" s="195" t="s">
        <v>214</v>
      </c>
      <c r="L522" s="60"/>
      <c r="M522" s="200" t="s">
        <v>21</v>
      </c>
      <c r="N522" s="201" t="s">
        <v>45</v>
      </c>
      <c r="O522" s="41"/>
      <c r="P522" s="202">
        <f>O522*H522</f>
        <v>0</v>
      </c>
      <c r="Q522" s="202">
        <v>0</v>
      </c>
      <c r="R522" s="202">
        <f>Q522*H522</f>
        <v>0</v>
      </c>
      <c r="S522" s="202">
        <v>0</v>
      </c>
      <c r="T522" s="203">
        <f>S522*H522</f>
        <v>0</v>
      </c>
      <c r="AR522" s="24" t="s">
        <v>296</v>
      </c>
      <c r="AT522" s="24" t="s">
        <v>160</v>
      </c>
      <c r="AU522" s="24" t="s">
        <v>85</v>
      </c>
      <c r="AY522" s="24" t="s">
        <v>157</v>
      </c>
      <c r="BE522" s="204">
        <f>IF(N522="základní",J522,0)</f>
        <v>1064.39</v>
      </c>
      <c r="BF522" s="204">
        <f>IF(N522="snížená",J522,0)</f>
        <v>0</v>
      </c>
      <c r="BG522" s="204">
        <f>IF(N522="zákl. přenesená",J522,0)</f>
        <v>0</v>
      </c>
      <c r="BH522" s="204">
        <f>IF(N522="sníž. přenesená",J522,0)</f>
        <v>0</v>
      </c>
      <c r="BI522" s="204">
        <f>IF(N522="nulová",J522,0)</f>
        <v>0</v>
      </c>
      <c r="BJ522" s="24" t="s">
        <v>82</v>
      </c>
      <c r="BK522" s="204">
        <f>ROUND(I522*H522,2)</f>
        <v>1064.39</v>
      </c>
      <c r="BL522" s="24" t="s">
        <v>296</v>
      </c>
      <c r="BM522" s="24" t="s">
        <v>2103</v>
      </c>
    </row>
    <row r="523" spans="2:51" s="11" customFormat="1" ht="13.5">
      <c r="B523" s="205"/>
      <c r="C523" s="206"/>
      <c r="D523" s="207" t="s">
        <v>166</v>
      </c>
      <c r="E523" s="208" t="s">
        <v>21</v>
      </c>
      <c r="F523" s="209" t="s">
        <v>2104</v>
      </c>
      <c r="G523" s="206"/>
      <c r="H523" s="208" t="s">
        <v>21</v>
      </c>
      <c r="I523" s="210"/>
      <c r="J523" s="206"/>
      <c r="K523" s="206"/>
      <c r="L523" s="211"/>
      <c r="M523" s="212"/>
      <c r="N523" s="213"/>
      <c r="O523" s="213"/>
      <c r="P523" s="213"/>
      <c r="Q523" s="213"/>
      <c r="R523" s="213"/>
      <c r="S523" s="213"/>
      <c r="T523" s="214"/>
      <c r="AT523" s="215" t="s">
        <v>166</v>
      </c>
      <c r="AU523" s="215" t="s">
        <v>85</v>
      </c>
      <c r="AV523" s="11" t="s">
        <v>82</v>
      </c>
      <c r="AW523" s="11" t="s">
        <v>37</v>
      </c>
      <c r="AX523" s="11" t="s">
        <v>74</v>
      </c>
      <c r="AY523" s="215" t="s">
        <v>157</v>
      </c>
    </row>
    <row r="524" spans="2:51" s="12" customFormat="1" ht="13.5">
      <c r="B524" s="216"/>
      <c r="C524" s="217"/>
      <c r="D524" s="207" t="s">
        <v>166</v>
      </c>
      <c r="E524" s="218" t="s">
        <v>21</v>
      </c>
      <c r="F524" s="219" t="s">
        <v>2105</v>
      </c>
      <c r="G524" s="217"/>
      <c r="H524" s="220">
        <v>65.1</v>
      </c>
      <c r="I524" s="221"/>
      <c r="J524" s="217"/>
      <c r="K524" s="217"/>
      <c r="L524" s="222"/>
      <c r="M524" s="223"/>
      <c r="N524" s="224"/>
      <c r="O524" s="224"/>
      <c r="P524" s="224"/>
      <c r="Q524" s="224"/>
      <c r="R524" s="224"/>
      <c r="S524" s="224"/>
      <c r="T524" s="225"/>
      <c r="AT524" s="226" t="s">
        <v>166</v>
      </c>
      <c r="AU524" s="226" t="s">
        <v>85</v>
      </c>
      <c r="AV524" s="12" t="s">
        <v>85</v>
      </c>
      <c r="AW524" s="12" t="s">
        <v>37</v>
      </c>
      <c r="AX524" s="12" t="s">
        <v>82</v>
      </c>
      <c r="AY524" s="226" t="s">
        <v>157</v>
      </c>
    </row>
    <row r="525" spans="2:65" s="1" customFormat="1" ht="14.4" customHeight="1">
      <c r="B525" s="40"/>
      <c r="C525" s="244" t="s">
        <v>892</v>
      </c>
      <c r="D525" s="244" t="s">
        <v>457</v>
      </c>
      <c r="E525" s="245" t="s">
        <v>2106</v>
      </c>
      <c r="F525" s="246" t="s">
        <v>2107</v>
      </c>
      <c r="G525" s="247" t="s">
        <v>213</v>
      </c>
      <c r="H525" s="248">
        <v>74.865</v>
      </c>
      <c r="I525" s="249">
        <v>127.22</v>
      </c>
      <c r="J525" s="250">
        <f>ROUND(I525*H525,2)</f>
        <v>9524.33</v>
      </c>
      <c r="K525" s="246" t="s">
        <v>21</v>
      </c>
      <c r="L525" s="251"/>
      <c r="M525" s="252" t="s">
        <v>21</v>
      </c>
      <c r="N525" s="253" t="s">
        <v>45</v>
      </c>
      <c r="O525" s="41"/>
      <c r="P525" s="202">
        <f>O525*H525</f>
        <v>0</v>
      </c>
      <c r="Q525" s="202">
        <v>0.0005</v>
      </c>
      <c r="R525" s="202">
        <f>Q525*H525</f>
        <v>0.0374325</v>
      </c>
      <c r="S525" s="202">
        <v>0</v>
      </c>
      <c r="T525" s="203">
        <f>S525*H525</f>
        <v>0</v>
      </c>
      <c r="AR525" s="24" t="s">
        <v>387</v>
      </c>
      <c r="AT525" s="24" t="s">
        <v>457</v>
      </c>
      <c r="AU525" s="24" t="s">
        <v>85</v>
      </c>
      <c r="AY525" s="24" t="s">
        <v>157</v>
      </c>
      <c r="BE525" s="204">
        <f>IF(N525="základní",J525,0)</f>
        <v>9524.33</v>
      </c>
      <c r="BF525" s="204">
        <f>IF(N525="snížená",J525,0)</f>
        <v>0</v>
      </c>
      <c r="BG525" s="204">
        <f>IF(N525="zákl. přenesená",J525,0)</f>
        <v>0</v>
      </c>
      <c r="BH525" s="204">
        <f>IF(N525="sníž. přenesená",J525,0)</f>
        <v>0</v>
      </c>
      <c r="BI525" s="204">
        <f>IF(N525="nulová",J525,0)</f>
        <v>0</v>
      </c>
      <c r="BJ525" s="24" t="s">
        <v>82</v>
      </c>
      <c r="BK525" s="204">
        <f>ROUND(I525*H525,2)</f>
        <v>9524.33</v>
      </c>
      <c r="BL525" s="24" t="s">
        <v>296</v>
      </c>
      <c r="BM525" s="24" t="s">
        <v>2108</v>
      </c>
    </row>
    <row r="526" spans="2:51" s="12" customFormat="1" ht="13.5">
      <c r="B526" s="216"/>
      <c r="C526" s="217"/>
      <c r="D526" s="207" t="s">
        <v>166</v>
      </c>
      <c r="E526" s="218" t="s">
        <v>21</v>
      </c>
      <c r="F526" s="219" t="s">
        <v>2109</v>
      </c>
      <c r="G526" s="217"/>
      <c r="H526" s="220">
        <v>65.1</v>
      </c>
      <c r="I526" s="221"/>
      <c r="J526" s="217"/>
      <c r="K526" s="217"/>
      <c r="L526" s="222"/>
      <c r="M526" s="223"/>
      <c r="N526" s="224"/>
      <c r="O526" s="224"/>
      <c r="P526" s="224"/>
      <c r="Q526" s="224"/>
      <c r="R526" s="224"/>
      <c r="S526" s="224"/>
      <c r="T526" s="225"/>
      <c r="AT526" s="226" t="s">
        <v>166</v>
      </c>
      <c r="AU526" s="226" t="s">
        <v>85</v>
      </c>
      <c r="AV526" s="12" t="s">
        <v>85</v>
      </c>
      <c r="AW526" s="12" t="s">
        <v>37</v>
      </c>
      <c r="AX526" s="12" t="s">
        <v>82</v>
      </c>
      <c r="AY526" s="226" t="s">
        <v>157</v>
      </c>
    </row>
    <row r="527" spans="2:51" s="12" customFormat="1" ht="13.5">
      <c r="B527" s="216"/>
      <c r="C527" s="217"/>
      <c r="D527" s="207" t="s">
        <v>166</v>
      </c>
      <c r="E527" s="217"/>
      <c r="F527" s="219" t="s">
        <v>2110</v>
      </c>
      <c r="G527" s="217"/>
      <c r="H527" s="220">
        <v>74.865</v>
      </c>
      <c r="I527" s="221"/>
      <c r="J527" s="217"/>
      <c r="K527" s="217"/>
      <c r="L527" s="222"/>
      <c r="M527" s="223"/>
      <c r="N527" s="224"/>
      <c r="O527" s="224"/>
      <c r="P527" s="224"/>
      <c r="Q527" s="224"/>
      <c r="R527" s="224"/>
      <c r="S527" s="224"/>
      <c r="T527" s="225"/>
      <c r="AT527" s="226" t="s">
        <v>166</v>
      </c>
      <c r="AU527" s="226" t="s">
        <v>85</v>
      </c>
      <c r="AV527" s="12" t="s">
        <v>85</v>
      </c>
      <c r="AW527" s="12" t="s">
        <v>6</v>
      </c>
      <c r="AX527" s="12" t="s">
        <v>82</v>
      </c>
      <c r="AY527" s="226" t="s">
        <v>157</v>
      </c>
    </row>
    <row r="528" spans="2:65" s="1" customFormat="1" ht="14.4" customHeight="1">
      <c r="B528" s="40"/>
      <c r="C528" s="193" t="s">
        <v>896</v>
      </c>
      <c r="D528" s="193" t="s">
        <v>160</v>
      </c>
      <c r="E528" s="194" t="s">
        <v>2111</v>
      </c>
      <c r="F528" s="195" t="s">
        <v>2112</v>
      </c>
      <c r="G528" s="196" t="s">
        <v>213</v>
      </c>
      <c r="H528" s="197">
        <v>13.552</v>
      </c>
      <c r="I528" s="198">
        <v>297.58</v>
      </c>
      <c r="J528" s="199">
        <f>ROUND(I528*H528,2)</f>
        <v>4032.8</v>
      </c>
      <c r="K528" s="195" t="s">
        <v>21</v>
      </c>
      <c r="L528" s="60"/>
      <c r="M528" s="200" t="s">
        <v>21</v>
      </c>
      <c r="N528" s="201" t="s">
        <v>45</v>
      </c>
      <c r="O528" s="41"/>
      <c r="P528" s="202">
        <f>O528*H528</f>
        <v>0</v>
      </c>
      <c r="Q528" s="202">
        <v>0</v>
      </c>
      <c r="R528" s="202">
        <f>Q528*H528</f>
        <v>0</v>
      </c>
      <c r="S528" s="202">
        <v>0</v>
      </c>
      <c r="T528" s="203">
        <f>S528*H528</f>
        <v>0</v>
      </c>
      <c r="AR528" s="24" t="s">
        <v>296</v>
      </c>
      <c r="AT528" s="24" t="s">
        <v>160</v>
      </c>
      <c r="AU528" s="24" t="s">
        <v>85</v>
      </c>
      <c r="AY528" s="24" t="s">
        <v>157</v>
      </c>
      <c r="BE528" s="204">
        <f>IF(N528="základní",J528,0)</f>
        <v>4032.8</v>
      </c>
      <c r="BF528" s="204">
        <f>IF(N528="snížená",J528,0)</f>
        <v>0</v>
      </c>
      <c r="BG528" s="204">
        <f>IF(N528="zákl. přenesená",J528,0)</f>
        <v>0</v>
      </c>
      <c r="BH528" s="204">
        <f>IF(N528="sníž. přenesená",J528,0)</f>
        <v>0</v>
      </c>
      <c r="BI528" s="204">
        <f>IF(N528="nulová",J528,0)</f>
        <v>0</v>
      </c>
      <c r="BJ528" s="24" t="s">
        <v>82</v>
      </c>
      <c r="BK528" s="204">
        <f>ROUND(I528*H528,2)</f>
        <v>4032.8</v>
      </c>
      <c r="BL528" s="24" t="s">
        <v>296</v>
      </c>
      <c r="BM528" s="24" t="s">
        <v>2113</v>
      </c>
    </row>
    <row r="529" spans="2:51" s="11" customFormat="1" ht="13.5">
      <c r="B529" s="205"/>
      <c r="C529" s="206"/>
      <c r="D529" s="207" t="s">
        <v>166</v>
      </c>
      <c r="E529" s="208" t="s">
        <v>21</v>
      </c>
      <c r="F529" s="209" t="s">
        <v>2114</v>
      </c>
      <c r="G529" s="206"/>
      <c r="H529" s="208" t="s">
        <v>21</v>
      </c>
      <c r="I529" s="210"/>
      <c r="J529" s="206"/>
      <c r="K529" s="206"/>
      <c r="L529" s="211"/>
      <c r="M529" s="212"/>
      <c r="N529" s="213"/>
      <c r="O529" s="213"/>
      <c r="P529" s="213"/>
      <c r="Q529" s="213"/>
      <c r="R529" s="213"/>
      <c r="S529" s="213"/>
      <c r="T529" s="214"/>
      <c r="AT529" s="215" t="s">
        <v>166</v>
      </c>
      <c r="AU529" s="215" t="s">
        <v>85</v>
      </c>
      <c r="AV529" s="11" t="s">
        <v>82</v>
      </c>
      <c r="AW529" s="11" t="s">
        <v>37</v>
      </c>
      <c r="AX529" s="11" t="s">
        <v>74</v>
      </c>
      <c r="AY529" s="215" t="s">
        <v>157</v>
      </c>
    </row>
    <row r="530" spans="2:51" s="12" customFormat="1" ht="13.5">
      <c r="B530" s="216"/>
      <c r="C530" s="217"/>
      <c r="D530" s="207" t="s">
        <v>166</v>
      </c>
      <c r="E530" s="218" t="s">
        <v>21</v>
      </c>
      <c r="F530" s="219" t="s">
        <v>2115</v>
      </c>
      <c r="G530" s="217"/>
      <c r="H530" s="220">
        <v>13.552</v>
      </c>
      <c r="I530" s="221"/>
      <c r="J530" s="217"/>
      <c r="K530" s="217"/>
      <c r="L530" s="222"/>
      <c r="M530" s="223"/>
      <c r="N530" s="224"/>
      <c r="O530" s="224"/>
      <c r="P530" s="224"/>
      <c r="Q530" s="224"/>
      <c r="R530" s="224"/>
      <c r="S530" s="224"/>
      <c r="T530" s="225"/>
      <c r="AT530" s="226" t="s">
        <v>166</v>
      </c>
      <c r="AU530" s="226" t="s">
        <v>85</v>
      </c>
      <c r="AV530" s="12" t="s">
        <v>85</v>
      </c>
      <c r="AW530" s="12" t="s">
        <v>37</v>
      </c>
      <c r="AX530" s="12" t="s">
        <v>82</v>
      </c>
      <c r="AY530" s="226" t="s">
        <v>157</v>
      </c>
    </row>
    <row r="531" spans="2:65" s="1" customFormat="1" ht="22.8" customHeight="1">
      <c r="B531" s="40"/>
      <c r="C531" s="193" t="s">
        <v>902</v>
      </c>
      <c r="D531" s="193" t="s">
        <v>160</v>
      </c>
      <c r="E531" s="194" t="s">
        <v>2116</v>
      </c>
      <c r="F531" s="195" t="s">
        <v>2117</v>
      </c>
      <c r="G531" s="196" t="s">
        <v>213</v>
      </c>
      <c r="H531" s="197">
        <v>141.232</v>
      </c>
      <c r="I531" s="198">
        <v>1121.01</v>
      </c>
      <c r="J531" s="199">
        <f>ROUND(I531*H531,2)</f>
        <v>158322.48</v>
      </c>
      <c r="K531" s="195" t="s">
        <v>21</v>
      </c>
      <c r="L531" s="60"/>
      <c r="M531" s="200" t="s">
        <v>21</v>
      </c>
      <c r="N531" s="201" t="s">
        <v>45</v>
      </c>
      <c r="O531" s="41"/>
      <c r="P531" s="202">
        <f>O531*H531</f>
        <v>0</v>
      </c>
      <c r="Q531" s="202">
        <v>0</v>
      </c>
      <c r="R531" s="202">
        <f>Q531*H531</f>
        <v>0</v>
      </c>
      <c r="S531" s="202">
        <v>0</v>
      </c>
      <c r="T531" s="203">
        <f>S531*H531</f>
        <v>0</v>
      </c>
      <c r="AR531" s="24" t="s">
        <v>296</v>
      </c>
      <c r="AT531" s="24" t="s">
        <v>160</v>
      </c>
      <c r="AU531" s="24" t="s">
        <v>85</v>
      </c>
      <c r="AY531" s="24" t="s">
        <v>157</v>
      </c>
      <c r="BE531" s="204">
        <f>IF(N531="základní",J531,0)</f>
        <v>158322.48</v>
      </c>
      <c r="BF531" s="204">
        <f>IF(N531="snížená",J531,0)</f>
        <v>0</v>
      </c>
      <c r="BG531" s="204">
        <f>IF(N531="zákl. přenesená",J531,0)</f>
        <v>0</v>
      </c>
      <c r="BH531" s="204">
        <f>IF(N531="sníž. přenesená",J531,0)</f>
        <v>0</v>
      </c>
      <c r="BI531" s="204">
        <f>IF(N531="nulová",J531,0)</f>
        <v>0</v>
      </c>
      <c r="BJ531" s="24" t="s">
        <v>82</v>
      </c>
      <c r="BK531" s="204">
        <f>ROUND(I531*H531,2)</f>
        <v>158322.48</v>
      </c>
      <c r="BL531" s="24" t="s">
        <v>296</v>
      </c>
      <c r="BM531" s="24" t="s">
        <v>2118</v>
      </c>
    </row>
    <row r="532" spans="2:51" s="11" customFormat="1" ht="24">
      <c r="B532" s="205"/>
      <c r="C532" s="206"/>
      <c r="D532" s="207" t="s">
        <v>166</v>
      </c>
      <c r="E532" s="208" t="s">
        <v>21</v>
      </c>
      <c r="F532" s="209" t="s">
        <v>2119</v>
      </c>
      <c r="G532" s="206"/>
      <c r="H532" s="208" t="s">
        <v>21</v>
      </c>
      <c r="I532" s="210"/>
      <c r="J532" s="206"/>
      <c r="K532" s="206"/>
      <c r="L532" s="211"/>
      <c r="M532" s="212"/>
      <c r="N532" s="213"/>
      <c r="O532" s="213"/>
      <c r="P532" s="213"/>
      <c r="Q532" s="213"/>
      <c r="R532" s="213"/>
      <c r="S532" s="213"/>
      <c r="T532" s="214"/>
      <c r="AT532" s="215" t="s">
        <v>166</v>
      </c>
      <c r="AU532" s="215" t="s">
        <v>85</v>
      </c>
      <c r="AV532" s="11" t="s">
        <v>82</v>
      </c>
      <c r="AW532" s="11" t="s">
        <v>37</v>
      </c>
      <c r="AX532" s="11" t="s">
        <v>74</v>
      </c>
      <c r="AY532" s="215" t="s">
        <v>157</v>
      </c>
    </row>
    <row r="533" spans="2:51" s="11" customFormat="1" ht="13.5">
      <c r="B533" s="205"/>
      <c r="C533" s="206"/>
      <c r="D533" s="207" t="s">
        <v>166</v>
      </c>
      <c r="E533" s="208" t="s">
        <v>21</v>
      </c>
      <c r="F533" s="209" t="s">
        <v>2120</v>
      </c>
      <c r="G533" s="206"/>
      <c r="H533" s="208" t="s">
        <v>21</v>
      </c>
      <c r="I533" s="210"/>
      <c r="J533" s="206"/>
      <c r="K533" s="206"/>
      <c r="L533" s="211"/>
      <c r="M533" s="212"/>
      <c r="N533" s="213"/>
      <c r="O533" s="213"/>
      <c r="P533" s="213"/>
      <c r="Q533" s="213"/>
      <c r="R533" s="213"/>
      <c r="S533" s="213"/>
      <c r="T533" s="214"/>
      <c r="AT533" s="215" t="s">
        <v>166</v>
      </c>
      <c r="AU533" s="215" t="s">
        <v>85</v>
      </c>
      <c r="AV533" s="11" t="s">
        <v>82</v>
      </c>
      <c r="AW533" s="11" t="s">
        <v>37</v>
      </c>
      <c r="AX533" s="11" t="s">
        <v>74</v>
      </c>
      <c r="AY533" s="215" t="s">
        <v>157</v>
      </c>
    </row>
    <row r="534" spans="2:51" s="12" customFormat="1" ht="13.5">
      <c r="B534" s="216"/>
      <c r="C534" s="217"/>
      <c r="D534" s="207" t="s">
        <v>166</v>
      </c>
      <c r="E534" s="218" t="s">
        <v>21</v>
      </c>
      <c r="F534" s="219" t="s">
        <v>2121</v>
      </c>
      <c r="G534" s="217"/>
      <c r="H534" s="220">
        <v>141.232</v>
      </c>
      <c r="I534" s="221"/>
      <c r="J534" s="217"/>
      <c r="K534" s="217"/>
      <c r="L534" s="222"/>
      <c r="M534" s="223"/>
      <c r="N534" s="224"/>
      <c r="O534" s="224"/>
      <c r="P534" s="224"/>
      <c r="Q534" s="224"/>
      <c r="R534" s="224"/>
      <c r="S534" s="224"/>
      <c r="T534" s="225"/>
      <c r="AT534" s="226" t="s">
        <v>166</v>
      </c>
      <c r="AU534" s="226" t="s">
        <v>85</v>
      </c>
      <c r="AV534" s="12" t="s">
        <v>85</v>
      </c>
      <c r="AW534" s="12" t="s">
        <v>37</v>
      </c>
      <c r="AX534" s="12" t="s">
        <v>82</v>
      </c>
      <c r="AY534" s="226" t="s">
        <v>157</v>
      </c>
    </row>
    <row r="535" spans="2:65" s="1" customFormat="1" ht="34.2" customHeight="1">
      <c r="B535" s="40"/>
      <c r="C535" s="193" t="s">
        <v>2122</v>
      </c>
      <c r="D535" s="193" t="s">
        <v>160</v>
      </c>
      <c r="E535" s="194" t="s">
        <v>2123</v>
      </c>
      <c r="F535" s="195" t="s">
        <v>2124</v>
      </c>
      <c r="G535" s="196" t="s">
        <v>460</v>
      </c>
      <c r="H535" s="197">
        <v>1.661</v>
      </c>
      <c r="I535" s="198">
        <v>1235.08</v>
      </c>
      <c r="J535" s="199">
        <f>ROUND(I535*H535,2)</f>
        <v>2051.47</v>
      </c>
      <c r="K535" s="195" t="s">
        <v>214</v>
      </c>
      <c r="L535" s="60"/>
      <c r="M535" s="200" t="s">
        <v>21</v>
      </c>
      <c r="N535" s="201" t="s">
        <v>45</v>
      </c>
      <c r="O535" s="41"/>
      <c r="P535" s="202">
        <f>O535*H535</f>
        <v>0</v>
      </c>
      <c r="Q535" s="202">
        <v>0</v>
      </c>
      <c r="R535" s="202">
        <f>Q535*H535</f>
        <v>0</v>
      </c>
      <c r="S535" s="202">
        <v>0</v>
      </c>
      <c r="T535" s="203">
        <f>S535*H535</f>
        <v>0</v>
      </c>
      <c r="AR535" s="24" t="s">
        <v>296</v>
      </c>
      <c r="AT535" s="24" t="s">
        <v>160</v>
      </c>
      <c r="AU535" s="24" t="s">
        <v>85</v>
      </c>
      <c r="AY535" s="24" t="s">
        <v>157</v>
      </c>
      <c r="BE535" s="204">
        <f>IF(N535="základní",J535,0)</f>
        <v>2051.47</v>
      </c>
      <c r="BF535" s="204">
        <f>IF(N535="snížená",J535,0)</f>
        <v>0</v>
      </c>
      <c r="BG535" s="204">
        <f>IF(N535="zákl. přenesená",J535,0)</f>
        <v>0</v>
      </c>
      <c r="BH535" s="204">
        <f>IF(N535="sníž. přenesená",J535,0)</f>
        <v>0</v>
      </c>
      <c r="BI535" s="204">
        <f>IF(N535="nulová",J535,0)</f>
        <v>0</v>
      </c>
      <c r="BJ535" s="24" t="s">
        <v>82</v>
      </c>
      <c r="BK535" s="204">
        <f>ROUND(I535*H535,2)</f>
        <v>2051.47</v>
      </c>
      <c r="BL535" s="24" t="s">
        <v>296</v>
      </c>
      <c r="BM535" s="24" t="s">
        <v>2125</v>
      </c>
    </row>
    <row r="536" spans="2:47" s="1" customFormat="1" ht="144">
      <c r="B536" s="40"/>
      <c r="C536" s="62"/>
      <c r="D536" s="207" t="s">
        <v>216</v>
      </c>
      <c r="E536" s="62"/>
      <c r="F536" s="227" t="s">
        <v>2126</v>
      </c>
      <c r="G536" s="62"/>
      <c r="H536" s="62"/>
      <c r="I536" s="164"/>
      <c r="J536" s="62"/>
      <c r="K536" s="62"/>
      <c r="L536" s="60"/>
      <c r="M536" s="228"/>
      <c r="N536" s="41"/>
      <c r="O536" s="41"/>
      <c r="P536" s="41"/>
      <c r="Q536" s="41"/>
      <c r="R536" s="41"/>
      <c r="S536" s="41"/>
      <c r="T536" s="77"/>
      <c r="AT536" s="24" t="s">
        <v>216</v>
      </c>
      <c r="AU536" s="24" t="s">
        <v>85</v>
      </c>
    </row>
    <row r="537" spans="2:63" s="10" customFormat="1" ht="37.35" customHeight="1">
      <c r="B537" s="177"/>
      <c r="C537" s="178"/>
      <c r="D537" s="179" t="s">
        <v>73</v>
      </c>
      <c r="E537" s="180" t="s">
        <v>154</v>
      </c>
      <c r="F537" s="180" t="s">
        <v>155</v>
      </c>
      <c r="G537" s="178"/>
      <c r="H537" s="178"/>
      <c r="I537" s="181"/>
      <c r="J537" s="182">
        <f>BK537</f>
        <v>297461.80999999994</v>
      </c>
      <c r="K537" s="178"/>
      <c r="L537" s="183"/>
      <c r="M537" s="184"/>
      <c r="N537" s="185"/>
      <c r="O537" s="185"/>
      <c r="P537" s="186">
        <f>P538+P554</f>
        <v>0</v>
      </c>
      <c r="Q537" s="185"/>
      <c r="R537" s="186">
        <f>R538+R554</f>
        <v>0</v>
      </c>
      <c r="S537" s="185"/>
      <c r="T537" s="187">
        <f>T538+T554</f>
        <v>0</v>
      </c>
      <c r="AR537" s="188" t="s">
        <v>156</v>
      </c>
      <c r="AT537" s="189" t="s">
        <v>73</v>
      </c>
      <c r="AU537" s="189" t="s">
        <v>74</v>
      </c>
      <c r="AY537" s="188" t="s">
        <v>157</v>
      </c>
      <c r="BK537" s="190">
        <f>BK538+BK554</f>
        <v>297461.80999999994</v>
      </c>
    </row>
    <row r="538" spans="2:63" s="10" customFormat="1" ht="19.95" customHeight="1">
      <c r="B538" s="177"/>
      <c r="C538" s="178"/>
      <c r="D538" s="179" t="s">
        <v>73</v>
      </c>
      <c r="E538" s="191" t="s">
        <v>158</v>
      </c>
      <c r="F538" s="191" t="s">
        <v>159</v>
      </c>
      <c r="G538" s="178"/>
      <c r="H538" s="178"/>
      <c r="I538" s="181"/>
      <c r="J538" s="192">
        <f>BK538</f>
        <v>282711.63999999996</v>
      </c>
      <c r="K538" s="178"/>
      <c r="L538" s="183"/>
      <c r="M538" s="184"/>
      <c r="N538" s="185"/>
      <c r="O538" s="185"/>
      <c r="P538" s="186">
        <f>SUM(P539:P553)</f>
        <v>0</v>
      </c>
      <c r="Q538" s="185"/>
      <c r="R538" s="186">
        <f>SUM(R539:R553)</f>
        <v>0</v>
      </c>
      <c r="S538" s="185"/>
      <c r="T538" s="187">
        <f>SUM(T539:T553)</f>
        <v>0</v>
      </c>
      <c r="AR538" s="188" t="s">
        <v>156</v>
      </c>
      <c r="AT538" s="189" t="s">
        <v>73</v>
      </c>
      <c r="AU538" s="189" t="s">
        <v>82</v>
      </c>
      <c r="AY538" s="188" t="s">
        <v>157</v>
      </c>
      <c r="BK538" s="190">
        <f>SUM(BK539:BK553)</f>
        <v>282711.63999999996</v>
      </c>
    </row>
    <row r="539" spans="2:65" s="1" customFormat="1" ht="22.8" customHeight="1">
      <c r="B539" s="40"/>
      <c r="C539" s="193" t="s">
        <v>2127</v>
      </c>
      <c r="D539" s="193" t="s">
        <v>160</v>
      </c>
      <c r="E539" s="194" t="s">
        <v>2128</v>
      </c>
      <c r="F539" s="195" t="s">
        <v>2129</v>
      </c>
      <c r="G539" s="196" t="s">
        <v>2130</v>
      </c>
      <c r="H539" s="197">
        <v>1</v>
      </c>
      <c r="I539" s="198">
        <v>43021.34</v>
      </c>
      <c r="J539" s="199">
        <f>ROUND(I539*H539,2)</f>
        <v>43021.34</v>
      </c>
      <c r="K539" s="195" t="s">
        <v>2131</v>
      </c>
      <c r="L539" s="60"/>
      <c r="M539" s="200" t="s">
        <v>21</v>
      </c>
      <c r="N539" s="201" t="s">
        <v>45</v>
      </c>
      <c r="O539" s="41"/>
      <c r="P539" s="202">
        <f>O539*H539</f>
        <v>0</v>
      </c>
      <c r="Q539" s="202">
        <v>0</v>
      </c>
      <c r="R539" s="202">
        <f>Q539*H539</f>
        <v>0</v>
      </c>
      <c r="S539" s="202">
        <v>0</v>
      </c>
      <c r="T539" s="203">
        <f>S539*H539</f>
        <v>0</v>
      </c>
      <c r="AR539" s="24" t="s">
        <v>1126</v>
      </c>
      <c r="AT539" s="24" t="s">
        <v>160</v>
      </c>
      <c r="AU539" s="24" t="s">
        <v>85</v>
      </c>
      <c r="AY539" s="24" t="s">
        <v>157</v>
      </c>
      <c r="BE539" s="204">
        <f>IF(N539="základní",J539,0)</f>
        <v>43021.34</v>
      </c>
      <c r="BF539" s="204">
        <f>IF(N539="snížená",J539,0)</f>
        <v>0</v>
      </c>
      <c r="BG539" s="204">
        <f>IF(N539="zákl. přenesená",J539,0)</f>
        <v>0</v>
      </c>
      <c r="BH539" s="204">
        <f>IF(N539="sníž. přenesená",J539,0)</f>
        <v>0</v>
      </c>
      <c r="BI539" s="204">
        <f>IF(N539="nulová",J539,0)</f>
        <v>0</v>
      </c>
      <c r="BJ539" s="24" t="s">
        <v>82</v>
      </c>
      <c r="BK539" s="204">
        <f>ROUND(I539*H539,2)</f>
        <v>43021.34</v>
      </c>
      <c r="BL539" s="24" t="s">
        <v>1126</v>
      </c>
      <c r="BM539" s="24" t="s">
        <v>2132</v>
      </c>
    </row>
    <row r="540" spans="2:51" s="11" customFormat="1" ht="13.5">
      <c r="B540" s="205"/>
      <c r="C540" s="206"/>
      <c r="D540" s="207" t="s">
        <v>166</v>
      </c>
      <c r="E540" s="208" t="s">
        <v>21</v>
      </c>
      <c r="F540" s="209" t="s">
        <v>2133</v>
      </c>
      <c r="G540" s="206"/>
      <c r="H540" s="208" t="s">
        <v>21</v>
      </c>
      <c r="I540" s="210"/>
      <c r="J540" s="206"/>
      <c r="K540" s="206"/>
      <c r="L540" s="211"/>
      <c r="M540" s="212"/>
      <c r="N540" s="213"/>
      <c r="O540" s="213"/>
      <c r="P540" s="213"/>
      <c r="Q540" s="213"/>
      <c r="R540" s="213"/>
      <c r="S540" s="213"/>
      <c r="T540" s="214"/>
      <c r="AT540" s="215" t="s">
        <v>166</v>
      </c>
      <c r="AU540" s="215" t="s">
        <v>85</v>
      </c>
      <c r="AV540" s="11" t="s">
        <v>82</v>
      </c>
      <c r="AW540" s="11" t="s">
        <v>37</v>
      </c>
      <c r="AX540" s="11" t="s">
        <v>74</v>
      </c>
      <c r="AY540" s="215" t="s">
        <v>157</v>
      </c>
    </row>
    <row r="541" spans="2:51" s="12" customFormat="1" ht="13.5">
      <c r="B541" s="216"/>
      <c r="C541" s="217"/>
      <c r="D541" s="207" t="s">
        <v>166</v>
      </c>
      <c r="E541" s="218" t="s">
        <v>21</v>
      </c>
      <c r="F541" s="219" t="s">
        <v>82</v>
      </c>
      <c r="G541" s="217"/>
      <c r="H541" s="220">
        <v>1</v>
      </c>
      <c r="I541" s="221"/>
      <c r="J541" s="217"/>
      <c r="K541" s="217"/>
      <c r="L541" s="222"/>
      <c r="M541" s="223"/>
      <c r="N541" s="224"/>
      <c r="O541" s="224"/>
      <c r="P541" s="224"/>
      <c r="Q541" s="224"/>
      <c r="R541" s="224"/>
      <c r="S541" s="224"/>
      <c r="T541" s="225"/>
      <c r="AT541" s="226" t="s">
        <v>166</v>
      </c>
      <c r="AU541" s="226" t="s">
        <v>85</v>
      </c>
      <c r="AV541" s="12" t="s">
        <v>85</v>
      </c>
      <c r="AW541" s="12" t="s">
        <v>37</v>
      </c>
      <c r="AX541" s="12" t="s">
        <v>82</v>
      </c>
      <c r="AY541" s="226" t="s">
        <v>157</v>
      </c>
    </row>
    <row r="542" spans="2:65" s="1" customFormat="1" ht="22.8" customHeight="1">
      <c r="B542" s="40"/>
      <c r="C542" s="193" t="s">
        <v>927</v>
      </c>
      <c r="D542" s="193" t="s">
        <v>160</v>
      </c>
      <c r="E542" s="194" t="s">
        <v>2134</v>
      </c>
      <c r="F542" s="195" t="s">
        <v>2129</v>
      </c>
      <c r="G542" s="196" t="s">
        <v>163</v>
      </c>
      <c r="H542" s="197">
        <v>1</v>
      </c>
      <c r="I542" s="198">
        <v>12291.81</v>
      </c>
      <c r="J542" s="199">
        <f>ROUND(I542*H542,2)</f>
        <v>12291.81</v>
      </c>
      <c r="K542" s="195" t="s">
        <v>2131</v>
      </c>
      <c r="L542" s="60"/>
      <c r="M542" s="200" t="s">
        <v>21</v>
      </c>
      <c r="N542" s="201" t="s">
        <v>45</v>
      </c>
      <c r="O542" s="41"/>
      <c r="P542" s="202">
        <f>O542*H542</f>
        <v>0</v>
      </c>
      <c r="Q542" s="202">
        <v>0</v>
      </c>
      <c r="R542" s="202">
        <f>Q542*H542</f>
        <v>0</v>
      </c>
      <c r="S542" s="202">
        <v>0</v>
      </c>
      <c r="T542" s="203">
        <f>S542*H542</f>
        <v>0</v>
      </c>
      <c r="AR542" s="24" t="s">
        <v>1126</v>
      </c>
      <c r="AT542" s="24" t="s">
        <v>160</v>
      </c>
      <c r="AU542" s="24" t="s">
        <v>85</v>
      </c>
      <c r="AY542" s="24" t="s">
        <v>157</v>
      </c>
      <c r="BE542" s="204">
        <f>IF(N542="základní",J542,0)</f>
        <v>12291.81</v>
      </c>
      <c r="BF542" s="204">
        <f>IF(N542="snížená",J542,0)</f>
        <v>0</v>
      </c>
      <c r="BG542" s="204">
        <f>IF(N542="zákl. přenesená",J542,0)</f>
        <v>0</v>
      </c>
      <c r="BH542" s="204">
        <f>IF(N542="sníž. přenesená",J542,0)</f>
        <v>0</v>
      </c>
      <c r="BI542" s="204">
        <f>IF(N542="nulová",J542,0)</f>
        <v>0</v>
      </c>
      <c r="BJ542" s="24" t="s">
        <v>82</v>
      </c>
      <c r="BK542" s="204">
        <f>ROUND(I542*H542,2)</f>
        <v>12291.81</v>
      </c>
      <c r="BL542" s="24" t="s">
        <v>1126</v>
      </c>
      <c r="BM542" s="24" t="s">
        <v>2135</v>
      </c>
    </row>
    <row r="543" spans="2:51" s="11" customFormat="1" ht="13.5">
      <c r="B543" s="205"/>
      <c r="C543" s="206"/>
      <c r="D543" s="207" t="s">
        <v>166</v>
      </c>
      <c r="E543" s="208" t="s">
        <v>21</v>
      </c>
      <c r="F543" s="209" t="s">
        <v>2136</v>
      </c>
      <c r="G543" s="206"/>
      <c r="H543" s="208" t="s">
        <v>21</v>
      </c>
      <c r="I543" s="210"/>
      <c r="J543" s="206"/>
      <c r="K543" s="206"/>
      <c r="L543" s="211"/>
      <c r="M543" s="212"/>
      <c r="N543" s="213"/>
      <c r="O543" s="213"/>
      <c r="P543" s="213"/>
      <c r="Q543" s="213"/>
      <c r="R543" s="213"/>
      <c r="S543" s="213"/>
      <c r="T543" s="214"/>
      <c r="AT543" s="215" t="s">
        <v>166</v>
      </c>
      <c r="AU543" s="215" t="s">
        <v>85</v>
      </c>
      <c r="AV543" s="11" t="s">
        <v>82</v>
      </c>
      <c r="AW543" s="11" t="s">
        <v>37</v>
      </c>
      <c r="AX543" s="11" t="s">
        <v>74</v>
      </c>
      <c r="AY543" s="215" t="s">
        <v>157</v>
      </c>
    </row>
    <row r="544" spans="2:51" s="12" customFormat="1" ht="13.5">
      <c r="B544" s="216"/>
      <c r="C544" s="217"/>
      <c r="D544" s="207" t="s">
        <v>166</v>
      </c>
      <c r="E544" s="218" t="s">
        <v>21</v>
      </c>
      <c r="F544" s="219" t="s">
        <v>82</v>
      </c>
      <c r="G544" s="217"/>
      <c r="H544" s="220">
        <v>1</v>
      </c>
      <c r="I544" s="221"/>
      <c r="J544" s="217"/>
      <c r="K544" s="217"/>
      <c r="L544" s="222"/>
      <c r="M544" s="223"/>
      <c r="N544" s="224"/>
      <c r="O544" s="224"/>
      <c r="P544" s="224"/>
      <c r="Q544" s="224"/>
      <c r="R544" s="224"/>
      <c r="S544" s="224"/>
      <c r="T544" s="225"/>
      <c r="AT544" s="226" t="s">
        <v>166</v>
      </c>
      <c r="AU544" s="226" t="s">
        <v>85</v>
      </c>
      <c r="AV544" s="12" t="s">
        <v>85</v>
      </c>
      <c r="AW544" s="12" t="s">
        <v>37</v>
      </c>
      <c r="AX544" s="12" t="s">
        <v>82</v>
      </c>
      <c r="AY544" s="226" t="s">
        <v>157</v>
      </c>
    </row>
    <row r="545" spans="2:65" s="1" customFormat="1" ht="22.8" customHeight="1">
      <c r="B545" s="40"/>
      <c r="C545" s="193" t="s">
        <v>933</v>
      </c>
      <c r="D545" s="193" t="s">
        <v>160</v>
      </c>
      <c r="E545" s="194" t="s">
        <v>1124</v>
      </c>
      <c r="F545" s="195" t="s">
        <v>1125</v>
      </c>
      <c r="G545" s="196" t="s">
        <v>163</v>
      </c>
      <c r="H545" s="197">
        <v>1</v>
      </c>
      <c r="I545" s="198">
        <v>184377.15</v>
      </c>
      <c r="J545" s="199">
        <f>ROUND(I545*H545,2)</f>
        <v>184377.15</v>
      </c>
      <c r="K545" s="195" t="s">
        <v>2131</v>
      </c>
      <c r="L545" s="60"/>
      <c r="M545" s="200" t="s">
        <v>21</v>
      </c>
      <c r="N545" s="201" t="s">
        <v>45</v>
      </c>
      <c r="O545" s="41"/>
      <c r="P545" s="202">
        <f>O545*H545</f>
        <v>0</v>
      </c>
      <c r="Q545" s="202">
        <v>0</v>
      </c>
      <c r="R545" s="202">
        <f>Q545*H545</f>
        <v>0</v>
      </c>
      <c r="S545" s="202">
        <v>0</v>
      </c>
      <c r="T545" s="203">
        <f>S545*H545</f>
        <v>0</v>
      </c>
      <c r="AR545" s="24" t="s">
        <v>1126</v>
      </c>
      <c r="AT545" s="24" t="s">
        <v>160</v>
      </c>
      <c r="AU545" s="24" t="s">
        <v>85</v>
      </c>
      <c r="AY545" s="24" t="s">
        <v>157</v>
      </c>
      <c r="BE545" s="204">
        <f>IF(N545="základní",J545,0)</f>
        <v>184377.15</v>
      </c>
      <c r="BF545" s="204">
        <f>IF(N545="snížená",J545,0)</f>
        <v>0</v>
      </c>
      <c r="BG545" s="204">
        <f>IF(N545="zákl. přenesená",J545,0)</f>
        <v>0</v>
      </c>
      <c r="BH545" s="204">
        <f>IF(N545="sníž. přenesená",J545,0)</f>
        <v>0</v>
      </c>
      <c r="BI545" s="204">
        <f>IF(N545="nulová",J545,0)</f>
        <v>0</v>
      </c>
      <c r="BJ545" s="24" t="s">
        <v>82</v>
      </c>
      <c r="BK545" s="204">
        <f>ROUND(I545*H545,2)</f>
        <v>184377.15</v>
      </c>
      <c r="BL545" s="24" t="s">
        <v>1126</v>
      </c>
      <c r="BM545" s="24" t="s">
        <v>2137</v>
      </c>
    </row>
    <row r="546" spans="2:51" s="11" customFormat="1" ht="13.5">
      <c r="B546" s="205"/>
      <c r="C546" s="206"/>
      <c r="D546" s="207" t="s">
        <v>166</v>
      </c>
      <c r="E546" s="208" t="s">
        <v>21</v>
      </c>
      <c r="F546" s="209" t="s">
        <v>2138</v>
      </c>
      <c r="G546" s="206"/>
      <c r="H546" s="208" t="s">
        <v>21</v>
      </c>
      <c r="I546" s="210"/>
      <c r="J546" s="206"/>
      <c r="K546" s="206"/>
      <c r="L546" s="211"/>
      <c r="M546" s="212"/>
      <c r="N546" s="213"/>
      <c r="O546" s="213"/>
      <c r="P546" s="213"/>
      <c r="Q546" s="213"/>
      <c r="R546" s="213"/>
      <c r="S546" s="213"/>
      <c r="T546" s="214"/>
      <c r="AT546" s="215" t="s">
        <v>166</v>
      </c>
      <c r="AU546" s="215" t="s">
        <v>85</v>
      </c>
      <c r="AV546" s="11" t="s">
        <v>82</v>
      </c>
      <c r="AW546" s="11" t="s">
        <v>37</v>
      </c>
      <c r="AX546" s="11" t="s">
        <v>74</v>
      </c>
      <c r="AY546" s="215" t="s">
        <v>157</v>
      </c>
    </row>
    <row r="547" spans="2:51" s="12" customFormat="1" ht="13.5">
      <c r="B547" s="216"/>
      <c r="C547" s="217"/>
      <c r="D547" s="207" t="s">
        <v>166</v>
      </c>
      <c r="E547" s="218" t="s">
        <v>21</v>
      </c>
      <c r="F547" s="219" t="s">
        <v>82</v>
      </c>
      <c r="G547" s="217"/>
      <c r="H547" s="220">
        <v>1</v>
      </c>
      <c r="I547" s="221"/>
      <c r="J547" s="217"/>
      <c r="K547" s="217"/>
      <c r="L547" s="222"/>
      <c r="M547" s="223"/>
      <c r="N547" s="224"/>
      <c r="O547" s="224"/>
      <c r="P547" s="224"/>
      <c r="Q547" s="224"/>
      <c r="R547" s="224"/>
      <c r="S547" s="224"/>
      <c r="T547" s="225"/>
      <c r="AT547" s="226" t="s">
        <v>166</v>
      </c>
      <c r="AU547" s="226" t="s">
        <v>85</v>
      </c>
      <c r="AV547" s="12" t="s">
        <v>85</v>
      </c>
      <c r="AW547" s="12" t="s">
        <v>37</v>
      </c>
      <c r="AX547" s="12" t="s">
        <v>82</v>
      </c>
      <c r="AY547" s="226" t="s">
        <v>157</v>
      </c>
    </row>
    <row r="548" spans="2:65" s="1" customFormat="1" ht="34.2" customHeight="1">
      <c r="B548" s="40"/>
      <c r="C548" s="193" t="s">
        <v>941</v>
      </c>
      <c r="D548" s="193" t="s">
        <v>160</v>
      </c>
      <c r="E548" s="194" t="s">
        <v>1129</v>
      </c>
      <c r="F548" s="195" t="s">
        <v>1130</v>
      </c>
      <c r="G548" s="196" t="s">
        <v>163</v>
      </c>
      <c r="H548" s="197">
        <v>1</v>
      </c>
      <c r="I548" s="198">
        <v>36875.43</v>
      </c>
      <c r="J548" s="199">
        <f>ROUND(I548*H548,2)</f>
        <v>36875.43</v>
      </c>
      <c r="K548" s="195" t="s">
        <v>2131</v>
      </c>
      <c r="L548" s="60"/>
      <c r="M548" s="200" t="s">
        <v>21</v>
      </c>
      <c r="N548" s="201" t="s">
        <v>45</v>
      </c>
      <c r="O548" s="41"/>
      <c r="P548" s="202">
        <f>O548*H548</f>
        <v>0</v>
      </c>
      <c r="Q548" s="202">
        <v>0</v>
      </c>
      <c r="R548" s="202">
        <f>Q548*H548</f>
        <v>0</v>
      </c>
      <c r="S548" s="202">
        <v>0</v>
      </c>
      <c r="T548" s="203">
        <f>S548*H548</f>
        <v>0</v>
      </c>
      <c r="AR548" s="24" t="s">
        <v>1126</v>
      </c>
      <c r="AT548" s="24" t="s">
        <v>160</v>
      </c>
      <c r="AU548" s="24" t="s">
        <v>85</v>
      </c>
      <c r="AY548" s="24" t="s">
        <v>157</v>
      </c>
      <c r="BE548" s="204">
        <f>IF(N548="základní",J548,0)</f>
        <v>36875.43</v>
      </c>
      <c r="BF548" s="204">
        <f>IF(N548="snížená",J548,0)</f>
        <v>0</v>
      </c>
      <c r="BG548" s="204">
        <f>IF(N548="zákl. přenesená",J548,0)</f>
        <v>0</v>
      </c>
      <c r="BH548" s="204">
        <f>IF(N548="sníž. přenesená",J548,0)</f>
        <v>0</v>
      </c>
      <c r="BI548" s="204">
        <f>IF(N548="nulová",J548,0)</f>
        <v>0</v>
      </c>
      <c r="BJ548" s="24" t="s">
        <v>82</v>
      </c>
      <c r="BK548" s="204">
        <f>ROUND(I548*H548,2)</f>
        <v>36875.43</v>
      </c>
      <c r="BL548" s="24" t="s">
        <v>1126</v>
      </c>
      <c r="BM548" s="24" t="s">
        <v>2139</v>
      </c>
    </row>
    <row r="549" spans="2:51" s="11" customFormat="1" ht="13.5">
      <c r="B549" s="205"/>
      <c r="C549" s="206"/>
      <c r="D549" s="207" t="s">
        <v>166</v>
      </c>
      <c r="E549" s="208" t="s">
        <v>21</v>
      </c>
      <c r="F549" s="209" t="s">
        <v>2140</v>
      </c>
      <c r="G549" s="206"/>
      <c r="H549" s="208" t="s">
        <v>21</v>
      </c>
      <c r="I549" s="210"/>
      <c r="J549" s="206"/>
      <c r="K549" s="206"/>
      <c r="L549" s="211"/>
      <c r="M549" s="212"/>
      <c r="N549" s="213"/>
      <c r="O549" s="213"/>
      <c r="P549" s="213"/>
      <c r="Q549" s="213"/>
      <c r="R549" s="213"/>
      <c r="S549" s="213"/>
      <c r="T549" s="214"/>
      <c r="AT549" s="215" t="s">
        <v>166</v>
      </c>
      <c r="AU549" s="215" t="s">
        <v>85</v>
      </c>
      <c r="AV549" s="11" t="s">
        <v>82</v>
      </c>
      <c r="AW549" s="11" t="s">
        <v>37</v>
      </c>
      <c r="AX549" s="11" t="s">
        <v>74</v>
      </c>
      <c r="AY549" s="215" t="s">
        <v>157</v>
      </c>
    </row>
    <row r="550" spans="2:51" s="12" customFormat="1" ht="13.5">
      <c r="B550" s="216"/>
      <c r="C550" s="217"/>
      <c r="D550" s="207" t="s">
        <v>166</v>
      </c>
      <c r="E550" s="218" t="s">
        <v>21</v>
      </c>
      <c r="F550" s="219" t="s">
        <v>82</v>
      </c>
      <c r="G550" s="217"/>
      <c r="H550" s="220">
        <v>1</v>
      </c>
      <c r="I550" s="221"/>
      <c r="J550" s="217"/>
      <c r="K550" s="217"/>
      <c r="L550" s="222"/>
      <c r="M550" s="223"/>
      <c r="N550" s="224"/>
      <c r="O550" s="224"/>
      <c r="P550" s="224"/>
      <c r="Q550" s="224"/>
      <c r="R550" s="224"/>
      <c r="S550" s="224"/>
      <c r="T550" s="225"/>
      <c r="AT550" s="226" t="s">
        <v>166</v>
      </c>
      <c r="AU550" s="226" t="s">
        <v>85</v>
      </c>
      <c r="AV550" s="12" t="s">
        <v>85</v>
      </c>
      <c r="AW550" s="12" t="s">
        <v>37</v>
      </c>
      <c r="AX550" s="12" t="s">
        <v>82</v>
      </c>
      <c r="AY550" s="226" t="s">
        <v>157</v>
      </c>
    </row>
    <row r="551" spans="2:65" s="1" customFormat="1" ht="22.8" customHeight="1">
      <c r="B551" s="40"/>
      <c r="C551" s="193" t="s">
        <v>946</v>
      </c>
      <c r="D551" s="193" t="s">
        <v>160</v>
      </c>
      <c r="E551" s="194" t="s">
        <v>2141</v>
      </c>
      <c r="F551" s="195" t="s">
        <v>2142</v>
      </c>
      <c r="G551" s="196" t="s">
        <v>163</v>
      </c>
      <c r="H551" s="197">
        <v>1</v>
      </c>
      <c r="I551" s="198">
        <v>6145.91</v>
      </c>
      <c r="J551" s="199">
        <f>ROUND(I551*H551,2)</f>
        <v>6145.91</v>
      </c>
      <c r="K551" s="195" t="s">
        <v>2131</v>
      </c>
      <c r="L551" s="60"/>
      <c r="M551" s="200" t="s">
        <v>21</v>
      </c>
      <c r="N551" s="201" t="s">
        <v>45</v>
      </c>
      <c r="O551" s="41"/>
      <c r="P551" s="202">
        <f>O551*H551</f>
        <v>0</v>
      </c>
      <c r="Q551" s="202">
        <v>0</v>
      </c>
      <c r="R551" s="202">
        <f>Q551*H551</f>
        <v>0</v>
      </c>
      <c r="S551" s="202">
        <v>0</v>
      </c>
      <c r="T551" s="203">
        <f>S551*H551</f>
        <v>0</v>
      </c>
      <c r="AR551" s="24" t="s">
        <v>1126</v>
      </c>
      <c r="AT551" s="24" t="s">
        <v>160</v>
      </c>
      <c r="AU551" s="24" t="s">
        <v>85</v>
      </c>
      <c r="AY551" s="24" t="s">
        <v>157</v>
      </c>
      <c r="BE551" s="204">
        <f>IF(N551="základní",J551,0)</f>
        <v>6145.91</v>
      </c>
      <c r="BF551" s="204">
        <f>IF(N551="snížená",J551,0)</f>
        <v>0</v>
      </c>
      <c r="BG551" s="204">
        <f>IF(N551="zákl. přenesená",J551,0)</f>
        <v>0</v>
      </c>
      <c r="BH551" s="204">
        <f>IF(N551="sníž. přenesená",J551,0)</f>
        <v>0</v>
      </c>
      <c r="BI551" s="204">
        <f>IF(N551="nulová",J551,0)</f>
        <v>0</v>
      </c>
      <c r="BJ551" s="24" t="s">
        <v>82</v>
      </c>
      <c r="BK551" s="204">
        <f>ROUND(I551*H551,2)</f>
        <v>6145.91</v>
      </c>
      <c r="BL551" s="24" t="s">
        <v>1126</v>
      </c>
      <c r="BM551" s="24" t="s">
        <v>2143</v>
      </c>
    </row>
    <row r="552" spans="2:51" s="11" customFormat="1" ht="13.5">
      <c r="B552" s="205"/>
      <c r="C552" s="206"/>
      <c r="D552" s="207" t="s">
        <v>166</v>
      </c>
      <c r="E552" s="208" t="s">
        <v>21</v>
      </c>
      <c r="F552" s="209" t="s">
        <v>2144</v>
      </c>
      <c r="G552" s="206"/>
      <c r="H552" s="208" t="s">
        <v>21</v>
      </c>
      <c r="I552" s="210"/>
      <c r="J552" s="206"/>
      <c r="K552" s="206"/>
      <c r="L552" s="211"/>
      <c r="M552" s="212"/>
      <c r="N552" s="213"/>
      <c r="O552" s="213"/>
      <c r="P552" s="213"/>
      <c r="Q552" s="213"/>
      <c r="R552" s="213"/>
      <c r="S552" s="213"/>
      <c r="T552" s="214"/>
      <c r="AT552" s="215" t="s">
        <v>166</v>
      </c>
      <c r="AU552" s="215" t="s">
        <v>85</v>
      </c>
      <c r="AV552" s="11" t="s">
        <v>82</v>
      </c>
      <c r="AW552" s="11" t="s">
        <v>37</v>
      </c>
      <c r="AX552" s="11" t="s">
        <v>74</v>
      </c>
      <c r="AY552" s="215" t="s">
        <v>157</v>
      </c>
    </row>
    <row r="553" spans="2:51" s="12" customFormat="1" ht="13.5">
      <c r="B553" s="216"/>
      <c r="C553" s="217"/>
      <c r="D553" s="207" t="s">
        <v>166</v>
      </c>
      <c r="E553" s="218" t="s">
        <v>21</v>
      </c>
      <c r="F553" s="219" t="s">
        <v>82</v>
      </c>
      <c r="G553" s="217"/>
      <c r="H553" s="220">
        <v>1</v>
      </c>
      <c r="I553" s="221"/>
      <c r="J553" s="217"/>
      <c r="K553" s="217"/>
      <c r="L553" s="222"/>
      <c r="M553" s="223"/>
      <c r="N553" s="224"/>
      <c r="O553" s="224"/>
      <c r="P553" s="224"/>
      <c r="Q553" s="224"/>
      <c r="R553" s="224"/>
      <c r="S553" s="224"/>
      <c r="T553" s="225"/>
      <c r="AT553" s="226" t="s">
        <v>166</v>
      </c>
      <c r="AU553" s="226" t="s">
        <v>85</v>
      </c>
      <c r="AV553" s="12" t="s">
        <v>85</v>
      </c>
      <c r="AW553" s="12" t="s">
        <v>37</v>
      </c>
      <c r="AX553" s="12" t="s">
        <v>82</v>
      </c>
      <c r="AY553" s="226" t="s">
        <v>157</v>
      </c>
    </row>
    <row r="554" spans="2:63" s="10" customFormat="1" ht="29.85" customHeight="1">
      <c r="B554" s="177"/>
      <c r="C554" s="178"/>
      <c r="D554" s="179" t="s">
        <v>73</v>
      </c>
      <c r="E554" s="191" t="s">
        <v>186</v>
      </c>
      <c r="F554" s="191" t="s">
        <v>187</v>
      </c>
      <c r="G554" s="178"/>
      <c r="H554" s="178"/>
      <c r="I554" s="181"/>
      <c r="J554" s="192">
        <f>BK554</f>
        <v>14750.17</v>
      </c>
      <c r="K554" s="178"/>
      <c r="L554" s="183"/>
      <c r="M554" s="184"/>
      <c r="N554" s="185"/>
      <c r="O554" s="185"/>
      <c r="P554" s="186">
        <f>SUM(P555:P557)</f>
        <v>0</v>
      </c>
      <c r="Q554" s="185"/>
      <c r="R554" s="186">
        <f>SUM(R555:R557)</f>
        <v>0</v>
      </c>
      <c r="S554" s="185"/>
      <c r="T554" s="187">
        <f>SUM(T555:T557)</f>
        <v>0</v>
      </c>
      <c r="AR554" s="188" t="s">
        <v>156</v>
      </c>
      <c r="AT554" s="189" t="s">
        <v>73</v>
      </c>
      <c r="AU554" s="189" t="s">
        <v>82</v>
      </c>
      <c r="AY554" s="188" t="s">
        <v>157</v>
      </c>
      <c r="BK554" s="190">
        <f>SUM(BK555:BK557)</f>
        <v>14750.17</v>
      </c>
    </row>
    <row r="555" spans="2:65" s="1" customFormat="1" ht="22.8" customHeight="1">
      <c r="B555" s="40"/>
      <c r="C555" s="193" t="s">
        <v>954</v>
      </c>
      <c r="D555" s="193" t="s">
        <v>160</v>
      </c>
      <c r="E555" s="194" t="s">
        <v>2145</v>
      </c>
      <c r="F555" s="195" t="s">
        <v>2146</v>
      </c>
      <c r="G555" s="196" t="s">
        <v>163</v>
      </c>
      <c r="H555" s="197">
        <v>1</v>
      </c>
      <c r="I555" s="198">
        <v>14750.17</v>
      </c>
      <c r="J555" s="199">
        <f>ROUND(I555*H555,2)</f>
        <v>14750.17</v>
      </c>
      <c r="K555" s="195" t="s">
        <v>2131</v>
      </c>
      <c r="L555" s="60"/>
      <c r="M555" s="200" t="s">
        <v>21</v>
      </c>
      <c r="N555" s="201" t="s">
        <v>45</v>
      </c>
      <c r="O555" s="41"/>
      <c r="P555" s="202">
        <f>O555*H555</f>
        <v>0</v>
      </c>
      <c r="Q555" s="202">
        <v>0</v>
      </c>
      <c r="R555" s="202">
        <f>Q555*H555</f>
        <v>0</v>
      </c>
      <c r="S555" s="202">
        <v>0</v>
      </c>
      <c r="T555" s="203">
        <f>S555*H555</f>
        <v>0</v>
      </c>
      <c r="AR555" s="24" t="s">
        <v>1126</v>
      </c>
      <c r="AT555" s="24" t="s">
        <v>160</v>
      </c>
      <c r="AU555" s="24" t="s">
        <v>85</v>
      </c>
      <c r="AY555" s="24" t="s">
        <v>157</v>
      </c>
      <c r="BE555" s="204">
        <f>IF(N555="základní",J555,0)</f>
        <v>14750.17</v>
      </c>
      <c r="BF555" s="204">
        <f>IF(N555="snížená",J555,0)</f>
        <v>0</v>
      </c>
      <c r="BG555" s="204">
        <f>IF(N555="zákl. přenesená",J555,0)</f>
        <v>0</v>
      </c>
      <c r="BH555" s="204">
        <f>IF(N555="sníž. přenesená",J555,0)</f>
        <v>0</v>
      </c>
      <c r="BI555" s="204">
        <f>IF(N555="nulová",J555,0)</f>
        <v>0</v>
      </c>
      <c r="BJ555" s="24" t="s">
        <v>82</v>
      </c>
      <c r="BK555" s="204">
        <f>ROUND(I555*H555,2)</f>
        <v>14750.17</v>
      </c>
      <c r="BL555" s="24" t="s">
        <v>1126</v>
      </c>
      <c r="BM555" s="24" t="s">
        <v>2147</v>
      </c>
    </row>
    <row r="556" spans="2:51" s="11" customFormat="1" ht="13.5">
      <c r="B556" s="205"/>
      <c r="C556" s="206"/>
      <c r="D556" s="207" t="s">
        <v>166</v>
      </c>
      <c r="E556" s="208" t="s">
        <v>21</v>
      </c>
      <c r="F556" s="209" t="s">
        <v>2148</v>
      </c>
      <c r="G556" s="206"/>
      <c r="H556" s="208" t="s">
        <v>21</v>
      </c>
      <c r="I556" s="210"/>
      <c r="J556" s="206"/>
      <c r="K556" s="206"/>
      <c r="L556" s="211"/>
      <c r="M556" s="212"/>
      <c r="N556" s="213"/>
      <c r="O556" s="213"/>
      <c r="P556" s="213"/>
      <c r="Q556" s="213"/>
      <c r="R556" s="213"/>
      <c r="S556" s="213"/>
      <c r="T556" s="214"/>
      <c r="AT556" s="215" t="s">
        <v>166</v>
      </c>
      <c r="AU556" s="215" t="s">
        <v>85</v>
      </c>
      <c r="AV556" s="11" t="s">
        <v>82</v>
      </c>
      <c r="AW556" s="11" t="s">
        <v>37</v>
      </c>
      <c r="AX556" s="11" t="s">
        <v>74</v>
      </c>
      <c r="AY556" s="215" t="s">
        <v>157</v>
      </c>
    </row>
    <row r="557" spans="2:51" s="12" customFormat="1" ht="13.5">
      <c r="B557" s="216"/>
      <c r="C557" s="217"/>
      <c r="D557" s="207" t="s">
        <v>166</v>
      </c>
      <c r="E557" s="218" t="s">
        <v>21</v>
      </c>
      <c r="F557" s="219" t="s">
        <v>82</v>
      </c>
      <c r="G557" s="217"/>
      <c r="H557" s="220">
        <v>1</v>
      </c>
      <c r="I557" s="221"/>
      <c r="J557" s="217"/>
      <c r="K557" s="217"/>
      <c r="L557" s="222"/>
      <c r="M557" s="229"/>
      <c r="N557" s="230"/>
      <c r="O557" s="230"/>
      <c r="P557" s="230"/>
      <c r="Q557" s="230"/>
      <c r="R557" s="230"/>
      <c r="S557" s="230"/>
      <c r="T557" s="231"/>
      <c r="AT557" s="226" t="s">
        <v>166</v>
      </c>
      <c r="AU557" s="226" t="s">
        <v>85</v>
      </c>
      <c r="AV557" s="12" t="s">
        <v>85</v>
      </c>
      <c r="AW557" s="12" t="s">
        <v>37</v>
      </c>
      <c r="AX557" s="12" t="s">
        <v>82</v>
      </c>
      <c r="AY557" s="226" t="s">
        <v>157</v>
      </c>
    </row>
    <row r="558" spans="2:12" s="1" customFormat="1" ht="6.9" customHeight="1">
      <c r="B558" s="55"/>
      <c r="C558" s="56"/>
      <c r="D558" s="56"/>
      <c r="E558" s="56"/>
      <c r="F558" s="56"/>
      <c r="G558" s="56"/>
      <c r="H558" s="56"/>
      <c r="I558" s="140"/>
      <c r="J558" s="56"/>
      <c r="K558" s="56"/>
      <c r="L558" s="60"/>
    </row>
  </sheetData>
  <sheetProtection algorithmName="SHA-512" hashValue="kYSykYJv7oEf9VjR0WpMtjpZqS1AfRmZdhQhRmGvdxgu+27g109ucit9Js/WuUIwkjVdnbP+VUpb03Fl5QG5Rg==" saltValue="kW2oybQ1JEAr9QYDVE6nxT5mHmDRWTwfz/ZqsXhiyeEtPAmOGvfJjVlkeb2lCU2V4KQi6oncBbZUuf8qtPm0pQ==" spinCount="100000" sheet="1" objects="1" scenarios="1" formatColumns="0" formatRows="0" autoFilter="0"/>
  <autoFilter ref="C90:K557"/>
  <mergeCells count="10">
    <mergeCell ref="J51:J52"/>
    <mergeCell ref="E81:H81"/>
    <mergeCell ref="E83:H8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
  <sheetViews>
    <sheetView showGridLines="0" tabSelected="1" workbookViewId="0" topLeftCell="A1">
      <pane ySplit="1" topLeftCell="A7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116</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2149</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117</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ROUND(J83,2)</f>
        <v>6492386.37</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ROUND(SUM(BE83:BE159),2)</f>
        <v>6492386.37</v>
      </c>
      <c r="G30" s="41"/>
      <c r="H30" s="41"/>
      <c r="I30" s="132">
        <v>0.21</v>
      </c>
      <c r="J30" s="131">
        <f>ROUND(ROUND((SUM(BE83:BE159)),2)*I30,2)</f>
        <v>1363401.14</v>
      </c>
      <c r="K30" s="44"/>
    </row>
    <row r="31" spans="2:11" s="1" customFormat="1" ht="14.4" customHeight="1">
      <c r="B31" s="40"/>
      <c r="C31" s="41"/>
      <c r="D31" s="41"/>
      <c r="E31" s="48" t="s">
        <v>46</v>
      </c>
      <c r="F31" s="131">
        <f>ROUND(SUM(BF83:BF159),2)</f>
        <v>0</v>
      </c>
      <c r="G31" s="41"/>
      <c r="H31" s="41"/>
      <c r="I31" s="132">
        <v>0.15</v>
      </c>
      <c r="J31" s="131">
        <f>ROUND(ROUND((SUM(BF83:BF159)),2)*I31,2)</f>
        <v>0</v>
      </c>
      <c r="K31" s="44"/>
    </row>
    <row r="32" spans="2:11" s="1" customFormat="1" ht="14.4" customHeight="1" hidden="1">
      <c r="B32" s="40"/>
      <c r="C32" s="41"/>
      <c r="D32" s="41"/>
      <c r="E32" s="48" t="s">
        <v>47</v>
      </c>
      <c r="F32" s="131">
        <f>ROUND(SUM(BG83:BG159),2)</f>
        <v>0</v>
      </c>
      <c r="G32" s="41"/>
      <c r="H32" s="41"/>
      <c r="I32" s="132">
        <v>0.21</v>
      </c>
      <c r="J32" s="131">
        <v>0</v>
      </c>
      <c r="K32" s="44"/>
    </row>
    <row r="33" spans="2:11" s="1" customFormat="1" ht="14.4" customHeight="1" hidden="1">
      <c r="B33" s="40"/>
      <c r="C33" s="41"/>
      <c r="D33" s="41"/>
      <c r="E33" s="48" t="s">
        <v>48</v>
      </c>
      <c r="F33" s="131">
        <f>ROUND(SUM(BH83:BH159),2)</f>
        <v>0</v>
      </c>
      <c r="G33" s="41"/>
      <c r="H33" s="41"/>
      <c r="I33" s="132">
        <v>0.15</v>
      </c>
      <c r="J33" s="131">
        <v>0</v>
      </c>
      <c r="K33" s="44"/>
    </row>
    <row r="34" spans="2:11" s="1" customFormat="1" ht="14.4" customHeight="1" hidden="1">
      <c r="B34" s="40"/>
      <c r="C34" s="41"/>
      <c r="D34" s="41"/>
      <c r="E34" s="48" t="s">
        <v>49</v>
      </c>
      <c r="F34" s="131">
        <f>ROUND(SUM(BI83:BI159),2)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7855787.51</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202 - Rekonstrukce římsy</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J83</f>
        <v>6492386.37</v>
      </c>
      <c r="K56" s="44"/>
      <c r="AU56" s="24" t="s">
        <v>135</v>
      </c>
    </row>
    <row r="57" spans="2:11" s="7" customFormat="1" ht="24.9" customHeight="1">
      <c r="B57" s="150"/>
      <c r="C57" s="151"/>
      <c r="D57" s="152" t="s">
        <v>198</v>
      </c>
      <c r="E57" s="153"/>
      <c r="F57" s="153"/>
      <c r="G57" s="153"/>
      <c r="H57" s="153"/>
      <c r="I57" s="154"/>
      <c r="J57" s="155">
        <f>J84</f>
        <v>6452812.86</v>
      </c>
      <c r="K57" s="156"/>
    </row>
    <row r="58" spans="2:11" s="8" customFormat="1" ht="19.95" customHeight="1">
      <c r="B58" s="157"/>
      <c r="C58" s="158"/>
      <c r="D58" s="159" t="s">
        <v>201</v>
      </c>
      <c r="E58" s="160"/>
      <c r="F58" s="160"/>
      <c r="G58" s="160"/>
      <c r="H58" s="160"/>
      <c r="I58" s="161"/>
      <c r="J58" s="162">
        <f>J85</f>
        <v>1317472.24</v>
      </c>
      <c r="K58" s="163"/>
    </row>
    <row r="59" spans="2:11" s="8" customFormat="1" ht="19.95" customHeight="1">
      <c r="B59" s="157"/>
      <c r="C59" s="158"/>
      <c r="D59" s="159" t="s">
        <v>1133</v>
      </c>
      <c r="E59" s="160"/>
      <c r="F59" s="160"/>
      <c r="G59" s="160"/>
      <c r="H59" s="160"/>
      <c r="I59" s="161"/>
      <c r="J59" s="162">
        <f>J99</f>
        <v>5016391.63</v>
      </c>
      <c r="K59" s="163"/>
    </row>
    <row r="60" spans="2:11" s="8" customFormat="1" ht="19.95" customHeight="1">
      <c r="B60" s="157"/>
      <c r="C60" s="158"/>
      <c r="D60" s="159" t="s">
        <v>1134</v>
      </c>
      <c r="E60" s="160"/>
      <c r="F60" s="160"/>
      <c r="G60" s="160"/>
      <c r="H60" s="160"/>
      <c r="I60" s="161"/>
      <c r="J60" s="162">
        <f>J131</f>
        <v>79287.08</v>
      </c>
      <c r="K60" s="163"/>
    </row>
    <row r="61" spans="2:11" s="8" customFormat="1" ht="19.95" customHeight="1">
      <c r="B61" s="157"/>
      <c r="C61" s="158"/>
      <c r="D61" s="159" t="s">
        <v>1135</v>
      </c>
      <c r="E61" s="160"/>
      <c r="F61" s="160"/>
      <c r="G61" s="160"/>
      <c r="H61" s="160"/>
      <c r="I61" s="161"/>
      <c r="J61" s="162">
        <f>J144</f>
        <v>39661.91</v>
      </c>
      <c r="K61" s="163"/>
    </row>
    <row r="62" spans="2:11" s="7" customFormat="1" ht="24.9" customHeight="1">
      <c r="B62" s="150"/>
      <c r="C62" s="151"/>
      <c r="D62" s="152" t="s">
        <v>1432</v>
      </c>
      <c r="E62" s="153"/>
      <c r="F62" s="153"/>
      <c r="G62" s="153"/>
      <c r="H62" s="153"/>
      <c r="I62" s="154"/>
      <c r="J62" s="155">
        <f>J146</f>
        <v>39573.509999999995</v>
      </c>
      <c r="K62" s="156"/>
    </row>
    <row r="63" spans="2:11" s="8" customFormat="1" ht="19.95" customHeight="1">
      <c r="B63" s="157"/>
      <c r="C63" s="158"/>
      <c r="D63" s="159" t="s">
        <v>1596</v>
      </c>
      <c r="E63" s="160"/>
      <c r="F63" s="160"/>
      <c r="G63" s="160"/>
      <c r="H63" s="160"/>
      <c r="I63" s="161"/>
      <c r="J63" s="162">
        <f>J147</f>
        <v>39573.509999999995</v>
      </c>
      <c r="K63" s="163"/>
    </row>
    <row r="64" spans="2:11" s="1" customFormat="1" ht="21.75" customHeight="1">
      <c r="B64" s="40"/>
      <c r="C64" s="41"/>
      <c r="D64" s="41"/>
      <c r="E64" s="41"/>
      <c r="F64" s="41"/>
      <c r="G64" s="41"/>
      <c r="H64" s="41"/>
      <c r="I64" s="117"/>
      <c r="J64" s="41"/>
      <c r="K64" s="44"/>
    </row>
    <row r="65" spans="2:11" s="1" customFormat="1" ht="6.9" customHeight="1">
      <c r="B65" s="55"/>
      <c r="C65" s="56"/>
      <c r="D65" s="56"/>
      <c r="E65" s="56"/>
      <c r="F65" s="56"/>
      <c r="G65" s="56"/>
      <c r="H65" s="56"/>
      <c r="I65" s="140"/>
      <c r="J65" s="56"/>
      <c r="K65" s="57"/>
    </row>
    <row r="69" spans="2:12" s="1" customFormat="1" ht="6.9" customHeight="1">
      <c r="B69" s="58"/>
      <c r="C69" s="59"/>
      <c r="D69" s="59"/>
      <c r="E69" s="59"/>
      <c r="F69" s="59"/>
      <c r="G69" s="59"/>
      <c r="H69" s="59"/>
      <c r="I69" s="143"/>
      <c r="J69" s="59"/>
      <c r="K69" s="59"/>
      <c r="L69" s="60"/>
    </row>
    <row r="70" spans="2:12" s="1" customFormat="1" ht="36.9" customHeight="1">
      <c r="B70" s="40"/>
      <c r="C70" s="61" t="s">
        <v>140</v>
      </c>
      <c r="D70" s="62"/>
      <c r="E70" s="62"/>
      <c r="F70" s="62"/>
      <c r="G70" s="62"/>
      <c r="H70" s="62"/>
      <c r="I70" s="164"/>
      <c r="J70" s="62"/>
      <c r="K70" s="62"/>
      <c r="L70" s="60"/>
    </row>
    <row r="71" spans="2:12" s="1" customFormat="1" ht="6.9" customHeight="1">
      <c r="B71" s="40"/>
      <c r="C71" s="62"/>
      <c r="D71" s="62"/>
      <c r="E71" s="62"/>
      <c r="F71" s="62"/>
      <c r="G71" s="62"/>
      <c r="H71" s="62"/>
      <c r="I71" s="164"/>
      <c r="J71" s="62"/>
      <c r="K71" s="62"/>
      <c r="L71" s="60"/>
    </row>
    <row r="72" spans="2:12" s="1" customFormat="1" ht="14.4" customHeight="1">
      <c r="B72" s="40"/>
      <c r="C72" s="64" t="s">
        <v>18</v>
      </c>
      <c r="D72" s="62"/>
      <c r="E72" s="62"/>
      <c r="F72" s="62"/>
      <c r="G72" s="62"/>
      <c r="H72" s="62"/>
      <c r="I72" s="164"/>
      <c r="J72" s="62"/>
      <c r="K72" s="62"/>
      <c r="L72" s="60"/>
    </row>
    <row r="73" spans="2:12" s="1" customFormat="1" ht="14.4" customHeight="1">
      <c r="B73" s="40"/>
      <c r="C73" s="62"/>
      <c r="D73" s="62"/>
      <c r="E73" s="390" t="str">
        <f>E7</f>
        <v>II/169 a II/145 Dlouhá ves - Radešov,  úsek B</v>
      </c>
      <c r="F73" s="391"/>
      <c r="G73" s="391"/>
      <c r="H73" s="391"/>
      <c r="I73" s="164"/>
      <c r="J73" s="62"/>
      <c r="K73" s="62"/>
      <c r="L73" s="60"/>
    </row>
    <row r="74" spans="2:12" s="1" customFormat="1" ht="14.4" customHeight="1">
      <c r="B74" s="40"/>
      <c r="C74" s="64" t="s">
        <v>124</v>
      </c>
      <c r="D74" s="62"/>
      <c r="E74" s="62"/>
      <c r="F74" s="62"/>
      <c r="G74" s="62"/>
      <c r="H74" s="62"/>
      <c r="I74" s="164"/>
      <c r="J74" s="62"/>
      <c r="K74" s="62"/>
      <c r="L74" s="60"/>
    </row>
    <row r="75" spans="2:12" s="1" customFormat="1" ht="16.2" customHeight="1">
      <c r="B75" s="40"/>
      <c r="C75" s="62"/>
      <c r="D75" s="62"/>
      <c r="E75" s="364" t="str">
        <f>E9</f>
        <v>202 - Rekonstrukce římsy</v>
      </c>
      <c r="F75" s="392"/>
      <c r="G75" s="392"/>
      <c r="H75" s="392"/>
      <c r="I75" s="164"/>
      <c r="J75" s="62"/>
      <c r="K75" s="62"/>
      <c r="L75" s="60"/>
    </row>
    <row r="76" spans="2:12" s="1" customFormat="1" ht="6.9" customHeight="1">
      <c r="B76" s="40"/>
      <c r="C76" s="62"/>
      <c r="D76" s="62"/>
      <c r="E76" s="62"/>
      <c r="F76" s="62"/>
      <c r="G76" s="62"/>
      <c r="H76" s="62"/>
      <c r="I76" s="164"/>
      <c r="J76" s="62"/>
      <c r="K76" s="62"/>
      <c r="L76" s="60"/>
    </row>
    <row r="77" spans="2:12" s="1" customFormat="1" ht="18" customHeight="1">
      <c r="B77" s="40"/>
      <c r="C77" s="64" t="s">
        <v>23</v>
      </c>
      <c r="D77" s="62"/>
      <c r="E77" s="62"/>
      <c r="F77" s="165" t="str">
        <f>F12</f>
        <v>Kraj Plzeńský, k.ú. Radešov</v>
      </c>
      <c r="G77" s="62"/>
      <c r="H77" s="62"/>
      <c r="I77" s="166" t="s">
        <v>25</v>
      </c>
      <c r="J77" s="72">
        <f>IF(J12="","",J12)</f>
        <v>43424</v>
      </c>
      <c r="K77" s="62"/>
      <c r="L77" s="60"/>
    </row>
    <row r="78" spans="2:12" s="1" customFormat="1" ht="6.9" customHeight="1">
      <c r="B78" s="40"/>
      <c r="C78" s="62"/>
      <c r="D78" s="62"/>
      <c r="E78" s="62"/>
      <c r="F78" s="62"/>
      <c r="G78" s="62"/>
      <c r="H78" s="62"/>
      <c r="I78" s="164"/>
      <c r="J78" s="62"/>
      <c r="K78" s="62"/>
      <c r="L78" s="60"/>
    </row>
    <row r="79" spans="2:12" s="1" customFormat="1" ht="13.2">
      <c r="B79" s="40"/>
      <c r="C79" s="64" t="s">
        <v>26</v>
      </c>
      <c r="D79" s="62"/>
      <c r="E79" s="62"/>
      <c r="F79" s="165" t="str">
        <f>E15</f>
        <v>Správa a údržba silnic Plzeňského kraje, p.o.</v>
      </c>
      <c r="G79" s="62"/>
      <c r="H79" s="62"/>
      <c r="I79" s="166" t="s">
        <v>33</v>
      </c>
      <c r="J79" s="165" t="str">
        <f>E21</f>
        <v>Pontex sol. s r.o.</v>
      </c>
      <c r="K79" s="62"/>
      <c r="L79" s="60"/>
    </row>
    <row r="80" spans="2:12" s="1" customFormat="1" ht="14.4" customHeight="1">
      <c r="B80" s="40"/>
      <c r="C80" s="64" t="s">
        <v>32</v>
      </c>
      <c r="D80" s="62"/>
      <c r="E80" s="62"/>
      <c r="F80" s="165" t="str">
        <f>IF(E18="","",E18)</f>
        <v>Společnost Dlouhá Ves - Radešov</v>
      </c>
      <c r="G80" s="62"/>
      <c r="H80" s="62"/>
      <c r="I80" s="164"/>
      <c r="J80" s="62"/>
      <c r="K80" s="62"/>
      <c r="L80" s="60"/>
    </row>
    <row r="81" spans="2:12" s="1" customFormat="1" ht="10.35" customHeight="1">
      <c r="B81" s="40"/>
      <c r="C81" s="62"/>
      <c r="D81" s="62"/>
      <c r="E81" s="62"/>
      <c r="F81" s="62"/>
      <c r="G81" s="62"/>
      <c r="H81" s="62"/>
      <c r="I81" s="164"/>
      <c r="J81" s="62"/>
      <c r="K81" s="62"/>
      <c r="L81" s="60"/>
    </row>
    <row r="82" spans="2:20" s="9" customFormat="1" ht="29.25" customHeight="1">
      <c r="B82" s="167"/>
      <c r="C82" s="168" t="s">
        <v>141</v>
      </c>
      <c r="D82" s="169" t="s">
        <v>59</v>
      </c>
      <c r="E82" s="169" t="s">
        <v>55</v>
      </c>
      <c r="F82" s="169" t="s">
        <v>142</v>
      </c>
      <c r="G82" s="169" t="s">
        <v>143</v>
      </c>
      <c r="H82" s="169" t="s">
        <v>144</v>
      </c>
      <c r="I82" s="170" t="s">
        <v>145</v>
      </c>
      <c r="J82" s="169" t="s">
        <v>133</v>
      </c>
      <c r="K82" s="171" t="s">
        <v>146</v>
      </c>
      <c r="L82" s="172"/>
      <c r="M82" s="80" t="s">
        <v>147</v>
      </c>
      <c r="N82" s="81" t="s">
        <v>44</v>
      </c>
      <c r="O82" s="81" t="s">
        <v>148</v>
      </c>
      <c r="P82" s="81" t="s">
        <v>149</v>
      </c>
      <c r="Q82" s="81" t="s">
        <v>150</v>
      </c>
      <c r="R82" s="81" t="s">
        <v>151</v>
      </c>
      <c r="S82" s="81" t="s">
        <v>152</v>
      </c>
      <c r="T82" s="82" t="s">
        <v>153</v>
      </c>
    </row>
    <row r="83" spans="2:63" s="1" customFormat="1" ht="29.25" customHeight="1">
      <c r="B83" s="40"/>
      <c r="C83" s="86" t="s">
        <v>134</v>
      </c>
      <c r="D83" s="62"/>
      <c r="E83" s="62"/>
      <c r="F83" s="62"/>
      <c r="G83" s="62"/>
      <c r="H83" s="62"/>
      <c r="I83" s="164"/>
      <c r="J83" s="173">
        <f>BK83</f>
        <v>6492386.37</v>
      </c>
      <c r="K83" s="62"/>
      <c r="L83" s="60"/>
      <c r="M83" s="83"/>
      <c r="N83" s="84"/>
      <c r="O83" s="84"/>
      <c r="P83" s="174">
        <f>P84+P146</f>
        <v>0</v>
      </c>
      <c r="Q83" s="84"/>
      <c r="R83" s="174">
        <f>R84+R146</f>
        <v>298.1625776699999</v>
      </c>
      <c r="S83" s="84"/>
      <c r="T83" s="175">
        <f>T84+T146</f>
        <v>249.37199999999999</v>
      </c>
      <c r="AT83" s="24" t="s">
        <v>73</v>
      </c>
      <c r="AU83" s="24" t="s">
        <v>135</v>
      </c>
      <c r="BK83" s="176">
        <f>BK84+BK146</f>
        <v>6492386.37</v>
      </c>
    </row>
    <row r="84" spans="2:63" s="10" customFormat="1" ht="37.35" customHeight="1">
      <c r="B84" s="177"/>
      <c r="C84" s="178"/>
      <c r="D84" s="179" t="s">
        <v>73</v>
      </c>
      <c r="E84" s="180" t="s">
        <v>208</v>
      </c>
      <c r="F84" s="180" t="s">
        <v>209</v>
      </c>
      <c r="G84" s="178"/>
      <c r="H84" s="178"/>
      <c r="I84" s="181"/>
      <c r="J84" s="182">
        <f>BK84</f>
        <v>6452812.86</v>
      </c>
      <c r="K84" s="178"/>
      <c r="L84" s="183"/>
      <c r="M84" s="184"/>
      <c r="N84" s="185"/>
      <c r="O84" s="185"/>
      <c r="P84" s="186">
        <f>P85+P99+P131+P144</f>
        <v>0</v>
      </c>
      <c r="Q84" s="185"/>
      <c r="R84" s="186">
        <f>R85+R99+R131+R144</f>
        <v>297.9412526699999</v>
      </c>
      <c r="S84" s="185"/>
      <c r="T84" s="187">
        <f>T85+T99+T131+T144</f>
        <v>249.37199999999999</v>
      </c>
      <c r="AR84" s="188" t="s">
        <v>82</v>
      </c>
      <c r="AT84" s="189" t="s">
        <v>73</v>
      </c>
      <c r="AU84" s="189" t="s">
        <v>74</v>
      </c>
      <c r="AY84" s="188" t="s">
        <v>157</v>
      </c>
      <c r="BK84" s="190">
        <f>BK85+BK99+BK131+BK144</f>
        <v>6452812.86</v>
      </c>
    </row>
    <row r="85" spans="2:63" s="10" customFormat="1" ht="19.95" customHeight="1">
      <c r="B85" s="177"/>
      <c r="C85" s="178"/>
      <c r="D85" s="179" t="s">
        <v>73</v>
      </c>
      <c r="E85" s="191" t="s">
        <v>180</v>
      </c>
      <c r="F85" s="191" t="s">
        <v>630</v>
      </c>
      <c r="G85" s="178"/>
      <c r="H85" s="178"/>
      <c r="I85" s="181"/>
      <c r="J85" s="192">
        <f>BK85</f>
        <v>1317472.24</v>
      </c>
      <c r="K85" s="178"/>
      <c r="L85" s="183"/>
      <c r="M85" s="184"/>
      <c r="N85" s="185"/>
      <c r="O85" s="185"/>
      <c r="P85" s="186">
        <f>SUM(P86:P98)</f>
        <v>0</v>
      </c>
      <c r="Q85" s="185"/>
      <c r="R85" s="186">
        <f>SUM(R86:R98)</f>
        <v>269.98691119999995</v>
      </c>
      <c r="S85" s="185"/>
      <c r="T85" s="187">
        <f>SUM(T86:T98)</f>
        <v>0</v>
      </c>
      <c r="AR85" s="188" t="s">
        <v>82</v>
      </c>
      <c r="AT85" s="189" t="s">
        <v>73</v>
      </c>
      <c r="AU85" s="189" t="s">
        <v>82</v>
      </c>
      <c r="AY85" s="188" t="s">
        <v>157</v>
      </c>
      <c r="BK85" s="190">
        <f>SUM(BK86:BK98)</f>
        <v>1317472.24</v>
      </c>
    </row>
    <row r="86" spans="2:65" s="1" customFormat="1" ht="14.4" customHeight="1">
      <c r="B86" s="40"/>
      <c r="C86" s="193" t="s">
        <v>82</v>
      </c>
      <c r="D86" s="193" t="s">
        <v>160</v>
      </c>
      <c r="E86" s="194" t="s">
        <v>2150</v>
      </c>
      <c r="F86" s="195" t="s">
        <v>2151</v>
      </c>
      <c r="G86" s="196" t="s">
        <v>275</v>
      </c>
      <c r="H86" s="197">
        <v>102.347</v>
      </c>
      <c r="I86" s="198">
        <v>5991.89</v>
      </c>
      <c r="J86" s="199">
        <f>ROUND(I86*H86,2)</f>
        <v>613251.97</v>
      </c>
      <c r="K86" s="195" t="s">
        <v>214</v>
      </c>
      <c r="L86" s="60"/>
      <c r="M86" s="200" t="s">
        <v>21</v>
      </c>
      <c r="N86" s="201" t="s">
        <v>45</v>
      </c>
      <c r="O86" s="41"/>
      <c r="P86" s="202">
        <f>O86*H86</f>
        <v>0</v>
      </c>
      <c r="Q86" s="202">
        <v>2.47057</v>
      </c>
      <c r="R86" s="202">
        <f>Q86*H86</f>
        <v>252.85542778999996</v>
      </c>
      <c r="S86" s="202">
        <v>0</v>
      </c>
      <c r="T86" s="203">
        <f>S86*H86</f>
        <v>0</v>
      </c>
      <c r="AR86" s="24" t="s">
        <v>164</v>
      </c>
      <c r="AT86" s="24" t="s">
        <v>160</v>
      </c>
      <c r="AU86" s="24" t="s">
        <v>85</v>
      </c>
      <c r="AY86" s="24" t="s">
        <v>157</v>
      </c>
      <c r="BE86" s="204">
        <f>IF(N86="základní",J86,0)</f>
        <v>613251.97</v>
      </c>
      <c r="BF86" s="204">
        <f>IF(N86="snížená",J86,0)</f>
        <v>0</v>
      </c>
      <c r="BG86" s="204">
        <f>IF(N86="zákl. přenesená",J86,0)</f>
        <v>0</v>
      </c>
      <c r="BH86" s="204">
        <f>IF(N86="sníž. přenesená",J86,0)</f>
        <v>0</v>
      </c>
      <c r="BI86" s="204">
        <f>IF(N86="nulová",J86,0)</f>
        <v>0</v>
      </c>
      <c r="BJ86" s="24" t="s">
        <v>82</v>
      </c>
      <c r="BK86" s="204">
        <f>ROUND(I86*H86,2)</f>
        <v>613251.97</v>
      </c>
      <c r="BL86" s="24" t="s">
        <v>164</v>
      </c>
      <c r="BM86" s="24" t="s">
        <v>2152</v>
      </c>
    </row>
    <row r="87" spans="2:47" s="1" customFormat="1" ht="72">
      <c r="B87" s="40"/>
      <c r="C87" s="62"/>
      <c r="D87" s="207" t="s">
        <v>216</v>
      </c>
      <c r="E87" s="62"/>
      <c r="F87" s="227" t="s">
        <v>2153</v>
      </c>
      <c r="G87" s="62"/>
      <c r="H87" s="62"/>
      <c r="I87" s="164"/>
      <c r="J87" s="62"/>
      <c r="K87" s="62"/>
      <c r="L87" s="60"/>
      <c r="M87" s="228"/>
      <c r="N87" s="41"/>
      <c r="O87" s="41"/>
      <c r="P87" s="41"/>
      <c r="Q87" s="41"/>
      <c r="R87" s="41"/>
      <c r="S87" s="41"/>
      <c r="T87" s="77"/>
      <c r="AT87" s="24" t="s">
        <v>216</v>
      </c>
      <c r="AU87" s="24" t="s">
        <v>85</v>
      </c>
    </row>
    <row r="88" spans="2:51" s="12" customFormat="1" ht="13.5">
      <c r="B88" s="216"/>
      <c r="C88" s="217"/>
      <c r="D88" s="207" t="s">
        <v>166</v>
      </c>
      <c r="E88" s="218" t="s">
        <v>21</v>
      </c>
      <c r="F88" s="219" t="s">
        <v>2154</v>
      </c>
      <c r="G88" s="217"/>
      <c r="H88" s="220">
        <v>92.442</v>
      </c>
      <c r="I88" s="221"/>
      <c r="J88" s="217"/>
      <c r="K88" s="217"/>
      <c r="L88" s="222"/>
      <c r="M88" s="223"/>
      <c r="N88" s="224"/>
      <c r="O88" s="224"/>
      <c r="P88" s="224"/>
      <c r="Q88" s="224"/>
      <c r="R88" s="224"/>
      <c r="S88" s="224"/>
      <c r="T88" s="225"/>
      <c r="AT88" s="226" t="s">
        <v>166</v>
      </c>
      <c r="AU88" s="226" t="s">
        <v>85</v>
      </c>
      <c r="AV88" s="12" t="s">
        <v>85</v>
      </c>
      <c r="AW88" s="12" t="s">
        <v>37</v>
      </c>
      <c r="AX88" s="12" t="s">
        <v>74</v>
      </c>
      <c r="AY88" s="226" t="s">
        <v>157</v>
      </c>
    </row>
    <row r="89" spans="2:51" s="12" customFormat="1" ht="13.5">
      <c r="B89" s="216"/>
      <c r="C89" s="217"/>
      <c r="D89" s="207" t="s">
        <v>166</v>
      </c>
      <c r="E89" s="218" t="s">
        <v>21</v>
      </c>
      <c r="F89" s="219" t="s">
        <v>2155</v>
      </c>
      <c r="G89" s="217"/>
      <c r="H89" s="220">
        <v>9.905</v>
      </c>
      <c r="I89" s="221"/>
      <c r="J89" s="217"/>
      <c r="K89" s="217"/>
      <c r="L89" s="222"/>
      <c r="M89" s="223"/>
      <c r="N89" s="224"/>
      <c r="O89" s="224"/>
      <c r="P89" s="224"/>
      <c r="Q89" s="224"/>
      <c r="R89" s="224"/>
      <c r="S89" s="224"/>
      <c r="T89" s="225"/>
      <c r="AT89" s="226" t="s">
        <v>166</v>
      </c>
      <c r="AU89" s="226" t="s">
        <v>85</v>
      </c>
      <c r="AV89" s="12" t="s">
        <v>85</v>
      </c>
      <c r="AW89" s="12" t="s">
        <v>37</v>
      </c>
      <c r="AX89" s="12" t="s">
        <v>74</v>
      </c>
      <c r="AY89" s="226" t="s">
        <v>157</v>
      </c>
    </row>
    <row r="90" spans="2:51" s="13" customFormat="1" ht="13.5">
      <c r="B90" s="232"/>
      <c r="C90" s="233"/>
      <c r="D90" s="207" t="s">
        <v>166</v>
      </c>
      <c r="E90" s="234" t="s">
        <v>21</v>
      </c>
      <c r="F90" s="235" t="s">
        <v>285</v>
      </c>
      <c r="G90" s="233"/>
      <c r="H90" s="236">
        <v>102.347</v>
      </c>
      <c r="I90" s="237"/>
      <c r="J90" s="233"/>
      <c r="K90" s="233"/>
      <c r="L90" s="238"/>
      <c r="M90" s="239"/>
      <c r="N90" s="240"/>
      <c r="O90" s="240"/>
      <c r="P90" s="240"/>
      <c r="Q90" s="240"/>
      <c r="R90" s="240"/>
      <c r="S90" s="240"/>
      <c r="T90" s="241"/>
      <c r="AT90" s="242" t="s">
        <v>166</v>
      </c>
      <c r="AU90" s="242" t="s">
        <v>85</v>
      </c>
      <c r="AV90" s="13" t="s">
        <v>164</v>
      </c>
      <c r="AW90" s="13" t="s">
        <v>37</v>
      </c>
      <c r="AX90" s="13" t="s">
        <v>82</v>
      </c>
      <c r="AY90" s="242" t="s">
        <v>157</v>
      </c>
    </row>
    <row r="91" spans="2:65" s="1" customFormat="1" ht="22.8" customHeight="1">
      <c r="B91" s="40"/>
      <c r="C91" s="193" t="s">
        <v>85</v>
      </c>
      <c r="D91" s="193" t="s">
        <v>160</v>
      </c>
      <c r="E91" s="194" t="s">
        <v>2156</v>
      </c>
      <c r="F91" s="195" t="s">
        <v>2157</v>
      </c>
      <c r="G91" s="196" t="s">
        <v>213</v>
      </c>
      <c r="H91" s="197">
        <v>167.676</v>
      </c>
      <c r="I91" s="198">
        <v>1524.31</v>
      </c>
      <c r="J91" s="199">
        <f>ROUND(I91*H91,2)</f>
        <v>255590.2</v>
      </c>
      <c r="K91" s="195" t="s">
        <v>214</v>
      </c>
      <c r="L91" s="60"/>
      <c r="M91" s="200" t="s">
        <v>21</v>
      </c>
      <c r="N91" s="201" t="s">
        <v>45</v>
      </c>
      <c r="O91" s="41"/>
      <c r="P91" s="202">
        <f>O91*H91</f>
        <v>0</v>
      </c>
      <c r="Q91" s="202">
        <v>0.02519</v>
      </c>
      <c r="R91" s="202">
        <f>Q91*H91</f>
        <v>4.22375844</v>
      </c>
      <c r="S91" s="202">
        <v>0</v>
      </c>
      <c r="T91" s="203">
        <f>S91*H91</f>
        <v>0</v>
      </c>
      <c r="AR91" s="24" t="s">
        <v>164</v>
      </c>
      <c r="AT91" s="24" t="s">
        <v>160</v>
      </c>
      <c r="AU91" s="24" t="s">
        <v>85</v>
      </c>
      <c r="AY91" s="24" t="s">
        <v>157</v>
      </c>
      <c r="BE91" s="204">
        <f>IF(N91="základní",J91,0)</f>
        <v>255590.2</v>
      </c>
      <c r="BF91" s="204">
        <f>IF(N91="snížená",J91,0)</f>
        <v>0</v>
      </c>
      <c r="BG91" s="204">
        <f>IF(N91="zákl. přenesená",J91,0)</f>
        <v>0</v>
      </c>
      <c r="BH91" s="204">
        <f>IF(N91="sníž. přenesená",J91,0)</f>
        <v>0</v>
      </c>
      <c r="BI91" s="204">
        <f>IF(N91="nulová",J91,0)</f>
        <v>0</v>
      </c>
      <c r="BJ91" s="24" t="s">
        <v>82</v>
      </c>
      <c r="BK91" s="204">
        <f>ROUND(I91*H91,2)</f>
        <v>255590.2</v>
      </c>
      <c r="BL91" s="24" t="s">
        <v>164</v>
      </c>
      <c r="BM91" s="24" t="s">
        <v>2158</v>
      </c>
    </row>
    <row r="92" spans="2:47" s="1" customFormat="1" ht="48">
      <c r="B92" s="40"/>
      <c r="C92" s="62"/>
      <c r="D92" s="207" t="s">
        <v>216</v>
      </c>
      <c r="E92" s="62"/>
      <c r="F92" s="227" t="s">
        <v>2159</v>
      </c>
      <c r="G92" s="62"/>
      <c r="H92" s="62"/>
      <c r="I92" s="164"/>
      <c r="J92" s="62"/>
      <c r="K92" s="62"/>
      <c r="L92" s="60"/>
      <c r="M92" s="228"/>
      <c r="N92" s="41"/>
      <c r="O92" s="41"/>
      <c r="P92" s="41"/>
      <c r="Q92" s="41"/>
      <c r="R92" s="41"/>
      <c r="S92" s="41"/>
      <c r="T92" s="77"/>
      <c r="AT92" s="24" t="s">
        <v>216</v>
      </c>
      <c r="AU92" s="24" t="s">
        <v>85</v>
      </c>
    </row>
    <row r="93" spans="2:51" s="12" customFormat="1" ht="13.5">
      <c r="B93" s="216"/>
      <c r="C93" s="217"/>
      <c r="D93" s="207" t="s">
        <v>166</v>
      </c>
      <c r="E93" s="218" t="s">
        <v>21</v>
      </c>
      <c r="F93" s="219" t="s">
        <v>2160</v>
      </c>
      <c r="G93" s="217"/>
      <c r="H93" s="220">
        <v>167.676</v>
      </c>
      <c r="I93" s="221"/>
      <c r="J93" s="217"/>
      <c r="K93" s="217"/>
      <c r="L93" s="222"/>
      <c r="M93" s="223"/>
      <c r="N93" s="224"/>
      <c r="O93" s="224"/>
      <c r="P93" s="224"/>
      <c r="Q93" s="224"/>
      <c r="R93" s="224"/>
      <c r="S93" s="224"/>
      <c r="T93" s="225"/>
      <c r="AT93" s="226" t="s">
        <v>166</v>
      </c>
      <c r="AU93" s="226" t="s">
        <v>85</v>
      </c>
      <c r="AV93" s="12" t="s">
        <v>85</v>
      </c>
      <c r="AW93" s="12" t="s">
        <v>37</v>
      </c>
      <c r="AX93" s="12" t="s">
        <v>82</v>
      </c>
      <c r="AY93" s="226" t="s">
        <v>157</v>
      </c>
    </row>
    <row r="94" spans="2:65" s="1" customFormat="1" ht="22.8" customHeight="1">
      <c r="B94" s="40"/>
      <c r="C94" s="193" t="s">
        <v>180</v>
      </c>
      <c r="D94" s="193" t="s">
        <v>160</v>
      </c>
      <c r="E94" s="194" t="s">
        <v>2161</v>
      </c>
      <c r="F94" s="195" t="s">
        <v>2162</v>
      </c>
      <c r="G94" s="196" t="s">
        <v>213</v>
      </c>
      <c r="H94" s="197">
        <v>167.676</v>
      </c>
      <c r="I94" s="198">
        <v>302.87</v>
      </c>
      <c r="J94" s="199">
        <f>ROUND(I94*H94,2)</f>
        <v>50784.03</v>
      </c>
      <c r="K94" s="195" t="s">
        <v>214</v>
      </c>
      <c r="L94" s="60"/>
      <c r="M94" s="200" t="s">
        <v>21</v>
      </c>
      <c r="N94" s="201" t="s">
        <v>45</v>
      </c>
      <c r="O94" s="41"/>
      <c r="P94" s="202">
        <f>O94*H94</f>
        <v>0</v>
      </c>
      <c r="Q94" s="202">
        <v>0</v>
      </c>
      <c r="R94" s="202">
        <f>Q94*H94</f>
        <v>0</v>
      </c>
      <c r="S94" s="202">
        <v>0</v>
      </c>
      <c r="T94" s="203">
        <f>S94*H94</f>
        <v>0</v>
      </c>
      <c r="AR94" s="24" t="s">
        <v>164</v>
      </c>
      <c r="AT94" s="24" t="s">
        <v>160</v>
      </c>
      <c r="AU94" s="24" t="s">
        <v>85</v>
      </c>
      <c r="AY94" s="24" t="s">
        <v>157</v>
      </c>
      <c r="BE94" s="204">
        <f>IF(N94="základní",J94,0)</f>
        <v>50784.03</v>
      </c>
      <c r="BF94" s="204">
        <f>IF(N94="snížená",J94,0)</f>
        <v>0</v>
      </c>
      <c r="BG94" s="204">
        <f>IF(N94="zákl. přenesená",J94,0)</f>
        <v>0</v>
      </c>
      <c r="BH94" s="204">
        <f>IF(N94="sníž. přenesená",J94,0)</f>
        <v>0</v>
      </c>
      <c r="BI94" s="204">
        <f>IF(N94="nulová",J94,0)</f>
        <v>0</v>
      </c>
      <c r="BJ94" s="24" t="s">
        <v>82</v>
      </c>
      <c r="BK94" s="204">
        <f>ROUND(I94*H94,2)</f>
        <v>50784.03</v>
      </c>
      <c r="BL94" s="24" t="s">
        <v>164</v>
      </c>
      <c r="BM94" s="24" t="s">
        <v>2163</v>
      </c>
    </row>
    <row r="95" spans="2:47" s="1" customFormat="1" ht="48">
      <c r="B95" s="40"/>
      <c r="C95" s="62"/>
      <c r="D95" s="207" t="s">
        <v>216</v>
      </c>
      <c r="E95" s="62"/>
      <c r="F95" s="227" t="s">
        <v>2159</v>
      </c>
      <c r="G95" s="62"/>
      <c r="H95" s="62"/>
      <c r="I95" s="164"/>
      <c r="J95" s="62"/>
      <c r="K95" s="62"/>
      <c r="L95" s="60"/>
      <c r="M95" s="228"/>
      <c r="N95" s="41"/>
      <c r="O95" s="41"/>
      <c r="P95" s="41"/>
      <c r="Q95" s="41"/>
      <c r="R95" s="41"/>
      <c r="S95" s="41"/>
      <c r="T95" s="77"/>
      <c r="AT95" s="24" t="s">
        <v>216</v>
      </c>
      <c r="AU95" s="24" t="s">
        <v>85</v>
      </c>
    </row>
    <row r="96" spans="2:51" s="12" customFormat="1" ht="13.5">
      <c r="B96" s="216"/>
      <c r="C96" s="217"/>
      <c r="D96" s="207" t="s">
        <v>166</v>
      </c>
      <c r="E96" s="218" t="s">
        <v>21</v>
      </c>
      <c r="F96" s="219" t="s">
        <v>2164</v>
      </c>
      <c r="G96" s="217"/>
      <c r="H96" s="220">
        <v>167.676</v>
      </c>
      <c r="I96" s="221"/>
      <c r="J96" s="217"/>
      <c r="K96" s="217"/>
      <c r="L96" s="222"/>
      <c r="M96" s="223"/>
      <c r="N96" s="224"/>
      <c r="O96" s="224"/>
      <c r="P96" s="224"/>
      <c r="Q96" s="224"/>
      <c r="R96" s="224"/>
      <c r="S96" s="224"/>
      <c r="T96" s="225"/>
      <c r="AT96" s="226" t="s">
        <v>166</v>
      </c>
      <c r="AU96" s="226" t="s">
        <v>85</v>
      </c>
      <c r="AV96" s="12" t="s">
        <v>85</v>
      </c>
      <c r="AW96" s="12" t="s">
        <v>37</v>
      </c>
      <c r="AX96" s="12" t="s">
        <v>82</v>
      </c>
      <c r="AY96" s="226" t="s">
        <v>157</v>
      </c>
    </row>
    <row r="97" spans="2:65" s="1" customFormat="1" ht="22.8" customHeight="1">
      <c r="B97" s="40"/>
      <c r="C97" s="193" t="s">
        <v>164</v>
      </c>
      <c r="D97" s="193" t="s">
        <v>160</v>
      </c>
      <c r="E97" s="194" t="s">
        <v>2165</v>
      </c>
      <c r="F97" s="195" t="s">
        <v>2166</v>
      </c>
      <c r="G97" s="196" t="s">
        <v>460</v>
      </c>
      <c r="H97" s="197">
        <v>12.327</v>
      </c>
      <c r="I97" s="198">
        <v>32274.36</v>
      </c>
      <c r="J97" s="199">
        <f>ROUND(I97*H97,2)</f>
        <v>397846.04</v>
      </c>
      <c r="K97" s="195" t="s">
        <v>214</v>
      </c>
      <c r="L97" s="60"/>
      <c r="M97" s="200" t="s">
        <v>21</v>
      </c>
      <c r="N97" s="201" t="s">
        <v>45</v>
      </c>
      <c r="O97" s="41"/>
      <c r="P97" s="202">
        <f>O97*H97</f>
        <v>0</v>
      </c>
      <c r="Q97" s="202">
        <v>1.04711</v>
      </c>
      <c r="R97" s="202">
        <f>Q97*H97</f>
        <v>12.90772497</v>
      </c>
      <c r="S97" s="202">
        <v>0</v>
      </c>
      <c r="T97" s="203">
        <f>S97*H97</f>
        <v>0</v>
      </c>
      <c r="AR97" s="24" t="s">
        <v>164</v>
      </c>
      <c r="AT97" s="24" t="s">
        <v>160</v>
      </c>
      <c r="AU97" s="24" t="s">
        <v>85</v>
      </c>
      <c r="AY97" s="24" t="s">
        <v>157</v>
      </c>
      <c r="BE97" s="204">
        <f>IF(N97="základní",J97,0)</f>
        <v>397846.04</v>
      </c>
      <c r="BF97" s="204">
        <f>IF(N97="snížená",J97,0)</f>
        <v>0</v>
      </c>
      <c r="BG97" s="204">
        <f>IF(N97="zákl. přenesená",J97,0)</f>
        <v>0</v>
      </c>
      <c r="BH97" s="204">
        <f>IF(N97="sníž. přenesená",J97,0)</f>
        <v>0</v>
      </c>
      <c r="BI97" s="204">
        <f>IF(N97="nulová",J97,0)</f>
        <v>0</v>
      </c>
      <c r="BJ97" s="24" t="s">
        <v>82</v>
      </c>
      <c r="BK97" s="204">
        <f>ROUND(I97*H97,2)</f>
        <v>397846.04</v>
      </c>
      <c r="BL97" s="24" t="s">
        <v>164</v>
      </c>
      <c r="BM97" s="24" t="s">
        <v>2167</v>
      </c>
    </row>
    <row r="98" spans="2:51" s="12" customFormat="1" ht="13.5">
      <c r="B98" s="216"/>
      <c r="C98" s="217"/>
      <c r="D98" s="207" t="s">
        <v>166</v>
      </c>
      <c r="E98" s="218" t="s">
        <v>21</v>
      </c>
      <c r="F98" s="219" t="s">
        <v>2168</v>
      </c>
      <c r="G98" s="217"/>
      <c r="H98" s="220">
        <v>12.327</v>
      </c>
      <c r="I98" s="221"/>
      <c r="J98" s="217"/>
      <c r="K98" s="217"/>
      <c r="L98" s="222"/>
      <c r="M98" s="223"/>
      <c r="N98" s="224"/>
      <c r="O98" s="224"/>
      <c r="P98" s="224"/>
      <c r="Q98" s="224"/>
      <c r="R98" s="224"/>
      <c r="S98" s="224"/>
      <c r="T98" s="225"/>
      <c r="AT98" s="226" t="s">
        <v>166</v>
      </c>
      <c r="AU98" s="226" t="s">
        <v>85</v>
      </c>
      <c r="AV98" s="12" t="s">
        <v>85</v>
      </c>
      <c r="AW98" s="12" t="s">
        <v>37</v>
      </c>
      <c r="AX98" s="12" t="s">
        <v>82</v>
      </c>
      <c r="AY98" s="226" t="s">
        <v>157</v>
      </c>
    </row>
    <row r="99" spans="2:63" s="10" customFormat="1" ht="29.85" customHeight="1">
      <c r="B99" s="177"/>
      <c r="C99" s="178"/>
      <c r="D99" s="179" t="s">
        <v>73</v>
      </c>
      <c r="E99" s="191" t="s">
        <v>256</v>
      </c>
      <c r="F99" s="191" t="s">
        <v>1168</v>
      </c>
      <c r="G99" s="178"/>
      <c r="H99" s="178"/>
      <c r="I99" s="181"/>
      <c r="J99" s="192">
        <f>BK99</f>
        <v>5016391.63</v>
      </c>
      <c r="K99" s="178"/>
      <c r="L99" s="183"/>
      <c r="M99" s="184"/>
      <c r="N99" s="185"/>
      <c r="O99" s="185"/>
      <c r="P99" s="186">
        <f>SUM(P100:P130)</f>
        <v>0</v>
      </c>
      <c r="Q99" s="185"/>
      <c r="R99" s="186">
        <f>SUM(R100:R130)</f>
        <v>27.95434147</v>
      </c>
      <c r="S99" s="185"/>
      <c r="T99" s="187">
        <f>SUM(T100:T130)</f>
        <v>249.37199999999999</v>
      </c>
      <c r="AR99" s="188" t="s">
        <v>82</v>
      </c>
      <c r="AT99" s="189" t="s">
        <v>73</v>
      </c>
      <c r="AU99" s="189" t="s">
        <v>82</v>
      </c>
      <c r="AY99" s="188" t="s">
        <v>157</v>
      </c>
      <c r="BK99" s="190">
        <f>SUM(BK100:BK130)</f>
        <v>5016391.63</v>
      </c>
    </row>
    <row r="100" spans="2:65" s="1" customFormat="1" ht="34.2" customHeight="1">
      <c r="B100" s="40"/>
      <c r="C100" s="193" t="s">
        <v>156</v>
      </c>
      <c r="D100" s="193" t="s">
        <v>160</v>
      </c>
      <c r="E100" s="194" t="s">
        <v>2169</v>
      </c>
      <c r="F100" s="195" t="s">
        <v>2170</v>
      </c>
      <c r="G100" s="196" t="s">
        <v>577</v>
      </c>
      <c r="H100" s="197">
        <v>220.1</v>
      </c>
      <c r="I100" s="198">
        <v>10229.61</v>
      </c>
      <c r="J100" s="199">
        <f>ROUND(I100*H100,2)</f>
        <v>2251537.16</v>
      </c>
      <c r="K100" s="195" t="s">
        <v>214</v>
      </c>
      <c r="L100" s="60"/>
      <c r="M100" s="200" t="s">
        <v>21</v>
      </c>
      <c r="N100" s="201" t="s">
        <v>45</v>
      </c>
      <c r="O100" s="41"/>
      <c r="P100" s="202">
        <f>O100*H100</f>
        <v>0</v>
      </c>
      <c r="Q100" s="202">
        <v>0.07055</v>
      </c>
      <c r="R100" s="202">
        <f>Q100*H100</f>
        <v>15.528055</v>
      </c>
      <c r="S100" s="202">
        <v>0</v>
      </c>
      <c r="T100" s="203">
        <f>S100*H100</f>
        <v>0</v>
      </c>
      <c r="AR100" s="24" t="s">
        <v>164</v>
      </c>
      <c r="AT100" s="24" t="s">
        <v>160</v>
      </c>
      <c r="AU100" s="24" t="s">
        <v>85</v>
      </c>
      <c r="AY100" s="24" t="s">
        <v>157</v>
      </c>
      <c r="BE100" s="204">
        <f>IF(N100="základní",J100,0)</f>
        <v>2251537.16</v>
      </c>
      <c r="BF100" s="204">
        <f>IF(N100="snížená",J100,0)</f>
        <v>0</v>
      </c>
      <c r="BG100" s="204">
        <f>IF(N100="zákl. přenesená",J100,0)</f>
        <v>0</v>
      </c>
      <c r="BH100" s="204">
        <f>IF(N100="sníž. přenesená",J100,0)</f>
        <v>0</v>
      </c>
      <c r="BI100" s="204">
        <f>IF(N100="nulová",J100,0)</f>
        <v>0</v>
      </c>
      <c r="BJ100" s="24" t="s">
        <v>82</v>
      </c>
      <c r="BK100" s="204">
        <f>ROUND(I100*H100,2)</f>
        <v>2251537.16</v>
      </c>
      <c r="BL100" s="24" t="s">
        <v>164</v>
      </c>
      <c r="BM100" s="24" t="s">
        <v>2171</v>
      </c>
    </row>
    <row r="101" spans="2:47" s="1" customFormat="1" ht="168">
      <c r="B101" s="40"/>
      <c r="C101" s="62"/>
      <c r="D101" s="207" t="s">
        <v>216</v>
      </c>
      <c r="E101" s="62"/>
      <c r="F101" s="227" t="s">
        <v>2172</v>
      </c>
      <c r="G101" s="62"/>
      <c r="H101" s="62"/>
      <c r="I101" s="164"/>
      <c r="J101" s="62"/>
      <c r="K101" s="62"/>
      <c r="L101" s="60"/>
      <c r="M101" s="228"/>
      <c r="N101" s="41"/>
      <c r="O101" s="41"/>
      <c r="P101" s="41"/>
      <c r="Q101" s="41"/>
      <c r="R101" s="41"/>
      <c r="S101" s="41"/>
      <c r="T101" s="77"/>
      <c r="AT101" s="24" t="s">
        <v>216</v>
      </c>
      <c r="AU101" s="24" t="s">
        <v>85</v>
      </c>
    </row>
    <row r="102" spans="2:51" s="12" customFormat="1" ht="13.5">
      <c r="B102" s="216"/>
      <c r="C102" s="217"/>
      <c r="D102" s="207" t="s">
        <v>166</v>
      </c>
      <c r="E102" s="218" t="s">
        <v>21</v>
      </c>
      <c r="F102" s="219" t="s">
        <v>2173</v>
      </c>
      <c r="G102" s="217"/>
      <c r="H102" s="220">
        <v>220.1</v>
      </c>
      <c r="I102" s="221"/>
      <c r="J102" s="217"/>
      <c r="K102" s="217"/>
      <c r="L102" s="222"/>
      <c r="M102" s="223"/>
      <c r="N102" s="224"/>
      <c r="O102" s="224"/>
      <c r="P102" s="224"/>
      <c r="Q102" s="224"/>
      <c r="R102" s="224"/>
      <c r="S102" s="224"/>
      <c r="T102" s="225"/>
      <c r="AT102" s="226" t="s">
        <v>166</v>
      </c>
      <c r="AU102" s="226" t="s">
        <v>85</v>
      </c>
      <c r="AV102" s="12" t="s">
        <v>85</v>
      </c>
      <c r="AW102" s="12" t="s">
        <v>37</v>
      </c>
      <c r="AX102" s="12" t="s">
        <v>82</v>
      </c>
      <c r="AY102" s="226" t="s">
        <v>157</v>
      </c>
    </row>
    <row r="103" spans="2:65" s="1" customFormat="1" ht="14.4" customHeight="1">
      <c r="B103" s="40"/>
      <c r="C103" s="193" t="s">
        <v>239</v>
      </c>
      <c r="D103" s="193" t="s">
        <v>160</v>
      </c>
      <c r="E103" s="194" t="s">
        <v>2174</v>
      </c>
      <c r="F103" s="195" t="s">
        <v>2175</v>
      </c>
      <c r="G103" s="196" t="s">
        <v>226</v>
      </c>
      <c r="H103" s="197">
        <v>2</v>
      </c>
      <c r="I103" s="198">
        <v>7851.15</v>
      </c>
      <c r="J103" s="199">
        <f>ROUND(I103*H103,2)</f>
        <v>15702.3</v>
      </c>
      <c r="K103" s="195" t="s">
        <v>214</v>
      </c>
      <c r="L103" s="60"/>
      <c r="M103" s="200" t="s">
        <v>21</v>
      </c>
      <c r="N103" s="201" t="s">
        <v>45</v>
      </c>
      <c r="O103" s="41"/>
      <c r="P103" s="202">
        <f>O103*H103</f>
        <v>0</v>
      </c>
      <c r="Q103" s="202">
        <v>0.04405</v>
      </c>
      <c r="R103" s="202">
        <f>Q103*H103</f>
        <v>0.0881</v>
      </c>
      <c r="S103" s="202">
        <v>0</v>
      </c>
      <c r="T103" s="203">
        <f>S103*H103</f>
        <v>0</v>
      </c>
      <c r="AR103" s="24" t="s">
        <v>164</v>
      </c>
      <c r="AT103" s="24" t="s">
        <v>160</v>
      </c>
      <c r="AU103" s="24" t="s">
        <v>85</v>
      </c>
      <c r="AY103" s="24" t="s">
        <v>157</v>
      </c>
      <c r="BE103" s="204">
        <f>IF(N103="základní",J103,0)</f>
        <v>15702.3</v>
      </c>
      <c r="BF103" s="204">
        <f>IF(N103="snížená",J103,0)</f>
        <v>0</v>
      </c>
      <c r="BG103" s="204">
        <f>IF(N103="zákl. přenesená",J103,0)</f>
        <v>0</v>
      </c>
      <c r="BH103" s="204">
        <f>IF(N103="sníž. přenesená",J103,0)</f>
        <v>0</v>
      </c>
      <c r="BI103" s="204">
        <f>IF(N103="nulová",J103,0)</f>
        <v>0</v>
      </c>
      <c r="BJ103" s="24" t="s">
        <v>82</v>
      </c>
      <c r="BK103" s="204">
        <f>ROUND(I103*H103,2)</f>
        <v>15702.3</v>
      </c>
      <c r="BL103" s="24" t="s">
        <v>164</v>
      </c>
      <c r="BM103" s="24" t="s">
        <v>2176</v>
      </c>
    </row>
    <row r="104" spans="2:47" s="1" customFormat="1" ht="168">
      <c r="B104" s="40"/>
      <c r="C104" s="62"/>
      <c r="D104" s="207" t="s">
        <v>216</v>
      </c>
      <c r="E104" s="62"/>
      <c r="F104" s="227" t="s">
        <v>2172</v>
      </c>
      <c r="G104" s="62"/>
      <c r="H104" s="62"/>
      <c r="I104" s="164"/>
      <c r="J104" s="62"/>
      <c r="K104" s="62"/>
      <c r="L104" s="60"/>
      <c r="M104" s="228"/>
      <c r="N104" s="41"/>
      <c r="O104" s="41"/>
      <c r="P104" s="41"/>
      <c r="Q104" s="41"/>
      <c r="R104" s="41"/>
      <c r="S104" s="41"/>
      <c r="T104" s="77"/>
      <c r="AT104" s="24" t="s">
        <v>216</v>
      </c>
      <c r="AU104" s="24" t="s">
        <v>85</v>
      </c>
    </row>
    <row r="105" spans="2:51" s="12" customFormat="1" ht="13.5">
      <c r="B105" s="216"/>
      <c r="C105" s="217"/>
      <c r="D105" s="207" t="s">
        <v>166</v>
      </c>
      <c r="E105" s="218" t="s">
        <v>21</v>
      </c>
      <c r="F105" s="219" t="s">
        <v>85</v>
      </c>
      <c r="G105" s="217"/>
      <c r="H105" s="220">
        <v>2</v>
      </c>
      <c r="I105" s="221"/>
      <c r="J105" s="217"/>
      <c r="K105" s="217"/>
      <c r="L105" s="222"/>
      <c r="M105" s="223"/>
      <c r="N105" s="224"/>
      <c r="O105" s="224"/>
      <c r="P105" s="224"/>
      <c r="Q105" s="224"/>
      <c r="R105" s="224"/>
      <c r="S105" s="224"/>
      <c r="T105" s="225"/>
      <c r="AT105" s="226" t="s">
        <v>166</v>
      </c>
      <c r="AU105" s="226" t="s">
        <v>85</v>
      </c>
      <c r="AV105" s="12" t="s">
        <v>85</v>
      </c>
      <c r="AW105" s="12" t="s">
        <v>37</v>
      </c>
      <c r="AX105" s="12" t="s">
        <v>82</v>
      </c>
      <c r="AY105" s="226" t="s">
        <v>157</v>
      </c>
    </row>
    <row r="106" spans="2:65" s="1" customFormat="1" ht="22.8" customHeight="1">
      <c r="B106" s="40"/>
      <c r="C106" s="193" t="s">
        <v>245</v>
      </c>
      <c r="D106" s="193" t="s">
        <v>160</v>
      </c>
      <c r="E106" s="194" t="s">
        <v>2177</v>
      </c>
      <c r="F106" s="195" t="s">
        <v>2178</v>
      </c>
      <c r="G106" s="196" t="s">
        <v>577</v>
      </c>
      <c r="H106" s="197">
        <v>221</v>
      </c>
      <c r="I106" s="198">
        <v>363.47</v>
      </c>
      <c r="J106" s="199">
        <f>ROUND(I106*H106,2)</f>
        <v>80326.87</v>
      </c>
      <c r="K106" s="195" t="s">
        <v>214</v>
      </c>
      <c r="L106" s="60"/>
      <c r="M106" s="200" t="s">
        <v>21</v>
      </c>
      <c r="N106" s="201" t="s">
        <v>45</v>
      </c>
      <c r="O106" s="41"/>
      <c r="P106" s="202">
        <f>O106*H106</f>
        <v>0</v>
      </c>
      <c r="Q106" s="202">
        <v>2E-05</v>
      </c>
      <c r="R106" s="202">
        <f>Q106*H106</f>
        <v>0.00442</v>
      </c>
      <c r="S106" s="202">
        <v>0</v>
      </c>
      <c r="T106" s="203">
        <f>S106*H106</f>
        <v>0</v>
      </c>
      <c r="AR106" s="24" t="s">
        <v>164</v>
      </c>
      <c r="AT106" s="24" t="s">
        <v>160</v>
      </c>
      <c r="AU106" s="24" t="s">
        <v>85</v>
      </c>
      <c r="AY106" s="24" t="s">
        <v>157</v>
      </c>
      <c r="BE106" s="204">
        <f>IF(N106="základní",J106,0)</f>
        <v>80326.87</v>
      </c>
      <c r="BF106" s="204">
        <f>IF(N106="snížená",J106,0)</f>
        <v>0</v>
      </c>
      <c r="BG106" s="204">
        <f>IF(N106="zákl. přenesená",J106,0)</f>
        <v>0</v>
      </c>
      <c r="BH106" s="204">
        <f>IF(N106="sníž. přenesená",J106,0)</f>
        <v>0</v>
      </c>
      <c r="BI106" s="204">
        <f>IF(N106="nulová",J106,0)</f>
        <v>0</v>
      </c>
      <c r="BJ106" s="24" t="s">
        <v>82</v>
      </c>
      <c r="BK106" s="204">
        <f>ROUND(I106*H106,2)</f>
        <v>80326.87</v>
      </c>
      <c r="BL106" s="24" t="s">
        <v>164</v>
      </c>
      <c r="BM106" s="24" t="s">
        <v>2179</v>
      </c>
    </row>
    <row r="107" spans="2:47" s="1" customFormat="1" ht="36">
      <c r="B107" s="40"/>
      <c r="C107" s="62"/>
      <c r="D107" s="207" t="s">
        <v>216</v>
      </c>
      <c r="E107" s="62"/>
      <c r="F107" s="227" t="s">
        <v>1034</v>
      </c>
      <c r="G107" s="62"/>
      <c r="H107" s="62"/>
      <c r="I107" s="164"/>
      <c r="J107" s="62"/>
      <c r="K107" s="62"/>
      <c r="L107" s="60"/>
      <c r="M107" s="228"/>
      <c r="N107" s="41"/>
      <c r="O107" s="41"/>
      <c r="P107" s="41"/>
      <c r="Q107" s="41"/>
      <c r="R107" s="41"/>
      <c r="S107" s="41"/>
      <c r="T107" s="77"/>
      <c r="AT107" s="24" t="s">
        <v>216</v>
      </c>
      <c r="AU107" s="24" t="s">
        <v>85</v>
      </c>
    </row>
    <row r="108" spans="2:51" s="12" customFormat="1" ht="13.5">
      <c r="B108" s="216"/>
      <c r="C108" s="217"/>
      <c r="D108" s="207" t="s">
        <v>166</v>
      </c>
      <c r="E108" s="218" t="s">
        <v>21</v>
      </c>
      <c r="F108" s="219" t="s">
        <v>2180</v>
      </c>
      <c r="G108" s="217"/>
      <c r="H108" s="220">
        <v>221</v>
      </c>
      <c r="I108" s="221"/>
      <c r="J108" s="217"/>
      <c r="K108" s="217"/>
      <c r="L108" s="222"/>
      <c r="M108" s="223"/>
      <c r="N108" s="224"/>
      <c r="O108" s="224"/>
      <c r="P108" s="224"/>
      <c r="Q108" s="224"/>
      <c r="R108" s="224"/>
      <c r="S108" s="224"/>
      <c r="T108" s="225"/>
      <c r="AT108" s="226" t="s">
        <v>166</v>
      </c>
      <c r="AU108" s="226" t="s">
        <v>85</v>
      </c>
      <c r="AV108" s="12" t="s">
        <v>85</v>
      </c>
      <c r="AW108" s="12" t="s">
        <v>37</v>
      </c>
      <c r="AX108" s="12" t="s">
        <v>82</v>
      </c>
      <c r="AY108" s="226" t="s">
        <v>157</v>
      </c>
    </row>
    <row r="109" spans="2:65" s="1" customFormat="1" ht="22.8" customHeight="1">
      <c r="B109" s="40"/>
      <c r="C109" s="193" t="s">
        <v>251</v>
      </c>
      <c r="D109" s="193" t="s">
        <v>160</v>
      </c>
      <c r="E109" s="194" t="s">
        <v>1038</v>
      </c>
      <c r="F109" s="195" t="s">
        <v>1039</v>
      </c>
      <c r="G109" s="196" t="s">
        <v>213</v>
      </c>
      <c r="H109" s="197">
        <v>11.76</v>
      </c>
      <c r="I109" s="198">
        <v>384.98</v>
      </c>
      <c r="J109" s="199">
        <f>ROUND(I109*H109,2)</f>
        <v>4527.36</v>
      </c>
      <c r="K109" s="195" t="s">
        <v>214</v>
      </c>
      <c r="L109" s="60"/>
      <c r="M109" s="200" t="s">
        <v>21</v>
      </c>
      <c r="N109" s="201" t="s">
        <v>45</v>
      </c>
      <c r="O109" s="41"/>
      <c r="P109" s="202">
        <f>O109*H109</f>
        <v>0</v>
      </c>
      <c r="Q109" s="202">
        <v>0.00063</v>
      </c>
      <c r="R109" s="202">
        <f>Q109*H109</f>
        <v>0.0074088</v>
      </c>
      <c r="S109" s="202">
        <v>0</v>
      </c>
      <c r="T109" s="203">
        <f>S109*H109</f>
        <v>0</v>
      </c>
      <c r="AR109" s="24" t="s">
        <v>164</v>
      </c>
      <c r="AT109" s="24" t="s">
        <v>160</v>
      </c>
      <c r="AU109" s="24" t="s">
        <v>85</v>
      </c>
      <c r="AY109" s="24" t="s">
        <v>157</v>
      </c>
      <c r="BE109" s="204">
        <f>IF(N109="základní",J109,0)</f>
        <v>4527.36</v>
      </c>
      <c r="BF109" s="204">
        <f>IF(N109="snížená",J109,0)</f>
        <v>0</v>
      </c>
      <c r="BG109" s="204">
        <f>IF(N109="zákl. přenesená",J109,0)</f>
        <v>0</v>
      </c>
      <c r="BH109" s="204">
        <f>IF(N109="sníž. přenesená",J109,0)</f>
        <v>0</v>
      </c>
      <c r="BI109" s="204">
        <f>IF(N109="nulová",J109,0)</f>
        <v>0</v>
      </c>
      <c r="BJ109" s="24" t="s">
        <v>82</v>
      </c>
      <c r="BK109" s="204">
        <f>ROUND(I109*H109,2)</f>
        <v>4527.36</v>
      </c>
      <c r="BL109" s="24" t="s">
        <v>164</v>
      </c>
      <c r="BM109" s="24" t="s">
        <v>2181</v>
      </c>
    </row>
    <row r="110" spans="2:47" s="1" customFormat="1" ht="108">
      <c r="B110" s="40"/>
      <c r="C110" s="62"/>
      <c r="D110" s="207" t="s">
        <v>216</v>
      </c>
      <c r="E110" s="62"/>
      <c r="F110" s="227" t="s">
        <v>1041</v>
      </c>
      <c r="G110" s="62"/>
      <c r="H110" s="62"/>
      <c r="I110" s="164"/>
      <c r="J110" s="62"/>
      <c r="K110" s="62"/>
      <c r="L110" s="60"/>
      <c r="M110" s="228"/>
      <c r="N110" s="41"/>
      <c r="O110" s="41"/>
      <c r="P110" s="41"/>
      <c r="Q110" s="41"/>
      <c r="R110" s="41"/>
      <c r="S110" s="41"/>
      <c r="T110" s="77"/>
      <c r="AT110" s="24" t="s">
        <v>216</v>
      </c>
      <c r="AU110" s="24" t="s">
        <v>85</v>
      </c>
    </row>
    <row r="111" spans="2:51" s="11" customFormat="1" ht="13.5">
      <c r="B111" s="205"/>
      <c r="C111" s="206"/>
      <c r="D111" s="207" t="s">
        <v>166</v>
      </c>
      <c r="E111" s="208" t="s">
        <v>21</v>
      </c>
      <c r="F111" s="209" t="s">
        <v>2182</v>
      </c>
      <c r="G111" s="206"/>
      <c r="H111" s="208" t="s">
        <v>21</v>
      </c>
      <c r="I111" s="210"/>
      <c r="J111" s="206"/>
      <c r="K111" s="206"/>
      <c r="L111" s="211"/>
      <c r="M111" s="212"/>
      <c r="N111" s="213"/>
      <c r="O111" s="213"/>
      <c r="P111" s="213"/>
      <c r="Q111" s="213"/>
      <c r="R111" s="213"/>
      <c r="S111" s="213"/>
      <c r="T111" s="214"/>
      <c r="AT111" s="215" t="s">
        <v>166</v>
      </c>
      <c r="AU111" s="215" t="s">
        <v>85</v>
      </c>
      <c r="AV111" s="11" t="s">
        <v>82</v>
      </c>
      <c r="AW111" s="11" t="s">
        <v>37</v>
      </c>
      <c r="AX111" s="11" t="s">
        <v>74</v>
      </c>
      <c r="AY111" s="215" t="s">
        <v>157</v>
      </c>
    </row>
    <row r="112" spans="2:51" s="12" customFormat="1" ht="13.5">
      <c r="B112" s="216"/>
      <c r="C112" s="217"/>
      <c r="D112" s="207" t="s">
        <v>166</v>
      </c>
      <c r="E112" s="218" t="s">
        <v>21</v>
      </c>
      <c r="F112" s="219" t="s">
        <v>2183</v>
      </c>
      <c r="G112" s="217"/>
      <c r="H112" s="220">
        <v>11.76</v>
      </c>
      <c r="I112" s="221"/>
      <c r="J112" s="217"/>
      <c r="K112" s="217"/>
      <c r="L112" s="222"/>
      <c r="M112" s="223"/>
      <c r="N112" s="224"/>
      <c r="O112" s="224"/>
      <c r="P112" s="224"/>
      <c r="Q112" s="224"/>
      <c r="R112" s="224"/>
      <c r="S112" s="224"/>
      <c r="T112" s="225"/>
      <c r="AT112" s="226" t="s">
        <v>166</v>
      </c>
      <c r="AU112" s="226" t="s">
        <v>85</v>
      </c>
      <c r="AV112" s="12" t="s">
        <v>85</v>
      </c>
      <c r="AW112" s="12" t="s">
        <v>37</v>
      </c>
      <c r="AX112" s="12" t="s">
        <v>82</v>
      </c>
      <c r="AY112" s="226" t="s">
        <v>157</v>
      </c>
    </row>
    <row r="113" spans="2:65" s="1" customFormat="1" ht="22.8" customHeight="1">
      <c r="B113" s="40"/>
      <c r="C113" s="193" t="s">
        <v>256</v>
      </c>
      <c r="D113" s="193" t="s">
        <v>160</v>
      </c>
      <c r="E113" s="194" t="s">
        <v>2184</v>
      </c>
      <c r="F113" s="195" t="s">
        <v>2185</v>
      </c>
      <c r="G113" s="196" t="s">
        <v>577</v>
      </c>
      <c r="H113" s="197">
        <v>56.504</v>
      </c>
      <c r="I113" s="198">
        <v>470.04</v>
      </c>
      <c r="J113" s="199">
        <f>ROUND(I113*H113,2)</f>
        <v>26559.14</v>
      </c>
      <c r="K113" s="195" t="s">
        <v>214</v>
      </c>
      <c r="L113" s="60"/>
      <c r="M113" s="200" t="s">
        <v>21</v>
      </c>
      <c r="N113" s="201" t="s">
        <v>45</v>
      </c>
      <c r="O113" s="41"/>
      <c r="P113" s="202">
        <f>O113*H113</f>
        <v>0</v>
      </c>
      <c r="Q113" s="202">
        <v>0.00018</v>
      </c>
      <c r="R113" s="202">
        <f>Q113*H113</f>
        <v>0.01017072</v>
      </c>
      <c r="S113" s="202">
        <v>0</v>
      </c>
      <c r="T113" s="203">
        <f>S113*H113</f>
        <v>0</v>
      </c>
      <c r="AR113" s="24" t="s">
        <v>164</v>
      </c>
      <c r="AT113" s="24" t="s">
        <v>160</v>
      </c>
      <c r="AU113" s="24" t="s">
        <v>85</v>
      </c>
      <c r="AY113" s="24" t="s">
        <v>157</v>
      </c>
      <c r="BE113" s="204">
        <f>IF(N113="základní",J113,0)</f>
        <v>26559.14</v>
      </c>
      <c r="BF113" s="204">
        <f>IF(N113="snížená",J113,0)</f>
        <v>0</v>
      </c>
      <c r="BG113" s="204">
        <f>IF(N113="zákl. přenesená",J113,0)</f>
        <v>0</v>
      </c>
      <c r="BH113" s="204">
        <f>IF(N113="sníž. přenesená",J113,0)</f>
        <v>0</v>
      </c>
      <c r="BI113" s="204">
        <f>IF(N113="nulová",J113,0)</f>
        <v>0</v>
      </c>
      <c r="BJ113" s="24" t="s">
        <v>82</v>
      </c>
      <c r="BK113" s="204">
        <f>ROUND(I113*H113,2)</f>
        <v>26559.14</v>
      </c>
      <c r="BL113" s="24" t="s">
        <v>164</v>
      </c>
      <c r="BM113" s="24" t="s">
        <v>2186</v>
      </c>
    </row>
    <row r="114" spans="2:47" s="1" customFormat="1" ht="409.6">
      <c r="B114" s="40"/>
      <c r="C114" s="62"/>
      <c r="D114" s="207" t="s">
        <v>216</v>
      </c>
      <c r="E114" s="62"/>
      <c r="F114" s="227" t="s">
        <v>1984</v>
      </c>
      <c r="G114" s="62"/>
      <c r="H114" s="62"/>
      <c r="I114" s="164"/>
      <c r="J114" s="62"/>
      <c r="K114" s="62"/>
      <c r="L114" s="60"/>
      <c r="M114" s="228"/>
      <c r="N114" s="41"/>
      <c r="O114" s="41"/>
      <c r="P114" s="41"/>
      <c r="Q114" s="41"/>
      <c r="R114" s="41"/>
      <c r="S114" s="41"/>
      <c r="T114" s="77"/>
      <c r="AT114" s="24" t="s">
        <v>216</v>
      </c>
      <c r="AU114" s="24" t="s">
        <v>85</v>
      </c>
    </row>
    <row r="115" spans="2:51" s="11" customFormat="1" ht="13.5">
      <c r="B115" s="205"/>
      <c r="C115" s="206"/>
      <c r="D115" s="207" t="s">
        <v>166</v>
      </c>
      <c r="E115" s="208" t="s">
        <v>21</v>
      </c>
      <c r="F115" s="209" t="s">
        <v>2187</v>
      </c>
      <c r="G115" s="206"/>
      <c r="H115" s="208" t="s">
        <v>21</v>
      </c>
      <c r="I115" s="210"/>
      <c r="J115" s="206"/>
      <c r="K115" s="206"/>
      <c r="L115" s="211"/>
      <c r="M115" s="212"/>
      <c r="N115" s="213"/>
      <c r="O115" s="213"/>
      <c r="P115" s="213"/>
      <c r="Q115" s="213"/>
      <c r="R115" s="213"/>
      <c r="S115" s="213"/>
      <c r="T115" s="214"/>
      <c r="AT115" s="215" t="s">
        <v>166</v>
      </c>
      <c r="AU115" s="215" t="s">
        <v>85</v>
      </c>
      <c r="AV115" s="11" t="s">
        <v>82</v>
      </c>
      <c r="AW115" s="11" t="s">
        <v>37</v>
      </c>
      <c r="AX115" s="11" t="s">
        <v>74</v>
      </c>
      <c r="AY115" s="215" t="s">
        <v>157</v>
      </c>
    </row>
    <row r="116" spans="2:51" s="12" customFormat="1" ht="13.5">
      <c r="B116" s="216"/>
      <c r="C116" s="217"/>
      <c r="D116" s="207" t="s">
        <v>166</v>
      </c>
      <c r="E116" s="218" t="s">
        <v>21</v>
      </c>
      <c r="F116" s="219" t="s">
        <v>2188</v>
      </c>
      <c r="G116" s="217"/>
      <c r="H116" s="220">
        <v>56.504</v>
      </c>
      <c r="I116" s="221"/>
      <c r="J116" s="217"/>
      <c r="K116" s="217"/>
      <c r="L116" s="222"/>
      <c r="M116" s="223"/>
      <c r="N116" s="224"/>
      <c r="O116" s="224"/>
      <c r="P116" s="224"/>
      <c r="Q116" s="224"/>
      <c r="R116" s="224"/>
      <c r="S116" s="224"/>
      <c r="T116" s="225"/>
      <c r="AT116" s="226" t="s">
        <v>166</v>
      </c>
      <c r="AU116" s="226" t="s">
        <v>85</v>
      </c>
      <c r="AV116" s="12" t="s">
        <v>85</v>
      </c>
      <c r="AW116" s="12" t="s">
        <v>37</v>
      </c>
      <c r="AX116" s="12" t="s">
        <v>82</v>
      </c>
      <c r="AY116" s="226" t="s">
        <v>157</v>
      </c>
    </row>
    <row r="117" spans="2:65" s="1" customFormat="1" ht="22.8" customHeight="1">
      <c r="B117" s="40"/>
      <c r="C117" s="193" t="s">
        <v>262</v>
      </c>
      <c r="D117" s="193" t="s">
        <v>160</v>
      </c>
      <c r="E117" s="194" t="s">
        <v>2189</v>
      </c>
      <c r="F117" s="195" t="s">
        <v>2190</v>
      </c>
      <c r="G117" s="196" t="s">
        <v>226</v>
      </c>
      <c r="H117" s="197">
        <v>72</v>
      </c>
      <c r="I117" s="198">
        <v>317.01</v>
      </c>
      <c r="J117" s="199">
        <f>ROUND(I117*H117,2)</f>
        <v>22824.72</v>
      </c>
      <c r="K117" s="195" t="s">
        <v>214</v>
      </c>
      <c r="L117" s="60"/>
      <c r="M117" s="200" t="s">
        <v>21</v>
      </c>
      <c r="N117" s="201" t="s">
        <v>45</v>
      </c>
      <c r="O117" s="41"/>
      <c r="P117" s="202">
        <f>O117*H117</f>
        <v>0</v>
      </c>
      <c r="Q117" s="202">
        <v>6E-05</v>
      </c>
      <c r="R117" s="202">
        <f>Q117*H117</f>
        <v>0.00432</v>
      </c>
      <c r="S117" s="202">
        <v>0</v>
      </c>
      <c r="T117" s="203">
        <f>S117*H117</f>
        <v>0</v>
      </c>
      <c r="AR117" s="24" t="s">
        <v>164</v>
      </c>
      <c r="AT117" s="24" t="s">
        <v>160</v>
      </c>
      <c r="AU117" s="24" t="s">
        <v>85</v>
      </c>
      <c r="AY117" s="24" t="s">
        <v>157</v>
      </c>
      <c r="BE117" s="204">
        <f>IF(N117="základní",J117,0)</f>
        <v>22824.72</v>
      </c>
      <c r="BF117" s="204">
        <f>IF(N117="snížená",J117,0)</f>
        <v>0</v>
      </c>
      <c r="BG117" s="204">
        <f>IF(N117="zákl. přenesená",J117,0)</f>
        <v>0</v>
      </c>
      <c r="BH117" s="204">
        <f>IF(N117="sníž. přenesená",J117,0)</f>
        <v>0</v>
      </c>
      <c r="BI117" s="204">
        <f>IF(N117="nulová",J117,0)</f>
        <v>0</v>
      </c>
      <c r="BJ117" s="24" t="s">
        <v>82</v>
      </c>
      <c r="BK117" s="204">
        <f>ROUND(I117*H117,2)</f>
        <v>22824.72</v>
      </c>
      <c r="BL117" s="24" t="s">
        <v>164</v>
      </c>
      <c r="BM117" s="24" t="s">
        <v>2191</v>
      </c>
    </row>
    <row r="118" spans="2:47" s="1" customFormat="1" ht="180">
      <c r="B118" s="40"/>
      <c r="C118" s="62"/>
      <c r="D118" s="207" t="s">
        <v>216</v>
      </c>
      <c r="E118" s="62"/>
      <c r="F118" s="227" t="s">
        <v>2192</v>
      </c>
      <c r="G118" s="62"/>
      <c r="H118" s="62"/>
      <c r="I118" s="164"/>
      <c r="J118" s="62"/>
      <c r="K118" s="62"/>
      <c r="L118" s="60"/>
      <c r="M118" s="228"/>
      <c r="N118" s="41"/>
      <c r="O118" s="41"/>
      <c r="P118" s="41"/>
      <c r="Q118" s="41"/>
      <c r="R118" s="41"/>
      <c r="S118" s="41"/>
      <c r="T118" s="77"/>
      <c r="AT118" s="24" t="s">
        <v>216</v>
      </c>
      <c r="AU118" s="24" t="s">
        <v>85</v>
      </c>
    </row>
    <row r="119" spans="2:51" s="12" customFormat="1" ht="13.5">
      <c r="B119" s="216"/>
      <c r="C119" s="217"/>
      <c r="D119" s="207" t="s">
        <v>166</v>
      </c>
      <c r="E119" s="218" t="s">
        <v>21</v>
      </c>
      <c r="F119" s="219" t="s">
        <v>631</v>
      </c>
      <c r="G119" s="217"/>
      <c r="H119" s="220">
        <v>72</v>
      </c>
      <c r="I119" s="221"/>
      <c r="J119" s="217"/>
      <c r="K119" s="217"/>
      <c r="L119" s="222"/>
      <c r="M119" s="223"/>
      <c r="N119" s="224"/>
      <c r="O119" s="224"/>
      <c r="P119" s="224"/>
      <c r="Q119" s="224"/>
      <c r="R119" s="224"/>
      <c r="S119" s="224"/>
      <c r="T119" s="225"/>
      <c r="AT119" s="226" t="s">
        <v>166</v>
      </c>
      <c r="AU119" s="226" t="s">
        <v>85</v>
      </c>
      <c r="AV119" s="12" t="s">
        <v>85</v>
      </c>
      <c r="AW119" s="12" t="s">
        <v>37</v>
      </c>
      <c r="AX119" s="12" t="s">
        <v>82</v>
      </c>
      <c r="AY119" s="226" t="s">
        <v>157</v>
      </c>
    </row>
    <row r="120" spans="2:65" s="1" customFormat="1" ht="22.8" customHeight="1">
      <c r="B120" s="40"/>
      <c r="C120" s="193" t="s">
        <v>267</v>
      </c>
      <c r="D120" s="193" t="s">
        <v>160</v>
      </c>
      <c r="E120" s="194" t="s">
        <v>2012</v>
      </c>
      <c r="F120" s="195" t="s">
        <v>2013</v>
      </c>
      <c r="G120" s="196" t="s">
        <v>275</v>
      </c>
      <c r="H120" s="197">
        <v>99.045</v>
      </c>
      <c r="I120" s="198">
        <v>1761.05</v>
      </c>
      <c r="J120" s="199">
        <f>ROUND(I120*H120,2)</f>
        <v>174423.2</v>
      </c>
      <c r="K120" s="195" t="s">
        <v>214</v>
      </c>
      <c r="L120" s="60"/>
      <c r="M120" s="200" t="s">
        <v>21</v>
      </c>
      <c r="N120" s="201" t="s">
        <v>45</v>
      </c>
      <c r="O120" s="41"/>
      <c r="P120" s="202">
        <f>O120*H120</f>
        <v>0</v>
      </c>
      <c r="Q120" s="202">
        <v>0.12171</v>
      </c>
      <c r="R120" s="202">
        <f>Q120*H120</f>
        <v>12.05476695</v>
      </c>
      <c r="S120" s="202">
        <v>2.4</v>
      </c>
      <c r="T120" s="203">
        <f>S120*H120</f>
        <v>237.708</v>
      </c>
      <c r="AR120" s="24" t="s">
        <v>164</v>
      </c>
      <c r="AT120" s="24" t="s">
        <v>160</v>
      </c>
      <c r="AU120" s="24" t="s">
        <v>85</v>
      </c>
      <c r="AY120" s="24" t="s">
        <v>157</v>
      </c>
      <c r="BE120" s="204">
        <f>IF(N120="základní",J120,0)</f>
        <v>174423.2</v>
      </c>
      <c r="BF120" s="204">
        <f>IF(N120="snížená",J120,0)</f>
        <v>0</v>
      </c>
      <c r="BG120" s="204">
        <f>IF(N120="zákl. přenesená",J120,0)</f>
        <v>0</v>
      </c>
      <c r="BH120" s="204">
        <f>IF(N120="sníž. přenesená",J120,0)</f>
        <v>0</v>
      </c>
      <c r="BI120" s="204">
        <f>IF(N120="nulová",J120,0)</f>
        <v>0</v>
      </c>
      <c r="BJ120" s="24" t="s">
        <v>82</v>
      </c>
      <c r="BK120" s="204">
        <f>ROUND(I120*H120,2)</f>
        <v>174423.2</v>
      </c>
      <c r="BL120" s="24" t="s">
        <v>164</v>
      </c>
      <c r="BM120" s="24" t="s">
        <v>2193</v>
      </c>
    </row>
    <row r="121" spans="2:47" s="1" customFormat="1" ht="264">
      <c r="B121" s="40"/>
      <c r="C121" s="62"/>
      <c r="D121" s="207" t="s">
        <v>216</v>
      </c>
      <c r="E121" s="62"/>
      <c r="F121" s="227" t="s">
        <v>2003</v>
      </c>
      <c r="G121" s="62"/>
      <c r="H121" s="62"/>
      <c r="I121" s="164"/>
      <c r="J121" s="62"/>
      <c r="K121" s="62"/>
      <c r="L121" s="60"/>
      <c r="M121" s="228"/>
      <c r="N121" s="41"/>
      <c r="O121" s="41"/>
      <c r="P121" s="41"/>
      <c r="Q121" s="41"/>
      <c r="R121" s="41"/>
      <c r="S121" s="41"/>
      <c r="T121" s="77"/>
      <c r="AT121" s="24" t="s">
        <v>216</v>
      </c>
      <c r="AU121" s="24" t="s">
        <v>85</v>
      </c>
    </row>
    <row r="122" spans="2:51" s="12" customFormat="1" ht="13.5">
      <c r="B122" s="216"/>
      <c r="C122" s="217"/>
      <c r="D122" s="207" t="s">
        <v>166</v>
      </c>
      <c r="E122" s="218" t="s">
        <v>21</v>
      </c>
      <c r="F122" s="219" t="s">
        <v>2194</v>
      </c>
      <c r="G122" s="217"/>
      <c r="H122" s="220">
        <v>99.045</v>
      </c>
      <c r="I122" s="221"/>
      <c r="J122" s="217"/>
      <c r="K122" s="217"/>
      <c r="L122" s="222"/>
      <c r="M122" s="223"/>
      <c r="N122" s="224"/>
      <c r="O122" s="224"/>
      <c r="P122" s="224"/>
      <c r="Q122" s="224"/>
      <c r="R122" s="224"/>
      <c r="S122" s="224"/>
      <c r="T122" s="225"/>
      <c r="AT122" s="226" t="s">
        <v>166</v>
      </c>
      <c r="AU122" s="226" t="s">
        <v>85</v>
      </c>
      <c r="AV122" s="12" t="s">
        <v>85</v>
      </c>
      <c r="AW122" s="12" t="s">
        <v>37</v>
      </c>
      <c r="AX122" s="12" t="s">
        <v>82</v>
      </c>
      <c r="AY122" s="226" t="s">
        <v>157</v>
      </c>
    </row>
    <row r="123" spans="2:65" s="1" customFormat="1" ht="34.2" customHeight="1">
      <c r="B123" s="40"/>
      <c r="C123" s="193" t="s">
        <v>272</v>
      </c>
      <c r="D123" s="193" t="s">
        <v>160</v>
      </c>
      <c r="E123" s="194" t="s">
        <v>2195</v>
      </c>
      <c r="F123" s="195" t="s">
        <v>2196</v>
      </c>
      <c r="G123" s="196" t="s">
        <v>577</v>
      </c>
      <c r="H123" s="197">
        <v>216</v>
      </c>
      <c r="I123" s="198">
        <v>259.6</v>
      </c>
      <c r="J123" s="199">
        <f>ROUND(I123*H123,2)</f>
        <v>56073.6</v>
      </c>
      <c r="K123" s="195" t="s">
        <v>214</v>
      </c>
      <c r="L123" s="60"/>
      <c r="M123" s="200" t="s">
        <v>21</v>
      </c>
      <c r="N123" s="201" t="s">
        <v>45</v>
      </c>
      <c r="O123" s="41"/>
      <c r="P123" s="202">
        <f>O123*H123</f>
        <v>0</v>
      </c>
      <c r="Q123" s="202">
        <v>0.00029</v>
      </c>
      <c r="R123" s="202">
        <f>Q123*H123</f>
        <v>0.06264</v>
      </c>
      <c r="S123" s="202">
        <v>0.054</v>
      </c>
      <c r="T123" s="203">
        <f>S123*H123</f>
        <v>11.664</v>
      </c>
      <c r="AR123" s="24" t="s">
        <v>164</v>
      </c>
      <c r="AT123" s="24" t="s">
        <v>160</v>
      </c>
      <c r="AU123" s="24" t="s">
        <v>85</v>
      </c>
      <c r="AY123" s="24" t="s">
        <v>157</v>
      </c>
      <c r="BE123" s="204">
        <f>IF(N123="základní",J123,0)</f>
        <v>56073.6</v>
      </c>
      <c r="BF123" s="204">
        <f>IF(N123="snížená",J123,0)</f>
        <v>0</v>
      </c>
      <c r="BG123" s="204">
        <f>IF(N123="zákl. přenesená",J123,0)</f>
        <v>0</v>
      </c>
      <c r="BH123" s="204">
        <f>IF(N123="sníž. přenesená",J123,0)</f>
        <v>0</v>
      </c>
      <c r="BI123" s="204">
        <f>IF(N123="nulová",J123,0)</f>
        <v>0</v>
      </c>
      <c r="BJ123" s="24" t="s">
        <v>82</v>
      </c>
      <c r="BK123" s="204">
        <f>ROUND(I123*H123,2)</f>
        <v>56073.6</v>
      </c>
      <c r="BL123" s="24" t="s">
        <v>164</v>
      </c>
      <c r="BM123" s="24" t="s">
        <v>2197</v>
      </c>
    </row>
    <row r="124" spans="2:51" s="12" customFormat="1" ht="13.5">
      <c r="B124" s="216"/>
      <c r="C124" s="217"/>
      <c r="D124" s="207" t="s">
        <v>166</v>
      </c>
      <c r="E124" s="218" t="s">
        <v>21</v>
      </c>
      <c r="F124" s="219" t="s">
        <v>2198</v>
      </c>
      <c r="G124" s="217"/>
      <c r="H124" s="220">
        <v>216</v>
      </c>
      <c r="I124" s="221"/>
      <c r="J124" s="217"/>
      <c r="K124" s="217"/>
      <c r="L124" s="222"/>
      <c r="M124" s="223"/>
      <c r="N124" s="224"/>
      <c r="O124" s="224"/>
      <c r="P124" s="224"/>
      <c r="Q124" s="224"/>
      <c r="R124" s="224"/>
      <c r="S124" s="224"/>
      <c r="T124" s="225"/>
      <c r="AT124" s="226" t="s">
        <v>166</v>
      </c>
      <c r="AU124" s="226" t="s">
        <v>85</v>
      </c>
      <c r="AV124" s="12" t="s">
        <v>85</v>
      </c>
      <c r="AW124" s="12" t="s">
        <v>37</v>
      </c>
      <c r="AX124" s="12" t="s">
        <v>82</v>
      </c>
      <c r="AY124" s="226" t="s">
        <v>157</v>
      </c>
    </row>
    <row r="125" spans="2:65" s="1" customFormat="1" ht="22.8" customHeight="1">
      <c r="B125" s="40"/>
      <c r="C125" s="193" t="s">
        <v>279</v>
      </c>
      <c r="D125" s="193" t="s">
        <v>160</v>
      </c>
      <c r="E125" s="194" t="s">
        <v>2199</v>
      </c>
      <c r="F125" s="195" t="s">
        <v>2200</v>
      </c>
      <c r="G125" s="196" t="s">
        <v>226</v>
      </c>
      <c r="H125" s="197">
        <v>9723</v>
      </c>
      <c r="I125" s="198">
        <v>242.39</v>
      </c>
      <c r="J125" s="199">
        <f>ROUND(I125*H125,2)</f>
        <v>2356757.97</v>
      </c>
      <c r="K125" s="195" t="s">
        <v>214</v>
      </c>
      <c r="L125" s="60"/>
      <c r="M125" s="200" t="s">
        <v>21</v>
      </c>
      <c r="N125" s="201" t="s">
        <v>45</v>
      </c>
      <c r="O125" s="41"/>
      <c r="P125" s="202">
        <f>O125*H125</f>
        <v>0</v>
      </c>
      <c r="Q125" s="202">
        <v>2E-05</v>
      </c>
      <c r="R125" s="202">
        <f>Q125*H125</f>
        <v>0.19446000000000002</v>
      </c>
      <c r="S125" s="202">
        <v>0</v>
      </c>
      <c r="T125" s="203">
        <f>S125*H125</f>
        <v>0</v>
      </c>
      <c r="AR125" s="24" t="s">
        <v>164</v>
      </c>
      <c r="AT125" s="24" t="s">
        <v>160</v>
      </c>
      <c r="AU125" s="24" t="s">
        <v>85</v>
      </c>
      <c r="AY125" s="24" t="s">
        <v>157</v>
      </c>
      <c r="BE125" s="204">
        <f>IF(N125="základní",J125,0)</f>
        <v>2356757.97</v>
      </c>
      <c r="BF125" s="204">
        <f>IF(N125="snížená",J125,0)</f>
        <v>0</v>
      </c>
      <c r="BG125" s="204">
        <f>IF(N125="zákl. přenesená",J125,0)</f>
        <v>0</v>
      </c>
      <c r="BH125" s="204">
        <f>IF(N125="sníž. přenesená",J125,0)</f>
        <v>0</v>
      </c>
      <c r="BI125" s="204">
        <f>IF(N125="nulová",J125,0)</f>
        <v>0</v>
      </c>
      <c r="BJ125" s="24" t="s">
        <v>82</v>
      </c>
      <c r="BK125" s="204">
        <f>ROUND(I125*H125,2)</f>
        <v>2356757.97</v>
      </c>
      <c r="BL125" s="24" t="s">
        <v>164</v>
      </c>
      <c r="BM125" s="24" t="s">
        <v>2201</v>
      </c>
    </row>
    <row r="126" spans="2:47" s="1" customFormat="1" ht="84">
      <c r="B126" s="40"/>
      <c r="C126" s="62"/>
      <c r="D126" s="207" t="s">
        <v>216</v>
      </c>
      <c r="E126" s="62"/>
      <c r="F126" s="227" t="s">
        <v>2202</v>
      </c>
      <c r="G126" s="62"/>
      <c r="H126" s="62"/>
      <c r="I126" s="164"/>
      <c r="J126" s="62"/>
      <c r="K126" s="62"/>
      <c r="L126" s="60"/>
      <c r="M126" s="228"/>
      <c r="N126" s="41"/>
      <c r="O126" s="41"/>
      <c r="P126" s="41"/>
      <c r="Q126" s="41"/>
      <c r="R126" s="41"/>
      <c r="S126" s="41"/>
      <c r="T126" s="77"/>
      <c r="AT126" s="24" t="s">
        <v>216</v>
      </c>
      <c r="AU126" s="24" t="s">
        <v>85</v>
      </c>
    </row>
    <row r="127" spans="2:51" s="12" customFormat="1" ht="13.5">
      <c r="B127" s="216"/>
      <c r="C127" s="217"/>
      <c r="D127" s="207" t="s">
        <v>166</v>
      </c>
      <c r="E127" s="218" t="s">
        <v>21</v>
      </c>
      <c r="F127" s="219" t="s">
        <v>2203</v>
      </c>
      <c r="G127" s="217"/>
      <c r="H127" s="220">
        <v>9723</v>
      </c>
      <c r="I127" s="221"/>
      <c r="J127" s="217"/>
      <c r="K127" s="217"/>
      <c r="L127" s="222"/>
      <c r="M127" s="223"/>
      <c r="N127" s="224"/>
      <c r="O127" s="224"/>
      <c r="P127" s="224"/>
      <c r="Q127" s="224"/>
      <c r="R127" s="224"/>
      <c r="S127" s="224"/>
      <c r="T127" s="225"/>
      <c r="AT127" s="226" t="s">
        <v>166</v>
      </c>
      <c r="AU127" s="226" t="s">
        <v>85</v>
      </c>
      <c r="AV127" s="12" t="s">
        <v>85</v>
      </c>
      <c r="AW127" s="12" t="s">
        <v>37</v>
      </c>
      <c r="AX127" s="12" t="s">
        <v>82</v>
      </c>
      <c r="AY127" s="226" t="s">
        <v>157</v>
      </c>
    </row>
    <row r="128" spans="2:65" s="1" customFormat="1" ht="14.4" customHeight="1">
      <c r="B128" s="40"/>
      <c r="C128" s="193" t="s">
        <v>286</v>
      </c>
      <c r="D128" s="193" t="s">
        <v>160</v>
      </c>
      <c r="E128" s="194" t="s">
        <v>2204</v>
      </c>
      <c r="F128" s="195" t="s">
        <v>2205</v>
      </c>
      <c r="G128" s="196" t="s">
        <v>213</v>
      </c>
      <c r="H128" s="197">
        <v>198.09</v>
      </c>
      <c r="I128" s="198">
        <v>139.63</v>
      </c>
      <c r="J128" s="199">
        <f>ROUND(I128*H128,2)</f>
        <v>27659.31</v>
      </c>
      <c r="K128" s="195" t="s">
        <v>214</v>
      </c>
      <c r="L128" s="60"/>
      <c r="M128" s="200" t="s">
        <v>21</v>
      </c>
      <c r="N128" s="201" t="s">
        <v>45</v>
      </c>
      <c r="O128" s="41"/>
      <c r="P128" s="202">
        <f>O128*H128</f>
        <v>0</v>
      </c>
      <c r="Q128" s="202">
        <v>0</v>
      </c>
      <c r="R128" s="202">
        <f>Q128*H128</f>
        <v>0</v>
      </c>
      <c r="S128" s="202">
        <v>0</v>
      </c>
      <c r="T128" s="203">
        <f>S128*H128</f>
        <v>0</v>
      </c>
      <c r="AR128" s="24" t="s">
        <v>164</v>
      </c>
      <c r="AT128" s="24" t="s">
        <v>160</v>
      </c>
      <c r="AU128" s="24" t="s">
        <v>85</v>
      </c>
      <c r="AY128" s="24" t="s">
        <v>157</v>
      </c>
      <c r="BE128" s="204">
        <f>IF(N128="základní",J128,0)</f>
        <v>27659.31</v>
      </c>
      <c r="BF128" s="204">
        <f>IF(N128="snížená",J128,0)</f>
        <v>0</v>
      </c>
      <c r="BG128" s="204">
        <f>IF(N128="zákl. přenesená",J128,0)</f>
        <v>0</v>
      </c>
      <c r="BH128" s="204">
        <f>IF(N128="sníž. přenesená",J128,0)</f>
        <v>0</v>
      </c>
      <c r="BI128" s="204">
        <f>IF(N128="nulová",J128,0)</f>
        <v>0</v>
      </c>
      <c r="BJ128" s="24" t="s">
        <v>82</v>
      </c>
      <c r="BK128" s="204">
        <f>ROUND(I128*H128,2)</f>
        <v>27659.31</v>
      </c>
      <c r="BL128" s="24" t="s">
        <v>164</v>
      </c>
      <c r="BM128" s="24" t="s">
        <v>2206</v>
      </c>
    </row>
    <row r="129" spans="2:47" s="1" customFormat="1" ht="96">
      <c r="B129" s="40"/>
      <c r="C129" s="62"/>
      <c r="D129" s="207" t="s">
        <v>216</v>
      </c>
      <c r="E129" s="62"/>
      <c r="F129" s="227" t="s">
        <v>2207</v>
      </c>
      <c r="G129" s="62"/>
      <c r="H129" s="62"/>
      <c r="I129" s="164"/>
      <c r="J129" s="62"/>
      <c r="K129" s="62"/>
      <c r="L129" s="60"/>
      <c r="M129" s="228"/>
      <c r="N129" s="41"/>
      <c r="O129" s="41"/>
      <c r="P129" s="41"/>
      <c r="Q129" s="41"/>
      <c r="R129" s="41"/>
      <c r="S129" s="41"/>
      <c r="T129" s="77"/>
      <c r="AT129" s="24" t="s">
        <v>216</v>
      </c>
      <c r="AU129" s="24" t="s">
        <v>85</v>
      </c>
    </row>
    <row r="130" spans="2:51" s="12" customFormat="1" ht="13.5">
      <c r="B130" s="216"/>
      <c r="C130" s="217"/>
      <c r="D130" s="207" t="s">
        <v>166</v>
      </c>
      <c r="E130" s="218" t="s">
        <v>21</v>
      </c>
      <c r="F130" s="219" t="s">
        <v>2208</v>
      </c>
      <c r="G130" s="217"/>
      <c r="H130" s="220">
        <v>198.09</v>
      </c>
      <c r="I130" s="221"/>
      <c r="J130" s="217"/>
      <c r="K130" s="217"/>
      <c r="L130" s="222"/>
      <c r="M130" s="223"/>
      <c r="N130" s="224"/>
      <c r="O130" s="224"/>
      <c r="P130" s="224"/>
      <c r="Q130" s="224"/>
      <c r="R130" s="224"/>
      <c r="S130" s="224"/>
      <c r="T130" s="225"/>
      <c r="AT130" s="226" t="s">
        <v>166</v>
      </c>
      <c r="AU130" s="226" t="s">
        <v>85</v>
      </c>
      <c r="AV130" s="12" t="s">
        <v>85</v>
      </c>
      <c r="AW130" s="12" t="s">
        <v>37</v>
      </c>
      <c r="AX130" s="12" t="s">
        <v>82</v>
      </c>
      <c r="AY130" s="226" t="s">
        <v>157</v>
      </c>
    </row>
    <row r="131" spans="2:63" s="10" customFormat="1" ht="29.85" customHeight="1">
      <c r="B131" s="177"/>
      <c r="C131" s="178"/>
      <c r="D131" s="179" t="s">
        <v>73</v>
      </c>
      <c r="E131" s="191" t="s">
        <v>1085</v>
      </c>
      <c r="F131" s="191" t="s">
        <v>1086</v>
      </c>
      <c r="G131" s="178"/>
      <c r="H131" s="178"/>
      <c r="I131" s="181"/>
      <c r="J131" s="192">
        <f>BK131</f>
        <v>79287.08</v>
      </c>
      <c r="K131" s="178"/>
      <c r="L131" s="183"/>
      <c r="M131" s="184"/>
      <c r="N131" s="185"/>
      <c r="O131" s="185"/>
      <c r="P131" s="186">
        <f>SUM(P132:P143)</f>
        <v>0</v>
      </c>
      <c r="Q131" s="185"/>
      <c r="R131" s="186">
        <f>SUM(R132:R143)</f>
        <v>0</v>
      </c>
      <c r="S131" s="185"/>
      <c r="T131" s="187">
        <f>SUM(T132:T143)</f>
        <v>0</v>
      </c>
      <c r="AR131" s="188" t="s">
        <v>82</v>
      </c>
      <c r="AT131" s="189" t="s">
        <v>73</v>
      </c>
      <c r="AU131" s="189" t="s">
        <v>82</v>
      </c>
      <c r="AY131" s="188" t="s">
        <v>157</v>
      </c>
      <c r="BK131" s="190">
        <f>SUM(BK132:BK143)</f>
        <v>79287.08</v>
      </c>
    </row>
    <row r="132" spans="2:65" s="1" customFormat="1" ht="22.8" customHeight="1">
      <c r="B132" s="40"/>
      <c r="C132" s="193" t="s">
        <v>10</v>
      </c>
      <c r="D132" s="193" t="s">
        <v>160</v>
      </c>
      <c r="E132" s="194" t="s">
        <v>2034</v>
      </c>
      <c r="F132" s="195" t="s">
        <v>2035</v>
      </c>
      <c r="G132" s="196" t="s">
        <v>460</v>
      </c>
      <c r="H132" s="197">
        <v>237.708</v>
      </c>
      <c r="I132" s="198">
        <v>77.19</v>
      </c>
      <c r="J132" s="199">
        <f>ROUND(I132*H132,2)</f>
        <v>18348.68</v>
      </c>
      <c r="K132" s="195" t="s">
        <v>214</v>
      </c>
      <c r="L132" s="60"/>
      <c r="M132" s="200" t="s">
        <v>21</v>
      </c>
      <c r="N132" s="201" t="s">
        <v>45</v>
      </c>
      <c r="O132" s="41"/>
      <c r="P132" s="202">
        <f>O132*H132</f>
        <v>0</v>
      </c>
      <c r="Q132" s="202">
        <v>0</v>
      </c>
      <c r="R132" s="202">
        <f>Q132*H132</f>
        <v>0</v>
      </c>
      <c r="S132" s="202">
        <v>0</v>
      </c>
      <c r="T132" s="203">
        <f>S132*H132</f>
        <v>0</v>
      </c>
      <c r="AR132" s="24" t="s">
        <v>164</v>
      </c>
      <c r="AT132" s="24" t="s">
        <v>160</v>
      </c>
      <c r="AU132" s="24" t="s">
        <v>85</v>
      </c>
      <c r="AY132" s="24" t="s">
        <v>157</v>
      </c>
      <c r="BE132" s="204">
        <f>IF(N132="základní",J132,0)</f>
        <v>18348.68</v>
      </c>
      <c r="BF132" s="204">
        <f>IF(N132="snížená",J132,0)</f>
        <v>0</v>
      </c>
      <c r="BG132" s="204">
        <f>IF(N132="zákl. přenesená",J132,0)</f>
        <v>0</v>
      </c>
      <c r="BH132" s="204">
        <f>IF(N132="sníž. přenesená",J132,0)</f>
        <v>0</v>
      </c>
      <c r="BI132" s="204">
        <f>IF(N132="nulová",J132,0)</f>
        <v>0</v>
      </c>
      <c r="BJ132" s="24" t="s">
        <v>82</v>
      </c>
      <c r="BK132" s="204">
        <f>ROUND(I132*H132,2)</f>
        <v>18348.68</v>
      </c>
      <c r="BL132" s="24" t="s">
        <v>164</v>
      </c>
      <c r="BM132" s="24" t="s">
        <v>2209</v>
      </c>
    </row>
    <row r="133" spans="2:47" s="1" customFormat="1" ht="96">
      <c r="B133" s="40"/>
      <c r="C133" s="62"/>
      <c r="D133" s="207" t="s">
        <v>216</v>
      </c>
      <c r="E133" s="62"/>
      <c r="F133" s="227" t="s">
        <v>2037</v>
      </c>
      <c r="G133" s="62"/>
      <c r="H133" s="62"/>
      <c r="I133" s="164"/>
      <c r="J133" s="62"/>
      <c r="K133" s="62"/>
      <c r="L133" s="60"/>
      <c r="M133" s="228"/>
      <c r="N133" s="41"/>
      <c r="O133" s="41"/>
      <c r="P133" s="41"/>
      <c r="Q133" s="41"/>
      <c r="R133" s="41"/>
      <c r="S133" s="41"/>
      <c r="T133" s="77"/>
      <c r="AT133" s="24" t="s">
        <v>216</v>
      </c>
      <c r="AU133" s="24" t="s">
        <v>85</v>
      </c>
    </row>
    <row r="134" spans="2:51" s="12" customFormat="1" ht="13.5">
      <c r="B134" s="216"/>
      <c r="C134" s="217"/>
      <c r="D134" s="207" t="s">
        <v>166</v>
      </c>
      <c r="E134" s="218" t="s">
        <v>21</v>
      </c>
      <c r="F134" s="219" t="s">
        <v>2210</v>
      </c>
      <c r="G134" s="217"/>
      <c r="H134" s="220">
        <v>237.708</v>
      </c>
      <c r="I134" s="221"/>
      <c r="J134" s="217"/>
      <c r="K134" s="217"/>
      <c r="L134" s="222"/>
      <c r="M134" s="223"/>
      <c r="N134" s="224"/>
      <c r="O134" s="224"/>
      <c r="P134" s="224"/>
      <c r="Q134" s="224"/>
      <c r="R134" s="224"/>
      <c r="S134" s="224"/>
      <c r="T134" s="225"/>
      <c r="AT134" s="226" t="s">
        <v>166</v>
      </c>
      <c r="AU134" s="226" t="s">
        <v>85</v>
      </c>
      <c r="AV134" s="12" t="s">
        <v>85</v>
      </c>
      <c r="AW134" s="12" t="s">
        <v>37</v>
      </c>
      <c r="AX134" s="12" t="s">
        <v>82</v>
      </c>
      <c r="AY134" s="226" t="s">
        <v>157</v>
      </c>
    </row>
    <row r="135" spans="2:65" s="1" customFormat="1" ht="34.2" customHeight="1">
      <c r="B135" s="40"/>
      <c r="C135" s="193" t="s">
        <v>296</v>
      </c>
      <c r="D135" s="193" t="s">
        <v>160</v>
      </c>
      <c r="E135" s="194" t="s">
        <v>2047</v>
      </c>
      <c r="F135" s="195" t="s">
        <v>2048</v>
      </c>
      <c r="G135" s="196" t="s">
        <v>460</v>
      </c>
      <c r="H135" s="197">
        <v>6418.116</v>
      </c>
      <c r="I135" s="198">
        <v>8.42</v>
      </c>
      <c r="J135" s="199">
        <f>ROUND(I135*H135,2)</f>
        <v>54040.54</v>
      </c>
      <c r="K135" s="195" t="s">
        <v>214</v>
      </c>
      <c r="L135" s="60"/>
      <c r="M135" s="200" t="s">
        <v>21</v>
      </c>
      <c r="N135" s="201" t="s">
        <v>45</v>
      </c>
      <c r="O135" s="41"/>
      <c r="P135" s="202">
        <f>O135*H135</f>
        <v>0</v>
      </c>
      <c r="Q135" s="202">
        <v>0</v>
      </c>
      <c r="R135" s="202">
        <f>Q135*H135</f>
        <v>0</v>
      </c>
      <c r="S135" s="202">
        <v>0</v>
      </c>
      <c r="T135" s="203">
        <f>S135*H135</f>
        <v>0</v>
      </c>
      <c r="AR135" s="24" t="s">
        <v>164</v>
      </c>
      <c r="AT135" s="24" t="s">
        <v>160</v>
      </c>
      <c r="AU135" s="24" t="s">
        <v>85</v>
      </c>
      <c r="AY135" s="24" t="s">
        <v>157</v>
      </c>
      <c r="BE135" s="204">
        <f>IF(N135="základní",J135,0)</f>
        <v>54040.54</v>
      </c>
      <c r="BF135" s="204">
        <f>IF(N135="snížená",J135,0)</f>
        <v>0</v>
      </c>
      <c r="BG135" s="204">
        <f>IF(N135="zákl. přenesená",J135,0)</f>
        <v>0</v>
      </c>
      <c r="BH135" s="204">
        <f>IF(N135="sníž. přenesená",J135,0)</f>
        <v>0</v>
      </c>
      <c r="BI135" s="204">
        <f>IF(N135="nulová",J135,0)</f>
        <v>0</v>
      </c>
      <c r="BJ135" s="24" t="s">
        <v>82</v>
      </c>
      <c r="BK135" s="204">
        <f>ROUND(I135*H135,2)</f>
        <v>54040.54</v>
      </c>
      <c r="BL135" s="24" t="s">
        <v>164</v>
      </c>
      <c r="BM135" s="24" t="s">
        <v>2211</v>
      </c>
    </row>
    <row r="136" spans="2:47" s="1" customFormat="1" ht="96">
      <c r="B136" s="40"/>
      <c r="C136" s="62"/>
      <c r="D136" s="207" t="s">
        <v>216</v>
      </c>
      <c r="E136" s="62"/>
      <c r="F136" s="227" t="s">
        <v>2037</v>
      </c>
      <c r="G136" s="62"/>
      <c r="H136" s="62"/>
      <c r="I136" s="164"/>
      <c r="J136" s="62"/>
      <c r="K136" s="62"/>
      <c r="L136" s="60"/>
      <c r="M136" s="228"/>
      <c r="N136" s="41"/>
      <c r="O136" s="41"/>
      <c r="P136" s="41"/>
      <c r="Q136" s="41"/>
      <c r="R136" s="41"/>
      <c r="S136" s="41"/>
      <c r="T136" s="77"/>
      <c r="AT136" s="24" t="s">
        <v>216</v>
      </c>
      <c r="AU136" s="24" t="s">
        <v>85</v>
      </c>
    </row>
    <row r="137" spans="2:51" s="12" customFormat="1" ht="13.5">
      <c r="B137" s="216"/>
      <c r="C137" s="217"/>
      <c r="D137" s="207" t="s">
        <v>166</v>
      </c>
      <c r="E137" s="218" t="s">
        <v>21</v>
      </c>
      <c r="F137" s="219" t="s">
        <v>2212</v>
      </c>
      <c r="G137" s="217"/>
      <c r="H137" s="220">
        <v>6418.116</v>
      </c>
      <c r="I137" s="221"/>
      <c r="J137" s="217"/>
      <c r="K137" s="217"/>
      <c r="L137" s="222"/>
      <c r="M137" s="223"/>
      <c r="N137" s="224"/>
      <c r="O137" s="224"/>
      <c r="P137" s="224"/>
      <c r="Q137" s="224"/>
      <c r="R137" s="224"/>
      <c r="S137" s="224"/>
      <c r="T137" s="225"/>
      <c r="AT137" s="226" t="s">
        <v>166</v>
      </c>
      <c r="AU137" s="226" t="s">
        <v>85</v>
      </c>
      <c r="AV137" s="12" t="s">
        <v>85</v>
      </c>
      <c r="AW137" s="12" t="s">
        <v>37</v>
      </c>
      <c r="AX137" s="12" t="s">
        <v>82</v>
      </c>
      <c r="AY137" s="226" t="s">
        <v>157</v>
      </c>
    </row>
    <row r="138" spans="2:65" s="1" customFormat="1" ht="34.2" customHeight="1">
      <c r="B138" s="40"/>
      <c r="C138" s="193" t="s">
        <v>301</v>
      </c>
      <c r="D138" s="193" t="s">
        <v>160</v>
      </c>
      <c r="E138" s="194" t="s">
        <v>2051</v>
      </c>
      <c r="F138" s="195" t="s">
        <v>2052</v>
      </c>
      <c r="G138" s="196" t="s">
        <v>460</v>
      </c>
      <c r="H138" s="197">
        <v>11.664</v>
      </c>
      <c r="I138" s="198">
        <v>263.78</v>
      </c>
      <c r="J138" s="199">
        <f>ROUND(I138*H138,2)</f>
        <v>3076.73</v>
      </c>
      <c r="K138" s="195" t="s">
        <v>214</v>
      </c>
      <c r="L138" s="60"/>
      <c r="M138" s="200" t="s">
        <v>21</v>
      </c>
      <c r="N138" s="201" t="s">
        <v>45</v>
      </c>
      <c r="O138" s="41"/>
      <c r="P138" s="202">
        <f>O138*H138</f>
        <v>0</v>
      </c>
      <c r="Q138" s="202">
        <v>0</v>
      </c>
      <c r="R138" s="202">
        <f>Q138*H138</f>
        <v>0</v>
      </c>
      <c r="S138" s="202">
        <v>0</v>
      </c>
      <c r="T138" s="203">
        <f>S138*H138</f>
        <v>0</v>
      </c>
      <c r="AR138" s="24" t="s">
        <v>164</v>
      </c>
      <c r="AT138" s="24" t="s">
        <v>160</v>
      </c>
      <c r="AU138" s="24" t="s">
        <v>85</v>
      </c>
      <c r="AY138" s="24" t="s">
        <v>157</v>
      </c>
      <c r="BE138" s="204">
        <f>IF(N138="základní",J138,0)</f>
        <v>3076.73</v>
      </c>
      <c r="BF138" s="204">
        <f>IF(N138="snížená",J138,0)</f>
        <v>0</v>
      </c>
      <c r="BG138" s="204">
        <f>IF(N138="zákl. přenesená",J138,0)</f>
        <v>0</v>
      </c>
      <c r="BH138" s="204">
        <f>IF(N138="sníž. přenesená",J138,0)</f>
        <v>0</v>
      </c>
      <c r="BI138" s="204">
        <f>IF(N138="nulová",J138,0)</f>
        <v>0</v>
      </c>
      <c r="BJ138" s="24" t="s">
        <v>82</v>
      </c>
      <c r="BK138" s="204">
        <f>ROUND(I138*H138,2)</f>
        <v>3076.73</v>
      </c>
      <c r="BL138" s="24" t="s">
        <v>164</v>
      </c>
      <c r="BM138" s="24" t="s">
        <v>2213</v>
      </c>
    </row>
    <row r="139" spans="2:47" s="1" customFormat="1" ht="96">
      <c r="B139" s="40"/>
      <c r="C139" s="62"/>
      <c r="D139" s="207" t="s">
        <v>216</v>
      </c>
      <c r="E139" s="62"/>
      <c r="F139" s="227" t="s">
        <v>2037</v>
      </c>
      <c r="G139" s="62"/>
      <c r="H139" s="62"/>
      <c r="I139" s="164"/>
      <c r="J139" s="62"/>
      <c r="K139" s="62"/>
      <c r="L139" s="60"/>
      <c r="M139" s="228"/>
      <c r="N139" s="41"/>
      <c r="O139" s="41"/>
      <c r="P139" s="41"/>
      <c r="Q139" s="41"/>
      <c r="R139" s="41"/>
      <c r="S139" s="41"/>
      <c r="T139" s="77"/>
      <c r="AT139" s="24" t="s">
        <v>216</v>
      </c>
      <c r="AU139" s="24" t="s">
        <v>85</v>
      </c>
    </row>
    <row r="140" spans="2:51" s="12" customFormat="1" ht="13.5">
      <c r="B140" s="216"/>
      <c r="C140" s="217"/>
      <c r="D140" s="207" t="s">
        <v>166</v>
      </c>
      <c r="E140" s="218" t="s">
        <v>21</v>
      </c>
      <c r="F140" s="219" t="s">
        <v>2214</v>
      </c>
      <c r="G140" s="217"/>
      <c r="H140" s="220">
        <v>11.664</v>
      </c>
      <c r="I140" s="221"/>
      <c r="J140" s="217"/>
      <c r="K140" s="217"/>
      <c r="L140" s="222"/>
      <c r="M140" s="223"/>
      <c r="N140" s="224"/>
      <c r="O140" s="224"/>
      <c r="P140" s="224"/>
      <c r="Q140" s="224"/>
      <c r="R140" s="224"/>
      <c r="S140" s="224"/>
      <c r="T140" s="225"/>
      <c r="AT140" s="226" t="s">
        <v>166</v>
      </c>
      <c r="AU140" s="226" t="s">
        <v>85</v>
      </c>
      <c r="AV140" s="12" t="s">
        <v>85</v>
      </c>
      <c r="AW140" s="12" t="s">
        <v>37</v>
      </c>
      <c r="AX140" s="12" t="s">
        <v>82</v>
      </c>
      <c r="AY140" s="226" t="s">
        <v>157</v>
      </c>
    </row>
    <row r="141" spans="2:65" s="1" customFormat="1" ht="45.6" customHeight="1">
      <c r="B141" s="40"/>
      <c r="C141" s="193" t="s">
        <v>306</v>
      </c>
      <c r="D141" s="193" t="s">
        <v>160</v>
      </c>
      <c r="E141" s="194" t="s">
        <v>2056</v>
      </c>
      <c r="F141" s="195" t="s">
        <v>2057</v>
      </c>
      <c r="G141" s="196" t="s">
        <v>460</v>
      </c>
      <c r="H141" s="197">
        <v>151.632</v>
      </c>
      <c r="I141" s="198">
        <v>25.2</v>
      </c>
      <c r="J141" s="199">
        <f>ROUND(I141*H141,2)</f>
        <v>3821.13</v>
      </c>
      <c r="K141" s="195" t="s">
        <v>214</v>
      </c>
      <c r="L141" s="60"/>
      <c r="M141" s="200" t="s">
        <v>21</v>
      </c>
      <c r="N141" s="201" t="s">
        <v>45</v>
      </c>
      <c r="O141" s="41"/>
      <c r="P141" s="202">
        <f>O141*H141</f>
        <v>0</v>
      </c>
      <c r="Q141" s="202">
        <v>0</v>
      </c>
      <c r="R141" s="202">
        <f>Q141*H141</f>
        <v>0</v>
      </c>
      <c r="S141" s="202">
        <v>0</v>
      </c>
      <c r="T141" s="203">
        <f>S141*H141</f>
        <v>0</v>
      </c>
      <c r="AR141" s="24" t="s">
        <v>164</v>
      </c>
      <c r="AT141" s="24" t="s">
        <v>160</v>
      </c>
      <c r="AU141" s="24" t="s">
        <v>85</v>
      </c>
      <c r="AY141" s="24" t="s">
        <v>157</v>
      </c>
      <c r="BE141" s="204">
        <f>IF(N141="základní",J141,0)</f>
        <v>3821.13</v>
      </c>
      <c r="BF141" s="204">
        <f>IF(N141="snížená",J141,0)</f>
        <v>0</v>
      </c>
      <c r="BG141" s="204">
        <f>IF(N141="zákl. přenesená",J141,0)</f>
        <v>0</v>
      </c>
      <c r="BH141" s="204">
        <f>IF(N141="sníž. přenesená",J141,0)</f>
        <v>0</v>
      </c>
      <c r="BI141" s="204">
        <f>IF(N141="nulová",J141,0)</f>
        <v>0</v>
      </c>
      <c r="BJ141" s="24" t="s">
        <v>82</v>
      </c>
      <c r="BK141" s="204">
        <f>ROUND(I141*H141,2)</f>
        <v>3821.13</v>
      </c>
      <c r="BL141" s="24" t="s">
        <v>164</v>
      </c>
      <c r="BM141" s="24" t="s">
        <v>2215</v>
      </c>
    </row>
    <row r="142" spans="2:47" s="1" customFormat="1" ht="96">
      <c r="B142" s="40"/>
      <c r="C142" s="62"/>
      <c r="D142" s="207" t="s">
        <v>216</v>
      </c>
      <c r="E142" s="62"/>
      <c r="F142" s="227" t="s">
        <v>2037</v>
      </c>
      <c r="G142" s="62"/>
      <c r="H142" s="62"/>
      <c r="I142" s="164"/>
      <c r="J142" s="62"/>
      <c r="K142" s="62"/>
      <c r="L142" s="60"/>
      <c r="M142" s="228"/>
      <c r="N142" s="41"/>
      <c r="O142" s="41"/>
      <c r="P142" s="41"/>
      <c r="Q142" s="41"/>
      <c r="R142" s="41"/>
      <c r="S142" s="41"/>
      <c r="T142" s="77"/>
      <c r="AT142" s="24" t="s">
        <v>216</v>
      </c>
      <c r="AU142" s="24" t="s">
        <v>85</v>
      </c>
    </row>
    <row r="143" spans="2:51" s="12" customFormat="1" ht="13.5">
      <c r="B143" s="216"/>
      <c r="C143" s="217"/>
      <c r="D143" s="207" t="s">
        <v>166</v>
      </c>
      <c r="E143" s="218" t="s">
        <v>21</v>
      </c>
      <c r="F143" s="219" t="s">
        <v>2216</v>
      </c>
      <c r="G143" s="217"/>
      <c r="H143" s="220">
        <v>151.632</v>
      </c>
      <c r="I143" s="221"/>
      <c r="J143" s="217"/>
      <c r="K143" s="217"/>
      <c r="L143" s="222"/>
      <c r="M143" s="223"/>
      <c r="N143" s="224"/>
      <c r="O143" s="224"/>
      <c r="P143" s="224"/>
      <c r="Q143" s="224"/>
      <c r="R143" s="224"/>
      <c r="S143" s="224"/>
      <c r="T143" s="225"/>
      <c r="AT143" s="226" t="s">
        <v>166</v>
      </c>
      <c r="AU143" s="226" t="s">
        <v>85</v>
      </c>
      <c r="AV143" s="12" t="s">
        <v>85</v>
      </c>
      <c r="AW143" s="12" t="s">
        <v>37</v>
      </c>
      <c r="AX143" s="12" t="s">
        <v>82</v>
      </c>
      <c r="AY143" s="226" t="s">
        <v>157</v>
      </c>
    </row>
    <row r="144" spans="2:63" s="10" customFormat="1" ht="29.85" customHeight="1">
      <c r="B144" s="177"/>
      <c r="C144" s="178"/>
      <c r="D144" s="179" t="s">
        <v>73</v>
      </c>
      <c r="E144" s="191" t="s">
        <v>1202</v>
      </c>
      <c r="F144" s="191" t="s">
        <v>1079</v>
      </c>
      <c r="G144" s="178"/>
      <c r="H144" s="178"/>
      <c r="I144" s="181"/>
      <c r="J144" s="192">
        <f>BK144</f>
        <v>39661.91</v>
      </c>
      <c r="K144" s="178"/>
      <c r="L144" s="183"/>
      <c r="M144" s="184"/>
      <c r="N144" s="185"/>
      <c r="O144" s="185"/>
      <c r="P144" s="186">
        <f>P145</f>
        <v>0</v>
      </c>
      <c r="Q144" s="185"/>
      <c r="R144" s="186">
        <f>R145</f>
        <v>0</v>
      </c>
      <c r="S144" s="185"/>
      <c r="T144" s="187">
        <f>T145</f>
        <v>0</v>
      </c>
      <c r="AR144" s="188" t="s">
        <v>82</v>
      </c>
      <c r="AT144" s="189" t="s">
        <v>73</v>
      </c>
      <c r="AU144" s="189" t="s">
        <v>82</v>
      </c>
      <c r="AY144" s="188" t="s">
        <v>157</v>
      </c>
      <c r="BK144" s="190">
        <f>BK145</f>
        <v>39661.91</v>
      </c>
    </row>
    <row r="145" spans="2:65" s="1" customFormat="1" ht="45.6" customHeight="1">
      <c r="B145" s="40"/>
      <c r="C145" s="193" t="s">
        <v>311</v>
      </c>
      <c r="D145" s="193" t="s">
        <v>160</v>
      </c>
      <c r="E145" s="194" t="s">
        <v>2217</v>
      </c>
      <c r="F145" s="195" t="s">
        <v>2218</v>
      </c>
      <c r="G145" s="196" t="s">
        <v>460</v>
      </c>
      <c r="H145" s="197">
        <v>297.941</v>
      </c>
      <c r="I145" s="198">
        <v>133.12</v>
      </c>
      <c r="J145" s="199">
        <f>ROUND(I145*H145,2)</f>
        <v>39661.91</v>
      </c>
      <c r="K145" s="195" t="s">
        <v>214</v>
      </c>
      <c r="L145" s="60"/>
      <c r="M145" s="200" t="s">
        <v>21</v>
      </c>
      <c r="N145" s="201" t="s">
        <v>45</v>
      </c>
      <c r="O145" s="41"/>
      <c r="P145" s="202">
        <f>O145*H145</f>
        <v>0</v>
      </c>
      <c r="Q145" s="202">
        <v>0</v>
      </c>
      <c r="R145" s="202">
        <f>Q145*H145</f>
        <v>0</v>
      </c>
      <c r="S145" s="202">
        <v>0</v>
      </c>
      <c r="T145" s="203">
        <f>S145*H145</f>
        <v>0</v>
      </c>
      <c r="AR145" s="24" t="s">
        <v>164</v>
      </c>
      <c r="AT145" s="24" t="s">
        <v>160</v>
      </c>
      <c r="AU145" s="24" t="s">
        <v>85</v>
      </c>
      <c r="AY145" s="24" t="s">
        <v>157</v>
      </c>
      <c r="BE145" s="204">
        <f>IF(N145="základní",J145,0)</f>
        <v>39661.91</v>
      </c>
      <c r="BF145" s="204">
        <f>IF(N145="snížená",J145,0)</f>
        <v>0</v>
      </c>
      <c r="BG145" s="204">
        <f>IF(N145="zákl. přenesená",J145,0)</f>
        <v>0</v>
      </c>
      <c r="BH145" s="204">
        <f>IF(N145="sníž. přenesená",J145,0)</f>
        <v>0</v>
      </c>
      <c r="BI145" s="204">
        <f>IF(N145="nulová",J145,0)</f>
        <v>0</v>
      </c>
      <c r="BJ145" s="24" t="s">
        <v>82</v>
      </c>
      <c r="BK145" s="204">
        <f>ROUND(I145*H145,2)</f>
        <v>39661.91</v>
      </c>
      <c r="BL145" s="24" t="s">
        <v>164</v>
      </c>
      <c r="BM145" s="24" t="s">
        <v>2219</v>
      </c>
    </row>
    <row r="146" spans="2:63" s="10" customFormat="1" ht="37.35" customHeight="1">
      <c r="B146" s="177"/>
      <c r="C146" s="178"/>
      <c r="D146" s="179" t="s">
        <v>73</v>
      </c>
      <c r="E146" s="180" t="s">
        <v>1578</v>
      </c>
      <c r="F146" s="180" t="s">
        <v>1579</v>
      </c>
      <c r="G146" s="178"/>
      <c r="H146" s="178"/>
      <c r="I146" s="181"/>
      <c r="J146" s="182">
        <f>BK146</f>
        <v>39573.509999999995</v>
      </c>
      <c r="K146" s="178"/>
      <c r="L146" s="183"/>
      <c r="M146" s="184"/>
      <c r="N146" s="185"/>
      <c r="O146" s="185"/>
      <c r="P146" s="186">
        <f>P147</f>
        <v>0</v>
      </c>
      <c r="Q146" s="185"/>
      <c r="R146" s="186">
        <f>R147</f>
        <v>0.221325</v>
      </c>
      <c r="S146" s="185"/>
      <c r="T146" s="187">
        <f>T147</f>
        <v>0</v>
      </c>
      <c r="AR146" s="188" t="s">
        <v>85</v>
      </c>
      <c r="AT146" s="189" t="s">
        <v>73</v>
      </c>
      <c r="AU146" s="189" t="s">
        <v>74</v>
      </c>
      <c r="AY146" s="188" t="s">
        <v>157</v>
      </c>
      <c r="BK146" s="190">
        <f>BK147</f>
        <v>39573.509999999995</v>
      </c>
    </row>
    <row r="147" spans="2:63" s="10" customFormat="1" ht="19.95" customHeight="1">
      <c r="B147" s="177"/>
      <c r="C147" s="178"/>
      <c r="D147" s="179" t="s">
        <v>73</v>
      </c>
      <c r="E147" s="191" t="s">
        <v>2075</v>
      </c>
      <c r="F147" s="191" t="s">
        <v>2076</v>
      </c>
      <c r="G147" s="178"/>
      <c r="H147" s="178"/>
      <c r="I147" s="181"/>
      <c r="J147" s="192">
        <f>BK147</f>
        <v>39573.509999999995</v>
      </c>
      <c r="K147" s="178"/>
      <c r="L147" s="183"/>
      <c r="M147" s="184"/>
      <c r="N147" s="185"/>
      <c r="O147" s="185"/>
      <c r="P147" s="186">
        <f>SUM(P148:P159)</f>
        <v>0</v>
      </c>
      <c r="Q147" s="185"/>
      <c r="R147" s="186">
        <f>SUM(R148:R159)</f>
        <v>0.221325</v>
      </c>
      <c r="S147" s="185"/>
      <c r="T147" s="187">
        <f>SUM(T148:T159)</f>
        <v>0</v>
      </c>
      <c r="AR147" s="188" t="s">
        <v>85</v>
      </c>
      <c r="AT147" s="189" t="s">
        <v>73</v>
      </c>
      <c r="AU147" s="189" t="s">
        <v>82</v>
      </c>
      <c r="AY147" s="188" t="s">
        <v>157</v>
      </c>
      <c r="BK147" s="190">
        <f>SUM(BK148:BK159)</f>
        <v>39573.509999999995</v>
      </c>
    </row>
    <row r="148" spans="2:65" s="1" customFormat="1" ht="22.8" customHeight="1">
      <c r="B148" s="40"/>
      <c r="C148" s="193" t="s">
        <v>317</v>
      </c>
      <c r="D148" s="193" t="s">
        <v>160</v>
      </c>
      <c r="E148" s="194" t="s">
        <v>2077</v>
      </c>
      <c r="F148" s="195" t="s">
        <v>2078</v>
      </c>
      <c r="G148" s="196" t="s">
        <v>213</v>
      </c>
      <c r="H148" s="197">
        <v>110.05</v>
      </c>
      <c r="I148" s="198">
        <v>56.17</v>
      </c>
      <c r="J148" s="199">
        <f>ROUND(I148*H148,2)</f>
        <v>6181.51</v>
      </c>
      <c r="K148" s="195" t="s">
        <v>214</v>
      </c>
      <c r="L148" s="60"/>
      <c r="M148" s="200" t="s">
        <v>21</v>
      </c>
      <c r="N148" s="201" t="s">
        <v>45</v>
      </c>
      <c r="O148" s="41"/>
      <c r="P148" s="202">
        <f>O148*H148</f>
        <v>0</v>
      </c>
      <c r="Q148" s="202">
        <v>0</v>
      </c>
      <c r="R148" s="202">
        <f>Q148*H148</f>
        <v>0</v>
      </c>
      <c r="S148" s="202">
        <v>0</v>
      </c>
      <c r="T148" s="203">
        <f>S148*H148</f>
        <v>0</v>
      </c>
      <c r="AR148" s="24" t="s">
        <v>296</v>
      </c>
      <c r="AT148" s="24" t="s">
        <v>160</v>
      </c>
      <c r="AU148" s="24" t="s">
        <v>85</v>
      </c>
      <c r="AY148" s="24" t="s">
        <v>157</v>
      </c>
      <c r="BE148" s="204">
        <f>IF(N148="základní",J148,0)</f>
        <v>6181.51</v>
      </c>
      <c r="BF148" s="204">
        <f>IF(N148="snížená",J148,0)</f>
        <v>0</v>
      </c>
      <c r="BG148" s="204">
        <f>IF(N148="zákl. přenesená",J148,0)</f>
        <v>0</v>
      </c>
      <c r="BH148" s="204">
        <f>IF(N148="sníž. přenesená",J148,0)</f>
        <v>0</v>
      </c>
      <c r="BI148" s="204">
        <f>IF(N148="nulová",J148,0)</f>
        <v>0</v>
      </c>
      <c r="BJ148" s="24" t="s">
        <v>82</v>
      </c>
      <c r="BK148" s="204">
        <f>ROUND(I148*H148,2)</f>
        <v>6181.51</v>
      </c>
      <c r="BL148" s="24" t="s">
        <v>296</v>
      </c>
      <c r="BM148" s="24" t="s">
        <v>2220</v>
      </c>
    </row>
    <row r="149" spans="2:47" s="1" customFormat="1" ht="48">
      <c r="B149" s="40"/>
      <c r="C149" s="62"/>
      <c r="D149" s="207" t="s">
        <v>216</v>
      </c>
      <c r="E149" s="62"/>
      <c r="F149" s="227" t="s">
        <v>2080</v>
      </c>
      <c r="G149" s="62"/>
      <c r="H149" s="62"/>
      <c r="I149" s="164"/>
      <c r="J149" s="62"/>
      <c r="K149" s="62"/>
      <c r="L149" s="60"/>
      <c r="M149" s="228"/>
      <c r="N149" s="41"/>
      <c r="O149" s="41"/>
      <c r="P149" s="41"/>
      <c r="Q149" s="41"/>
      <c r="R149" s="41"/>
      <c r="S149" s="41"/>
      <c r="T149" s="77"/>
      <c r="AT149" s="24" t="s">
        <v>216</v>
      </c>
      <c r="AU149" s="24" t="s">
        <v>85</v>
      </c>
    </row>
    <row r="150" spans="2:51" s="12" customFormat="1" ht="13.5">
      <c r="B150" s="216"/>
      <c r="C150" s="217"/>
      <c r="D150" s="207" t="s">
        <v>166</v>
      </c>
      <c r="E150" s="218" t="s">
        <v>21</v>
      </c>
      <c r="F150" s="219" t="s">
        <v>2221</v>
      </c>
      <c r="G150" s="217"/>
      <c r="H150" s="220">
        <v>110.05</v>
      </c>
      <c r="I150" s="221"/>
      <c r="J150" s="217"/>
      <c r="K150" s="217"/>
      <c r="L150" s="222"/>
      <c r="M150" s="223"/>
      <c r="N150" s="224"/>
      <c r="O150" s="224"/>
      <c r="P150" s="224"/>
      <c r="Q150" s="224"/>
      <c r="R150" s="224"/>
      <c r="S150" s="224"/>
      <c r="T150" s="225"/>
      <c r="AT150" s="226" t="s">
        <v>166</v>
      </c>
      <c r="AU150" s="226" t="s">
        <v>85</v>
      </c>
      <c r="AV150" s="12" t="s">
        <v>85</v>
      </c>
      <c r="AW150" s="12" t="s">
        <v>37</v>
      </c>
      <c r="AX150" s="12" t="s">
        <v>82</v>
      </c>
      <c r="AY150" s="226" t="s">
        <v>157</v>
      </c>
    </row>
    <row r="151" spans="2:65" s="1" customFormat="1" ht="14.4" customHeight="1">
      <c r="B151" s="40"/>
      <c r="C151" s="244" t="s">
        <v>9</v>
      </c>
      <c r="D151" s="244" t="s">
        <v>457</v>
      </c>
      <c r="E151" s="245" t="s">
        <v>2085</v>
      </c>
      <c r="F151" s="246" t="s">
        <v>2086</v>
      </c>
      <c r="G151" s="247" t="s">
        <v>460</v>
      </c>
      <c r="H151" s="248">
        <v>0.039</v>
      </c>
      <c r="I151" s="249">
        <v>70161.28</v>
      </c>
      <c r="J151" s="250">
        <f>ROUND(I151*H151,2)</f>
        <v>2736.29</v>
      </c>
      <c r="K151" s="246" t="s">
        <v>214</v>
      </c>
      <c r="L151" s="251"/>
      <c r="M151" s="252" t="s">
        <v>21</v>
      </c>
      <c r="N151" s="253" t="s">
        <v>45</v>
      </c>
      <c r="O151" s="41"/>
      <c r="P151" s="202">
        <f>O151*H151</f>
        <v>0</v>
      </c>
      <c r="Q151" s="202">
        <v>1</v>
      </c>
      <c r="R151" s="202">
        <f>Q151*H151</f>
        <v>0.039</v>
      </c>
      <c r="S151" s="202">
        <v>0</v>
      </c>
      <c r="T151" s="203">
        <f>S151*H151</f>
        <v>0</v>
      </c>
      <c r="AR151" s="24" t="s">
        <v>387</v>
      </c>
      <c r="AT151" s="24" t="s">
        <v>457</v>
      </c>
      <c r="AU151" s="24" t="s">
        <v>85</v>
      </c>
      <c r="AY151" s="24" t="s">
        <v>157</v>
      </c>
      <c r="BE151" s="204">
        <f>IF(N151="základní",J151,0)</f>
        <v>2736.29</v>
      </c>
      <c r="BF151" s="204">
        <f>IF(N151="snížená",J151,0)</f>
        <v>0</v>
      </c>
      <c r="BG151" s="204">
        <f>IF(N151="zákl. přenesená",J151,0)</f>
        <v>0</v>
      </c>
      <c r="BH151" s="204">
        <f>IF(N151="sníž. přenesená",J151,0)</f>
        <v>0</v>
      </c>
      <c r="BI151" s="204">
        <f>IF(N151="nulová",J151,0)</f>
        <v>0</v>
      </c>
      <c r="BJ151" s="24" t="s">
        <v>82</v>
      </c>
      <c r="BK151" s="204">
        <f>ROUND(I151*H151,2)</f>
        <v>2736.29</v>
      </c>
      <c r="BL151" s="24" t="s">
        <v>296</v>
      </c>
      <c r="BM151" s="24" t="s">
        <v>2222</v>
      </c>
    </row>
    <row r="152" spans="2:51" s="12" customFormat="1" ht="13.5">
      <c r="B152" s="216"/>
      <c r="C152" s="217"/>
      <c r="D152" s="207" t="s">
        <v>166</v>
      </c>
      <c r="E152" s="218" t="s">
        <v>21</v>
      </c>
      <c r="F152" s="219" t="s">
        <v>2223</v>
      </c>
      <c r="G152" s="217"/>
      <c r="H152" s="220">
        <v>0.039</v>
      </c>
      <c r="I152" s="221"/>
      <c r="J152" s="217"/>
      <c r="K152" s="217"/>
      <c r="L152" s="222"/>
      <c r="M152" s="223"/>
      <c r="N152" s="224"/>
      <c r="O152" s="224"/>
      <c r="P152" s="224"/>
      <c r="Q152" s="224"/>
      <c r="R152" s="224"/>
      <c r="S152" s="224"/>
      <c r="T152" s="225"/>
      <c r="AT152" s="226" t="s">
        <v>166</v>
      </c>
      <c r="AU152" s="226" t="s">
        <v>85</v>
      </c>
      <c r="AV152" s="12" t="s">
        <v>85</v>
      </c>
      <c r="AW152" s="12" t="s">
        <v>37</v>
      </c>
      <c r="AX152" s="12" t="s">
        <v>82</v>
      </c>
      <c r="AY152" s="226" t="s">
        <v>157</v>
      </c>
    </row>
    <row r="153" spans="2:65" s="1" customFormat="1" ht="34.2" customHeight="1">
      <c r="B153" s="40"/>
      <c r="C153" s="193" t="s">
        <v>329</v>
      </c>
      <c r="D153" s="193" t="s">
        <v>160</v>
      </c>
      <c r="E153" s="194" t="s">
        <v>2224</v>
      </c>
      <c r="F153" s="195" t="s">
        <v>2225</v>
      </c>
      <c r="G153" s="196" t="s">
        <v>213</v>
      </c>
      <c r="H153" s="197">
        <v>110.05</v>
      </c>
      <c r="I153" s="198">
        <v>84.2</v>
      </c>
      <c r="J153" s="199">
        <f>ROUND(I153*H153,2)</f>
        <v>9266.21</v>
      </c>
      <c r="K153" s="195" t="s">
        <v>214</v>
      </c>
      <c r="L153" s="60"/>
      <c r="M153" s="200" t="s">
        <v>21</v>
      </c>
      <c r="N153" s="201" t="s">
        <v>45</v>
      </c>
      <c r="O153" s="41"/>
      <c r="P153" s="202">
        <f>O153*H153</f>
        <v>0</v>
      </c>
      <c r="Q153" s="202">
        <v>0</v>
      </c>
      <c r="R153" s="202">
        <f>Q153*H153</f>
        <v>0</v>
      </c>
      <c r="S153" s="202">
        <v>0</v>
      </c>
      <c r="T153" s="203">
        <f>S153*H153</f>
        <v>0</v>
      </c>
      <c r="AR153" s="24" t="s">
        <v>296</v>
      </c>
      <c r="AT153" s="24" t="s">
        <v>160</v>
      </c>
      <c r="AU153" s="24" t="s">
        <v>85</v>
      </c>
      <c r="AY153" s="24" t="s">
        <v>157</v>
      </c>
      <c r="BE153" s="204">
        <f>IF(N153="základní",J153,0)</f>
        <v>9266.21</v>
      </c>
      <c r="BF153" s="204">
        <f>IF(N153="snížená",J153,0)</f>
        <v>0</v>
      </c>
      <c r="BG153" s="204">
        <f>IF(N153="zákl. přenesená",J153,0)</f>
        <v>0</v>
      </c>
      <c r="BH153" s="204">
        <f>IF(N153="sníž. přenesená",J153,0)</f>
        <v>0</v>
      </c>
      <c r="BI153" s="204">
        <f>IF(N153="nulová",J153,0)</f>
        <v>0</v>
      </c>
      <c r="BJ153" s="24" t="s">
        <v>82</v>
      </c>
      <c r="BK153" s="204">
        <f>ROUND(I153*H153,2)</f>
        <v>9266.21</v>
      </c>
      <c r="BL153" s="24" t="s">
        <v>296</v>
      </c>
      <c r="BM153" s="24" t="s">
        <v>2226</v>
      </c>
    </row>
    <row r="154" spans="2:47" s="1" customFormat="1" ht="48">
      <c r="B154" s="40"/>
      <c r="C154" s="62"/>
      <c r="D154" s="207" t="s">
        <v>216</v>
      </c>
      <c r="E154" s="62"/>
      <c r="F154" s="227" t="s">
        <v>2080</v>
      </c>
      <c r="G154" s="62"/>
      <c r="H154" s="62"/>
      <c r="I154" s="164"/>
      <c r="J154" s="62"/>
      <c r="K154" s="62"/>
      <c r="L154" s="60"/>
      <c r="M154" s="228"/>
      <c r="N154" s="41"/>
      <c r="O154" s="41"/>
      <c r="P154" s="41"/>
      <c r="Q154" s="41"/>
      <c r="R154" s="41"/>
      <c r="S154" s="41"/>
      <c r="T154" s="77"/>
      <c r="AT154" s="24" t="s">
        <v>216</v>
      </c>
      <c r="AU154" s="24" t="s">
        <v>85</v>
      </c>
    </row>
    <row r="155" spans="2:51" s="12" customFormat="1" ht="13.5">
      <c r="B155" s="216"/>
      <c r="C155" s="217"/>
      <c r="D155" s="207" t="s">
        <v>166</v>
      </c>
      <c r="E155" s="218" t="s">
        <v>21</v>
      </c>
      <c r="F155" s="219" t="s">
        <v>2227</v>
      </c>
      <c r="G155" s="217"/>
      <c r="H155" s="220">
        <v>110.05</v>
      </c>
      <c r="I155" s="221"/>
      <c r="J155" s="217"/>
      <c r="K155" s="217"/>
      <c r="L155" s="222"/>
      <c r="M155" s="223"/>
      <c r="N155" s="224"/>
      <c r="O155" s="224"/>
      <c r="P155" s="224"/>
      <c r="Q155" s="224"/>
      <c r="R155" s="224"/>
      <c r="S155" s="224"/>
      <c r="T155" s="225"/>
      <c r="AT155" s="226" t="s">
        <v>166</v>
      </c>
      <c r="AU155" s="226" t="s">
        <v>85</v>
      </c>
      <c r="AV155" s="12" t="s">
        <v>85</v>
      </c>
      <c r="AW155" s="12" t="s">
        <v>37</v>
      </c>
      <c r="AX155" s="12" t="s">
        <v>82</v>
      </c>
      <c r="AY155" s="226" t="s">
        <v>157</v>
      </c>
    </row>
    <row r="156" spans="2:65" s="1" customFormat="1" ht="14.4" customHeight="1">
      <c r="B156" s="40"/>
      <c r="C156" s="244" t="s">
        <v>335</v>
      </c>
      <c r="D156" s="244" t="s">
        <v>457</v>
      </c>
      <c r="E156" s="245" t="s">
        <v>2228</v>
      </c>
      <c r="F156" s="246" t="s">
        <v>2229</v>
      </c>
      <c r="G156" s="247" t="s">
        <v>1696</v>
      </c>
      <c r="H156" s="248">
        <v>182.325</v>
      </c>
      <c r="I156" s="249">
        <v>115.79</v>
      </c>
      <c r="J156" s="250">
        <f>ROUND(I156*H156,2)</f>
        <v>21111.41</v>
      </c>
      <c r="K156" s="246" t="s">
        <v>214</v>
      </c>
      <c r="L156" s="251"/>
      <c r="M156" s="252" t="s">
        <v>21</v>
      </c>
      <c r="N156" s="253" t="s">
        <v>45</v>
      </c>
      <c r="O156" s="41"/>
      <c r="P156" s="202">
        <f>O156*H156</f>
        <v>0</v>
      </c>
      <c r="Q156" s="202">
        <v>0.001</v>
      </c>
      <c r="R156" s="202">
        <f>Q156*H156</f>
        <v>0.182325</v>
      </c>
      <c r="S156" s="202">
        <v>0</v>
      </c>
      <c r="T156" s="203">
        <f>S156*H156</f>
        <v>0</v>
      </c>
      <c r="AR156" s="24" t="s">
        <v>387</v>
      </c>
      <c r="AT156" s="24" t="s">
        <v>457</v>
      </c>
      <c r="AU156" s="24" t="s">
        <v>85</v>
      </c>
      <c r="AY156" s="24" t="s">
        <v>157</v>
      </c>
      <c r="BE156" s="204">
        <f>IF(N156="základní",J156,0)</f>
        <v>21111.41</v>
      </c>
      <c r="BF156" s="204">
        <f>IF(N156="snížená",J156,0)</f>
        <v>0</v>
      </c>
      <c r="BG156" s="204">
        <f>IF(N156="zákl. přenesená",J156,0)</f>
        <v>0</v>
      </c>
      <c r="BH156" s="204">
        <f>IF(N156="sníž. přenesená",J156,0)</f>
        <v>0</v>
      </c>
      <c r="BI156" s="204">
        <f>IF(N156="nulová",J156,0)</f>
        <v>0</v>
      </c>
      <c r="BJ156" s="24" t="s">
        <v>82</v>
      </c>
      <c r="BK156" s="204">
        <f>ROUND(I156*H156,2)</f>
        <v>21111.41</v>
      </c>
      <c r="BL156" s="24" t="s">
        <v>296</v>
      </c>
      <c r="BM156" s="24" t="s">
        <v>2230</v>
      </c>
    </row>
    <row r="157" spans="2:51" s="12" customFormat="1" ht="13.5">
      <c r="B157" s="216"/>
      <c r="C157" s="217"/>
      <c r="D157" s="207" t="s">
        <v>166</v>
      </c>
      <c r="E157" s="218" t="s">
        <v>21</v>
      </c>
      <c r="F157" s="219" t="s">
        <v>2231</v>
      </c>
      <c r="G157" s="217"/>
      <c r="H157" s="220">
        <v>182.325</v>
      </c>
      <c r="I157" s="221"/>
      <c r="J157" s="217"/>
      <c r="K157" s="217"/>
      <c r="L157" s="222"/>
      <c r="M157" s="223"/>
      <c r="N157" s="224"/>
      <c r="O157" s="224"/>
      <c r="P157" s="224"/>
      <c r="Q157" s="224"/>
      <c r="R157" s="224"/>
      <c r="S157" s="224"/>
      <c r="T157" s="225"/>
      <c r="AT157" s="226" t="s">
        <v>166</v>
      </c>
      <c r="AU157" s="226" t="s">
        <v>85</v>
      </c>
      <c r="AV157" s="12" t="s">
        <v>85</v>
      </c>
      <c r="AW157" s="12" t="s">
        <v>37</v>
      </c>
      <c r="AX157" s="12" t="s">
        <v>82</v>
      </c>
      <c r="AY157" s="226" t="s">
        <v>157</v>
      </c>
    </row>
    <row r="158" spans="2:65" s="1" customFormat="1" ht="34.2" customHeight="1">
      <c r="B158" s="40"/>
      <c r="C158" s="193" t="s">
        <v>341</v>
      </c>
      <c r="D158" s="193" t="s">
        <v>160</v>
      </c>
      <c r="E158" s="194" t="s">
        <v>2123</v>
      </c>
      <c r="F158" s="195" t="s">
        <v>2124</v>
      </c>
      <c r="G158" s="196" t="s">
        <v>460</v>
      </c>
      <c r="H158" s="197">
        <v>0.221</v>
      </c>
      <c r="I158" s="198">
        <v>1258.33</v>
      </c>
      <c r="J158" s="199">
        <f>ROUND(I158*H158,2)</f>
        <v>278.09</v>
      </c>
      <c r="K158" s="195" t="s">
        <v>214</v>
      </c>
      <c r="L158" s="60"/>
      <c r="M158" s="200" t="s">
        <v>21</v>
      </c>
      <c r="N158" s="201" t="s">
        <v>45</v>
      </c>
      <c r="O158" s="41"/>
      <c r="P158" s="202">
        <f>O158*H158</f>
        <v>0</v>
      </c>
      <c r="Q158" s="202">
        <v>0</v>
      </c>
      <c r="R158" s="202">
        <f>Q158*H158</f>
        <v>0</v>
      </c>
      <c r="S158" s="202">
        <v>0</v>
      </c>
      <c r="T158" s="203">
        <f>S158*H158</f>
        <v>0</v>
      </c>
      <c r="AR158" s="24" t="s">
        <v>296</v>
      </c>
      <c r="AT158" s="24" t="s">
        <v>160</v>
      </c>
      <c r="AU158" s="24" t="s">
        <v>85</v>
      </c>
      <c r="AY158" s="24" t="s">
        <v>157</v>
      </c>
      <c r="BE158" s="204">
        <f>IF(N158="základní",J158,0)</f>
        <v>278.09</v>
      </c>
      <c r="BF158" s="204">
        <f>IF(N158="snížená",J158,0)</f>
        <v>0</v>
      </c>
      <c r="BG158" s="204">
        <f>IF(N158="zákl. přenesená",J158,0)</f>
        <v>0</v>
      </c>
      <c r="BH158" s="204">
        <f>IF(N158="sníž. přenesená",J158,0)</f>
        <v>0</v>
      </c>
      <c r="BI158" s="204">
        <f>IF(N158="nulová",J158,0)</f>
        <v>0</v>
      </c>
      <c r="BJ158" s="24" t="s">
        <v>82</v>
      </c>
      <c r="BK158" s="204">
        <f>ROUND(I158*H158,2)</f>
        <v>278.09</v>
      </c>
      <c r="BL158" s="24" t="s">
        <v>296</v>
      </c>
      <c r="BM158" s="24" t="s">
        <v>2232</v>
      </c>
    </row>
    <row r="159" spans="2:47" s="1" customFormat="1" ht="144">
      <c r="B159" s="40"/>
      <c r="C159" s="62"/>
      <c r="D159" s="207" t="s">
        <v>216</v>
      </c>
      <c r="E159" s="62"/>
      <c r="F159" s="227" t="s">
        <v>2126</v>
      </c>
      <c r="G159" s="62"/>
      <c r="H159" s="62"/>
      <c r="I159" s="164"/>
      <c r="J159" s="62"/>
      <c r="K159" s="62"/>
      <c r="L159" s="60"/>
      <c r="M159" s="254"/>
      <c r="N159" s="255"/>
      <c r="O159" s="255"/>
      <c r="P159" s="255"/>
      <c r="Q159" s="255"/>
      <c r="R159" s="255"/>
      <c r="S159" s="255"/>
      <c r="T159" s="256"/>
      <c r="AT159" s="24" t="s">
        <v>216</v>
      </c>
      <c r="AU159" s="24" t="s">
        <v>85</v>
      </c>
    </row>
    <row r="160" spans="2:12" s="1" customFormat="1" ht="6.9" customHeight="1">
      <c r="B160" s="55"/>
      <c r="C160" s="56"/>
      <c r="D160" s="56"/>
      <c r="E160" s="56"/>
      <c r="F160" s="56"/>
      <c r="G160" s="56"/>
      <c r="H160" s="56"/>
      <c r="I160" s="140"/>
      <c r="J160" s="56"/>
      <c r="K160" s="56"/>
      <c r="L160" s="60"/>
    </row>
  </sheetData>
  <sheetProtection algorithmName="SHA-512" hashValue="5m247Cewa9ZpxWrm1g7NuLNScfs/DMhWQO2QJP6nhRzPR1rnv7gtfh0I3q+/NwGY+2bRMgIuwfVNjZs4a8re3A==" saltValue="TdVkCWSnxpApkF8EdpeeWTpr9EHu94eJ8j+yjg0IT4bvrNlVluBWEMy+GxyvL2cP8Hao1/N+c6yenCnp5SCeug==" spinCount="100000" sheet="1" objects="1" scenarios="1" formatColumns="0" formatRows="0" autoFilter="0"/>
  <autoFilter ref="C82:K15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3" customWidth="1"/>
    <col min="2" max="2" width="1.66796875" style="273" customWidth="1"/>
    <col min="3" max="4" width="5" style="273" customWidth="1"/>
    <col min="5" max="5" width="11.66015625" style="273" customWidth="1"/>
    <col min="6" max="6" width="9.16015625" style="273" customWidth="1"/>
    <col min="7" max="7" width="5" style="273" customWidth="1"/>
    <col min="8" max="8" width="77.83203125" style="273" customWidth="1"/>
    <col min="9" max="10" width="20" style="273" customWidth="1"/>
    <col min="11" max="11" width="1.66796875" style="273" customWidth="1"/>
  </cols>
  <sheetData>
    <row r="1" ht="37.5" customHeight="1"/>
    <row r="2" spans="2:11" ht="7.5" customHeight="1">
      <c r="B2" s="274"/>
      <c r="C2" s="275"/>
      <c r="D2" s="275"/>
      <c r="E2" s="275"/>
      <c r="F2" s="275"/>
      <c r="G2" s="275"/>
      <c r="H2" s="275"/>
      <c r="I2" s="275"/>
      <c r="J2" s="275"/>
      <c r="K2" s="276"/>
    </row>
    <row r="3" spans="2:11" s="15" customFormat="1" ht="45" customHeight="1">
      <c r="B3" s="277"/>
      <c r="C3" s="399" t="s">
        <v>2233</v>
      </c>
      <c r="D3" s="399"/>
      <c r="E3" s="399"/>
      <c r="F3" s="399"/>
      <c r="G3" s="399"/>
      <c r="H3" s="399"/>
      <c r="I3" s="399"/>
      <c r="J3" s="399"/>
      <c r="K3" s="278"/>
    </row>
    <row r="4" spans="2:11" ht="25.5" customHeight="1">
      <c r="B4" s="279"/>
      <c r="C4" s="400" t="s">
        <v>2234</v>
      </c>
      <c r="D4" s="400"/>
      <c r="E4" s="400"/>
      <c r="F4" s="400"/>
      <c r="G4" s="400"/>
      <c r="H4" s="400"/>
      <c r="I4" s="400"/>
      <c r="J4" s="400"/>
      <c r="K4" s="280"/>
    </row>
    <row r="5" spans="2:11" ht="5.25" customHeight="1">
      <c r="B5" s="279"/>
      <c r="C5" s="281"/>
      <c r="D5" s="281"/>
      <c r="E5" s="281"/>
      <c r="F5" s="281"/>
      <c r="G5" s="281"/>
      <c r="H5" s="281"/>
      <c r="I5" s="281"/>
      <c r="J5" s="281"/>
      <c r="K5" s="280"/>
    </row>
    <row r="6" spans="2:11" ht="15" customHeight="1">
      <c r="B6" s="279"/>
      <c r="C6" s="398" t="s">
        <v>2235</v>
      </c>
      <c r="D6" s="398"/>
      <c r="E6" s="398"/>
      <c r="F6" s="398"/>
      <c r="G6" s="398"/>
      <c r="H6" s="398"/>
      <c r="I6" s="398"/>
      <c r="J6" s="398"/>
      <c r="K6" s="280"/>
    </row>
    <row r="7" spans="2:11" ht="15" customHeight="1">
      <c r="B7" s="283"/>
      <c r="C7" s="398" t="s">
        <v>2236</v>
      </c>
      <c r="D7" s="398"/>
      <c r="E7" s="398"/>
      <c r="F7" s="398"/>
      <c r="G7" s="398"/>
      <c r="H7" s="398"/>
      <c r="I7" s="398"/>
      <c r="J7" s="398"/>
      <c r="K7" s="280"/>
    </row>
    <row r="8" spans="2:11" ht="12.75" customHeight="1">
      <c r="B8" s="283"/>
      <c r="C8" s="282"/>
      <c r="D8" s="282"/>
      <c r="E8" s="282"/>
      <c r="F8" s="282"/>
      <c r="G8" s="282"/>
      <c r="H8" s="282"/>
      <c r="I8" s="282"/>
      <c r="J8" s="282"/>
      <c r="K8" s="280"/>
    </row>
    <row r="9" spans="2:11" ht="15" customHeight="1">
      <c r="B9" s="283"/>
      <c r="C9" s="398" t="s">
        <v>2237</v>
      </c>
      <c r="D9" s="398"/>
      <c r="E9" s="398"/>
      <c r="F9" s="398"/>
      <c r="G9" s="398"/>
      <c r="H9" s="398"/>
      <c r="I9" s="398"/>
      <c r="J9" s="398"/>
      <c r="K9" s="280"/>
    </row>
    <row r="10" spans="2:11" ht="15" customHeight="1">
      <c r="B10" s="283"/>
      <c r="C10" s="282"/>
      <c r="D10" s="398" t="s">
        <v>2238</v>
      </c>
      <c r="E10" s="398"/>
      <c r="F10" s="398"/>
      <c r="G10" s="398"/>
      <c r="H10" s="398"/>
      <c r="I10" s="398"/>
      <c r="J10" s="398"/>
      <c r="K10" s="280"/>
    </row>
    <row r="11" spans="2:11" ht="15" customHeight="1">
      <c r="B11" s="283"/>
      <c r="C11" s="284"/>
      <c r="D11" s="398" t="s">
        <v>2239</v>
      </c>
      <c r="E11" s="398"/>
      <c r="F11" s="398"/>
      <c r="G11" s="398"/>
      <c r="H11" s="398"/>
      <c r="I11" s="398"/>
      <c r="J11" s="398"/>
      <c r="K11" s="280"/>
    </row>
    <row r="12" spans="2:11" ht="12.75" customHeight="1">
      <c r="B12" s="283"/>
      <c r="C12" s="284"/>
      <c r="D12" s="284"/>
      <c r="E12" s="284"/>
      <c r="F12" s="284"/>
      <c r="G12" s="284"/>
      <c r="H12" s="284"/>
      <c r="I12" s="284"/>
      <c r="J12" s="284"/>
      <c r="K12" s="280"/>
    </row>
    <row r="13" spans="2:11" ht="15" customHeight="1">
      <c r="B13" s="283"/>
      <c r="C13" s="284"/>
      <c r="D13" s="398" t="s">
        <v>2240</v>
      </c>
      <c r="E13" s="398"/>
      <c r="F13" s="398"/>
      <c r="G13" s="398"/>
      <c r="H13" s="398"/>
      <c r="I13" s="398"/>
      <c r="J13" s="398"/>
      <c r="K13" s="280"/>
    </row>
    <row r="14" spans="2:11" ht="15" customHeight="1">
      <c r="B14" s="283"/>
      <c r="C14" s="284"/>
      <c r="D14" s="398" t="s">
        <v>2241</v>
      </c>
      <c r="E14" s="398"/>
      <c r="F14" s="398"/>
      <c r="G14" s="398"/>
      <c r="H14" s="398"/>
      <c r="I14" s="398"/>
      <c r="J14" s="398"/>
      <c r="K14" s="280"/>
    </row>
    <row r="15" spans="2:11" ht="15" customHeight="1">
      <c r="B15" s="283"/>
      <c r="C15" s="284"/>
      <c r="D15" s="398" t="s">
        <v>2242</v>
      </c>
      <c r="E15" s="398"/>
      <c r="F15" s="398"/>
      <c r="G15" s="398"/>
      <c r="H15" s="398"/>
      <c r="I15" s="398"/>
      <c r="J15" s="398"/>
      <c r="K15" s="280"/>
    </row>
    <row r="16" spans="2:11" ht="15" customHeight="1">
      <c r="B16" s="283"/>
      <c r="C16" s="284"/>
      <c r="D16" s="284"/>
      <c r="E16" s="285" t="s">
        <v>88</v>
      </c>
      <c r="F16" s="398" t="s">
        <v>2243</v>
      </c>
      <c r="G16" s="398"/>
      <c r="H16" s="398"/>
      <c r="I16" s="398"/>
      <c r="J16" s="398"/>
      <c r="K16" s="280"/>
    </row>
    <row r="17" spans="2:11" ht="15" customHeight="1">
      <c r="B17" s="283"/>
      <c r="C17" s="284"/>
      <c r="D17" s="284"/>
      <c r="E17" s="285" t="s">
        <v>2244</v>
      </c>
      <c r="F17" s="398" t="s">
        <v>2245</v>
      </c>
      <c r="G17" s="398"/>
      <c r="H17" s="398"/>
      <c r="I17" s="398"/>
      <c r="J17" s="398"/>
      <c r="K17" s="280"/>
    </row>
    <row r="18" spans="2:11" ht="15" customHeight="1">
      <c r="B18" s="283"/>
      <c r="C18" s="284"/>
      <c r="D18" s="284"/>
      <c r="E18" s="285" t="s">
        <v>2246</v>
      </c>
      <c r="F18" s="398" t="s">
        <v>2247</v>
      </c>
      <c r="G18" s="398"/>
      <c r="H18" s="398"/>
      <c r="I18" s="398"/>
      <c r="J18" s="398"/>
      <c r="K18" s="280"/>
    </row>
    <row r="19" spans="2:11" ht="15" customHeight="1">
      <c r="B19" s="283"/>
      <c r="C19" s="284"/>
      <c r="D19" s="284"/>
      <c r="E19" s="285" t="s">
        <v>81</v>
      </c>
      <c r="F19" s="398" t="s">
        <v>2248</v>
      </c>
      <c r="G19" s="398"/>
      <c r="H19" s="398"/>
      <c r="I19" s="398"/>
      <c r="J19" s="398"/>
      <c r="K19" s="280"/>
    </row>
    <row r="20" spans="2:11" ht="15" customHeight="1">
      <c r="B20" s="283"/>
      <c r="C20" s="284"/>
      <c r="D20" s="284"/>
      <c r="E20" s="285" t="s">
        <v>2249</v>
      </c>
      <c r="F20" s="398" t="s">
        <v>2250</v>
      </c>
      <c r="G20" s="398"/>
      <c r="H20" s="398"/>
      <c r="I20" s="398"/>
      <c r="J20" s="398"/>
      <c r="K20" s="280"/>
    </row>
    <row r="21" spans="2:11" ht="15" customHeight="1">
      <c r="B21" s="283"/>
      <c r="C21" s="284"/>
      <c r="D21" s="284"/>
      <c r="E21" s="285" t="s">
        <v>2251</v>
      </c>
      <c r="F21" s="398" t="s">
        <v>2252</v>
      </c>
      <c r="G21" s="398"/>
      <c r="H21" s="398"/>
      <c r="I21" s="398"/>
      <c r="J21" s="398"/>
      <c r="K21" s="280"/>
    </row>
    <row r="22" spans="2:11" ht="12.75" customHeight="1">
      <c r="B22" s="283"/>
      <c r="C22" s="284"/>
      <c r="D22" s="284"/>
      <c r="E22" s="284"/>
      <c r="F22" s="284"/>
      <c r="G22" s="284"/>
      <c r="H22" s="284"/>
      <c r="I22" s="284"/>
      <c r="J22" s="284"/>
      <c r="K22" s="280"/>
    </row>
    <row r="23" spans="2:11" ht="15" customHeight="1">
      <c r="B23" s="283"/>
      <c r="C23" s="398" t="s">
        <v>2253</v>
      </c>
      <c r="D23" s="398"/>
      <c r="E23" s="398"/>
      <c r="F23" s="398"/>
      <c r="G23" s="398"/>
      <c r="H23" s="398"/>
      <c r="I23" s="398"/>
      <c r="J23" s="398"/>
      <c r="K23" s="280"/>
    </row>
    <row r="24" spans="2:11" ht="15" customHeight="1">
      <c r="B24" s="283"/>
      <c r="C24" s="398" t="s">
        <v>2254</v>
      </c>
      <c r="D24" s="398"/>
      <c r="E24" s="398"/>
      <c r="F24" s="398"/>
      <c r="G24" s="398"/>
      <c r="H24" s="398"/>
      <c r="I24" s="398"/>
      <c r="J24" s="398"/>
      <c r="K24" s="280"/>
    </row>
    <row r="25" spans="2:11" ht="15" customHeight="1">
      <c r="B25" s="283"/>
      <c r="C25" s="282"/>
      <c r="D25" s="398" t="s">
        <v>2255</v>
      </c>
      <c r="E25" s="398"/>
      <c r="F25" s="398"/>
      <c r="G25" s="398"/>
      <c r="H25" s="398"/>
      <c r="I25" s="398"/>
      <c r="J25" s="398"/>
      <c r="K25" s="280"/>
    </row>
    <row r="26" spans="2:11" ht="15" customHeight="1">
      <c r="B26" s="283"/>
      <c r="C26" s="284"/>
      <c r="D26" s="398" t="s">
        <v>2256</v>
      </c>
      <c r="E26" s="398"/>
      <c r="F26" s="398"/>
      <c r="G26" s="398"/>
      <c r="H26" s="398"/>
      <c r="I26" s="398"/>
      <c r="J26" s="398"/>
      <c r="K26" s="280"/>
    </row>
    <row r="27" spans="2:11" ht="12.75" customHeight="1">
      <c r="B27" s="283"/>
      <c r="C27" s="284"/>
      <c r="D27" s="284"/>
      <c r="E27" s="284"/>
      <c r="F27" s="284"/>
      <c r="G27" s="284"/>
      <c r="H27" s="284"/>
      <c r="I27" s="284"/>
      <c r="J27" s="284"/>
      <c r="K27" s="280"/>
    </row>
    <row r="28" spans="2:11" ht="15" customHeight="1">
      <c r="B28" s="283"/>
      <c r="C28" s="284"/>
      <c r="D28" s="398" t="s">
        <v>2257</v>
      </c>
      <c r="E28" s="398"/>
      <c r="F28" s="398"/>
      <c r="G28" s="398"/>
      <c r="H28" s="398"/>
      <c r="I28" s="398"/>
      <c r="J28" s="398"/>
      <c r="K28" s="280"/>
    </row>
    <row r="29" spans="2:11" ht="15" customHeight="1">
      <c r="B29" s="283"/>
      <c r="C29" s="284"/>
      <c r="D29" s="398" t="s">
        <v>2258</v>
      </c>
      <c r="E29" s="398"/>
      <c r="F29" s="398"/>
      <c r="G29" s="398"/>
      <c r="H29" s="398"/>
      <c r="I29" s="398"/>
      <c r="J29" s="398"/>
      <c r="K29" s="280"/>
    </row>
    <row r="30" spans="2:11" ht="12.75" customHeight="1">
      <c r="B30" s="283"/>
      <c r="C30" s="284"/>
      <c r="D30" s="284"/>
      <c r="E30" s="284"/>
      <c r="F30" s="284"/>
      <c r="G30" s="284"/>
      <c r="H30" s="284"/>
      <c r="I30" s="284"/>
      <c r="J30" s="284"/>
      <c r="K30" s="280"/>
    </row>
    <row r="31" spans="2:11" ht="15" customHeight="1">
      <c r="B31" s="283"/>
      <c r="C31" s="284"/>
      <c r="D31" s="398" t="s">
        <v>2259</v>
      </c>
      <c r="E31" s="398"/>
      <c r="F31" s="398"/>
      <c r="G31" s="398"/>
      <c r="H31" s="398"/>
      <c r="I31" s="398"/>
      <c r="J31" s="398"/>
      <c r="K31" s="280"/>
    </row>
    <row r="32" spans="2:11" ht="15" customHeight="1">
      <c r="B32" s="283"/>
      <c r="C32" s="284"/>
      <c r="D32" s="398" t="s">
        <v>2260</v>
      </c>
      <c r="E32" s="398"/>
      <c r="F32" s="398"/>
      <c r="G32" s="398"/>
      <c r="H32" s="398"/>
      <c r="I32" s="398"/>
      <c r="J32" s="398"/>
      <c r="K32" s="280"/>
    </row>
    <row r="33" spans="2:11" ht="15" customHeight="1">
      <c r="B33" s="283"/>
      <c r="C33" s="284"/>
      <c r="D33" s="398" t="s">
        <v>2261</v>
      </c>
      <c r="E33" s="398"/>
      <c r="F33" s="398"/>
      <c r="G33" s="398"/>
      <c r="H33" s="398"/>
      <c r="I33" s="398"/>
      <c r="J33" s="398"/>
      <c r="K33" s="280"/>
    </row>
    <row r="34" spans="2:11" ht="15" customHeight="1">
      <c r="B34" s="283"/>
      <c r="C34" s="284"/>
      <c r="D34" s="282"/>
      <c r="E34" s="286" t="s">
        <v>141</v>
      </c>
      <c r="F34" s="282"/>
      <c r="G34" s="398" t="s">
        <v>2262</v>
      </c>
      <c r="H34" s="398"/>
      <c r="I34" s="398"/>
      <c r="J34" s="398"/>
      <c r="K34" s="280"/>
    </row>
    <row r="35" spans="2:11" ht="30.75" customHeight="1">
      <c r="B35" s="283"/>
      <c r="C35" s="284"/>
      <c r="D35" s="282"/>
      <c r="E35" s="286" t="s">
        <v>2263</v>
      </c>
      <c r="F35" s="282"/>
      <c r="G35" s="398" t="s">
        <v>2264</v>
      </c>
      <c r="H35" s="398"/>
      <c r="I35" s="398"/>
      <c r="J35" s="398"/>
      <c r="K35" s="280"/>
    </row>
    <row r="36" spans="2:11" ht="15" customHeight="1">
      <c r="B36" s="283"/>
      <c r="C36" s="284"/>
      <c r="D36" s="282"/>
      <c r="E36" s="286" t="s">
        <v>55</v>
      </c>
      <c r="F36" s="282"/>
      <c r="G36" s="398" t="s">
        <v>2265</v>
      </c>
      <c r="H36" s="398"/>
      <c r="I36" s="398"/>
      <c r="J36" s="398"/>
      <c r="K36" s="280"/>
    </row>
    <row r="37" spans="2:11" ht="15" customHeight="1">
      <c r="B37" s="283"/>
      <c r="C37" s="284"/>
      <c r="D37" s="282"/>
      <c r="E37" s="286" t="s">
        <v>142</v>
      </c>
      <c r="F37" s="282"/>
      <c r="G37" s="398" t="s">
        <v>2266</v>
      </c>
      <c r="H37" s="398"/>
      <c r="I37" s="398"/>
      <c r="J37" s="398"/>
      <c r="K37" s="280"/>
    </row>
    <row r="38" spans="2:11" ht="15" customHeight="1">
      <c r="B38" s="283"/>
      <c r="C38" s="284"/>
      <c r="D38" s="282"/>
      <c r="E38" s="286" t="s">
        <v>143</v>
      </c>
      <c r="F38" s="282"/>
      <c r="G38" s="398" t="s">
        <v>2267</v>
      </c>
      <c r="H38" s="398"/>
      <c r="I38" s="398"/>
      <c r="J38" s="398"/>
      <c r="K38" s="280"/>
    </row>
    <row r="39" spans="2:11" ht="15" customHeight="1">
      <c r="B39" s="283"/>
      <c r="C39" s="284"/>
      <c r="D39" s="282"/>
      <c r="E39" s="286" t="s">
        <v>144</v>
      </c>
      <c r="F39" s="282"/>
      <c r="G39" s="398" t="s">
        <v>2268</v>
      </c>
      <c r="H39" s="398"/>
      <c r="I39" s="398"/>
      <c r="J39" s="398"/>
      <c r="K39" s="280"/>
    </row>
    <row r="40" spans="2:11" ht="15" customHeight="1">
      <c r="B40" s="283"/>
      <c r="C40" s="284"/>
      <c r="D40" s="282"/>
      <c r="E40" s="286" t="s">
        <v>2269</v>
      </c>
      <c r="F40" s="282"/>
      <c r="G40" s="398" t="s">
        <v>2270</v>
      </c>
      <c r="H40" s="398"/>
      <c r="I40" s="398"/>
      <c r="J40" s="398"/>
      <c r="K40" s="280"/>
    </row>
    <row r="41" spans="2:11" ht="15" customHeight="1">
      <c r="B41" s="283"/>
      <c r="C41" s="284"/>
      <c r="D41" s="282"/>
      <c r="E41" s="286"/>
      <c r="F41" s="282"/>
      <c r="G41" s="398" t="s">
        <v>2271</v>
      </c>
      <c r="H41" s="398"/>
      <c r="I41" s="398"/>
      <c r="J41" s="398"/>
      <c r="K41" s="280"/>
    </row>
    <row r="42" spans="2:11" ht="15" customHeight="1">
      <c r="B42" s="283"/>
      <c r="C42" s="284"/>
      <c r="D42" s="282"/>
      <c r="E42" s="286" t="s">
        <v>2272</v>
      </c>
      <c r="F42" s="282"/>
      <c r="G42" s="398" t="s">
        <v>2273</v>
      </c>
      <c r="H42" s="398"/>
      <c r="I42" s="398"/>
      <c r="J42" s="398"/>
      <c r="K42" s="280"/>
    </row>
    <row r="43" spans="2:11" ht="15" customHeight="1">
      <c r="B43" s="283"/>
      <c r="C43" s="284"/>
      <c r="D43" s="282"/>
      <c r="E43" s="286" t="s">
        <v>146</v>
      </c>
      <c r="F43" s="282"/>
      <c r="G43" s="398" t="s">
        <v>2274</v>
      </c>
      <c r="H43" s="398"/>
      <c r="I43" s="398"/>
      <c r="J43" s="398"/>
      <c r="K43" s="280"/>
    </row>
    <row r="44" spans="2:11" ht="12.75" customHeight="1">
      <c r="B44" s="283"/>
      <c r="C44" s="284"/>
      <c r="D44" s="282"/>
      <c r="E44" s="282"/>
      <c r="F44" s="282"/>
      <c r="G44" s="282"/>
      <c r="H44" s="282"/>
      <c r="I44" s="282"/>
      <c r="J44" s="282"/>
      <c r="K44" s="280"/>
    </row>
    <row r="45" spans="2:11" ht="15" customHeight="1">
      <c r="B45" s="283"/>
      <c r="C45" s="284"/>
      <c r="D45" s="398" t="s">
        <v>2275</v>
      </c>
      <c r="E45" s="398"/>
      <c r="F45" s="398"/>
      <c r="G45" s="398"/>
      <c r="H45" s="398"/>
      <c r="I45" s="398"/>
      <c r="J45" s="398"/>
      <c r="K45" s="280"/>
    </row>
    <row r="46" spans="2:11" ht="15" customHeight="1">
      <c r="B46" s="283"/>
      <c r="C46" s="284"/>
      <c r="D46" s="284"/>
      <c r="E46" s="398" t="s">
        <v>2276</v>
      </c>
      <c r="F46" s="398"/>
      <c r="G46" s="398"/>
      <c r="H46" s="398"/>
      <c r="I46" s="398"/>
      <c r="J46" s="398"/>
      <c r="K46" s="280"/>
    </row>
    <row r="47" spans="2:11" ht="15" customHeight="1">
      <c r="B47" s="283"/>
      <c r="C47" s="284"/>
      <c r="D47" s="284"/>
      <c r="E47" s="398" t="s">
        <v>2277</v>
      </c>
      <c r="F47" s="398"/>
      <c r="G47" s="398"/>
      <c r="H47" s="398"/>
      <c r="I47" s="398"/>
      <c r="J47" s="398"/>
      <c r="K47" s="280"/>
    </row>
    <row r="48" spans="2:11" ht="15" customHeight="1">
      <c r="B48" s="283"/>
      <c r="C48" s="284"/>
      <c r="D48" s="284"/>
      <c r="E48" s="398" t="s">
        <v>2278</v>
      </c>
      <c r="F48" s="398"/>
      <c r="G48" s="398"/>
      <c r="H48" s="398"/>
      <c r="I48" s="398"/>
      <c r="J48" s="398"/>
      <c r="K48" s="280"/>
    </row>
    <row r="49" spans="2:11" ht="15" customHeight="1">
      <c r="B49" s="283"/>
      <c r="C49" s="284"/>
      <c r="D49" s="398" t="s">
        <v>2279</v>
      </c>
      <c r="E49" s="398"/>
      <c r="F49" s="398"/>
      <c r="G49" s="398"/>
      <c r="H49" s="398"/>
      <c r="I49" s="398"/>
      <c r="J49" s="398"/>
      <c r="K49" s="280"/>
    </row>
    <row r="50" spans="2:11" ht="25.5" customHeight="1">
      <c r="B50" s="279"/>
      <c r="C50" s="400" t="s">
        <v>2280</v>
      </c>
      <c r="D50" s="400"/>
      <c r="E50" s="400"/>
      <c r="F50" s="400"/>
      <c r="G50" s="400"/>
      <c r="H50" s="400"/>
      <c r="I50" s="400"/>
      <c r="J50" s="400"/>
      <c r="K50" s="280"/>
    </row>
    <row r="51" spans="2:11" ht="5.25" customHeight="1">
      <c r="B51" s="279"/>
      <c r="C51" s="281"/>
      <c r="D51" s="281"/>
      <c r="E51" s="281"/>
      <c r="F51" s="281"/>
      <c r="G51" s="281"/>
      <c r="H51" s="281"/>
      <c r="I51" s="281"/>
      <c r="J51" s="281"/>
      <c r="K51" s="280"/>
    </row>
    <row r="52" spans="2:11" ht="15" customHeight="1">
      <c r="B52" s="279"/>
      <c r="C52" s="398" t="s">
        <v>2281</v>
      </c>
      <c r="D52" s="398"/>
      <c r="E52" s="398"/>
      <c r="F52" s="398"/>
      <c r="G52" s="398"/>
      <c r="H52" s="398"/>
      <c r="I52" s="398"/>
      <c r="J52" s="398"/>
      <c r="K52" s="280"/>
    </row>
    <row r="53" spans="2:11" ht="15" customHeight="1">
      <c r="B53" s="279"/>
      <c r="C53" s="398" t="s">
        <v>2282</v>
      </c>
      <c r="D53" s="398"/>
      <c r="E53" s="398"/>
      <c r="F53" s="398"/>
      <c r="G53" s="398"/>
      <c r="H53" s="398"/>
      <c r="I53" s="398"/>
      <c r="J53" s="398"/>
      <c r="K53" s="280"/>
    </row>
    <row r="54" spans="2:11" ht="12.75" customHeight="1">
      <c r="B54" s="279"/>
      <c r="C54" s="282"/>
      <c r="D54" s="282"/>
      <c r="E54" s="282"/>
      <c r="F54" s="282"/>
      <c r="G54" s="282"/>
      <c r="H54" s="282"/>
      <c r="I54" s="282"/>
      <c r="J54" s="282"/>
      <c r="K54" s="280"/>
    </row>
    <row r="55" spans="2:11" ht="15" customHeight="1">
      <c r="B55" s="279"/>
      <c r="C55" s="398" t="s">
        <v>2283</v>
      </c>
      <c r="D55" s="398"/>
      <c r="E55" s="398"/>
      <c r="F55" s="398"/>
      <c r="G55" s="398"/>
      <c r="H55" s="398"/>
      <c r="I55" s="398"/>
      <c r="J55" s="398"/>
      <c r="K55" s="280"/>
    </row>
    <row r="56" spans="2:11" ht="15" customHeight="1">
      <c r="B56" s="279"/>
      <c r="C56" s="284"/>
      <c r="D56" s="398" t="s">
        <v>2284</v>
      </c>
      <c r="E56" s="398"/>
      <c r="F56" s="398"/>
      <c r="G56" s="398"/>
      <c r="H56" s="398"/>
      <c r="I56" s="398"/>
      <c r="J56" s="398"/>
      <c r="K56" s="280"/>
    </row>
    <row r="57" spans="2:11" ht="15" customHeight="1">
      <c r="B57" s="279"/>
      <c r="C57" s="284"/>
      <c r="D57" s="398" t="s">
        <v>2285</v>
      </c>
      <c r="E57" s="398"/>
      <c r="F57" s="398"/>
      <c r="G57" s="398"/>
      <c r="H57" s="398"/>
      <c r="I57" s="398"/>
      <c r="J57" s="398"/>
      <c r="K57" s="280"/>
    </row>
    <row r="58" spans="2:11" ht="15" customHeight="1">
      <c r="B58" s="279"/>
      <c r="C58" s="284"/>
      <c r="D58" s="398" t="s">
        <v>2286</v>
      </c>
      <c r="E58" s="398"/>
      <c r="F58" s="398"/>
      <c r="G58" s="398"/>
      <c r="H58" s="398"/>
      <c r="I58" s="398"/>
      <c r="J58" s="398"/>
      <c r="K58" s="280"/>
    </row>
    <row r="59" spans="2:11" ht="15" customHeight="1">
      <c r="B59" s="279"/>
      <c r="C59" s="284"/>
      <c r="D59" s="398" t="s">
        <v>2287</v>
      </c>
      <c r="E59" s="398"/>
      <c r="F59" s="398"/>
      <c r="G59" s="398"/>
      <c r="H59" s="398"/>
      <c r="I59" s="398"/>
      <c r="J59" s="398"/>
      <c r="K59" s="280"/>
    </row>
    <row r="60" spans="2:11" ht="15" customHeight="1">
      <c r="B60" s="279"/>
      <c r="C60" s="284"/>
      <c r="D60" s="401" t="s">
        <v>2288</v>
      </c>
      <c r="E60" s="401"/>
      <c r="F60" s="401"/>
      <c r="G60" s="401"/>
      <c r="H60" s="401"/>
      <c r="I60" s="401"/>
      <c r="J60" s="401"/>
      <c r="K60" s="280"/>
    </row>
    <row r="61" spans="2:11" ht="15" customHeight="1">
      <c r="B61" s="279"/>
      <c r="C61" s="284"/>
      <c r="D61" s="398" t="s">
        <v>2289</v>
      </c>
      <c r="E61" s="398"/>
      <c r="F61" s="398"/>
      <c r="G61" s="398"/>
      <c r="H61" s="398"/>
      <c r="I61" s="398"/>
      <c r="J61" s="398"/>
      <c r="K61" s="280"/>
    </row>
    <row r="62" spans="2:11" ht="12.75" customHeight="1">
      <c r="B62" s="279"/>
      <c r="C62" s="284"/>
      <c r="D62" s="284"/>
      <c r="E62" s="287"/>
      <c r="F62" s="284"/>
      <c r="G62" s="284"/>
      <c r="H62" s="284"/>
      <c r="I62" s="284"/>
      <c r="J62" s="284"/>
      <c r="K62" s="280"/>
    </row>
    <row r="63" spans="2:11" ht="15" customHeight="1">
      <c r="B63" s="279"/>
      <c r="C63" s="284"/>
      <c r="D63" s="398" t="s">
        <v>2290</v>
      </c>
      <c r="E63" s="398"/>
      <c r="F63" s="398"/>
      <c r="G63" s="398"/>
      <c r="H63" s="398"/>
      <c r="I63" s="398"/>
      <c r="J63" s="398"/>
      <c r="K63" s="280"/>
    </row>
    <row r="64" spans="2:11" ht="15" customHeight="1">
      <c r="B64" s="279"/>
      <c r="C64" s="284"/>
      <c r="D64" s="401" t="s">
        <v>2291</v>
      </c>
      <c r="E64" s="401"/>
      <c r="F64" s="401"/>
      <c r="G64" s="401"/>
      <c r="H64" s="401"/>
      <c r="I64" s="401"/>
      <c r="J64" s="401"/>
      <c r="K64" s="280"/>
    </row>
    <row r="65" spans="2:11" ht="15" customHeight="1">
      <c r="B65" s="279"/>
      <c r="C65" s="284"/>
      <c r="D65" s="398" t="s">
        <v>2292</v>
      </c>
      <c r="E65" s="398"/>
      <c r="F65" s="398"/>
      <c r="G65" s="398"/>
      <c r="H65" s="398"/>
      <c r="I65" s="398"/>
      <c r="J65" s="398"/>
      <c r="K65" s="280"/>
    </row>
    <row r="66" spans="2:11" ht="15" customHeight="1">
      <c r="B66" s="279"/>
      <c r="C66" s="284"/>
      <c r="D66" s="398" t="s">
        <v>2293</v>
      </c>
      <c r="E66" s="398"/>
      <c r="F66" s="398"/>
      <c r="G66" s="398"/>
      <c r="H66" s="398"/>
      <c r="I66" s="398"/>
      <c r="J66" s="398"/>
      <c r="K66" s="280"/>
    </row>
    <row r="67" spans="2:11" ht="15" customHeight="1">
      <c r="B67" s="279"/>
      <c r="C67" s="284"/>
      <c r="D67" s="398" t="s">
        <v>2294</v>
      </c>
      <c r="E67" s="398"/>
      <c r="F67" s="398"/>
      <c r="G67" s="398"/>
      <c r="H67" s="398"/>
      <c r="I67" s="398"/>
      <c r="J67" s="398"/>
      <c r="K67" s="280"/>
    </row>
    <row r="68" spans="2:11" ht="15" customHeight="1">
      <c r="B68" s="279"/>
      <c r="C68" s="284"/>
      <c r="D68" s="398" t="s">
        <v>2295</v>
      </c>
      <c r="E68" s="398"/>
      <c r="F68" s="398"/>
      <c r="G68" s="398"/>
      <c r="H68" s="398"/>
      <c r="I68" s="398"/>
      <c r="J68" s="398"/>
      <c r="K68" s="280"/>
    </row>
    <row r="69" spans="2:11" ht="12.75" customHeight="1">
      <c r="B69" s="288"/>
      <c r="C69" s="289"/>
      <c r="D69" s="289"/>
      <c r="E69" s="289"/>
      <c r="F69" s="289"/>
      <c r="G69" s="289"/>
      <c r="H69" s="289"/>
      <c r="I69" s="289"/>
      <c r="J69" s="289"/>
      <c r="K69" s="290"/>
    </row>
    <row r="70" spans="2:11" ht="18.75" customHeight="1">
      <c r="B70" s="291"/>
      <c r="C70" s="291"/>
      <c r="D70" s="291"/>
      <c r="E70" s="291"/>
      <c r="F70" s="291"/>
      <c r="G70" s="291"/>
      <c r="H70" s="291"/>
      <c r="I70" s="291"/>
      <c r="J70" s="291"/>
      <c r="K70" s="292"/>
    </row>
    <row r="71" spans="2:11" ht="18.75" customHeight="1">
      <c r="B71" s="292"/>
      <c r="C71" s="292"/>
      <c r="D71" s="292"/>
      <c r="E71" s="292"/>
      <c r="F71" s="292"/>
      <c r="G71" s="292"/>
      <c r="H71" s="292"/>
      <c r="I71" s="292"/>
      <c r="J71" s="292"/>
      <c r="K71" s="292"/>
    </row>
    <row r="72" spans="2:11" ht="7.5" customHeight="1">
      <c r="B72" s="293"/>
      <c r="C72" s="294"/>
      <c r="D72" s="294"/>
      <c r="E72" s="294"/>
      <c r="F72" s="294"/>
      <c r="G72" s="294"/>
      <c r="H72" s="294"/>
      <c r="I72" s="294"/>
      <c r="J72" s="294"/>
      <c r="K72" s="295"/>
    </row>
    <row r="73" spans="2:11" ht="45" customHeight="1">
      <c r="B73" s="296"/>
      <c r="C73" s="402" t="s">
        <v>122</v>
      </c>
      <c r="D73" s="402"/>
      <c r="E73" s="402"/>
      <c r="F73" s="402"/>
      <c r="G73" s="402"/>
      <c r="H73" s="402"/>
      <c r="I73" s="402"/>
      <c r="J73" s="402"/>
      <c r="K73" s="297"/>
    </row>
    <row r="74" spans="2:11" ht="17.25" customHeight="1">
      <c r="B74" s="296"/>
      <c r="C74" s="298" t="s">
        <v>2296</v>
      </c>
      <c r="D74" s="298"/>
      <c r="E74" s="298"/>
      <c r="F74" s="298" t="s">
        <v>2297</v>
      </c>
      <c r="G74" s="299"/>
      <c r="H74" s="298" t="s">
        <v>142</v>
      </c>
      <c r="I74" s="298" t="s">
        <v>59</v>
      </c>
      <c r="J74" s="298" t="s">
        <v>2298</v>
      </c>
      <c r="K74" s="297"/>
    </row>
    <row r="75" spans="2:11" ht="17.25" customHeight="1">
      <c r="B75" s="296"/>
      <c r="C75" s="300" t="s">
        <v>2299</v>
      </c>
      <c r="D75" s="300"/>
      <c r="E75" s="300"/>
      <c r="F75" s="301" t="s">
        <v>2300</v>
      </c>
      <c r="G75" s="302"/>
      <c r="H75" s="300"/>
      <c r="I75" s="300"/>
      <c r="J75" s="300" t="s">
        <v>2301</v>
      </c>
      <c r="K75" s="297"/>
    </row>
    <row r="76" spans="2:11" ht="5.25" customHeight="1">
      <c r="B76" s="296"/>
      <c r="C76" s="303"/>
      <c r="D76" s="303"/>
      <c r="E76" s="303"/>
      <c r="F76" s="303"/>
      <c r="G76" s="304"/>
      <c r="H76" s="303"/>
      <c r="I76" s="303"/>
      <c r="J76" s="303"/>
      <c r="K76" s="297"/>
    </row>
    <row r="77" spans="2:11" ht="15" customHeight="1">
      <c r="B77" s="296"/>
      <c r="C77" s="286" t="s">
        <v>55</v>
      </c>
      <c r="D77" s="303"/>
      <c r="E77" s="303"/>
      <c r="F77" s="305" t="s">
        <v>2302</v>
      </c>
      <c r="G77" s="304"/>
      <c r="H77" s="286" t="s">
        <v>2303</v>
      </c>
      <c r="I77" s="286" t="s">
        <v>2304</v>
      </c>
      <c r="J77" s="286">
        <v>20</v>
      </c>
      <c r="K77" s="297"/>
    </row>
    <row r="78" spans="2:11" ht="15" customHeight="1">
      <c r="B78" s="296"/>
      <c r="C78" s="286" t="s">
        <v>2305</v>
      </c>
      <c r="D78" s="286"/>
      <c r="E78" s="286"/>
      <c r="F78" s="305" t="s">
        <v>2302</v>
      </c>
      <c r="G78" s="304"/>
      <c r="H78" s="286" t="s">
        <v>2306</v>
      </c>
      <c r="I78" s="286" t="s">
        <v>2304</v>
      </c>
      <c r="J78" s="286">
        <v>120</v>
      </c>
      <c r="K78" s="297"/>
    </row>
    <row r="79" spans="2:11" ht="15" customHeight="1">
      <c r="B79" s="306"/>
      <c r="C79" s="286" t="s">
        <v>2307</v>
      </c>
      <c r="D79" s="286"/>
      <c r="E79" s="286"/>
      <c r="F79" s="305" t="s">
        <v>2308</v>
      </c>
      <c r="G79" s="304"/>
      <c r="H79" s="286" t="s">
        <v>2309</v>
      </c>
      <c r="I79" s="286" t="s">
        <v>2304</v>
      </c>
      <c r="J79" s="286">
        <v>50</v>
      </c>
      <c r="K79" s="297"/>
    </row>
    <row r="80" spans="2:11" ht="15" customHeight="1">
      <c r="B80" s="306"/>
      <c r="C80" s="286" t="s">
        <v>2310</v>
      </c>
      <c r="D80" s="286"/>
      <c r="E80" s="286"/>
      <c r="F80" s="305" t="s">
        <v>2302</v>
      </c>
      <c r="G80" s="304"/>
      <c r="H80" s="286" t="s">
        <v>2311</v>
      </c>
      <c r="I80" s="286" t="s">
        <v>2312</v>
      </c>
      <c r="J80" s="286"/>
      <c r="K80" s="297"/>
    </row>
    <row r="81" spans="2:11" ht="15" customHeight="1">
      <c r="B81" s="306"/>
      <c r="C81" s="307" t="s">
        <v>2313</v>
      </c>
      <c r="D81" s="307"/>
      <c r="E81" s="307"/>
      <c r="F81" s="308" t="s">
        <v>2308</v>
      </c>
      <c r="G81" s="307"/>
      <c r="H81" s="307" t="s">
        <v>2314</v>
      </c>
      <c r="I81" s="307" t="s">
        <v>2304</v>
      </c>
      <c r="J81" s="307">
        <v>15</v>
      </c>
      <c r="K81" s="297"/>
    </row>
    <row r="82" spans="2:11" ht="15" customHeight="1">
      <c r="B82" s="306"/>
      <c r="C82" s="307" t="s">
        <v>2315</v>
      </c>
      <c r="D82" s="307"/>
      <c r="E82" s="307"/>
      <c r="F82" s="308" t="s">
        <v>2308</v>
      </c>
      <c r="G82" s="307"/>
      <c r="H82" s="307" t="s">
        <v>2316</v>
      </c>
      <c r="I82" s="307" t="s">
        <v>2304</v>
      </c>
      <c r="J82" s="307">
        <v>15</v>
      </c>
      <c r="K82" s="297"/>
    </row>
    <row r="83" spans="2:11" ht="15" customHeight="1">
      <c r="B83" s="306"/>
      <c r="C83" s="307" t="s">
        <v>2317</v>
      </c>
      <c r="D83" s="307"/>
      <c r="E83" s="307"/>
      <c r="F83" s="308" t="s">
        <v>2308</v>
      </c>
      <c r="G83" s="307"/>
      <c r="H83" s="307" t="s">
        <v>2318</v>
      </c>
      <c r="I83" s="307" t="s">
        <v>2304</v>
      </c>
      <c r="J83" s="307">
        <v>20</v>
      </c>
      <c r="K83" s="297"/>
    </row>
    <row r="84" spans="2:11" ht="15" customHeight="1">
      <c r="B84" s="306"/>
      <c r="C84" s="307" t="s">
        <v>2319</v>
      </c>
      <c r="D84" s="307"/>
      <c r="E84" s="307"/>
      <c r="F84" s="308" t="s">
        <v>2308</v>
      </c>
      <c r="G84" s="307"/>
      <c r="H84" s="307" t="s">
        <v>2320</v>
      </c>
      <c r="I84" s="307" t="s">
        <v>2304</v>
      </c>
      <c r="J84" s="307">
        <v>20</v>
      </c>
      <c r="K84" s="297"/>
    </row>
    <row r="85" spans="2:11" ht="15" customHeight="1">
      <c r="B85" s="306"/>
      <c r="C85" s="286" t="s">
        <v>2321</v>
      </c>
      <c r="D85" s="286"/>
      <c r="E85" s="286"/>
      <c r="F85" s="305" t="s">
        <v>2308</v>
      </c>
      <c r="G85" s="304"/>
      <c r="H85" s="286" t="s">
        <v>2322</v>
      </c>
      <c r="I85" s="286" t="s">
        <v>2304</v>
      </c>
      <c r="J85" s="286">
        <v>50</v>
      </c>
      <c r="K85" s="297"/>
    </row>
    <row r="86" spans="2:11" ht="15" customHeight="1">
      <c r="B86" s="306"/>
      <c r="C86" s="286" t="s">
        <v>2323</v>
      </c>
      <c r="D86" s="286"/>
      <c r="E86" s="286"/>
      <c r="F86" s="305" t="s">
        <v>2308</v>
      </c>
      <c r="G86" s="304"/>
      <c r="H86" s="286" t="s">
        <v>2324</v>
      </c>
      <c r="I86" s="286" t="s">
        <v>2304</v>
      </c>
      <c r="J86" s="286">
        <v>20</v>
      </c>
      <c r="K86" s="297"/>
    </row>
    <row r="87" spans="2:11" ht="15" customHeight="1">
      <c r="B87" s="306"/>
      <c r="C87" s="286" t="s">
        <v>2325</v>
      </c>
      <c r="D87" s="286"/>
      <c r="E87" s="286"/>
      <c r="F87" s="305" t="s">
        <v>2308</v>
      </c>
      <c r="G87" s="304"/>
      <c r="H87" s="286" t="s">
        <v>2326</v>
      </c>
      <c r="I87" s="286" t="s">
        <v>2304</v>
      </c>
      <c r="J87" s="286">
        <v>20</v>
      </c>
      <c r="K87" s="297"/>
    </row>
    <row r="88" spans="2:11" ht="15" customHeight="1">
      <c r="B88" s="306"/>
      <c r="C88" s="286" t="s">
        <v>2327</v>
      </c>
      <c r="D88" s="286"/>
      <c r="E88" s="286"/>
      <c r="F88" s="305" t="s">
        <v>2308</v>
      </c>
      <c r="G88" s="304"/>
      <c r="H88" s="286" t="s">
        <v>2328</v>
      </c>
      <c r="I88" s="286" t="s">
        <v>2304</v>
      </c>
      <c r="J88" s="286">
        <v>50</v>
      </c>
      <c r="K88" s="297"/>
    </row>
    <row r="89" spans="2:11" ht="15" customHeight="1">
      <c r="B89" s="306"/>
      <c r="C89" s="286" t="s">
        <v>2329</v>
      </c>
      <c r="D89" s="286"/>
      <c r="E89" s="286"/>
      <c r="F89" s="305" t="s">
        <v>2308</v>
      </c>
      <c r="G89" s="304"/>
      <c r="H89" s="286" t="s">
        <v>2329</v>
      </c>
      <c r="I89" s="286" t="s">
        <v>2304</v>
      </c>
      <c r="J89" s="286">
        <v>50</v>
      </c>
      <c r="K89" s="297"/>
    </row>
    <row r="90" spans="2:11" ht="15" customHeight="1">
      <c r="B90" s="306"/>
      <c r="C90" s="286" t="s">
        <v>147</v>
      </c>
      <c r="D90" s="286"/>
      <c r="E90" s="286"/>
      <c r="F90" s="305" t="s">
        <v>2308</v>
      </c>
      <c r="G90" s="304"/>
      <c r="H90" s="286" t="s">
        <v>2330</v>
      </c>
      <c r="I90" s="286" t="s">
        <v>2304</v>
      </c>
      <c r="J90" s="286">
        <v>255</v>
      </c>
      <c r="K90" s="297"/>
    </row>
    <row r="91" spans="2:11" ht="15" customHeight="1">
      <c r="B91" s="306"/>
      <c r="C91" s="286" t="s">
        <v>2331</v>
      </c>
      <c r="D91" s="286"/>
      <c r="E91" s="286"/>
      <c r="F91" s="305" t="s">
        <v>2302</v>
      </c>
      <c r="G91" s="304"/>
      <c r="H91" s="286" t="s">
        <v>2332</v>
      </c>
      <c r="I91" s="286" t="s">
        <v>2333</v>
      </c>
      <c r="J91" s="286"/>
      <c r="K91" s="297"/>
    </row>
    <row r="92" spans="2:11" ht="15" customHeight="1">
      <c r="B92" s="306"/>
      <c r="C92" s="286" t="s">
        <v>2334</v>
      </c>
      <c r="D92" s="286"/>
      <c r="E92" s="286"/>
      <c r="F92" s="305" t="s">
        <v>2302</v>
      </c>
      <c r="G92" s="304"/>
      <c r="H92" s="286" t="s">
        <v>2335</v>
      </c>
      <c r="I92" s="286" t="s">
        <v>2336</v>
      </c>
      <c r="J92" s="286"/>
      <c r="K92" s="297"/>
    </row>
    <row r="93" spans="2:11" ht="15" customHeight="1">
      <c r="B93" s="306"/>
      <c r="C93" s="286" t="s">
        <v>2337</v>
      </c>
      <c r="D93" s="286"/>
      <c r="E93" s="286"/>
      <c r="F93" s="305" t="s">
        <v>2302</v>
      </c>
      <c r="G93" s="304"/>
      <c r="H93" s="286" t="s">
        <v>2337</v>
      </c>
      <c r="I93" s="286" t="s">
        <v>2336</v>
      </c>
      <c r="J93" s="286"/>
      <c r="K93" s="297"/>
    </row>
    <row r="94" spans="2:11" ht="15" customHeight="1">
      <c r="B94" s="306"/>
      <c r="C94" s="286" t="s">
        <v>40</v>
      </c>
      <c r="D94" s="286"/>
      <c r="E94" s="286"/>
      <c r="F94" s="305" t="s">
        <v>2302</v>
      </c>
      <c r="G94" s="304"/>
      <c r="H94" s="286" t="s">
        <v>2338</v>
      </c>
      <c r="I94" s="286" t="s">
        <v>2336</v>
      </c>
      <c r="J94" s="286"/>
      <c r="K94" s="297"/>
    </row>
    <row r="95" spans="2:11" ht="15" customHeight="1">
      <c r="B95" s="306"/>
      <c r="C95" s="286" t="s">
        <v>50</v>
      </c>
      <c r="D95" s="286"/>
      <c r="E95" s="286"/>
      <c r="F95" s="305" t="s">
        <v>2302</v>
      </c>
      <c r="G95" s="304"/>
      <c r="H95" s="286" t="s">
        <v>2339</v>
      </c>
      <c r="I95" s="286" t="s">
        <v>2336</v>
      </c>
      <c r="J95" s="286"/>
      <c r="K95" s="297"/>
    </row>
    <row r="96" spans="2:11" ht="15" customHeight="1">
      <c r="B96" s="309"/>
      <c r="C96" s="310"/>
      <c r="D96" s="310"/>
      <c r="E96" s="310"/>
      <c r="F96" s="310"/>
      <c r="G96" s="310"/>
      <c r="H96" s="310"/>
      <c r="I96" s="310"/>
      <c r="J96" s="310"/>
      <c r="K96" s="311"/>
    </row>
    <row r="97" spans="2:11" ht="18.75" customHeight="1">
      <c r="B97" s="312"/>
      <c r="C97" s="313"/>
      <c r="D97" s="313"/>
      <c r="E97" s="313"/>
      <c r="F97" s="313"/>
      <c r="G97" s="313"/>
      <c r="H97" s="313"/>
      <c r="I97" s="313"/>
      <c r="J97" s="313"/>
      <c r="K97" s="312"/>
    </row>
    <row r="98" spans="2:11" ht="18.75" customHeight="1">
      <c r="B98" s="292"/>
      <c r="C98" s="292"/>
      <c r="D98" s="292"/>
      <c r="E98" s="292"/>
      <c r="F98" s="292"/>
      <c r="G98" s="292"/>
      <c r="H98" s="292"/>
      <c r="I98" s="292"/>
      <c r="J98" s="292"/>
      <c r="K98" s="292"/>
    </row>
    <row r="99" spans="2:11" ht="7.5" customHeight="1">
      <c r="B99" s="293"/>
      <c r="C99" s="294"/>
      <c r="D99" s="294"/>
      <c r="E99" s="294"/>
      <c r="F99" s="294"/>
      <c r="G99" s="294"/>
      <c r="H99" s="294"/>
      <c r="I99" s="294"/>
      <c r="J99" s="294"/>
      <c r="K99" s="295"/>
    </row>
    <row r="100" spans="2:11" ht="45" customHeight="1">
      <c r="B100" s="296"/>
      <c r="C100" s="402" t="s">
        <v>2340</v>
      </c>
      <c r="D100" s="402"/>
      <c r="E100" s="402"/>
      <c r="F100" s="402"/>
      <c r="G100" s="402"/>
      <c r="H100" s="402"/>
      <c r="I100" s="402"/>
      <c r="J100" s="402"/>
      <c r="K100" s="297"/>
    </row>
    <row r="101" spans="2:11" ht="17.25" customHeight="1">
      <c r="B101" s="296"/>
      <c r="C101" s="298" t="s">
        <v>2296</v>
      </c>
      <c r="D101" s="298"/>
      <c r="E101" s="298"/>
      <c r="F101" s="298" t="s">
        <v>2297</v>
      </c>
      <c r="G101" s="299"/>
      <c r="H101" s="298" t="s">
        <v>142</v>
      </c>
      <c r="I101" s="298" t="s">
        <v>59</v>
      </c>
      <c r="J101" s="298" t="s">
        <v>2298</v>
      </c>
      <c r="K101" s="297"/>
    </row>
    <row r="102" spans="2:11" ht="17.25" customHeight="1">
      <c r="B102" s="296"/>
      <c r="C102" s="300" t="s">
        <v>2299</v>
      </c>
      <c r="D102" s="300"/>
      <c r="E102" s="300"/>
      <c r="F102" s="301" t="s">
        <v>2300</v>
      </c>
      <c r="G102" s="302"/>
      <c r="H102" s="300"/>
      <c r="I102" s="300"/>
      <c r="J102" s="300" t="s">
        <v>2301</v>
      </c>
      <c r="K102" s="297"/>
    </row>
    <row r="103" spans="2:11" ht="5.25" customHeight="1">
      <c r="B103" s="296"/>
      <c r="C103" s="298"/>
      <c r="D103" s="298"/>
      <c r="E103" s="298"/>
      <c r="F103" s="298"/>
      <c r="G103" s="314"/>
      <c r="H103" s="298"/>
      <c r="I103" s="298"/>
      <c r="J103" s="298"/>
      <c r="K103" s="297"/>
    </row>
    <row r="104" spans="2:11" ht="15" customHeight="1">
      <c r="B104" s="296"/>
      <c r="C104" s="286" t="s">
        <v>55</v>
      </c>
      <c r="D104" s="303"/>
      <c r="E104" s="303"/>
      <c r="F104" s="305" t="s">
        <v>2302</v>
      </c>
      <c r="G104" s="314"/>
      <c r="H104" s="286" t="s">
        <v>2341</v>
      </c>
      <c r="I104" s="286" t="s">
        <v>2304</v>
      </c>
      <c r="J104" s="286">
        <v>20</v>
      </c>
      <c r="K104" s="297"/>
    </row>
    <row r="105" spans="2:11" ht="15" customHeight="1">
      <c r="B105" s="296"/>
      <c r="C105" s="286" t="s">
        <v>2305</v>
      </c>
      <c r="D105" s="286"/>
      <c r="E105" s="286"/>
      <c r="F105" s="305" t="s">
        <v>2302</v>
      </c>
      <c r="G105" s="286"/>
      <c r="H105" s="286" t="s">
        <v>2341</v>
      </c>
      <c r="I105" s="286" t="s">
        <v>2304</v>
      </c>
      <c r="J105" s="286">
        <v>120</v>
      </c>
      <c r="K105" s="297"/>
    </row>
    <row r="106" spans="2:11" ht="15" customHeight="1">
      <c r="B106" s="306"/>
      <c r="C106" s="286" t="s">
        <v>2307</v>
      </c>
      <c r="D106" s="286"/>
      <c r="E106" s="286"/>
      <c r="F106" s="305" t="s">
        <v>2308</v>
      </c>
      <c r="G106" s="286"/>
      <c r="H106" s="286" t="s">
        <v>2341</v>
      </c>
      <c r="I106" s="286" t="s">
        <v>2304</v>
      </c>
      <c r="J106" s="286">
        <v>50</v>
      </c>
      <c r="K106" s="297"/>
    </row>
    <row r="107" spans="2:11" ht="15" customHeight="1">
      <c r="B107" s="306"/>
      <c r="C107" s="286" t="s">
        <v>2310</v>
      </c>
      <c r="D107" s="286"/>
      <c r="E107" s="286"/>
      <c r="F107" s="305" t="s">
        <v>2302</v>
      </c>
      <c r="G107" s="286"/>
      <c r="H107" s="286" t="s">
        <v>2341</v>
      </c>
      <c r="I107" s="286" t="s">
        <v>2312</v>
      </c>
      <c r="J107" s="286"/>
      <c r="K107" s="297"/>
    </row>
    <row r="108" spans="2:11" ht="15" customHeight="1">
      <c r="B108" s="306"/>
      <c r="C108" s="286" t="s">
        <v>2321</v>
      </c>
      <c r="D108" s="286"/>
      <c r="E108" s="286"/>
      <c r="F108" s="305" t="s">
        <v>2308</v>
      </c>
      <c r="G108" s="286"/>
      <c r="H108" s="286" t="s">
        <v>2341</v>
      </c>
      <c r="I108" s="286" t="s">
        <v>2304</v>
      </c>
      <c r="J108" s="286">
        <v>50</v>
      </c>
      <c r="K108" s="297"/>
    </row>
    <row r="109" spans="2:11" ht="15" customHeight="1">
      <c r="B109" s="306"/>
      <c r="C109" s="286" t="s">
        <v>2329</v>
      </c>
      <c r="D109" s="286"/>
      <c r="E109" s="286"/>
      <c r="F109" s="305" t="s">
        <v>2308</v>
      </c>
      <c r="G109" s="286"/>
      <c r="H109" s="286" t="s">
        <v>2341</v>
      </c>
      <c r="I109" s="286" t="s">
        <v>2304</v>
      </c>
      <c r="J109" s="286">
        <v>50</v>
      </c>
      <c r="K109" s="297"/>
    </row>
    <row r="110" spans="2:11" ht="15" customHeight="1">
      <c r="B110" s="306"/>
      <c r="C110" s="286" t="s">
        <v>2327</v>
      </c>
      <c r="D110" s="286"/>
      <c r="E110" s="286"/>
      <c r="F110" s="305" t="s">
        <v>2308</v>
      </c>
      <c r="G110" s="286"/>
      <c r="H110" s="286" t="s">
        <v>2341</v>
      </c>
      <c r="I110" s="286" t="s">
        <v>2304</v>
      </c>
      <c r="J110" s="286">
        <v>50</v>
      </c>
      <c r="K110" s="297"/>
    </row>
    <row r="111" spans="2:11" ht="15" customHeight="1">
      <c r="B111" s="306"/>
      <c r="C111" s="286" t="s">
        <v>55</v>
      </c>
      <c r="D111" s="286"/>
      <c r="E111" s="286"/>
      <c r="F111" s="305" t="s">
        <v>2302</v>
      </c>
      <c r="G111" s="286"/>
      <c r="H111" s="286" t="s">
        <v>2342</v>
      </c>
      <c r="I111" s="286" t="s">
        <v>2304</v>
      </c>
      <c r="J111" s="286">
        <v>20</v>
      </c>
      <c r="K111" s="297"/>
    </row>
    <row r="112" spans="2:11" ht="15" customHeight="1">
      <c r="B112" s="306"/>
      <c r="C112" s="286" t="s">
        <v>2343</v>
      </c>
      <c r="D112" s="286"/>
      <c r="E112" s="286"/>
      <c r="F112" s="305" t="s">
        <v>2302</v>
      </c>
      <c r="G112" s="286"/>
      <c r="H112" s="286" t="s">
        <v>2344</v>
      </c>
      <c r="I112" s="286" t="s">
        <v>2304</v>
      </c>
      <c r="J112" s="286">
        <v>120</v>
      </c>
      <c r="K112" s="297"/>
    </row>
    <row r="113" spans="2:11" ht="15" customHeight="1">
      <c r="B113" s="306"/>
      <c r="C113" s="286" t="s">
        <v>40</v>
      </c>
      <c r="D113" s="286"/>
      <c r="E113" s="286"/>
      <c r="F113" s="305" t="s">
        <v>2302</v>
      </c>
      <c r="G113" s="286"/>
      <c r="H113" s="286" t="s">
        <v>2345</v>
      </c>
      <c r="I113" s="286" t="s">
        <v>2336</v>
      </c>
      <c r="J113" s="286"/>
      <c r="K113" s="297"/>
    </row>
    <row r="114" spans="2:11" ht="15" customHeight="1">
      <c r="B114" s="306"/>
      <c r="C114" s="286" t="s">
        <v>50</v>
      </c>
      <c r="D114" s="286"/>
      <c r="E114" s="286"/>
      <c r="F114" s="305" t="s">
        <v>2302</v>
      </c>
      <c r="G114" s="286"/>
      <c r="H114" s="286" t="s">
        <v>2346</v>
      </c>
      <c r="I114" s="286" t="s">
        <v>2336</v>
      </c>
      <c r="J114" s="286"/>
      <c r="K114" s="297"/>
    </row>
    <row r="115" spans="2:11" ht="15" customHeight="1">
      <c r="B115" s="306"/>
      <c r="C115" s="286" t="s">
        <v>59</v>
      </c>
      <c r="D115" s="286"/>
      <c r="E115" s="286"/>
      <c r="F115" s="305" t="s">
        <v>2302</v>
      </c>
      <c r="G115" s="286"/>
      <c r="H115" s="286" t="s">
        <v>2347</v>
      </c>
      <c r="I115" s="286" t="s">
        <v>2348</v>
      </c>
      <c r="J115" s="286"/>
      <c r="K115" s="297"/>
    </row>
    <row r="116" spans="2:11" ht="15" customHeight="1">
      <c r="B116" s="309"/>
      <c r="C116" s="315"/>
      <c r="D116" s="315"/>
      <c r="E116" s="315"/>
      <c r="F116" s="315"/>
      <c r="G116" s="315"/>
      <c r="H116" s="315"/>
      <c r="I116" s="315"/>
      <c r="J116" s="315"/>
      <c r="K116" s="311"/>
    </row>
    <row r="117" spans="2:11" ht="18.75" customHeight="1">
      <c r="B117" s="316"/>
      <c r="C117" s="282"/>
      <c r="D117" s="282"/>
      <c r="E117" s="282"/>
      <c r="F117" s="317"/>
      <c r="G117" s="282"/>
      <c r="H117" s="282"/>
      <c r="I117" s="282"/>
      <c r="J117" s="282"/>
      <c r="K117" s="316"/>
    </row>
    <row r="118" spans="2:11" ht="18.75" customHeight="1">
      <c r="B118" s="292"/>
      <c r="C118" s="292"/>
      <c r="D118" s="292"/>
      <c r="E118" s="292"/>
      <c r="F118" s="292"/>
      <c r="G118" s="292"/>
      <c r="H118" s="292"/>
      <c r="I118" s="292"/>
      <c r="J118" s="292"/>
      <c r="K118" s="292"/>
    </row>
    <row r="119" spans="2:11" ht="7.5" customHeight="1">
      <c r="B119" s="318"/>
      <c r="C119" s="319"/>
      <c r="D119" s="319"/>
      <c r="E119" s="319"/>
      <c r="F119" s="319"/>
      <c r="G119" s="319"/>
      <c r="H119" s="319"/>
      <c r="I119" s="319"/>
      <c r="J119" s="319"/>
      <c r="K119" s="320"/>
    </row>
    <row r="120" spans="2:11" ht="45" customHeight="1">
      <c r="B120" s="321"/>
      <c r="C120" s="399" t="s">
        <v>2349</v>
      </c>
      <c r="D120" s="399"/>
      <c r="E120" s="399"/>
      <c r="F120" s="399"/>
      <c r="G120" s="399"/>
      <c r="H120" s="399"/>
      <c r="I120" s="399"/>
      <c r="J120" s="399"/>
      <c r="K120" s="322"/>
    </row>
    <row r="121" spans="2:11" ht="17.25" customHeight="1">
      <c r="B121" s="323"/>
      <c r="C121" s="298" t="s">
        <v>2296</v>
      </c>
      <c r="D121" s="298"/>
      <c r="E121" s="298"/>
      <c r="F121" s="298" t="s">
        <v>2297</v>
      </c>
      <c r="G121" s="299"/>
      <c r="H121" s="298" t="s">
        <v>142</v>
      </c>
      <c r="I121" s="298" t="s">
        <v>59</v>
      </c>
      <c r="J121" s="298" t="s">
        <v>2298</v>
      </c>
      <c r="K121" s="324"/>
    </row>
    <row r="122" spans="2:11" ht="17.25" customHeight="1">
      <c r="B122" s="323"/>
      <c r="C122" s="300" t="s">
        <v>2299</v>
      </c>
      <c r="D122" s="300"/>
      <c r="E122" s="300"/>
      <c r="F122" s="301" t="s">
        <v>2300</v>
      </c>
      <c r="G122" s="302"/>
      <c r="H122" s="300"/>
      <c r="I122" s="300"/>
      <c r="J122" s="300" t="s">
        <v>2301</v>
      </c>
      <c r="K122" s="324"/>
    </row>
    <row r="123" spans="2:11" ht="5.25" customHeight="1">
      <c r="B123" s="325"/>
      <c r="C123" s="303"/>
      <c r="D123" s="303"/>
      <c r="E123" s="303"/>
      <c r="F123" s="303"/>
      <c r="G123" s="286"/>
      <c r="H123" s="303"/>
      <c r="I123" s="303"/>
      <c r="J123" s="303"/>
      <c r="K123" s="326"/>
    </row>
    <row r="124" spans="2:11" ht="15" customHeight="1">
      <c r="B124" s="325"/>
      <c r="C124" s="286" t="s">
        <v>2305</v>
      </c>
      <c r="D124" s="303"/>
      <c r="E124" s="303"/>
      <c r="F124" s="305" t="s">
        <v>2302</v>
      </c>
      <c r="G124" s="286"/>
      <c r="H124" s="286" t="s">
        <v>2341</v>
      </c>
      <c r="I124" s="286" t="s">
        <v>2304</v>
      </c>
      <c r="J124" s="286">
        <v>120</v>
      </c>
      <c r="K124" s="327"/>
    </row>
    <row r="125" spans="2:11" ht="15" customHeight="1">
      <c r="B125" s="325"/>
      <c r="C125" s="286" t="s">
        <v>2350</v>
      </c>
      <c r="D125" s="286"/>
      <c r="E125" s="286"/>
      <c r="F125" s="305" t="s">
        <v>2302</v>
      </c>
      <c r="G125" s="286"/>
      <c r="H125" s="286" t="s">
        <v>2351</v>
      </c>
      <c r="I125" s="286" t="s">
        <v>2304</v>
      </c>
      <c r="J125" s="286" t="s">
        <v>2352</v>
      </c>
      <c r="K125" s="327"/>
    </row>
    <row r="126" spans="2:11" ht="15" customHeight="1">
      <c r="B126" s="325"/>
      <c r="C126" s="286" t="s">
        <v>2251</v>
      </c>
      <c r="D126" s="286"/>
      <c r="E126" s="286"/>
      <c r="F126" s="305" t="s">
        <v>2302</v>
      </c>
      <c r="G126" s="286"/>
      <c r="H126" s="286" t="s">
        <v>2353</v>
      </c>
      <c r="I126" s="286" t="s">
        <v>2304</v>
      </c>
      <c r="J126" s="286" t="s">
        <v>2352</v>
      </c>
      <c r="K126" s="327"/>
    </row>
    <row r="127" spans="2:11" ht="15" customHeight="1">
      <c r="B127" s="325"/>
      <c r="C127" s="286" t="s">
        <v>2313</v>
      </c>
      <c r="D127" s="286"/>
      <c r="E127" s="286"/>
      <c r="F127" s="305" t="s">
        <v>2308</v>
      </c>
      <c r="G127" s="286"/>
      <c r="H127" s="286" t="s">
        <v>2314</v>
      </c>
      <c r="I127" s="286" t="s">
        <v>2304</v>
      </c>
      <c r="J127" s="286">
        <v>15</v>
      </c>
      <c r="K127" s="327"/>
    </row>
    <row r="128" spans="2:11" ht="15" customHeight="1">
      <c r="B128" s="325"/>
      <c r="C128" s="307" t="s">
        <v>2315</v>
      </c>
      <c r="D128" s="307"/>
      <c r="E128" s="307"/>
      <c r="F128" s="308" t="s">
        <v>2308</v>
      </c>
      <c r="G128" s="307"/>
      <c r="H128" s="307" t="s">
        <v>2316</v>
      </c>
      <c r="I128" s="307" t="s">
        <v>2304</v>
      </c>
      <c r="J128" s="307">
        <v>15</v>
      </c>
      <c r="K128" s="327"/>
    </row>
    <row r="129" spans="2:11" ht="15" customHeight="1">
      <c r="B129" s="325"/>
      <c r="C129" s="307" t="s">
        <v>2317</v>
      </c>
      <c r="D129" s="307"/>
      <c r="E129" s="307"/>
      <c r="F129" s="308" t="s">
        <v>2308</v>
      </c>
      <c r="G129" s="307"/>
      <c r="H129" s="307" t="s">
        <v>2318</v>
      </c>
      <c r="I129" s="307" t="s">
        <v>2304</v>
      </c>
      <c r="J129" s="307">
        <v>20</v>
      </c>
      <c r="K129" s="327"/>
    </row>
    <row r="130" spans="2:11" ht="15" customHeight="1">
      <c r="B130" s="325"/>
      <c r="C130" s="307" t="s">
        <v>2319</v>
      </c>
      <c r="D130" s="307"/>
      <c r="E130" s="307"/>
      <c r="F130" s="308" t="s">
        <v>2308</v>
      </c>
      <c r="G130" s="307"/>
      <c r="H130" s="307" t="s">
        <v>2320</v>
      </c>
      <c r="I130" s="307" t="s">
        <v>2304</v>
      </c>
      <c r="J130" s="307">
        <v>20</v>
      </c>
      <c r="K130" s="327"/>
    </row>
    <row r="131" spans="2:11" ht="15" customHeight="1">
      <c r="B131" s="325"/>
      <c r="C131" s="286" t="s">
        <v>2307</v>
      </c>
      <c r="D131" s="286"/>
      <c r="E131" s="286"/>
      <c r="F131" s="305" t="s">
        <v>2308</v>
      </c>
      <c r="G131" s="286"/>
      <c r="H131" s="286" t="s">
        <v>2341</v>
      </c>
      <c r="I131" s="286" t="s">
        <v>2304</v>
      </c>
      <c r="J131" s="286">
        <v>50</v>
      </c>
      <c r="K131" s="327"/>
    </row>
    <row r="132" spans="2:11" ht="15" customHeight="1">
      <c r="B132" s="325"/>
      <c r="C132" s="286" t="s">
        <v>2321</v>
      </c>
      <c r="D132" s="286"/>
      <c r="E132" s="286"/>
      <c r="F132" s="305" t="s">
        <v>2308</v>
      </c>
      <c r="G132" s="286"/>
      <c r="H132" s="286" t="s">
        <v>2341</v>
      </c>
      <c r="I132" s="286" t="s">
        <v>2304</v>
      </c>
      <c r="J132" s="286">
        <v>50</v>
      </c>
      <c r="K132" s="327"/>
    </row>
    <row r="133" spans="2:11" ht="15" customHeight="1">
      <c r="B133" s="325"/>
      <c r="C133" s="286" t="s">
        <v>2327</v>
      </c>
      <c r="D133" s="286"/>
      <c r="E133" s="286"/>
      <c r="F133" s="305" t="s">
        <v>2308</v>
      </c>
      <c r="G133" s="286"/>
      <c r="H133" s="286" t="s">
        <v>2341</v>
      </c>
      <c r="I133" s="286" t="s">
        <v>2304</v>
      </c>
      <c r="J133" s="286">
        <v>50</v>
      </c>
      <c r="K133" s="327"/>
    </row>
    <row r="134" spans="2:11" ht="15" customHeight="1">
      <c r="B134" s="325"/>
      <c r="C134" s="286" t="s">
        <v>2329</v>
      </c>
      <c r="D134" s="286"/>
      <c r="E134" s="286"/>
      <c r="F134" s="305" t="s">
        <v>2308</v>
      </c>
      <c r="G134" s="286"/>
      <c r="H134" s="286" t="s">
        <v>2341</v>
      </c>
      <c r="I134" s="286" t="s">
        <v>2304</v>
      </c>
      <c r="J134" s="286">
        <v>50</v>
      </c>
      <c r="K134" s="327"/>
    </row>
    <row r="135" spans="2:11" ht="15" customHeight="1">
      <c r="B135" s="325"/>
      <c r="C135" s="286" t="s">
        <v>147</v>
      </c>
      <c r="D135" s="286"/>
      <c r="E135" s="286"/>
      <c r="F135" s="305" t="s">
        <v>2308</v>
      </c>
      <c r="G135" s="286"/>
      <c r="H135" s="286" t="s">
        <v>2354</v>
      </c>
      <c r="I135" s="286" t="s">
        <v>2304</v>
      </c>
      <c r="J135" s="286">
        <v>255</v>
      </c>
      <c r="K135" s="327"/>
    </row>
    <row r="136" spans="2:11" ht="15" customHeight="1">
      <c r="B136" s="325"/>
      <c r="C136" s="286" t="s">
        <v>2331</v>
      </c>
      <c r="D136" s="286"/>
      <c r="E136" s="286"/>
      <c r="F136" s="305" t="s">
        <v>2302</v>
      </c>
      <c r="G136" s="286"/>
      <c r="H136" s="286" t="s">
        <v>2355</v>
      </c>
      <c r="I136" s="286" t="s">
        <v>2333</v>
      </c>
      <c r="J136" s="286"/>
      <c r="K136" s="327"/>
    </row>
    <row r="137" spans="2:11" ht="15" customHeight="1">
      <c r="B137" s="325"/>
      <c r="C137" s="286" t="s">
        <v>2334</v>
      </c>
      <c r="D137" s="286"/>
      <c r="E137" s="286"/>
      <c r="F137" s="305" t="s">
        <v>2302</v>
      </c>
      <c r="G137" s="286"/>
      <c r="H137" s="286" t="s">
        <v>2356</v>
      </c>
      <c r="I137" s="286" t="s">
        <v>2336</v>
      </c>
      <c r="J137" s="286"/>
      <c r="K137" s="327"/>
    </row>
    <row r="138" spans="2:11" ht="15" customHeight="1">
      <c r="B138" s="325"/>
      <c r="C138" s="286" t="s">
        <v>2337</v>
      </c>
      <c r="D138" s="286"/>
      <c r="E138" s="286"/>
      <c r="F138" s="305" t="s">
        <v>2302</v>
      </c>
      <c r="G138" s="286"/>
      <c r="H138" s="286" t="s">
        <v>2337</v>
      </c>
      <c r="I138" s="286" t="s">
        <v>2336</v>
      </c>
      <c r="J138" s="286"/>
      <c r="K138" s="327"/>
    </row>
    <row r="139" spans="2:11" ht="15" customHeight="1">
      <c r="B139" s="325"/>
      <c r="C139" s="286" t="s">
        <v>40</v>
      </c>
      <c r="D139" s="286"/>
      <c r="E139" s="286"/>
      <c r="F139" s="305" t="s">
        <v>2302</v>
      </c>
      <c r="G139" s="286"/>
      <c r="H139" s="286" t="s">
        <v>2357</v>
      </c>
      <c r="I139" s="286" t="s">
        <v>2336</v>
      </c>
      <c r="J139" s="286"/>
      <c r="K139" s="327"/>
    </row>
    <row r="140" spans="2:11" ht="15" customHeight="1">
      <c r="B140" s="325"/>
      <c r="C140" s="286" t="s">
        <v>2358</v>
      </c>
      <c r="D140" s="286"/>
      <c r="E140" s="286"/>
      <c r="F140" s="305" t="s">
        <v>2302</v>
      </c>
      <c r="G140" s="286"/>
      <c r="H140" s="286" t="s">
        <v>2359</v>
      </c>
      <c r="I140" s="286" t="s">
        <v>2336</v>
      </c>
      <c r="J140" s="286"/>
      <c r="K140" s="327"/>
    </row>
    <row r="141" spans="2:11" ht="15" customHeight="1">
      <c r="B141" s="328"/>
      <c r="C141" s="329"/>
      <c r="D141" s="329"/>
      <c r="E141" s="329"/>
      <c r="F141" s="329"/>
      <c r="G141" s="329"/>
      <c r="H141" s="329"/>
      <c r="I141" s="329"/>
      <c r="J141" s="329"/>
      <c r="K141" s="330"/>
    </row>
    <row r="142" spans="2:11" ht="18.75" customHeight="1">
      <c r="B142" s="282"/>
      <c r="C142" s="282"/>
      <c r="D142" s="282"/>
      <c r="E142" s="282"/>
      <c r="F142" s="317"/>
      <c r="G142" s="282"/>
      <c r="H142" s="282"/>
      <c r="I142" s="282"/>
      <c r="J142" s="282"/>
      <c r="K142" s="282"/>
    </row>
    <row r="143" spans="2:11" ht="18.75" customHeight="1">
      <c r="B143" s="292"/>
      <c r="C143" s="292"/>
      <c r="D143" s="292"/>
      <c r="E143" s="292"/>
      <c r="F143" s="292"/>
      <c r="G143" s="292"/>
      <c r="H143" s="292"/>
      <c r="I143" s="292"/>
      <c r="J143" s="292"/>
      <c r="K143" s="292"/>
    </row>
    <row r="144" spans="2:11" ht="7.5" customHeight="1">
      <c r="B144" s="293"/>
      <c r="C144" s="294"/>
      <c r="D144" s="294"/>
      <c r="E144" s="294"/>
      <c r="F144" s="294"/>
      <c r="G144" s="294"/>
      <c r="H144" s="294"/>
      <c r="I144" s="294"/>
      <c r="J144" s="294"/>
      <c r="K144" s="295"/>
    </row>
    <row r="145" spans="2:11" ht="45" customHeight="1">
      <c r="B145" s="296"/>
      <c r="C145" s="402" t="s">
        <v>2360</v>
      </c>
      <c r="D145" s="402"/>
      <c r="E145" s="402"/>
      <c r="F145" s="402"/>
      <c r="G145" s="402"/>
      <c r="H145" s="402"/>
      <c r="I145" s="402"/>
      <c r="J145" s="402"/>
      <c r="K145" s="297"/>
    </row>
    <row r="146" spans="2:11" ht="17.25" customHeight="1">
      <c r="B146" s="296"/>
      <c r="C146" s="298" t="s">
        <v>2296</v>
      </c>
      <c r="D146" s="298"/>
      <c r="E146" s="298"/>
      <c r="F146" s="298" t="s">
        <v>2297</v>
      </c>
      <c r="G146" s="299"/>
      <c r="H146" s="298" t="s">
        <v>142</v>
      </c>
      <c r="I146" s="298" t="s">
        <v>59</v>
      </c>
      <c r="J146" s="298" t="s">
        <v>2298</v>
      </c>
      <c r="K146" s="297"/>
    </row>
    <row r="147" spans="2:11" ht="17.25" customHeight="1">
      <c r="B147" s="296"/>
      <c r="C147" s="300" t="s">
        <v>2299</v>
      </c>
      <c r="D147" s="300"/>
      <c r="E147" s="300"/>
      <c r="F147" s="301" t="s">
        <v>2300</v>
      </c>
      <c r="G147" s="302"/>
      <c r="H147" s="300"/>
      <c r="I147" s="300"/>
      <c r="J147" s="300" t="s">
        <v>2301</v>
      </c>
      <c r="K147" s="297"/>
    </row>
    <row r="148" spans="2:11" ht="5.25" customHeight="1">
      <c r="B148" s="306"/>
      <c r="C148" s="303"/>
      <c r="D148" s="303"/>
      <c r="E148" s="303"/>
      <c r="F148" s="303"/>
      <c r="G148" s="304"/>
      <c r="H148" s="303"/>
      <c r="I148" s="303"/>
      <c r="J148" s="303"/>
      <c r="K148" s="327"/>
    </row>
    <row r="149" spans="2:11" ht="15" customHeight="1">
      <c r="B149" s="306"/>
      <c r="C149" s="331" t="s">
        <v>2305</v>
      </c>
      <c r="D149" s="286"/>
      <c r="E149" s="286"/>
      <c r="F149" s="332" t="s">
        <v>2302</v>
      </c>
      <c r="G149" s="286"/>
      <c r="H149" s="331" t="s">
        <v>2341</v>
      </c>
      <c r="I149" s="331" t="s">
        <v>2304</v>
      </c>
      <c r="J149" s="331">
        <v>120</v>
      </c>
      <c r="K149" s="327"/>
    </row>
    <row r="150" spans="2:11" ht="15" customHeight="1">
      <c r="B150" s="306"/>
      <c r="C150" s="331" t="s">
        <v>2350</v>
      </c>
      <c r="D150" s="286"/>
      <c r="E150" s="286"/>
      <c r="F150" s="332" t="s">
        <v>2302</v>
      </c>
      <c r="G150" s="286"/>
      <c r="H150" s="331" t="s">
        <v>2361</v>
      </c>
      <c r="I150" s="331" t="s">
        <v>2304</v>
      </c>
      <c r="J150" s="331" t="s">
        <v>2352</v>
      </c>
      <c r="K150" s="327"/>
    </row>
    <row r="151" spans="2:11" ht="15" customHeight="1">
      <c r="B151" s="306"/>
      <c r="C151" s="331" t="s">
        <v>2251</v>
      </c>
      <c r="D151" s="286"/>
      <c r="E151" s="286"/>
      <c r="F151" s="332" t="s">
        <v>2302</v>
      </c>
      <c r="G151" s="286"/>
      <c r="H151" s="331" t="s">
        <v>2362</v>
      </c>
      <c r="I151" s="331" t="s">
        <v>2304</v>
      </c>
      <c r="J151" s="331" t="s">
        <v>2352</v>
      </c>
      <c r="K151" s="327"/>
    </row>
    <row r="152" spans="2:11" ht="15" customHeight="1">
      <c r="B152" s="306"/>
      <c r="C152" s="331" t="s">
        <v>2307</v>
      </c>
      <c r="D152" s="286"/>
      <c r="E152" s="286"/>
      <c r="F152" s="332" t="s">
        <v>2308</v>
      </c>
      <c r="G152" s="286"/>
      <c r="H152" s="331" t="s">
        <v>2341</v>
      </c>
      <c r="I152" s="331" t="s">
        <v>2304</v>
      </c>
      <c r="J152" s="331">
        <v>50</v>
      </c>
      <c r="K152" s="327"/>
    </row>
    <row r="153" spans="2:11" ht="15" customHeight="1">
      <c r="B153" s="306"/>
      <c r="C153" s="331" t="s">
        <v>2310</v>
      </c>
      <c r="D153" s="286"/>
      <c r="E153" s="286"/>
      <c r="F153" s="332" t="s">
        <v>2302</v>
      </c>
      <c r="G153" s="286"/>
      <c r="H153" s="331" t="s">
        <v>2341</v>
      </c>
      <c r="I153" s="331" t="s">
        <v>2312</v>
      </c>
      <c r="J153" s="331"/>
      <c r="K153" s="327"/>
    </row>
    <row r="154" spans="2:11" ht="15" customHeight="1">
      <c r="B154" s="306"/>
      <c r="C154" s="331" t="s">
        <v>2321</v>
      </c>
      <c r="D154" s="286"/>
      <c r="E154" s="286"/>
      <c r="F154" s="332" t="s">
        <v>2308</v>
      </c>
      <c r="G154" s="286"/>
      <c r="H154" s="331" t="s">
        <v>2341</v>
      </c>
      <c r="I154" s="331" t="s">
        <v>2304</v>
      </c>
      <c r="J154" s="331">
        <v>50</v>
      </c>
      <c r="K154" s="327"/>
    </row>
    <row r="155" spans="2:11" ht="15" customHeight="1">
      <c r="B155" s="306"/>
      <c r="C155" s="331" t="s">
        <v>2329</v>
      </c>
      <c r="D155" s="286"/>
      <c r="E155" s="286"/>
      <c r="F155" s="332" t="s">
        <v>2308</v>
      </c>
      <c r="G155" s="286"/>
      <c r="H155" s="331" t="s">
        <v>2341</v>
      </c>
      <c r="I155" s="331" t="s">
        <v>2304</v>
      </c>
      <c r="J155" s="331">
        <v>50</v>
      </c>
      <c r="K155" s="327"/>
    </row>
    <row r="156" spans="2:11" ht="15" customHeight="1">
      <c r="B156" s="306"/>
      <c r="C156" s="331" t="s">
        <v>2327</v>
      </c>
      <c r="D156" s="286"/>
      <c r="E156" s="286"/>
      <c r="F156" s="332" t="s">
        <v>2308</v>
      </c>
      <c r="G156" s="286"/>
      <c r="H156" s="331" t="s">
        <v>2341</v>
      </c>
      <c r="I156" s="331" t="s">
        <v>2304</v>
      </c>
      <c r="J156" s="331">
        <v>50</v>
      </c>
      <c r="K156" s="327"/>
    </row>
    <row r="157" spans="2:11" ht="15" customHeight="1">
      <c r="B157" s="306"/>
      <c r="C157" s="331" t="s">
        <v>132</v>
      </c>
      <c r="D157" s="286"/>
      <c r="E157" s="286"/>
      <c r="F157" s="332" t="s">
        <v>2302</v>
      </c>
      <c r="G157" s="286"/>
      <c r="H157" s="331" t="s">
        <v>2363</v>
      </c>
      <c r="I157" s="331" t="s">
        <v>2304</v>
      </c>
      <c r="J157" s="331" t="s">
        <v>2364</v>
      </c>
      <c r="K157" s="327"/>
    </row>
    <row r="158" spans="2:11" ht="15" customHeight="1">
      <c r="B158" s="306"/>
      <c r="C158" s="331" t="s">
        <v>2365</v>
      </c>
      <c r="D158" s="286"/>
      <c r="E158" s="286"/>
      <c r="F158" s="332" t="s">
        <v>2302</v>
      </c>
      <c r="G158" s="286"/>
      <c r="H158" s="331" t="s">
        <v>2366</v>
      </c>
      <c r="I158" s="331" t="s">
        <v>2336</v>
      </c>
      <c r="J158" s="331"/>
      <c r="K158" s="327"/>
    </row>
    <row r="159" spans="2:11" ht="15" customHeight="1">
      <c r="B159" s="333"/>
      <c r="C159" s="315"/>
      <c r="D159" s="315"/>
      <c r="E159" s="315"/>
      <c r="F159" s="315"/>
      <c r="G159" s="315"/>
      <c r="H159" s="315"/>
      <c r="I159" s="315"/>
      <c r="J159" s="315"/>
      <c r="K159" s="334"/>
    </row>
    <row r="160" spans="2:11" ht="18.75" customHeight="1">
      <c r="B160" s="282"/>
      <c r="C160" s="286"/>
      <c r="D160" s="286"/>
      <c r="E160" s="286"/>
      <c r="F160" s="305"/>
      <c r="G160" s="286"/>
      <c r="H160" s="286"/>
      <c r="I160" s="286"/>
      <c r="J160" s="286"/>
      <c r="K160" s="282"/>
    </row>
    <row r="161" spans="2:11" ht="18.75" customHeight="1">
      <c r="B161" s="292"/>
      <c r="C161" s="292"/>
      <c r="D161" s="292"/>
      <c r="E161" s="292"/>
      <c r="F161" s="292"/>
      <c r="G161" s="292"/>
      <c r="H161" s="292"/>
      <c r="I161" s="292"/>
      <c r="J161" s="292"/>
      <c r="K161" s="292"/>
    </row>
    <row r="162" spans="2:11" ht="7.5" customHeight="1">
      <c r="B162" s="274"/>
      <c r="C162" s="275"/>
      <c r="D162" s="275"/>
      <c r="E162" s="275"/>
      <c r="F162" s="275"/>
      <c r="G162" s="275"/>
      <c r="H162" s="275"/>
      <c r="I162" s="275"/>
      <c r="J162" s="275"/>
      <c r="K162" s="276"/>
    </row>
    <row r="163" spans="2:11" ht="45" customHeight="1">
      <c r="B163" s="277"/>
      <c r="C163" s="399" t="s">
        <v>2367</v>
      </c>
      <c r="D163" s="399"/>
      <c r="E163" s="399"/>
      <c r="F163" s="399"/>
      <c r="G163" s="399"/>
      <c r="H163" s="399"/>
      <c r="I163" s="399"/>
      <c r="J163" s="399"/>
      <c r="K163" s="278"/>
    </row>
    <row r="164" spans="2:11" ht="17.25" customHeight="1">
      <c r="B164" s="277"/>
      <c r="C164" s="298" t="s">
        <v>2296</v>
      </c>
      <c r="D164" s="298"/>
      <c r="E164" s="298"/>
      <c r="F164" s="298" t="s">
        <v>2297</v>
      </c>
      <c r="G164" s="335"/>
      <c r="H164" s="336" t="s">
        <v>142</v>
      </c>
      <c r="I164" s="336" t="s">
        <v>59</v>
      </c>
      <c r="J164" s="298" t="s">
        <v>2298</v>
      </c>
      <c r="K164" s="278"/>
    </row>
    <row r="165" spans="2:11" ht="17.25" customHeight="1">
      <c r="B165" s="279"/>
      <c r="C165" s="300" t="s">
        <v>2299</v>
      </c>
      <c r="D165" s="300"/>
      <c r="E165" s="300"/>
      <c r="F165" s="301" t="s">
        <v>2300</v>
      </c>
      <c r="G165" s="337"/>
      <c r="H165" s="338"/>
      <c r="I165" s="338"/>
      <c r="J165" s="300" t="s">
        <v>2301</v>
      </c>
      <c r="K165" s="280"/>
    </row>
    <row r="166" spans="2:11" ht="5.25" customHeight="1">
      <c r="B166" s="306"/>
      <c r="C166" s="303"/>
      <c r="D166" s="303"/>
      <c r="E166" s="303"/>
      <c r="F166" s="303"/>
      <c r="G166" s="304"/>
      <c r="H166" s="303"/>
      <c r="I166" s="303"/>
      <c r="J166" s="303"/>
      <c r="K166" s="327"/>
    </row>
    <row r="167" spans="2:11" ht="15" customHeight="1">
      <c r="B167" s="306"/>
      <c r="C167" s="286" t="s">
        <v>2305</v>
      </c>
      <c r="D167" s="286"/>
      <c r="E167" s="286"/>
      <c r="F167" s="305" t="s">
        <v>2302</v>
      </c>
      <c r="G167" s="286"/>
      <c r="H167" s="286" t="s">
        <v>2341</v>
      </c>
      <c r="I167" s="286" t="s">
        <v>2304</v>
      </c>
      <c r="J167" s="286">
        <v>120</v>
      </c>
      <c r="K167" s="327"/>
    </row>
    <row r="168" spans="2:11" ht="15" customHeight="1">
      <c r="B168" s="306"/>
      <c r="C168" s="286" t="s">
        <v>2350</v>
      </c>
      <c r="D168" s="286"/>
      <c r="E168" s="286"/>
      <c r="F168" s="305" t="s">
        <v>2302</v>
      </c>
      <c r="G168" s="286"/>
      <c r="H168" s="286" t="s">
        <v>2351</v>
      </c>
      <c r="I168" s="286" t="s">
        <v>2304</v>
      </c>
      <c r="J168" s="286" t="s">
        <v>2352</v>
      </c>
      <c r="K168" s="327"/>
    </row>
    <row r="169" spans="2:11" ht="15" customHeight="1">
      <c r="B169" s="306"/>
      <c r="C169" s="286" t="s">
        <v>2251</v>
      </c>
      <c r="D169" s="286"/>
      <c r="E169" s="286"/>
      <c r="F169" s="305" t="s">
        <v>2302</v>
      </c>
      <c r="G169" s="286"/>
      <c r="H169" s="286" t="s">
        <v>2368</v>
      </c>
      <c r="I169" s="286" t="s">
        <v>2304</v>
      </c>
      <c r="J169" s="286" t="s">
        <v>2352</v>
      </c>
      <c r="K169" s="327"/>
    </row>
    <row r="170" spans="2:11" ht="15" customHeight="1">
      <c r="B170" s="306"/>
      <c r="C170" s="286" t="s">
        <v>2307</v>
      </c>
      <c r="D170" s="286"/>
      <c r="E170" s="286"/>
      <c r="F170" s="305" t="s">
        <v>2308</v>
      </c>
      <c r="G170" s="286"/>
      <c r="H170" s="286" t="s">
        <v>2368</v>
      </c>
      <c r="I170" s="286" t="s">
        <v>2304</v>
      </c>
      <c r="J170" s="286">
        <v>50</v>
      </c>
      <c r="K170" s="327"/>
    </row>
    <row r="171" spans="2:11" ht="15" customHeight="1">
      <c r="B171" s="306"/>
      <c r="C171" s="286" t="s">
        <v>2310</v>
      </c>
      <c r="D171" s="286"/>
      <c r="E171" s="286"/>
      <c r="F171" s="305" t="s">
        <v>2302</v>
      </c>
      <c r="G171" s="286"/>
      <c r="H171" s="286" t="s">
        <v>2368</v>
      </c>
      <c r="I171" s="286" t="s">
        <v>2312</v>
      </c>
      <c r="J171" s="286"/>
      <c r="K171" s="327"/>
    </row>
    <row r="172" spans="2:11" ht="15" customHeight="1">
      <c r="B172" s="306"/>
      <c r="C172" s="286" t="s">
        <v>2321</v>
      </c>
      <c r="D172" s="286"/>
      <c r="E172" s="286"/>
      <c r="F172" s="305" t="s">
        <v>2308</v>
      </c>
      <c r="G172" s="286"/>
      <c r="H172" s="286" t="s">
        <v>2368</v>
      </c>
      <c r="I172" s="286" t="s">
        <v>2304</v>
      </c>
      <c r="J172" s="286">
        <v>50</v>
      </c>
      <c r="K172" s="327"/>
    </row>
    <row r="173" spans="2:11" ht="15" customHeight="1">
      <c r="B173" s="306"/>
      <c r="C173" s="286" t="s">
        <v>2329</v>
      </c>
      <c r="D173" s="286"/>
      <c r="E173" s="286"/>
      <c r="F173" s="305" t="s">
        <v>2308</v>
      </c>
      <c r="G173" s="286"/>
      <c r="H173" s="286" t="s">
        <v>2368</v>
      </c>
      <c r="I173" s="286" t="s">
        <v>2304</v>
      </c>
      <c r="J173" s="286">
        <v>50</v>
      </c>
      <c r="K173" s="327"/>
    </row>
    <row r="174" spans="2:11" ht="15" customHeight="1">
      <c r="B174" s="306"/>
      <c r="C174" s="286" t="s">
        <v>2327</v>
      </c>
      <c r="D174" s="286"/>
      <c r="E174" s="286"/>
      <c r="F174" s="305" t="s">
        <v>2308</v>
      </c>
      <c r="G174" s="286"/>
      <c r="H174" s="286" t="s">
        <v>2368</v>
      </c>
      <c r="I174" s="286" t="s">
        <v>2304</v>
      </c>
      <c r="J174" s="286">
        <v>50</v>
      </c>
      <c r="K174" s="327"/>
    </row>
    <row r="175" spans="2:11" ht="15" customHeight="1">
      <c r="B175" s="306"/>
      <c r="C175" s="286" t="s">
        <v>141</v>
      </c>
      <c r="D175" s="286"/>
      <c r="E175" s="286"/>
      <c r="F175" s="305" t="s">
        <v>2302</v>
      </c>
      <c r="G175" s="286"/>
      <c r="H175" s="286" t="s">
        <v>2369</v>
      </c>
      <c r="I175" s="286" t="s">
        <v>2370</v>
      </c>
      <c r="J175" s="286"/>
      <c r="K175" s="327"/>
    </row>
    <row r="176" spans="2:11" ht="15" customHeight="1">
      <c r="B176" s="306"/>
      <c r="C176" s="286" t="s">
        <v>59</v>
      </c>
      <c r="D176" s="286"/>
      <c r="E176" s="286"/>
      <c r="F176" s="305" t="s">
        <v>2302</v>
      </c>
      <c r="G176" s="286"/>
      <c r="H176" s="286" t="s">
        <v>2371</v>
      </c>
      <c r="I176" s="286" t="s">
        <v>2372</v>
      </c>
      <c r="J176" s="286">
        <v>1</v>
      </c>
      <c r="K176" s="327"/>
    </row>
    <row r="177" spans="2:11" ht="15" customHeight="1">
      <c r="B177" s="306"/>
      <c r="C177" s="286" t="s">
        <v>55</v>
      </c>
      <c r="D177" s="286"/>
      <c r="E177" s="286"/>
      <c r="F177" s="305" t="s">
        <v>2302</v>
      </c>
      <c r="G177" s="286"/>
      <c r="H177" s="286" t="s">
        <v>2373</v>
      </c>
      <c r="I177" s="286" t="s">
        <v>2304</v>
      </c>
      <c r="J177" s="286">
        <v>20</v>
      </c>
      <c r="K177" s="327"/>
    </row>
    <row r="178" spans="2:11" ht="15" customHeight="1">
      <c r="B178" s="306"/>
      <c r="C178" s="286" t="s">
        <v>142</v>
      </c>
      <c r="D178" s="286"/>
      <c r="E178" s="286"/>
      <c r="F178" s="305" t="s">
        <v>2302</v>
      </c>
      <c r="G178" s="286"/>
      <c r="H178" s="286" t="s">
        <v>2374</v>
      </c>
      <c r="I178" s="286" t="s">
        <v>2304</v>
      </c>
      <c r="J178" s="286">
        <v>255</v>
      </c>
      <c r="K178" s="327"/>
    </row>
    <row r="179" spans="2:11" ht="15" customHeight="1">
      <c r="B179" s="306"/>
      <c r="C179" s="286" t="s">
        <v>143</v>
      </c>
      <c r="D179" s="286"/>
      <c r="E179" s="286"/>
      <c r="F179" s="305" t="s">
        <v>2302</v>
      </c>
      <c r="G179" s="286"/>
      <c r="H179" s="286" t="s">
        <v>2267</v>
      </c>
      <c r="I179" s="286" t="s">
        <v>2304</v>
      </c>
      <c r="J179" s="286">
        <v>10</v>
      </c>
      <c r="K179" s="327"/>
    </row>
    <row r="180" spans="2:11" ht="15" customHeight="1">
      <c r="B180" s="306"/>
      <c r="C180" s="286" t="s">
        <v>144</v>
      </c>
      <c r="D180" s="286"/>
      <c r="E180" s="286"/>
      <c r="F180" s="305" t="s">
        <v>2302</v>
      </c>
      <c r="G180" s="286"/>
      <c r="H180" s="286" t="s">
        <v>2375</v>
      </c>
      <c r="I180" s="286" t="s">
        <v>2336</v>
      </c>
      <c r="J180" s="286"/>
      <c r="K180" s="327"/>
    </row>
    <row r="181" spans="2:11" ht="15" customHeight="1">
      <c r="B181" s="306"/>
      <c r="C181" s="286" t="s">
        <v>2376</v>
      </c>
      <c r="D181" s="286"/>
      <c r="E181" s="286"/>
      <c r="F181" s="305" t="s">
        <v>2302</v>
      </c>
      <c r="G181" s="286"/>
      <c r="H181" s="286" t="s">
        <v>2377</v>
      </c>
      <c r="I181" s="286" t="s">
        <v>2336</v>
      </c>
      <c r="J181" s="286"/>
      <c r="K181" s="327"/>
    </row>
    <row r="182" spans="2:11" ht="15" customHeight="1">
      <c r="B182" s="306"/>
      <c r="C182" s="286" t="s">
        <v>2365</v>
      </c>
      <c r="D182" s="286"/>
      <c r="E182" s="286"/>
      <c r="F182" s="305" t="s">
        <v>2302</v>
      </c>
      <c r="G182" s="286"/>
      <c r="H182" s="286" t="s">
        <v>2378</v>
      </c>
      <c r="I182" s="286" t="s">
        <v>2336</v>
      </c>
      <c r="J182" s="286"/>
      <c r="K182" s="327"/>
    </row>
    <row r="183" spans="2:11" ht="15" customHeight="1">
      <c r="B183" s="306"/>
      <c r="C183" s="286" t="s">
        <v>146</v>
      </c>
      <c r="D183" s="286"/>
      <c r="E183" s="286"/>
      <c r="F183" s="305" t="s">
        <v>2308</v>
      </c>
      <c r="G183" s="286"/>
      <c r="H183" s="286" t="s">
        <v>2379</v>
      </c>
      <c r="I183" s="286" t="s">
        <v>2304</v>
      </c>
      <c r="J183" s="286">
        <v>50</v>
      </c>
      <c r="K183" s="327"/>
    </row>
    <row r="184" spans="2:11" ht="15" customHeight="1">
      <c r="B184" s="306"/>
      <c r="C184" s="286" t="s">
        <v>2380</v>
      </c>
      <c r="D184" s="286"/>
      <c r="E184" s="286"/>
      <c r="F184" s="305" t="s">
        <v>2308</v>
      </c>
      <c r="G184" s="286"/>
      <c r="H184" s="286" t="s">
        <v>2381</v>
      </c>
      <c r="I184" s="286" t="s">
        <v>2382</v>
      </c>
      <c r="J184" s="286"/>
      <c r="K184" s="327"/>
    </row>
    <row r="185" spans="2:11" ht="15" customHeight="1">
      <c r="B185" s="306"/>
      <c r="C185" s="286" t="s">
        <v>2383</v>
      </c>
      <c r="D185" s="286"/>
      <c r="E185" s="286"/>
      <c r="F185" s="305" t="s">
        <v>2308</v>
      </c>
      <c r="G185" s="286"/>
      <c r="H185" s="286" t="s">
        <v>2384</v>
      </c>
      <c r="I185" s="286" t="s">
        <v>2382</v>
      </c>
      <c r="J185" s="286"/>
      <c r="K185" s="327"/>
    </row>
    <row r="186" spans="2:11" ht="15" customHeight="1">
      <c r="B186" s="306"/>
      <c r="C186" s="286" t="s">
        <v>2385</v>
      </c>
      <c r="D186" s="286"/>
      <c r="E186" s="286"/>
      <c r="F186" s="305" t="s">
        <v>2308</v>
      </c>
      <c r="G186" s="286"/>
      <c r="H186" s="286" t="s">
        <v>2386</v>
      </c>
      <c r="I186" s="286" t="s">
        <v>2382</v>
      </c>
      <c r="J186" s="286"/>
      <c r="K186" s="327"/>
    </row>
    <row r="187" spans="2:11" ht="15" customHeight="1">
      <c r="B187" s="306"/>
      <c r="C187" s="339" t="s">
        <v>2387</v>
      </c>
      <c r="D187" s="286"/>
      <c r="E187" s="286"/>
      <c r="F187" s="305" t="s">
        <v>2308</v>
      </c>
      <c r="G187" s="286"/>
      <c r="H187" s="286" t="s">
        <v>2388</v>
      </c>
      <c r="I187" s="286" t="s">
        <v>2389</v>
      </c>
      <c r="J187" s="340" t="s">
        <v>2390</v>
      </c>
      <c r="K187" s="327"/>
    </row>
    <row r="188" spans="2:11" ht="15" customHeight="1">
      <c r="B188" s="306"/>
      <c r="C188" s="291" t="s">
        <v>44</v>
      </c>
      <c r="D188" s="286"/>
      <c r="E188" s="286"/>
      <c r="F188" s="305" t="s">
        <v>2302</v>
      </c>
      <c r="G188" s="286"/>
      <c r="H188" s="282" t="s">
        <v>2391</v>
      </c>
      <c r="I188" s="286" t="s">
        <v>2392</v>
      </c>
      <c r="J188" s="286"/>
      <c r="K188" s="327"/>
    </row>
    <row r="189" spans="2:11" ht="15" customHeight="1">
      <c r="B189" s="306"/>
      <c r="C189" s="291" t="s">
        <v>2393</v>
      </c>
      <c r="D189" s="286"/>
      <c r="E189" s="286"/>
      <c r="F189" s="305" t="s">
        <v>2302</v>
      </c>
      <c r="G189" s="286"/>
      <c r="H189" s="286" t="s">
        <v>2394</v>
      </c>
      <c r="I189" s="286" t="s">
        <v>2336</v>
      </c>
      <c r="J189" s="286"/>
      <c r="K189" s="327"/>
    </row>
    <row r="190" spans="2:11" ht="15" customHeight="1">
      <c r="B190" s="306"/>
      <c r="C190" s="291" t="s">
        <v>2395</v>
      </c>
      <c r="D190" s="286"/>
      <c r="E190" s="286"/>
      <c r="F190" s="305" t="s">
        <v>2302</v>
      </c>
      <c r="G190" s="286"/>
      <c r="H190" s="286" t="s">
        <v>2396</v>
      </c>
      <c r="I190" s="286" t="s">
        <v>2336</v>
      </c>
      <c r="J190" s="286"/>
      <c r="K190" s="327"/>
    </row>
    <row r="191" spans="2:11" ht="15" customHeight="1">
      <c r="B191" s="306"/>
      <c r="C191" s="291" t="s">
        <v>2397</v>
      </c>
      <c r="D191" s="286"/>
      <c r="E191" s="286"/>
      <c r="F191" s="305" t="s">
        <v>2308</v>
      </c>
      <c r="G191" s="286"/>
      <c r="H191" s="286" t="s">
        <v>2398</v>
      </c>
      <c r="I191" s="286" t="s">
        <v>2336</v>
      </c>
      <c r="J191" s="286"/>
      <c r="K191" s="327"/>
    </row>
    <row r="192" spans="2:11" ht="15" customHeight="1">
      <c r="B192" s="333"/>
      <c r="C192" s="341"/>
      <c r="D192" s="315"/>
      <c r="E192" s="315"/>
      <c r="F192" s="315"/>
      <c r="G192" s="315"/>
      <c r="H192" s="315"/>
      <c r="I192" s="315"/>
      <c r="J192" s="315"/>
      <c r="K192" s="334"/>
    </row>
    <row r="193" spans="2:11" ht="18.75" customHeight="1">
      <c r="B193" s="282"/>
      <c r="C193" s="286"/>
      <c r="D193" s="286"/>
      <c r="E193" s="286"/>
      <c r="F193" s="305"/>
      <c r="G193" s="286"/>
      <c r="H193" s="286"/>
      <c r="I193" s="286"/>
      <c r="J193" s="286"/>
      <c r="K193" s="282"/>
    </row>
    <row r="194" spans="2:11" ht="18.75" customHeight="1">
      <c r="B194" s="282"/>
      <c r="C194" s="286"/>
      <c r="D194" s="286"/>
      <c r="E194" s="286"/>
      <c r="F194" s="305"/>
      <c r="G194" s="286"/>
      <c r="H194" s="286"/>
      <c r="I194" s="286"/>
      <c r="J194" s="286"/>
      <c r="K194" s="282"/>
    </row>
    <row r="195" spans="2:11" ht="18.75" customHeight="1">
      <c r="B195" s="292"/>
      <c r="C195" s="292"/>
      <c r="D195" s="292"/>
      <c r="E195" s="292"/>
      <c r="F195" s="292"/>
      <c r="G195" s="292"/>
      <c r="H195" s="292"/>
      <c r="I195" s="292"/>
      <c r="J195" s="292"/>
      <c r="K195" s="292"/>
    </row>
    <row r="196" spans="2:11" ht="13.5">
      <c r="B196" s="274"/>
      <c r="C196" s="275"/>
      <c r="D196" s="275"/>
      <c r="E196" s="275"/>
      <c r="F196" s="275"/>
      <c r="G196" s="275"/>
      <c r="H196" s="275"/>
      <c r="I196" s="275"/>
      <c r="J196" s="275"/>
      <c r="K196" s="276"/>
    </row>
    <row r="197" spans="2:11" ht="22.2">
      <c r="B197" s="277"/>
      <c r="C197" s="399" t="s">
        <v>2399</v>
      </c>
      <c r="D197" s="399"/>
      <c r="E197" s="399"/>
      <c r="F197" s="399"/>
      <c r="G197" s="399"/>
      <c r="H197" s="399"/>
      <c r="I197" s="399"/>
      <c r="J197" s="399"/>
      <c r="K197" s="278"/>
    </row>
    <row r="198" spans="2:11" ht="25.5" customHeight="1">
      <c r="B198" s="277"/>
      <c r="C198" s="342" t="s">
        <v>2400</v>
      </c>
      <c r="D198" s="342"/>
      <c r="E198" s="342"/>
      <c r="F198" s="342" t="s">
        <v>2401</v>
      </c>
      <c r="G198" s="343"/>
      <c r="H198" s="403" t="s">
        <v>2402</v>
      </c>
      <c r="I198" s="403"/>
      <c r="J198" s="403"/>
      <c r="K198" s="278"/>
    </row>
    <row r="199" spans="2:11" ht="5.25" customHeight="1">
      <c r="B199" s="306"/>
      <c r="C199" s="303"/>
      <c r="D199" s="303"/>
      <c r="E199" s="303"/>
      <c r="F199" s="303"/>
      <c r="G199" s="286"/>
      <c r="H199" s="303"/>
      <c r="I199" s="303"/>
      <c r="J199" s="303"/>
      <c r="K199" s="327"/>
    </row>
    <row r="200" spans="2:11" ht="15" customHeight="1">
      <c r="B200" s="306"/>
      <c r="C200" s="286" t="s">
        <v>2392</v>
      </c>
      <c r="D200" s="286"/>
      <c r="E200" s="286"/>
      <c r="F200" s="305" t="s">
        <v>45</v>
      </c>
      <c r="G200" s="286"/>
      <c r="H200" s="404" t="s">
        <v>2403</v>
      </c>
      <c r="I200" s="404"/>
      <c r="J200" s="404"/>
      <c r="K200" s="327"/>
    </row>
    <row r="201" spans="2:11" ht="15" customHeight="1">
      <c r="B201" s="306"/>
      <c r="C201" s="312"/>
      <c r="D201" s="286"/>
      <c r="E201" s="286"/>
      <c r="F201" s="305" t="s">
        <v>46</v>
      </c>
      <c r="G201" s="286"/>
      <c r="H201" s="404" t="s">
        <v>2404</v>
      </c>
      <c r="I201" s="404"/>
      <c r="J201" s="404"/>
      <c r="K201" s="327"/>
    </row>
    <row r="202" spans="2:11" ht="15" customHeight="1">
      <c r="B202" s="306"/>
      <c r="C202" s="312"/>
      <c r="D202" s="286"/>
      <c r="E202" s="286"/>
      <c r="F202" s="305" t="s">
        <v>49</v>
      </c>
      <c r="G202" s="286"/>
      <c r="H202" s="404" t="s">
        <v>2405</v>
      </c>
      <c r="I202" s="404"/>
      <c r="J202" s="404"/>
      <c r="K202" s="327"/>
    </row>
    <row r="203" spans="2:11" ht="15" customHeight="1">
      <c r="B203" s="306"/>
      <c r="C203" s="286"/>
      <c r="D203" s="286"/>
      <c r="E203" s="286"/>
      <c r="F203" s="305" t="s">
        <v>47</v>
      </c>
      <c r="G203" s="286"/>
      <c r="H203" s="404" t="s">
        <v>2406</v>
      </c>
      <c r="I203" s="404"/>
      <c r="J203" s="404"/>
      <c r="K203" s="327"/>
    </row>
    <row r="204" spans="2:11" ht="15" customHeight="1">
      <c r="B204" s="306"/>
      <c r="C204" s="286"/>
      <c r="D204" s="286"/>
      <c r="E204" s="286"/>
      <c r="F204" s="305" t="s">
        <v>48</v>
      </c>
      <c r="G204" s="286"/>
      <c r="H204" s="404" t="s">
        <v>2407</v>
      </c>
      <c r="I204" s="404"/>
      <c r="J204" s="404"/>
      <c r="K204" s="327"/>
    </row>
    <row r="205" spans="2:11" ht="15" customHeight="1">
      <c r="B205" s="306"/>
      <c r="C205" s="286"/>
      <c r="D205" s="286"/>
      <c r="E205" s="286"/>
      <c r="F205" s="305"/>
      <c r="G205" s="286"/>
      <c r="H205" s="286"/>
      <c r="I205" s="286"/>
      <c r="J205" s="286"/>
      <c r="K205" s="327"/>
    </row>
    <row r="206" spans="2:11" ht="15" customHeight="1">
      <c r="B206" s="306"/>
      <c r="C206" s="286" t="s">
        <v>2348</v>
      </c>
      <c r="D206" s="286"/>
      <c r="E206" s="286"/>
      <c r="F206" s="305" t="s">
        <v>88</v>
      </c>
      <c r="G206" s="286"/>
      <c r="H206" s="404" t="s">
        <v>2408</v>
      </c>
      <c r="I206" s="404"/>
      <c r="J206" s="404"/>
      <c r="K206" s="327"/>
    </row>
    <row r="207" spans="2:11" ht="15" customHeight="1">
      <c r="B207" s="306"/>
      <c r="C207" s="312"/>
      <c r="D207" s="286"/>
      <c r="E207" s="286"/>
      <c r="F207" s="305" t="s">
        <v>2246</v>
      </c>
      <c r="G207" s="286"/>
      <c r="H207" s="404" t="s">
        <v>2247</v>
      </c>
      <c r="I207" s="404"/>
      <c r="J207" s="404"/>
      <c r="K207" s="327"/>
    </row>
    <row r="208" spans="2:11" ht="15" customHeight="1">
      <c r="B208" s="306"/>
      <c r="C208" s="286"/>
      <c r="D208" s="286"/>
      <c r="E208" s="286"/>
      <c r="F208" s="305" t="s">
        <v>2244</v>
      </c>
      <c r="G208" s="286"/>
      <c r="H208" s="404" t="s">
        <v>2409</v>
      </c>
      <c r="I208" s="404"/>
      <c r="J208" s="404"/>
      <c r="K208" s="327"/>
    </row>
    <row r="209" spans="2:11" ht="15" customHeight="1">
      <c r="B209" s="344"/>
      <c r="C209" s="312"/>
      <c r="D209" s="312"/>
      <c r="E209" s="312"/>
      <c r="F209" s="305" t="s">
        <v>81</v>
      </c>
      <c r="G209" s="291"/>
      <c r="H209" s="405" t="s">
        <v>2248</v>
      </c>
      <c r="I209" s="405"/>
      <c r="J209" s="405"/>
      <c r="K209" s="345"/>
    </row>
    <row r="210" spans="2:11" ht="15" customHeight="1">
      <c r="B210" s="344"/>
      <c r="C210" s="312"/>
      <c r="D210" s="312"/>
      <c r="E210" s="312"/>
      <c r="F210" s="305" t="s">
        <v>2249</v>
      </c>
      <c r="G210" s="291"/>
      <c r="H210" s="405" t="s">
        <v>187</v>
      </c>
      <c r="I210" s="405"/>
      <c r="J210" s="405"/>
      <c r="K210" s="345"/>
    </row>
    <row r="211" spans="2:11" ht="15" customHeight="1">
      <c r="B211" s="344"/>
      <c r="C211" s="312"/>
      <c r="D211" s="312"/>
      <c r="E211" s="312"/>
      <c r="F211" s="346"/>
      <c r="G211" s="291"/>
      <c r="H211" s="347"/>
      <c r="I211" s="347"/>
      <c r="J211" s="347"/>
      <c r="K211" s="345"/>
    </row>
    <row r="212" spans="2:11" ht="15" customHeight="1">
      <c r="B212" s="344"/>
      <c r="C212" s="286" t="s">
        <v>2372</v>
      </c>
      <c r="D212" s="312"/>
      <c r="E212" s="312"/>
      <c r="F212" s="305">
        <v>1</v>
      </c>
      <c r="G212" s="291"/>
      <c r="H212" s="405" t="s">
        <v>2410</v>
      </c>
      <c r="I212" s="405"/>
      <c r="J212" s="405"/>
      <c r="K212" s="345"/>
    </row>
    <row r="213" spans="2:11" ht="15" customHeight="1">
      <c r="B213" s="344"/>
      <c r="C213" s="312"/>
      <c r="D213" s="312"/>
      <c r="E213" s="312"/>
      <c r="F213" s="305">
        <v>2</v>
      </c>
      <c r="G213" s="291"/>
      <c r="H213" s="405" t="s">
        <v>2411</v>
      </c>
      <c r="I213" s="405"/>
      <c r="J213" s="405"/>
      <c r="K213" s="345"/>
    </row>
    <row r="214" spans="2:11" ht="15" customHeight="1">
      <c r="B214" s="344"/>
      <c r="C214" s="312"/>
      <c r="D214" s="312"/>
      <c r="E214" s="312"/>
      <c r="F214" s="305">
        <v>3</v>
      </c>
      <c r="G214" s="291"/>
      <c r="H214" s="405" t="s">
        <v>2412</v>
      </c>
      <c r="I214" s="405"/>
      <c r="J214" s="405"/>
      <c r="K214" s="345"/>
    </row>
    <row r="215" spans="2:11" ht="15" customHeight="1">
      <c r="B215" s="344"/>
      <c r="C215" s="312"/>
      <c r="D215" s="312"/>
      <c r="E215" s="312"/>
      <c r="F215" s="305">
        <v>4</v>
      </c>
      <c r="G215" s="291"/>
      <c r="H215" s="405" t="s">
        <v>2413</v>
      </c>
      <c r="I215" s="405"/>
      <c r="J215" s="405"/>
      <c r="K215" s="345"/>
    </row>
    <row r="216" spans="2:11" ht="12.75" customHeight="1">
      <c r="B216" s="348"/>
      <c r="C216" s="349"/>
      <c r="D216" s="349"/>
      <c r="E216" s="349"/>
      <c r="F216" s="349"/>
      <c r="G216" s="349"/>
      <c r="H216" s="349"/>
      <c r="I216" s="349"/>
      <c r="J216" s="349"/>
      <c r="K216" s="350"/>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83</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125</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84</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ROUND(J80,2)</f>
        <v>1048937.61</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ROUND(SUM(BE80:BE103),2)</f>
        <v>1048937.61</v>
      </c>
      <c r="G30" s="41"/>
      <c r="H30" s="41"/>
      <c r="I30" s="132">
        <v>0.21</v>
      </c>
      <c r="J30" s="131">
        <f>ROUND(ROUND((SUM(BE80:BE103)),2)*I30,2)</f>
        <v>220276.9</v>
      </c>
      <c r="K30" s="44"/>
    </row>
    <row r="31" spans="2:11" s="1" customFormat="1" ht="14.4" customHeight="1">
      <c r="B31" s="40"/>
      <c r="C31" s="41"/>
      <c r="D31" s="41"/>
      <c r="E31" s="48" t="s">
        <v>46</v>
      </c>
      <c r="F31" s="131">
        <f>ROUND(SUM(BF80:BF103),2)</f>
        <v>0</v>
      </c>
      <c r="G31" s="41"/>
      <c r="H31" s="41"/>
      <c r="I31" s="132">
        <v>0.15</v>
      </c>
      <c r="J31" s="131">
        <f>ROUND(ROUND((SUM(BF80:BF103)),2)*I31,2)</f>
        <v>0</v>
      </c>
      <c r="K31" s="44"/>
    </row>
    <row r="32" spans="2:11" s="1" customFormat="1" ht="14.4" customHeight="1" hidden="1">
      <c r="B32" s="40"/>
      <c r="C32" s="41"/>
      <c r="D32" s="41"/>
      <c r="E32" s="48" t="s">
        <v>47</v>
      </c>
      <c r="F32" s="131">
        <f>ROUND(SUM(BG80:BG103),2)</f>
        <v>0</v>
      </c>
      <c r="G32" s="41"/>
      <c r="H32" s="41"/>
      <c r="I32" s="132">
        <v>0.21</v>
      </c>
      <c r="J32" s="131">
        <v>0</v>
      </c>
      <c r="K32" s="44"/>
    </row>
    <row r="33" spans="2:11" s="1" customFormat="1" ht="14.4" customHeight="1" hidden="1">
      <c r="B33" s="40"/>
      <c r="C33" s="41"/>
      <c r="D33" s="41"/>
      <c r="E33" s="48" t="s">
        <v>48</v>
      </c>
      <c r="F33" s="131">
        <f>ROUND(SUM(BH80:BH103),2)</f>
        <v>0</v>
      </c>
      <c r="G33" s="41"/>
      <c r="H33" s="41"/>
      <c r="I33" s="132">
        <v>0.15</v>
      </c>
      <c r="J33" s="131">
        <v>0</v>
      </c>
      <c r="K33" s="44"/>
    </row>
    <row r="34" spans="2:11" s="1" customFormat="1" ht="14.4" customHeight="1" hidden="1">
      <c r="B34" s="40"/>
      <c r="C34" s="41"/>
      <c r="D34" s="41"/>
      <c r="E34" s="48" t="s">
        <v>49</v>
      </c>
      <c r="F34" s="131">
        <f>ROUND(SUM(BI80:BI103),2)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1269214.51</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000a - Vedlejší a ostatní náklady - způsobilé</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J80</f>
        <v>1048937.6099999999</v>
      </c>
      <c r="K56" s="44"/>
      <c r="AU56" s="24" t="s">
        <v>135</v>
      </c>
    </row>
    <row r="57" spans="2:11" s="7" customFormat="1" ht="24.9" customHeight="1">
      <c r="B57" s="150"/>
      <c r="C57" s="151"/>
      <c r="D57" s="152" t="s">
        <v>136</v>
      </c>
      <c r="E57" s="153"/>
      <c r="F57" s="153"/>
      <c r="G57" s="153"/>
      <c r="H57" s="153"/>
      <c r="I57" s="154"/>
      <c r="J57" s="155">
        <f>J81</f>
        <v>1048937.6099999999</v>
      </c>
      <c r="K57" s="156"/>
    </row>
    <row r="58" spans="2:11" s="8" customFormat="1" ht="19.95" customHeight="1">
      <c r="B58" s="157"/>
      <c r="C58" s="158"/>
      <c r="D58" s="159" t="s">
        <v>137</v>
      </c>
      <c r="E58" s="160"/>
      <c r="F58" s="160"/>
      <c r="G58" s="160"/>
      <c r="H58" s="160"/>
      <c r="I58" s="161"/>
      <c r="J58" s="162">
        <f>J82</f>
        <v>856188.49</v>
      </c>
      <c r="K58" s="163"/>
    </row>
    <row r="59" spans="2:11" s="8" customFormat="1" ht="19.95" customHeight="1">
      <c r="B59" s="157"/>
      <c r="C59" s="158"/>
      <c r="D59" s="159" t="s">
        <v>138</v>
      </c>
      <c r="E59" s="160"/>
      <c r="F59" s="160"/>
      <c r="G59" s="160"/>
      <c r="H59" s="160"/>
      <c r="I59" s="161"/>
      <c r="J59" s="162">
        <f>J92</f>
        <v>147501.72</v>
      </c>
      <c r="K59" s="163"/>
    </row>
    <row r="60" spans="2:11" s="8" customFormat="1" ht="19.95" customHeight="1">
      <c r="B60" s="157"/>
      <c r="C60" s="158"/>
      <c r="D60" s="159" t="s">
        <v>139</v>
      </c>
      <c r="E60" s="160"/>
      <c r="F60" s="160"/>
      <c r="G60" s="160"/>
      <c r="H60" s="160"/>
      <c r="I60" s="161"/>
      <c r="J60" s="162">
        <f>J97</f>
        <v>45247.4</v>
      </c>
      <c r="K60" s="163"/>
    </row>
    <row r="61" spans="2:11" s="1" customFormat="1" ht="21.75" customHeight="1">
      <c r="B61" s="40"/>
      <c r="C61" s="41"/>
      <c r="D61" s="41"/>
      <c r="E61" s="41"/>
      <c r="F61" s="41"/>
      <c r="G61" s="41"/>
      <c r="H61" s="41"/>
      <c r="I61" s="117"/>
      <c r="J61" s="41"/>
      <c r="K61" s="44"/>
    </row>
    <row r="62" spans="2:11" s="1" customFormat="1" ht="6.9" customHeight="1">
      <c r="B62" s="55"/>
      <c r="C62" s="56"/>
      <c r="D62" s="56"/>
      <c r="E62" s="56"/>
      <c r="F62" s="56"/>
      <c r="G62" s="56"/>
      <c r="H62" s="56"/>
      <c r="I62" s="140"/>
      <c r="J62" s="56"/>
      <c r="K62" s="57"/>
    </row>
    <row r="66" spans="2:12" s="1" customFormat="1" ht="6.9" customHeight="1">
      <c r="B66" s="58"/>
      <c r="C66" s="59"/>
      <c r="D66" s="59"/>
      <c r="E66" s="59"/>
      <c r="F66" s="59"/>
      <c r="G66" s="59"/>
      <c r="H66" s="59"/>
      <c r="I66" s="143"/>
      <c r="J66" s="59"/>
      <c r="K66" s="59"/>
      <c r="L66" s="60"/>
    </row>
    <row r="67" spans="2:12" s="1" customFormat="1" ht="36.9" customHeight="1">
      <c r="B67" s="40"/>
      <c r="C67" s="61" t="s">
        <v>140</v>
      </c>
      <c r="D67" s="62"/>
      <c r="E67" s="62"/>
      <c r="F67" s="62"/>
      <c r="G67" s="62"/>
      <c r="H67" s="62"/>
      <c r="I67" s="164"/>
      <c r="J67" s="62"/>
      <c r="K67" s="62"/>
      <c r="L67" s="60"/>
    </row>
    <row r="68" spans="2:12" s="1" customFormat="1" ht="6.9" customHeight="1">
      <c r="B68" s="40"/>
      <c r="C68" s="62"/>
      <c r="D68" s="62"/>
      <c r="E68" s="62"/>
      <c r="F68" s="62"/>
      <c r="G68" s="62"/>
      <c r="H68" s="62"/>
      <c r="I68" s="164"/>
      <c r="J68" s="62"/>
      <c r="K68" s="62"/>
      <c r="L68" s="60"/>
    </row>
    <row r="69" spans="2:12" s="1" customFormat="1" ht="14.4" customHeight="1">
      <c r="B69" s="40"/>
      <c r="C69" s="64" t="s">
        <v>18</v>
      </c>
      <c r="D69" s="62"/>
      <c r="E69" s="62"/>
      <c r="F69" s="62"/>
      <c r="G69" s="62"/>
      <c r="H69" s="62"/>
      <c r="I69" s="164"/>
      <c r="J69" s="62"/>
      <c r="K69" s="62"/>
      <c r="L69" s="60"/>
    </row>
    <row r="70" spans="2:12" s="1" customFormat="1" ht="14.4" customHeight="1">
      <c r="B70" s="40"/>
      <c r="C70" s="62"/>
      <c r="D70" s="62"/>
      <c r="E70" s="390" t="str">
        <f>E7</f>
        <v>II/169 a II/145 Dlouhá ves - Radešov,  úsek B</v>
      </c>
      <c r="F70" s="391"/>
      <c r="G70" s="391"/>
      <c r="H70" s="391"/>
      <c r="I70" s="164"/>
      <c r="J70" s="62"/>
      <c r="K70" s="62"/>
      <c r="L70" s="60"/>
    </row>
    <row r="71" spans="2:12" s="1" customFormat="1" ht="14.4" customHeight="1">
      <c r="B71" s="40"/>
      <c r="C71" s="64" t="s">
        <v>124</v>
      </c>
      <c r="D71" s="62"/>
      <c r="E71" s="62"/>
      <c r="F71" s="62"/>
      <c r="G71" s="62"/>
      <c r="H71" s="62"/>
      <c r="I71" s="164"/>
      <c r="J71" s="62"/>
      <c r="K71" s="62"/>
      <c r="L71" s="60"/>
    </row>
    <row r="72" spans="2:12" s="1" customFormat="1" ht="16.2" customHeight="1">
      <c r="B72" s="40"/>
      <c r="C72" s="62"/>
      <c r="D72" s="62"/>
      <c r="E72" s="364" t="str">
        <f>E9</f>
        <v>000a - Vedlejší a ostatní náklady - způsobilé</v>
      </c>
      <c r="F72" s="392"/>
      <c r="G72" s="392"/>
      <c r="H72" s="392"/>
      <c r="I72" s="164"/>
      <c r="J72" s="62"/>
      <c r="K72" s="62"/>
      <c r="L72" s="60"/>
    </row>
    <row r="73" spans="2:12" s="1" customFormat="1" ht="6.9" customHeight="1">
      <c r="B73" s="40"/>
      <c r="C73" s="62"/>
      <c r="D73" s="62"/>
      <c r="E73" s="62"/>
      <c r="F73" s="62"/>
      <c r="G73" s="62"/>
      <c r="H73" s="62"/>
      <c r="I73" s="164"/>
      <c r="J73" s="62"/>
      <c r="K73" s="62"/>
      <c r="L73" s="60"/>
    </row>
    <row r="74" spans="2:12" s="1" customFormat="1" ht="18" customHeight="1">
      <c r="B74" s="40"/>
      <c r="C74" s="64" t="s">
        <v>23</v>
      </c>
      <c r="D74" s="62"/>
      <c r="E74" s="62"/>
      <c r="F74" s="165" t="str">
        <f>F12</f>
        <v>Kraj Plzeńský, k.ú. Radešov</v>
      </c>
      <c r="G74" s="62"/>
      <c r="H74" s="62"/>
      <c r="I74" s="166" t="s">
        <v>25</v>
      </c>
      <c r="J74" s="72">
        <f>IF(J12="","",J12)</f>
        <v>43424</v>
      </c>
      <c r="K74" s="62"/>
      <c r="L74" s="60"/>
    </row>
    <row r="75" spans="2:12" s="1" customFormat="1" ht="6.9" customHeight="1">
      <c r="B75" s="40"/>
      <c r="C75" s="62"/>
      <c r="D75" s="62"/>
      <c r="E75" s="62"/>
      <c r="F75" s="62"/>
      <c r="G75" s="62"/>
      <c r="H75" s="62"/>
      <c r="I75" s="164"/>
      <c r="J75" s="62"/>
      <c r="K75" s="62"/>
      <c r="L75" s="60"/>
    </row>
    <row r="76" spans="2:12" s="1" customFormat="1" ht="13.2">
      <c r="B76" s="40"/>
      <c r="C76" s="64" t="s">
        <v>26</v>
      </c>
      <c r="D76" s="62"/>
      <c r="E76" s="62"/>
      <c r="F76" s="165" t="str">
        <f>E15</f>
        <v>Správa a údržba silnic Plzeňského kraje, p.o.</v>
      </c>
      <c r="G76" s="62"/>
      <c r="H76" s="62"/>
      <c r="I76" s="166" t="s">
        <v>33</v>
      </c>
      <c r="J76" s="165" t="str">
        <f>E21</f>
        <v>Pontex sol. s r.o.</v>
      </c>
      <c r="K76" s="62"/>
      <c r="L76" s="60"/>
    </row>
    <row r="77" spans="2:12" s="1" customFormat="1" ht="14.4" customHeight="1">
      <c r="B77" s="40"/>
      <c r="C77" s="64" t="s">
        <v>32</v>
      </c>
      <c r="D77" s="62"/>
      <c r="E77" s="62"/>
      <c r="F77" s="165" t="str">
        <f>IF(E18="","",E18)</f>
        <v>Společnost Dlouhá Ves - Radešov</v>
      </c>
      <c r="G77" s="62"/>
      <c r="H77" s="62"/>
      <c r="I77" s="164"/>
      <c r="J77" s="62"/>
      <c r="K77" s="62"/>
      <c r="L77" s="60"/>
    </row>
    <row r="78" spans="2:12" s="1" customFormat="1" ht="10.35" customHeight="1">
      <c r="B78" s="40"/>
      <c r="C78" s="62"/>
      <c r="D78" s="62"/>
      <c r="E78" s="62"/>
      <c r="F78" s="62"/>
      <c r="G78" s="62"/>
      <c r="H78" s="62"/>
      <c r="I78" s="164"/>
      <c r="J78" s="62"/>
      <c r="K78" s="62"/>
      <c r="L78" s="60"/>
    </row>
    <row r="79" spans="2:20" s="9" customFormat="1" ht="29.25" customHeight="1">
      <c r="B79" s="167"/>
      <c r="C79" s="168" t="s">
        <v>141</v>
      </c>
      <c r="D79" s="169" t="s">
        <v>59</v>
      </c>
      <c r="E79" s="169" t="s">
        <v>55</v>
      </c>
      <c r="F79" s="169" t="s">
        <v>142</v>
      </c>
      <c r="G79" s="169" t="s">
        <v>143</v>
      </c>
      <c r="H79" s="169" t="s">
        <v>144</v>
      </c>
      <c r="I79" s="170" t="s">
        <v>145</v>
      </c>
      <c r="J79" s="169" t="s">
        <v>133</v>
      </c>
      <c r="K79" s="171" t="s">
        <v>146</v>
      </c>
      <c r="L79" s="172"/>
      <c r="M79" s="80" t="s">
        <v>147</v>
      </c>
      <c r="N79" s="81" t="s">
        <v>44</v>
      </c>
      <c r="O79" s="81" t="s">
        <v>148</v>
      </c>
      <c r="P79" s="81" t="s">
        <v>149</v>
      </c>
      <c r="Q79" s="81" t="s">
        <v>150</v>
      </c>
      <c r="R79" s="81" t="s">
        <v>151</v>
      </c>
      <c r="S79" s="81" t="s">
        <v>152</v>
      </c>
      <c r="T79" s="82" t="s">
        <v>153</v>
      </c>
    </row>
    <row r="80" spans="2:63" s="1" customFormat="1" ht="29.25" customHeight="1">
      <c r="B80" s="40"/>
      <c r="C80" s="86" t="s">
        <v>134</v>
      </c>
      <c r="D80" s="62"/>
      <c r="E80" s="62"/>
      <c r="F80" s="62"/>
      <c r="G80" s="62"/>
      <c r="H80" s="62"/>
      <c r="I80" s="164"/>
      <c r="J80" s="173">
        <f>BK80</f>
        <v>1048937.6099999999</v>
      </c>
      <c r="K80" s="62"/>
      <c r="L80" s="60"/>
      <c r="M80" s="83"/>
      <c r="N80" s="84"/>
      <c r="O80" s="84"/>
      <c r="P80" s="174">
        <f>P81</f>
        <v>0</v>
      </c>
      <c r="Q80" s="84"/>
      <c r="R80" s="174">
        <f>R81</f>
        <v>0</v>
      </c>
      <c r="S80" s="84"/>
      <c r="T80" s="175">
        <f>T81</f>
        <v>0</v>
      </c>
      <c r="AT80" s="24" t="s">
        <v>73</v>
      </c>
      <c r="AU80" s="24" t="s">
        <v>135</v>
      </c>
      <c r="BK80" s="176">
        <f>BK81</f>
        <v>1048937.6099999999</v>
      </c>
    </row>
    <row r="81" spans="2:63" s="10" customFormat="1" ht="37.35" customHeight="1">
      <c r="B81" s="177"/>
      <c r="C81" s="178"/>
      <c r="D81" s="179" t="s">
        <v>73</v>
      </c>
      <c r="E81" s="180" t="s">
        <v>154</v>
      </c>
      <c r="F81" s="180" t="s">
        <v>155</v>
      </c>
      <c r="G81" s="178"/>
      <c r="H81" s="178"/>
      <c r="I81" s="181"/>
      <c r="J81" s="182">
        <f>BK81</f>
        <v>1048937.6099999999</v>
      </c>
      <c r="K81" s="178"/>
      <c r="L81" s="183"/>
      <c r="M81" s="184"/>
      <c r="N81" s="185"/>
      <c r="O81" s="185"/>
      <c r="P81" s="186">
        <f>P82+P92+P97</f>
        <v>0</v>
      </c>
      <c r="Q81" s="185"/>
      <c r="R81" s="186">
        <f>R82+R92+R97</f>
        <v>0</v>
      </c>
      <c r="S81" s="185"/>
      <c r="T81" s="187">
        <f>T82+T92+T97</f>
        <v>0</v>
      </c>
      <c r="AR81" s="188" t="s">
        <v>156</v>
      </c>
      <c r="AT81" s="189" t="s">
        <v>73</v>
      </c>
      <c r="AU81" s="189" t="s">
        <v>74</v>
      </c>
      <c r="AY81" s="188" t="s">
        <v>157</v>
      </c>
      <c r="BK81" s="190">
        <f>BK82+BK92+BK97</f>
        <v>1048937.6099999999</v>
      </c>
    </row>
    <row r="82" spans="2:63" s="10" customFormat="1" ht="19.95" customHeight="1">
      <c r="B82" s="177"/>
      <c r="C82" s="178"/>
      <c r="D82" s="179" t="s">
        <v>73</v>
      </c>
      <c r="E82" s="191" t="s">
        <v>158</v>
      </c>
      <c r="F82" s="191" t="s">
        <v>159</v>
      </c>
      <c r="G82" s="178"/>
      <c r="H82" s="178"/>
      <c r="I82" s="181"/>
      <c r="J82" s="192">
        <f>BK82</f>
        <v>856188.49</v>
      </c>
      <c r="K82" s="178"/>
      <c r="L82" s="183"/>
      <c r="M82" s="184"/>
      <c r="N82" s="185"/>
      <c r="O82" s="185"/>
      <c r="P82" s="186">
        <f>SUM(P83:P91)</f>
        <v>0</v>
      </c>
      <c r="Q82" s="185"/>
      <c r="R82" s="186">
        <f>SUM(R83:R91)</f>
        <v>0</v>
      </c>
      <c r="S82" s="185"/>
      <c r="T82" s="187">
        <f>SUM(T83:T91)</f>
        <v>0</v>
      </c>
      <c r="AR82" s="188" t="s">
        <v>156</v>
      </c>
      <c r="AT82" s="189" t="s">
        <v>73</v>
      </c>
      <c r="AU82" s="189" t="s">
        <v>82</v>
      </c>
      <c r="AY82" s="188" t="s">
        <v>157</v>
      </c>
      <c r="BK82" s="190">
        <f>SUM(BK83:BK91)</f>
        <v>856188.49</v>
      </c>
    </row>
    <row r="83" spans="2:65" s="1" customFormat="1" ht="14.4" customHeight="1">
      <c r="B83" s="40"/>
      <c r="C83" s="193" t="s">
        <v>82</v>
      </c>
      <c r="D83" s="193" t="s">
        <v>160</v>
      </c>
      <c r="E83" s="194" t="s">
        <v>161</v>
      </c>
      <c r="F83" s="195" t="s">
        <v>162</v>
      </c>
      <c r="G83" s="196" t="s">
        <v>163</v>
      </c>
      <c r="H83" s="197">
        <v>1</v>
      </c>
      <c r="I83" s="198">
        <v>495055.11</v>
      </c>
      <c r="J83" s="199">
        <f>ROUND(I83*H83,2)</f>
        <v>495055.11</v>
      </c>
      <c r="K83" s="195" t="s">
        <v>21</v>
      </c>
      <c r="L83" s="60"/>
      <c r="M83" s="200" t="s">
        <v>21</v>
      </c>
      <c r="N83" s="201" t="s">
        <v>45</v>
      </c>
      <c r="O83" s="41"/>
      <c r="P83" s="202">
        <f>O83*H83</f>
        <v>0</v>
      </c>
      <c r="Q83" s="202">
        <v>0</v>
      </c>
      <c r="R83" s="202">
        <f>Q83*H83</f>
        <v>0</v>
      </c>
      <c r="S83" s="202">
        <v>0</v>
      </c>
      <c r="T83" s="203">
        <f>S83*H83</f>
        <v>0</v>
      </c>
      <c r="AR83" s="24" t="s">
        <v>164</v>
      </c>
      <c r="AT83" s="24" t="s">
        <v>160</v>
      </c>
      <c r="AU83" s="24" t="s">
        <v>85</v>
      </c>
      <c r="AY83" s="24" t="s">
        <v>157</v>
      </c>
      <c r="BE83" s="204">
        <f>IF(N83="základní",J83,0)</f>
        <v>495055.11</v>
      </c>
      <c r="BF83" s="204">
        <f>IF(N83="snížená",J83,0)</f>
        <v>0</v>
      </c>
      <c r="BG83" s="204">
        <f>IF(N83="zákl. přenesená",J83,0)</f>
        <v>0</v>
      </c>
      <c r="BH83" s="204">
        <f>IF(N83="sníž. přenesená",J83,0)</f>
        <v>0</v>
      </c>
      <c r="BI83" s="204">
        <f>IF(N83="nulová",J83,0)</f>
        <v>0</v>
      </c>
      <c r="BJ83" s="24" t="s">
        <v>82</v>
      </c>
      <c r="BK83" s="204">
        <f>ROUND(I83*H83,2)</f>
        <v>495055.11</v>
      </c>
      <c r="BL83" s="24" t="s">
        <v>164</v>
      </c>
      <c r="BM83" s="24" t="s">
        <v>165</v>
      </c>
    </row>
    <row r="84" spans="2:51" s="11" customFormat="1" ht="13.5">
      <c r="B84" s="205"/>
      <c r="C84" s="206"/>
      <c r="D84" s="207" t="s">
        <v>166</v>
      </c>
      <c r="E84" s="208" t="s">
        <v>21</v>
      </c>
      <c r="F84" s="209" t="s">
        <v>167</v>
      </c>
      <c r="G84" s="206"/>
      <c r="H84" s="208" t="s">
        <v>21</v>
      </c>
      <c r="I84" s="210"/>
      <c r="J84" s="206"/>
      <c r="K84" s="206"/>
      <c r="L84" s="211"/>
      <c r="M84" s="212"/>
      <c r="N84" s="213"/>
      <c r="O84" s="213"/>
      <c r="P84" s="213"/>
      <c r="Q84" s="213"/>
      <c r="R84" s="213"/>
      <c r="S84" s="213"/>
      <c r="T84" s="214"/>
      <c r="AT84" s="215" t="s">
        <v>166</v>
      </c>
      <c r="AU84" s="215" t="s">
        <v>85</v>
      </c>
      <c r="AV84" s="11" t="s">
        <v>82</v>
      </c>
      <c r="AW84" s="11" t="s">
        <v>37</v>
      </c>
      <c r="AX84" s="11" t="s">
        <v>74</v>
      </c>
      <c r="AY84" s="215" t="s">
        <v>157</v>
      </c>
    </row>
    <row r="85" spans="2:51" s="12" customFormat="1" ht="13.5">
      <c r="B85" s="216"/>
      <c r="C85" s="217"/>
      <c r="D85" s="207" t="s">
        <v>166</v>
      </c>
      <c r="E85" s="218" t="s">
        <v>21</v>
      </c>
      <c r="F85" s="219" t="s">
        <v>168</v>
      </c>
      <c r="G85" s="217"/>
      <c r="H85" s="220">
        <v>1</v>
      </c>
      <c r="I85" s="221"/>
      <c r="J85" s="217"/>
      <c r="K85" s="217"/>
      <c r="L85" s="222"/>
      <c r="M85" s="223"/>
      <c r="N85" s="224"/>
      <c r="O85" s="224"/>
      <c r="P85" s="224"/>
      <c r="Q85" s="224"/>
      <c r="R85" s="224"/>
      <c r="S85" s="224"/>
      <c r="T85" s="225"/>
      <c r="AT85" s="226" t="s">
        <v>166</v>
      </c>
      <c r="AU85" s="226" t="s">
        <v>85</v>
      </c>
      <c r="AV85" s="12" t="s">
        <v>85</v>
      </c>
      <c r="AW85" s="12" t="s">
        <v>37</v>
      </c>
      <c r="AX85" s="12" t="s">
        <v>82</v>
      </c>
      <c r="AY85" s="226" t="s">
        <v>157</v>
      </c>
    </row>
    <row r="86" spans="2:65" s="1" customFormat="1" ht="14.4" customHeight="1">
      <c r="B86" s="40"/>
      <c r="C86" s="193" t="s">
        <v>85</v>
      </c>
      <c r="D86" s="193" t="s">
        <v>160</v>
      </c>
      <c r="E86" s="194" t="s">
        <v>169</v>
      </c>
      <c r="F86" s="195" t="s">
        <v>170</v>
      </c>
      <c r="G86" s="196" t="s">
        <v>163</v>
      </c>
      <c r="H86" s="197">
        <v>1</v>
      </c>
      <c r="I86" s="198">
        <v>361133.38</v>
      </c>
      <c r="J86" s="199">
        <f>ROUND(I86*H86,2)</f>
        <v>361133.38</v>
      </c>
      <c r="K86" s="195" t="s">
        <v>21</v>
      </c>
      <c r="L86" s="60"/>
      <c r="M86" s="200" t="s">
        <v>21</v>
      </c>
      <c r="N86" s="201" t="s">
        <v>45</v>
      </c>
      <c r="O86" s="41"/>
      <c r="P86" s="202">
        <f>O86*H86</f>
        <v>0</v>
      </c>
      <c r="Q86" s="202">
        <v>0</v>
      </c>
      <c r="R86" s="202">
        <f>Q86*H86</f>
        <v>0</v>
      </c>
      <c r="S86" s="202">
        <v>0</v>
      </c>
      <c r="T86" s="203">
        <f>S86*H86</f>
        <v>0</v>
      </c>
      <c r="AR86" s="24" t="s">
        <v>164</v>
      </c>
      <c r="AT86" s="24" t="s">
        <v>160</v>
      </c>
      <c r="AU86" s="24" t="s">
        <v>85</v>
      </c>
      <c r="AY86" s="24" t="s">
        <v>157</v>
      </c>
      <c r="BE86" s="204">
        <f>IF(N86="základní",J86,0)</f>
        <v>361133.38</v>
      </c>
      <c r="BF86" s="204">
        <f>IF(N86="snížená",J86,0)</f>
        <v>0</v>
      </c>
      <c r="BG86" s="204">
        <f>IF(N86="zákl. přenesená",J86,0)</f>
        <v>0</v>
      </c>
      <c r="BH86" s="204">
        <f>IF(N86="sníž. přenesená",J86,0)</f>
        <v>0</v>
      </c>
      <c r="BI86" s="204">
        <f>IF(N86="nulová",J86,0)</f>
        <v>0</v>
      </c>
      <c r="BJ86" s="24" t="s">
        <v>82</v>
      </c>
      <c r="BK86" s="204">
        <f>ROUND(I86*H86,2)</f>
        <v>361133.38</v>
      </c>
      <c r="BL86" s="24" t="s">
        <v>164</v>
      </c>
      <c r="BM86" s="24" t="s">
        <v>171</v>
      </c>
    </row>
    <row r="87" spans="2:47" s="1" customFormat="1" ht="24">
      <c r="B87" s="40"/>
      <c r="C87" s="62"/>
      <c r="D87" s="207" t="s">
        <v>172</v>
      </c>
      <c r="E87" s="62"/>
      <c r="F87" s="227" t="s">
        <v>173</v>
      </c>
      <c r="G87" s="62"/>
      <c r="H87" s="62"/>
      <c r="I87" s="164"/>
      <c r="J87" s="62"/>
      <c r="K87" s="62"/>
      <c r="L87" s="60"/>
      <c r="M87" s="228"/>
      <c r="N87" s="41"/>
      <c r="O87" s="41"/>
      <c r="P87" s="41"/>
      <c r="Q87" s="41"/>
      <c r="R87" s="41"/>
      <c r="S87" s="41"/>
      <c r="T87" s="77"/>
      <c r="AT87" s="24" t="s">
        <v>172</v>
      </c>
      <c r="AU87" s="24" t="s">
        <v>85</v>
      </c>
    </row>
    <row r="88" spans="2:51" s="11" customFormat="1" ht="13.5">
      <c r="B88" s="205"/>
      <c r="C88" s="206"/>
      <c r="D88" s="207" t="s">
        <v>166</v>
      </c>
      <c r="E88" s="208" t="s">
        <v>21</v>
      </c>
      <c r="F88" s="209" t="s">
        <v>174</v>
      </c>
      <c r="G88" s="206"/>
      <c r="H88" s="208" t="s">
        <v>21</v>
      </c>
      <c r="I88" s="210"/>
      <c r="J88" s="206"/>
      <c r="K88" s="206"/>
      <c r="L88" s="211"/>
      <c r="M88" s="212"/>
      <c r="N88" s="213"/>
      <c r="O88" s="213"/>
      <c r="P88" s="213"/>
      <c r="Q88" s="213"/>
      <c r="R88" s="213"/>
      <c r="S88" s="213"/>
      <c r="T88" s="214"/>
      <c r="AT88" s="215" t="s">
        <v>166</v>
      </c>
      <c r="AU88" s="215" t="s">
        <v>85</v>
      </c>
      <c r="AV88" s="11" t="s">
        <v>82</v>
      </c>
      <c r="AW88" s="11" t="s">
        <v>37</v>
      </c>
      <c r="AX88" s="11" t="s">
        <v>74</v>
      </c>
      <c r="AY88" s="215" t="s">
        <v>157</v>
      </c>
    </row>
    <row r="89" spans="2:51" s="11" customFormat="1" ht="13.5">
      <c r="B89" s="205"/>
      <c r="C89" s="206"/>
      <c r="D89" s="207" t="s">
        <v>166</v>
      </c>
      <c r="E89" s="208" t="s">
        <v>21</v>
      </c>
      <c r="F89" s="209" t="s">
        <v>175</v>
      </c>
      <c r="G89" s="206"/>
      <c r="H89" s="208" t="s">
        <v>21</v>
      </c>
      <c r="I89" s="210"/>
      <c r="J89" s="206"/>
      <c r="K89" s="206"/>
      <c r="L89" s="211"/>
      <c r="M89" s="212"/>
      <c r="N89" s="213"/>
      <c r="O89" s="213"/>
      <c r="P89" s="213"/>
      <c r="Q89" s="213"/>
      <c r="R89" s="213"/>
      <c r="S89" s="213"/>
      <c r="T89" s="214"/>
      <c r="AT89" s="215" t="s">
        <v>166</v>
      </c>
      <c r="AU89" s="215" t="s">
        <v>85</v>
      </c>
      <c r="AV89" s="11" t="s">
        <v>82</v>
      </c>
      <c r="AW89" s="11" t="s">
        <v>37</v>
      </c>
      <c r="AX89" s="11" t="s">
        <v>74</v>
      </c>
      <c r="AY89" s="215" t="s">
        <v>157</v>
      </c>
    </row>
    <row r="90" spans="2:51" s="11" customFormat="1" ht="13.5">
      <c r="B90" s="205"/>
      <c r="C90" s="206"/>
      <c r="D90" s="207" t="s">
        <v>166</v>
      </c>
      <c r="E90" s="208" t="s">
        <v>21</v>
      </c>
      <c r="F90" s="209" t="s">
        <v>176</v>
      </c>
      <c r="G90" s="206"/>
      <c r="H90" s="208" t="s">
        <v>21</v>
      </c>
      <c r="I90" s="210"/>
      <c r="J90" s="206"/>
      <c r="K90" s="206"/>
      <c r="L90" s="211"/>
      <c r="M90" s="212"/>
      <c r="N90" s="213"/>
      <c r="O90" s="213"/>
      <c r="P90" s="213"/>
      <c r="Q90" s="213"/>
      <c r="R90" s="213"/>
      <c r="S90" s="213"/>
      <c r="T90" s="214"/>
      <c r="AT90" s="215" t="s">
        <v>166</v>
      </c>
      <c r="AU90" s="215" t="s">
        <v>85</v>
      </c>
      <c r="AV90" s="11" t="s">
        <v>82</v>
      </c>
      <c r="AW90" s="11" t="s">
        <v>37</v>
      </c>
      <c r="AX90" s="11" t="s">
        <v>74</v>
      </c>
      <c r="AY90" s="215" t="s">
        <v>157</v>
      </c>
    </row>
    <row r="91" spans="2:51" s="12" customFormat="1" ht="13.5">
      <c r="B91" s="216"/>
      <c r="C91" s="217"/>
      <c r="D91" s="207" t="s">
        <v>166</v>
      </c>
      <c r="E91" s="218" t="s">
        <v>21</v>
      </c>
      <c r="F91" s="219" t="s">
        <v>177</v>
      </c>
      <c r="G91" s="217"/>
      <c r="H91" s="220">
        <v>1</v>
      </c>
      <c r="I91" s="221"/>
      <c r="J91" s="217"/>
      <c r="K91" s="217"/>
      <c r="L91" s="222"/>
      <c r="M91" s="223"/>
      <c r="N91" s="224"/>
      <c r="O91" s="224"/>
      <c r="P91" s="224"/>
      <c r="Q91" s="224"/>
      <c r="R91" s="224"/>
      <c r="S91" s="224"/>
      <c r="T91" s="225"/>
      <c r="AT91" s="226" t="s">
        <v>166</v>
      </c>
      <c r="AU91" s="226" t="s">
        <v>85</v>
      </c>
      <c r="AV91" s="12" t="s">
        <v>85</v>
      </c>
      <c r="AW91" s="12" t="s">
        <v>37</v>
      </c>
      <c r="AX91" s="12" t="s">
        <v>82</v>
      </c>
      <c r="AY91" s="226" t="s">
        <v>157</v>
      </c>
    </row>
    <row r="92" spans="2:63" s="10" customFormat="1" ht="29.85" customHeight="1">
      <c r="B92" s="177"/>
      <c r="C92" s="178"/>
      <c r="D92" s="179" t="s">
        <v>73</v>
      </c>
      <c r="E92" s="191" t="s">
        <v>178</v>
      </c>
      <c r="F92" s="191" t="s">
        <v>179</v>
      </c>
      <c r="G92" s="178"/>
      <c r="H92" s="178"/>
      <c r="I92" s="181"/>
      <c r="J92" s="192">
        <f>BK92</f>
        <v>147501.72</v>
      </c>
      <c r="K92" s="178"/>
      <c r="L92" s="183"/>
      <c r="M92" s="184"/>
      <c r="N92" s="185"/>
      <c r="O92" s="185"/>
      <c r="P92" s="186">
        <f>SUM(P93:P96)</f>
        <v>0</v>
      </c>
      <c r="Q92" s="185"/>
      <c r="R92" s="186">
        <f>SUM(R93:R96)</f>
        <v>0</v>
      </c>
      <c r="S92" s="185"/>
      <c r="T92" s="187">
        <f>SUM(T93:T96)</f>
        <v>0</v>
      </c>
      <c r="AR92" s="188" t="s">
        <v>156</v>
      </c>
      <c r="AT92" s="189" t="s">
        <v>73</v>
      </c>
      <c r="AU92" s="189" t="s">
        <v>82</v>
      </c>
      <c r="AY92" s="188" t="s">
        <v>157</v>
      </c>
      <c r="BK92" s="190">
        <f>SUM(BK93:BK96)</f>
        <v>147501.72</v>
      </c>
    </row>
    <row r="93" spans="2:65" s="1" customFormat="1" ht="14.4" customHeight="1">
      <c r="B93" s="40"/>
      <c r="C93" s="193" t="s">
        <v>180</v>
      </c>
      <c r="D93" s="193" t="s">
        <v>160</v>
      </c>
      <c r="E93" s="194" t="s">
        <v>181</v>
      </c>
      <c r="F93" s="195" t="s">
        <v>182</v>
      </c>
      <c r="G93" s="196" t="s">
        <v>163</v>
      </c>
      <c r="H93" s="197">
        <v>1</v>
      </c>
      <c r="I93" s="198">
        <v>147501.72</v>
      </c>
      <c r="J93" s="199">
        <f>ROUND(I93*H93,2)</f>
        <v>147501.72</v>
      </c>
      <c r="K93" s="195" t="s">
        <v>21</v>
      </c>
      <c r="L93" s="60"/>
      <c r="M93" s="200" t="s">
        <v>21</v>
      </c>
      <c r="N93" s="201" t="s">
        <v>45</v>
      </c>
      <c r="O93" s="41"/>
      <c r="P93" s="202">
        <f>O93*H93</f>
        <v>0</v>
      </c>
      <c r="Q93" s="202">
        <v>0</v>
      </c>
      <c r="R93" s="202">
        <f>Q93*H93</f>
        <v>0</v>
      </c>
      <c r="S93" s="202">
        <v>0</v>
      </c>
      <c r="T93" s="203">
        <f>S93*H93</f>
        <v>0</v>
      </c>
      <c r="AR93" s="24" t="s">
        <v>164</v>
      </c>
      <c r="AT93" s="24" t="s">
        <v>160</v>
      </c>
      <c r="AU93" s="24" t="s">
        <v>85</v>
      </c>
      <c r="AY93" s="24" t="s">
        <v>157</v>
      </c>
      <c r="BE93" s="204">
        <f>IF(N93="základní",J93,0)</f>
        <v>147501.72</v>
      </c>
      <c r="BF93" s="204">
        <f>IF(N93="snížená",J93,0)</f>
        <v>0</v>
      </c>
      <c r="BG93" s="204">
        <f>IF(N93="zákl. přenesená",J93,0)</f>
        <v>0</v>
      </c>
      <c r="BH93" s="204">
        <f>IF(N93="sníž. přenesená",J93,0)</f>
        <v>0</v>
      </c>
      <c r="BI93" s="204">
        <f>IF(N93="nulová",J93,0)</f>
        <v>0</v>
      </c>
      <c r="BJ93" s="24" t="s">
        <v>82</v>
      </c>
      <c r="BK93" s="204">
        <f>ROUND(I93*H93,2)</f>
        <v>147501.72</v>
      </c>
      <c r="BL93" s="24" t="s">
        <v>164</v>
      </c>
      <c r="BM93" s="24" t="s">
        <v>183</v>
      </c>
    </row>
    <row r="94" spans="2:47" s="1" customFormat="1" ht="108">
      <c r="B94" s="40"/>
      <c r="C94" s="62"/>
      <c r="D94" s="207" t="s">
        <v>172</v>
      </c>
      <c r="E94" s="62"/>
      <c r="F94" s="227" t="s">
        <v>184</v>
      </c>
      <c r="G94" s="62"/>
      <c r="H94" s="62"/>
      <c r="I94" s="164"/>
      <c r="J94" s="62"/>
      <c r="K94" s="62"/>
      <c r="L94" s="60"/>
      <c r="M94" s="228"/>
      <c r="N94" s="41"/>
      <c r="O94" s="41"/>
      <c r="P94" s="41"/>
      <c r="Q94" s="41"/>
      <c r="R94" s="41"/>
      <c r="S94" s="41"/>
      <c r="T94" s="77"/>
      <c r="AT94" s="24" t="s">
        <v>172</v>
      </c>
      <c r="AU94" s="24" t="s">
        <v>85</v>
      </c>
    </row>
    <row r="95" spans="2:51" s="11" customFormat="1" ht="13.5">
      <c r="B95" s="205"/>
      <c r="C95" s="206"/>
      <c r="D95" s="207" t="s">
        <v>166</v>
      </c>
      <c r="E95" s="208" t="s">
        <v>21</v>
      </c>
      <c r="F95" s="209" t="s">
        <v>185</v>
      </c>
      <c r="G95" s="206"/>
      <c r="H95" s="208" t="s">
        <v>21</v>
      </c>
      <c r="I95" s="210"/>
      <c r="J95" s="206"/>
      <c r="K95" s="206"/>
      <c r="L95" s="211"/>
      <c r="M95" s="212"/>
      <c r="N95" s="213"/>
      <c r="O95" s="213"/>
      <c r="P95" s="213"/>
      <c r="Q95" s="213"/>
      <c r="R95" s="213"/>
      <c r="S95" s="213"/>
      <c r="T95" s="214"/>
      <c r="AT95" s="215" t="s">
        <v>166</v>
      </c>
      <c r="AU95" s="215" t="s">
        <v>85</v>
      </c>
      <c r="AV95" s="11" t="s">
        <v>82</v>
      </c>
      <c r="AW95" s="11" t="s">
        <v>37</v>
      </c>
      <c r="AX95" s="11" t="s">
        <v>74</v>
      </c>
      <c r="AY95" s="215" t="s">
        <v>157</v>
      </c>
    </row>
    <row r="96" spans="2:51" s="12" customFormat="1" ht="13.5">
      <c r="B96" s="216"/>
      <c r="C96" s="217"/>
      <c r="D96" s="207" t="s">
        <v>166</v>
      </c>
      <c r="E96" s="218" t="s">
        <v>21</v>
      </c>
      <c r="F96" s="219" t="s">
        <v>82</v>
      </c>
      <c r="G96" s="217"/>
      <c r="H96" s="220">
        <v>1</v>
      </c>
      <c r="I96" s="221"/>
      <c r="J96" s="217"/>
      <c r="K96" s="217"/>
      <c r="L96" s="222"/>
      <c r="M96" s="223"/>
      <c r="N96" s="224"/>
      <c r="O96" s="224"/>
      <c r="P96" s="224"/>
      <c r="Q96" s="224"/>
      <c r="R96" s="224"/>
      <c r="S96" s="224"/>
      <c r="T96" s="225"/>
      <c r="AT96" s="226" t="s">
        <v>166</v>
      </c>
      <c r="AU96" s="226" t="s">
        <v>85</v>
      </c>
      <c r="AV96" s="12" t="s">
        <v>85</v>
      </c>
      <c r="AW96" s="12" t="s">
        <v>37</v>
      </c>
      <c r="AX96" s="12" t="s">
        <v>82</v>
      </c>
      <c r="AY96" s="226" t="s">
        <v>157</v>
      </c>
    </row>
    <row r="97" spans="2:63" s="10" customFormat="1" ht="29.85" customHeight="1">
      <c r="B97" s="177"/>
      <c r="C97" s="178"/>
      <c r="D97" s="179" t="s">
        <v>73</v>
      </c>
      <c r="E97" s="191" t="s">
        <v>186</v>
      </c>
      <c r="F97" s="191" t="s">
        <v>187</v>
      </c>
      <c r="G97" s="178"/>
      <c r="H97" s="178"/>
      <c r="I97" s="181"/>
      <c r="J97" s="192">
        <f>BK97</f>
        <v>45247.4</v>
      </c>
      <c r="K97" s="178"/>
      <c r="L97" s="183"/>
      <c r="M97" s="184"/>
      <c r="N97" s="185"/>
      <c r="O97" s="185"/>
      <c r="P97" s="186">
        <f>SUM(P98:P103)</f>
        <v>0</v>
      </c>
      <c r="Q97" s="185"/>
      <c r="R97" s="186">
        <f>SUM(R98:R103)</f>
        <v>0</v>
      </c>
      <c r="S97" s="185"/>
      <c r="T97" s="187">
        <f>SUM(T98:T103)</f>
        <v>0</v>
      </c>
      <c r="AR97" s="188" t="s">
        <v>156</v>
      </c>
      <c r="AT97" s="189" t="s">
        <v>73</v>
      </c>
      <c r="AU97" s="189" t="s">
        <v>82</v>
      </c>
      <c r="AY97" s="188" t="s">
        <v>157</v>
      </c>
      <c r="BK97" s="190">
        <f>SUM(BK98:BK103)</f>
        <v>45247.4</v>
      </c>
    </row>
    <row r="98" spans="2:65" s="1" customFormat="1" ht="14.4" customHeight="1">
      <c r="B98" s="40"/>
      <c r="C98" s="193" t="s">
        <v>164</v>
      </c>
      <c r="D98" s="193" t="s">
        <v>160</v>
      </c>
      <c r="E98" s="194" t="s">
        <v>188</v>
      </c>
      <c r="F98" s="195" t="s">
        <v>189</v>
      </c>
      <c r="G98" s="196" t="s">
        <v>190</v>
      </c>
      <c r="H98" s="197">
        <v>2</v>
      </c>
      <c r="I98" s="198">
        <v>12738.01</v>
      </c>
      <c r="J98" s="199">
        <f>ROUND(I98*H98,2)</f>
        <v>25476.02</v>
      </c>
      <c r="K98" s="195" t="s">
        <v>21</v>
      </c>
      <c r="L98" s="60"/>
      <c r="M98" s="200" t="s">
        <v>21</v>
      </c>
      <c r="N98" s="201" t="s">
        <v>45</v>
      </c>
      <c r="O98" s="41"/>
      <c r="P98" s="202">
        <f>O98*H98</f>
        <v>0</v>
      </c>
      <c r="Q98" s="202">
        <v>0</v>
      </c>
      <c r="R98" s="202">
        <f>Q98*H98</f>
        <v>0</v>
      </c>
      <c r="S98" s="202">
        <v>0</v>
      </c>
      <c r="T98" s="203">
        <f>S98*H98</f>
        <v>0</v>
      </c>
      <c r="AR98" s="24" t="s">
        <v>164</v>
      </c>
      <c r="AT98" s="24" t="s">
        <v>160</v>
      </c>
      <c r="AU98" s="24" t="s">
        <v>85</v>
      </c>
      <c r="AY98" s="24" t="s">
        <v>157</v>
      </c>
      <c r="BE98" s="204">
        <f>IF(N98="základní",J98,0)</f>
        <v>25476.02</v>
      </c>
      <c r="BF98" s="204">
        <f>IF(N98="snížená",J98,0)</f>
        <v>0</v>
      </c>
      <c r="BG98" s="204">
        <f>IF(N98="zákl. přenesená",J98,0)</f>
        <v>0</v>
      </c>
      <c r="BH98" s="204">
        <f>IF(N98="sníž. přenesená",J98,0)</f>
        <v>0</v>
      </c>
      <c r="BI98" s="204">
        <f>IF(N98="nulová",J98,0)</f>
        <v>0</v>
      </c>
      <c r="BJ98" s="24" t="s">
        <v>82</v>
      </c>
      <c r="BK98" s="204">
        <f>ROUND(I98*H98,2)</f>
        <v>25476.02</v>
      </c>
      <c r="BL98" s="24" t="s">
        <v>164</v>
      </c>
      <c r="BM98" s="24" t="s">
        <v>191</v>
      </c>
    </row>
    <row r="99" spans="2:47" s="1" customFormat="1" ht="24">
      <c r="B99" s="40"/>
      <c r="C99" s="62"/>
      <c r="D99" s="207" t="s">
        <v>172</v>
      </c>
      <c r="E99" s="62"/>
      <c r="F99" s="227" t="s">
        <v>192</v>
      </c>
      <c r="G99" s="62"/>
      <c r="H99" s="62"/>
      <c r="I99" s="164"/>
      <c r="J99" s="62"/>
      <c r="K99" s="62"/>
      <c r="L99" s="60"/>
      <c r="M99" s="228"/>
      <c r="N99" s="41"/>
      <c r="O99" s="41"/>
      <c r="P99" s="41"/>
      <c r="Q99" s="41"/>
      <c r="R99" s="41"/>
      <c r="S99" s="41"/>
      <c r="T99" s="77"/>
      <c r="AT99" s="24" t="s">
        <v>172</v>
      </c>
      <c r="AU99" s="24" t="s">
        <v>85</v>
      </c>
    </row>
    <row r="100" spans="2:51" s="12" customFormat="1" ht="24">
      <c r="B100" s="216"/>
      <c r="C100" s="217"/>
      <c r="D100" s="207" t="s">
        <v>166</v>
      </c>
      <c r="E100" s="218" t="s">
        <v>21</v>
      </c>
      <c r="F100" s="219" t="s">
        <v>193</v>
      </c>
      <c r="G100" s="217"/>
      <c r="H100" s="220">
        <v>2</v>
      </c>
      <c r="I100" s="221"/>
      <c r="J100" s="217"/>
      <c r="K100" s="217"/>
      <c r="L100" s="222"/>
      <c r="M100" s="223"/>
      <c r="N100" s="224"/>
      <c r="O100" s="224"/>
      <c r="P100" s="224"/>
      <c r="Q100" s="224"/>
      <c r="R100" s="224"/>
      <c r="S100" s="224"/>
      <c r="T100" s="225"/>
      <c r="AT100" s="226" t="s">
        <v>166</v>
      </c>
      <c r="AU100" s="226" t="s">
        <v>85</v>
      </c>
      <c r="AV100" s="12" t="s">
        <v>85</v>
      </c>
      <c r="AW100" s="12" t="s">
        <v>37</v>
      </c>
      <c r="AX100" s="12" t="s">
        <v>82</v>
      </c>
      <c r="AY100" s="226" t="s">
        <v>157</v>
      </c>
    </row>
    <row r="101" spans="2:65" s="1" customFormat="1" ht="14.4" customHeight="1">
      <c r="B101" s="40"/>
      <c r="C101" s="193" t="s">
        <v>156</v>
      </c>
      <c r="D101" s="193" t="s">
        <v>160</v>
      </c>
      <c r="E101" s="194" t="s">
        <v>194</v>
      </c>
      <c r="F101" s="195" t="s">
        <v>189</v>
      </c>
      <c r="G101" s="196" t="s">
        <v>190</v>
      </c>
      <c r="H101" s="197">
        <v>1</v>
      </c>
      <c r="I101" s="198">
        <v>19771.38</v>
      </c>
      <c r="J101" s="199">
        <f>ROUND(I101*H101,2)</f>
        <v>19771.38</v>
      </c>
      <c r="K101" s="195" t="s">
        <v>21</v>
      </c>
      <c r="L101" s="60"/>
      <c r="M101" s="200" t="s">
        <v>21</v>
      </c>
      <c r="N101" s="201" t="s">
        <v>45</v>
      </c>
      <c r="O101" s="41"/>
      <c r="P101" s="202">
        <f>O101*H101</f>
        <v>0</v>
      </c>
      <c r="Q101" s="202">
        <v>0</v>
      </c>
      <c r="R101" s="202">
        <f>Q101*H101</f>
        <v>0</v>
      </c>
      <c r="S101" s="202">
        <v>0</v>
      </c>
      <c r="T101" s="203">
        <f>S101*H101</f>
        <v>0</v>
      </c>
      <c r="AR101" s="24" t="s">
        <v>164</v>
      </c>
      <c r="AT101" s="24" t="s">
        <v>160</v>
      </c>
      <c r="AU101" s="24" t="s">
        <v>85</v>
      </c>
      <c r="AY101" s="24" t="s">
        <v>157</v>
      </c>
      <c r="BE101" s="204">
        <f>IF(N101="základní",J101,0)</f>
        <v>19771.38</v>
      </c>
      <c r="BF101" s="204">
        <f>IF(N101="snížená",J101,0)</f>
        <v>0</v>
      </c>
      <c r="BG101" s="204">
        <f>IF(N101="zákl. přenesená",J101,0)</f>
        <v>0</v>
      </c>
      <c r="BH101" s="204">
        <f>IF(N101="sníž. přenesená",J101,0)</f>
        <v>0</v>
      </c>
      <c r="BI101" s="204">
        <f>IF(N101="nulová",J101,0)</f>
        <v>0</v>
      </c>
      <c r="BJ101" s="24" t="s">
        <v>82</v>
      </c>
      <c r="BK101" s="204">
        <f>ROUND(I101*H101,2)</f>
        <v>19771.38</v>
      </c>
      <c r="BL101" s="24" t="s">
        <v>164</v>
      </c>
      <c r="BM101" s="24" t="s">
        <v>195</v>
      </c>
    </row>
    <row r="102" spans="2:47" s="1" customFormat="1" ht="24">
      <c r="B102" s="40"/>
      <c r="C102" s="62"/>
      <c r="D102" s="207" t="s">
        <v>172</v>
      </c>
      <c r="E102" s="62"/>
      <c r="F102" s="227" t="s">
        <v>192</v>
      </c>
      <c r="G102" s="62"/>
      <c r="H102" s="62"/>
      <c r="I102" s="164"/>
      <c r="J102" s="62"/>
      <c r="K102" s="62"/>
      <c r="L102" s="60"/>
      <c r="M102" s="228"/>
      <c r="N102" s="41"/>
      <c r="O102" s="41"/>
      <c r="P102" s="41"/>
      <c r="Q102" s="41"/>
      <c r="R102" s="41"/>
      <c r="S102" s="41"/>
      <c r="T102" s="77"/>
      <c r="AT102" s="24" t="s">
        <v>172</v>
      </c>
      <c r="AU102" s="24" t="s">
        <v>85</v>
      </c>
    </row>
    <row r="103" spans="2:51" s="12" customFormat="1" ht="13.5">
      <c r="B103" s="216"/>
      <c r="C103" s="217"/>
      <c r="D103" s="207" t="s">
        <v>166</v>
      </c>
      <c r="E103" s="218" t="s">
        <v>21</v>
      </c>
      <c r="F103" s="219" t="s">
        <v>196</v>
      </c>
      <c r="G103" s="217"/>
      <c r="H103" s="220">
        <v>1</v>
      </c>
      <c r="I103" s="221"/>
      <c r="J103" s="217"/>
      <c r="K103" s="217"/>
      <c r="L103" s="222"/>
      <c r="M103" s="229"/>
      <c r="N103" s="230"/>
      <c r="O103" s="230"/>
      <c r="P103" s="230"/>
      <c r="Q103" s="230"/>
      <c r="R103" s="230"/>
      <c r="S103" s="230"/>
      <c r="T103" s="231"/>
      <c r="AT103" s="226" t="s">
        <v>166</v>
      </c>
      <c r="AU103" s="226" t="s">
        <v>85</v>
      </c>
      <c r="AV103" s="12" t="s">
        <v>85</v>
      </c>
      <c r="AW103" s="12" t="s">
        <v>37</v>
      </c>
      <c r="AX103" s="12" t="s">
        <v>82</v>
      </c>
      <c r="AY103" s="226" t="s">
        <v>157</v>
      </c>
    </row>
    <row r="104" spans="2:12" s="1" customFormat="1" ht="6.9" customHeight="1">
      <c r="B104" s="55"/>
      <c r="C104" s="56"/>
      <c r="D104" s="56"/>
      <c r="E104" s="56"/>
      <c r="F104" s="56"/>
      <c r="G104" s="56"/>
      <c r="H104" s="56"/>
      <c r="I104" s="140"/>
      <c r="J104" s="56"/>
      <c r="K104" s="56"/>
      <c r="L104" s="60"/>
    </row>
  </sheetData>
  <sheetProtection algorithmName="SHA-512" hashValue="OpSlDfd9vHEjYjqcge/lramIVSKsb9qql2nInZ7MimiZ85h2RTyEGvAoHgyy16dENrFfu6IuN2uJapE2hQRBoA==" saltValue="pJy+DSYk7O0LqKOFYtfNX4GBdHkgBLrecPrJIRkqT4Tkc56uIMl306U0qig2dMiVoj8JDldhVR0z4kiGxVuKeg==" spinCount="100000" sheet="1" objects="1" scenarios="1" formatColumns="0" formatRows="0" autoFilter="0"/>
  <autoFilter ref="C79:K10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4"/>
  <sheetViews>
    <sheetView showGridLines="0" workbookViewId="0" topLeftCell="A1">
      <pane ySplit="1" topLeftCell="A7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4.6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89</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197</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84</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ROUND(J88,2)</f>
        <v>58436901.14</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ROUND(SUM(BE88:BE643),2)</f>
        <v>58436901.14</v>
      </c>
      <c r="G30" s="41"/>
      <c r="H30" s="41"/>
      <c r="I30" s="132">
        <v>0.21</v>
      </c>
      <c r="J30" s="131">
        <f>ROUND(ROUND((SUM(BE88:BE643)),2)*I30,2)</f>
        <v>12271749.24</v>
      </c>
      <c r="K30" s="44"/>
    </row>
    <row r="31" spans="2:11" s="1" customFormat="1" ht="14.4" customHeight="1">
      <c r="B31" s="40"/>
      <c r="C31" s="41"/>
      <c r="D31" s="41"/>
      <c r="E31" s="48" t="s">
        <v>46</v>
      </c>
      <c r="F31" s="131">
        <f>ROUND(SUM(BF88:BF643),2)</f>
        <v>0</v>
      </c>
      <c r="G31" s="41"/>
      <c r="H31" s="41"/>
      <c r="I31" s="132">
        <v>0.15</v>
      </c>
      <c r="J31" s="131">
        <f>ROUND(ROUND((SUM(BF88:BF643)),2)*I31,2)</f>
        <v>0</v>
      </c>
      <c r="K31" s="44"/>
    </row>
    <row r="32" spans="2:11" s="1" customFormat="1" ht="14.4" customHeight="1" hidden="1">
      <c r="B32" s="40"/>
      <c r="C32" s="41"/>
      <c r="D32" s="41"/>
      <c r="E32" s="48" t="s">
        <v>47</v>
      </c>
      <c r="F32" s="131">
        <f>ROUND(SUM(BG88:BG643),2)</f>
        <v>0</v>
      </c>
      <c r="G32" s="41"/>
      <c r="H32" s="41"/>
      <c r="I32" s="132">
        <v>0.21</v>
      </c>
      <c r="J32" s="131">
        <v>0</v>
      </c>
      <c r="K32" s="44"/>
    </row>
    <row r="33" spans="2:11" s="1" customFormat="1" ht="14.4" customHeight="1" hidden="1">
      <c r="B33" s="40"/>
      <c r="C33" s="41"/>
      <c r="D33" s="41"/>
      <c r="E33" s="48" t="s">
        <v>48</v>
      </c>
      <c r="F33" s="131">
        <f>ROUND(SUM(BH88:BH643),2)</f>
        <v>0</v>
      </c>
      <c r="G33" s="41"/>
      <c r="H33" s="41"/>
      <c r="I33" s="132">
        <v>0.15</v>
      </c>
      <c r="J33" s="131">
        <v>0</v>
      </c>
      <c r="K33" s="44"/>
    </row>
    <row r="34" spans="2:11" s="1" customFormat="1" ht="14.4" customHeight="1" hidden="1">
      <c r="B34" s="40"/>
      <c r="C34" s="41"/>
      <c r="D34" s="41"/>
      <c r="E34" s="48" t="s">
        <v>49</v>
      </c>
      <c r="F34" s="131">
        <f>ROUND(SUM(BI88:BI643),2)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70708650.38</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101 - Rekonstrukce silnice II/169 a II/145, úsek B</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J88</f>
        <v>58436901.14</v>
      </c>
      <c r="K56" s="44"/>
      <c r="AU56" s="24" t="s">
        <v>135</v>
      </c>
    </row>
    <row r="57" spans="2:11" s="7" customFormat="1" ht="24.9" customHeight="1">
      <c r="B57" s="150"/>
      <c r="C57" s="151"/>
      <c r="D57" s="152" t="s">
        <v>198</v>
      </c>
      <c r="E57" s="153"/>
      <c r="F57" s="153"/>
      <c r="G57" s="153"/>
      <c r="H57" s="153"/>
      <c r="I57" s="154"/>
      <c r="J57" s="155">
        <f>J89</f>
        <v>56242813.05</v>
      </c>
      <c r="K57" s="156"/>
    </row>
    <row r="58" spans="2:11" s="8" customFormat="1" ht="19.95" customHeight="1">
      <c r="B58" s="157"/>
      <c r="C58" s="158"/>
      <c r="D58" s="159" t="s">
        <v>199</v>
      </c>
      <c r="E58" s="160"/>
      <c r="F58" s="160"/>
      <c r="G58" s="160"/>
      <c r="H58" s="160"/>
      <c r="I58" s="161"/>
      <c r="J58" s="162">
        <f>J90</f>
        <v>23545476.61</v>
      </c>
      <c r="K58" s="163"/>
    </row>
    <row r="59" spans="2:11" s="8" customFormat="1" ht="19.95" customHeight="1">
      <c r="B59" s="157"/>
      <c r="C59" s="158"/>
      <c r="D59" s="159" t="s">
        <v>200</v>
      </c>
      <c r="E59" s="160"/>
      <c r="F59" s="160"/>
      <c r="G59" s="160"/>
      <c r="H59" s="160"/>
      <c r="I59" s="161"/>
      <c r="J59" s="162">
        <f>J297</f>
        <v>5619239.790000001</v>
      </c>
      <c r="K59" s="163"/>
    </row>
    <row r="60" spans="2:11" s="8" customFormat="1" ht="19.95" customHeight="1">
      <c r="B60" s="157"/>
      <c r="C60" s="158"/>
      <c r="D60" s="159" t="s">
        <v>201</v>
      </c>
      <c r="E60" s="160"/>
      <c r="F60" s="160"/>
      <c r="G60" s="160"/>
      <c r="H60" s="160"/>
      <c r="I60" s="161"/>
      <c r="J60" s="162">
        <f>J349</f>
        <v>415613.65</v>
      </c>
      <c r="K60" s="163"/>
    </row>
    <row r="61" spans="2:11" s="8" customFormat="1" ht="19.95" customHeight="1">
      <c r="B61" s="157"/>
      <c r="C61" s="158"/>
      <c r="D61" s="159" t="s">
        <v>202</v>
      </c>
      <c r="E61" s="160"/>
      <c r="F61" s="160"/>
      <c r="G61" s="160"/>
      <c r="H61" s="160"/>
      <c r="I61" s="161"/>
      <c r="J61" s="162">
        <f>J362</f>
        <v>1611387.8</v>
      </c>
      <c r="K61" s="163"/>
    </row>
    <row r="62" spans="2:11" s="8" customFormat="1" ht="19.95" customHeight="1">
      <c r="B62" s="157"/>
      <c r="C62" s="158"/>
      <c r="D62" s="159" t="s">
        <v>203</v>
      </c>
      <c r="E62" s="160"/>
      <c r="F62" s="160"/>
      <c r="G62" s="160"/>
      <c r="H62" s="160"/>
      <c r="I62" s="161"/>
      <c r="J62" s="162">
        <f>J384</f>
        <v>18984929.85</v>
      </c>
      <c r="K62" s="163"/>
    </row>
    <row r="63" spans="2:11" s="8" customFormat="1" ht="19.95" customHeight="1">
      <c r="B63" s="157"/>
      <c r="C63" s="158"/>
      <c r="D63" s="159" t="s">
        <v>204</v>
      </c>
      <c r="E63" s="160"/>
      <c r="F63" s="160"/>
      <c r="G63" s="160"/>
      <c r="H63" s="160"/>
      <c r="I63" s="161"/>
      <c r="J63" s="162">
        <f>J438</f>
        <v>124491.43999999999</v>
      </c>
      <c r="K63" s="163"/>
    </row>
    <row r="64" spans="2:11" s="8" customFormat="1" ht="19.95" customHeight="1">
      <c r="B64" s="157"/>
      <c r="C64" s="158"/>
      <c r="D64" s="159" t="s">
        <v>205</v>
      </c>
      <c r="E64" s="160"/>
      <c r="F64" s="160"/>
      <c r="G64" s="160"/>
      <c r="H64" s="160"/>
      <c r="I64" s="161"/>
      <c r="J64" s="162">
        <f>J448</f>
        <v>5941673.909999999</v>
      </c>
      <c r="K64" s="163"/>
    </row>
    <row r="65" spans="2:11" s="8" customFormat="1" ht="14.85" customHeight="1">
      <c r="B65" s="157"/>
      <c r="C65" s="158"/>
      <c r="D65" s="159" t="s">
        <v>206</v>
      </c>
      <c r="E65" s="160"/>
      <c r="F65" s="160"/>
      <c r="G65" s="160"/>
      <c r="H65" s="160"/>
      <c r="I65" s="161"/>
      <c r="J65" s="162">
        <f>J610</f>
        <v>212090.36</v>
      </c>
      <c r="K65" s="163"/>
    </row>
    <row r="66" spans="2:11" s="8" customFormat="1" ht="14.85" customHeight="1">
      <c r="B66" s="157"/>
      <c r="C66" s="158"/>
      <c r="D66" s="159" t="s">
        <v>207</v>
      </c>
      <c r="E66" s="160"/>
      <c r="F66" s="160"/>
      <c r="G66" s="160"/>
      <c r="H66" s="160"/>
      <c r="I66" s="161"/>
      <c r="J66" s="162">
        <f>J613</f>
        <v>1947128.7799999996</v>
      </c>
      <c r="K66" s="163"/>
    </row>
    <row r="67" spans="2:11" s="7" customFormat="1" ht="24.9" customHeight="1">
      <c r="B67" s="150"/>
      <c r="C67" s="151"/>
      <c r="D67" s="152" t="s">
        <v>136</v>
      </c>
      <c r="E67" s="153"/>
      <c r="F67" s="153"/>
      <c r="G67" s="153"/>
      <c r="H67" s="153"/>
      <c r="I67" s="154"/>
      <c r="J67" s="155">
        <f>J638</f>
        <v>2194088.0900000003</v>
      </c>
      <c r="K67" s="156"/>
    </row>
    <row r="68" spans="2:11" s="8" customFormat="1" ht="19.95" customHeight="1">
      <c r="B68" s="157"/>
      <c r="C68" s="158"/>
      <c r="D68" s="159" t="s">
        <v>137</v>
      </c>
      <c r="E68" s="160"/>
      <c r="F68" s="160"/>
      <c r="G68" s="160"/>
      <c r="H68" s="160"/>
      <c r="I68" s="161"/>
      <c r="J68" s="162">
        <f>J639</f>
        <v>2194088.0900000003</v>
      </c>
      <c r="K68" s="163"/>
    </row>
    <row r="69" spans="2:11" s="1" customFormat="1" ht="21.75" customHeight="1">
      <c r="B69" s="40"/>
      <c r="C69" s="41"/>
      <c r="D69" s="41"/>
      <c r="E69" s="41"/>
      <c r="F69" s="41"/>
      <c r="G69" s="41"/>
      <c r="H69" s="41"/>
      <c r="I69" s="117"/>
      <c r="J69" s="41"/>
      <c r="K69" s="44"/>
    </row>
    <row r="70" spans="2:11" s="1" customFormat="1" ht="6.9" customHeight="1">
      <c r="B70" s="55"/>
      <c r="C70" s="56"/>
      <c r="D70" s="56"/>
      <c r="E70" s="56"/>
      <c r="F70" s="56"/>
      <c r="G70" s="56"/>
      <c r="H70" s="56"/>
      <c r="I70" s="140"/>
      <c r="J70" s="56"/>
      <c r="K70" s="57"/>
    </row>
    <row r="74" spans="2:12" s="1" customFormat="1" ht="6.9" customHeight="1">
      <c r="B74" s="58"/>
      <c r="C74" s="59"/>
      <c r="D74" s="59"/>
      <c r="E74" s="59"/>
      <c r="F74" s="59"/>
      <c r="G74" s="59"/>
      <c r="H74" s="59"/>
      <c r="I74" s="143"/>
      <c r="J74" s="59"/>
      <c r="K74" s="59"/>
      <c r="L74" s="60"/>
    </row>
    <row r="75" spans="2:12" s="1" customFormat="1" ht="36.9" customHeight="1">
      <c r="B75" s="40"/>
      <c r="C75" s="61" t="s">
        <v>140</v>
      </c>
      <c r="D75" s="62"/>
      <c r="E75" s="62"/>
      <c r="F75" s="62"/>
      <c r="G75" s="62"/>
      <c r="H75" s="62"/>
      <c r="I75" s="164"/>
      <c r="J75" s="62"/>
      <c r="K75" s="62"/>
      <c r="L75" s="60"/>
    </row>
    <row r="76" spans="2:12" s="1" customFormat="1" ht="6.9" customHeight="1">
      <c r="B76" s="40"/>
      <c r="C76" s="62"/>
      <c r="D76" s="62"/>
      <c r="E76" s="62"/>
      <c r="F76" s="62"/>
      <c r="G76" s="62"/>
      <c r="H76" s="62"/>
      <c r="I76" s="164"/>
      <c r="J76" s="62"/>
      <c r="K76" s="62"/>
      <c r="L76" s="60"/>
    </row>
    <row r="77" spans="2:12" s="1" customFormat="1" ht="14.4" customHeight="1">
      <c r="B77" s="40"/>
      <c r="C77" s="64" t="s">
        <v>18</v>
      </c>
      <c r="D77" s="62"/>
      <c r="E77" s="62"/>
      <c r="F77" s="62"/>
      <c r="G77" s="62"/>
      <c r="H77" s="62"/>
      <c r="I77" s="164"/>
      <c r="J77" s="62"/>
      <c r="K77" s="62"/>
      <c r="L77" s="60"/>
    </row>
    <row r="78" spans="2:12" s="1" customFormat="1" ht="14.4" customHeight="1">
      <c r="B78" s="40"/>
      <c r="C78" s="62"/>
      <c r="D78" s="62"/>
      <c r="E78" s="390" t="str">
        <f>E7</f>
        <v>II/169 a II/145 Dlouhá ves - Radešov,  úsek B</v>
      </c>
      <c r="F78" s="391"/>
      <c r="G78" s="391"/>
      <c r="H78" s="391"/>
      <c r="I78" s="164"/>
      <c r="J78" s="62"/>
      <c r="K78" s="62"/>
      <c r="L78" s="60"/>
    </row>
    <row r="79" spans="2:12" s="1" customFormat="1" ht="14.4" customHeight="1">
      <c r="B79" s="40"/>
      <c r="C79" s="64" t="s">
        <v>124</v>
      </c>
      <c r="D79" s="62"/>
      <c r="E79" s="62"/>
      <c r="F79" s="62"/>
      <c r="G79" s="62"/>
      <c r="H79" s="62"/>
      <c r="I79" s="164"/>
      <c r="J79" s="62"/>
      <c r="K79" s="62"/>
      <c r="L79" s="60"/>
    </row>
    <row r="80" spans="2:12" s="1" customFormat="1" ht="16.2" customHeight="1">
      <c r="B80" s="40"/>
      <c r="C80" s="62"/>
      <c r="D80" s="62"/>
      <c r="E80" s="364" t="str">
        <f>E9</f>
        <v>101 - Rekonstrukce silnice II/169 a II/145, úsek B</v>
      </c>
      <c r="F80" s="392"/>
      <c r="G80" s="392"/>
      <c r="H80" s="392"/>
      <c r="I80" s="164"/>
      <c r="J80" s="62"/>
      <c r="K80" s="62"/>
      <c r="L80" s="60"/>
    </row>
    <row r="81" spans="2:12" s="1" customFormat="1" ht="6.9" customHeight="1">
      <c r="B81" s="40"/>
      <c r="C81" s="62"/>
      <c r="D81" s="62"/>
      <c r="E81" s="62"/>
      <c r="F81" s="62"/>
      <c r="G81" s="62"/>
      <c r="H81" s="62"/>
      <c r="I81" s="164"/>
      <c r="J81" s="62"/>
      <c r="K81" s="62"/>
      <c r="L81" s="60"/>
    </row>
    <row r="82" spans="2:12" s="1" customFormat="1" ht="18" customHeight="1">
      <c r="B82" s="40"/>
      <c r="C82" s="64" t="s">
        <v>23</v>
      </c>
      <c r="D82" s="62"/>
      <c r="E82" s="62"/>
      <c r="F82" s="165" t="str">
        <f>F12</f>
        <v>Kraj Plzeńský, k.ú. Radešov</v>
      </c>
      <c r="G82" s="62"/>
      <c r="H82" s="62"/>
      <c r="I82" s="166" t="s">
        <v>25</v>
      </c>
      <c r="J82" s="72">
        <f>IF(J12="","",J12)</f>
        <v>43424</v>
      </c>
      <c r="K82" s="62"/>
      <c r="L82" s="60"/>
    </row>
    <row r="83" spans="2:12" s="1" customFormat="1" ht="6.9" customHeight="1">
      <c r="B83" s="40"/>
      <c r="C83" s="62"/>
      <c r="D83" s="62"/>
      <c r="E83" s="62"/>
      <c r="F83" s="62"/>
      <c r="G83" s="62"/>
      <c r="H83" s="62"/>
      <c r="I83" s="164"/>
      <c r="J83" s="62"/>
      <c r="K83" s="62"/>
      <c r="L83" s="60"/>
    </row>
    <row r="84" spans="2:12" s="1" customFormat="1" ht="13.2">
      <c r="B84" s="40"/>
      <c r="C84" s="64" t="s">
        <v>26</v>
      </c>
      <c r="D84" s="62"/>
      <c r="E84" s="62"/>
      <c r="F84" s="165" t="str">
        <f>E15</f>
        <v>Správa a údržba silnic Plzeňského kraje, p.o.</v>
      </c>
      <c r="G84" s="62"/>
      <c r="H84" s="62"/>
      <c r="I84" s="166" t="s">
        <v>33</v>
      </c>
      <c r="J84" s="165" t="str">
        <f>E21</f>
        <v>Pontex sol. s r.o.</v>
      </c>
      <c r="K84" s="62"/>
      <c r="L84" s="60"/>
    </row>
    <row r="85" spans="2:12" s="1" customFormat="1" ht="14.4" customHeight="1">
      <c r="B85" s="40"/>
      <c r="C85" s="64" t="s">
        <v>32</v>
      </c>
      <c r="D85" s="62"/>
      <c r="E85" s="62"/>
      <c r="F85" s="165" t="str">
        <f>IF(E18="","",E18)</f>
        <v>Společnost Dlouhá Ves - Radešov</v>
      </c>
      <c r="G85" s="62"/>
      <c r="H85" s="62"/>
      <c r="I85" s="164"/>
      <c r="J85" s="62"/>
      <c r="K85" s="62"/>
      <c r="L85" s="60"/>
    </row>
    <row r="86" spans="2:12" s="1" customFormat="1" ht="10.35" customHeight="1">
      <c r="B86" s="40"/>
      <c r="C86" s="62"/>
      <c r="D86" s="62"/>
      <c r="E86" s="62"/>
      <c r="F86" s="62"/>
      <c r="G86" s="62"/>
      <c r="H86" s="62"/>
      <c r="I86" s="164"/>
      <c r="J86" s="62"/>
      <c r="K86" s="62"/>
      <c r="L86" s="60"/>
    </row>
    <row r="87" spans="2:20" s="9" customFormat="1" ht="29.25" customHeight="1">
      <c r="B87" s="167"/>
      <c r="C87" s="168" t="s">
        <v>141</v>
      </c>
      <c r="D87" s="169" t="s">
        <v>59</v>
      </c>
      <c r="E87" s="169" t="s">
        <v>55</v>
      </c>
      <c r="F87" s="169" t="s">
        <v>142</v>
      </c>
      <c r="G87" s="169" t="s">
        <v>143</v>
      </c>
      <c r="H87" s="169" t="s">
        <v>144</v>
      </c>
      <c r="I87" s="170" t="s">
        <v>145</v>
      </c>
      <c r="J87" s="169" t="s">
        <v>133</v>
      </c>
      <c r="K87" s="171" t="s">
        <v>146</v>
      </c>
      <c r="L87" s="172"/>
      <c r="M87" s="80" t="s">
        <v>147</v>
      </c>
      <c r="N87" s="81" t="s">
        <v>44</v>
      </c>
      <c r="O87" s="81" t="s">
        <v>148</v>
      </c>
      <c r="P87" s="81" t="s">
        <v>149</v>
      </c>
      <c r="Q87" s="81" t="s">
        <v>150</v>
      </c>
      <c r="R87" s="81" t="s">
        <v>151</v>
      </c>
      <c r="S87" s="81" t="s">
        <v>152</v>
      </c>
      <c r="T87" s="82" t="s">
        <v>153</v>
      </c>
    </row>
    <row r="88" spans="2:63" s="1" customFormat="1" ht="29.25" customHeight="1">
      <c r="B88" s="40"/>
      <c r="C88" s="86" t="s">
        <v>134</v>
      </c>
      <c r="D88" s="62"/>
      <c r="E88" s="62"/>
      <c r="F88" s="62"/>
      <c r="G88" s="62"/>
      <c r="H88" s="62"/>
      <c r="I88" s="164"/>
      <c r="J88" s="173">
        <f>BK88</f>
        <v>58436901.14</v>
      </c>
      <c r="K88" s="62"/>
      <c r="L88" s="60"/>
      <c r="M88" s="83"/>
      <c r="N88" s="84"/>
      <c r="O88" s="84"/>
      <c r="P88" s="174">
        <f>P89+P638</f>
        <v>0</v>
      </c>
      <c r="Q88" s="84"/>
      <c r="R88" s="174">
        <f>R89+R638</f>
        <v>23565.59465089</v>
      </c>
      <c r="S88" s="84"/>
      <c r="T88" s="175">
        <f>T89+T638</f>
        <v>12486.73422</v>
      </c>
      <c r="AT88" s="24" t="s">
        <v>73</v>
      </c>
      <c r="AU88" s="24" t="s">
        <v>135</v>
      </c>
      <c r="BK88" s="176">
        <f>BK89+BK638</f>
        <v>58436901.14</v>
      </c>
    </row>
    <row r="89" spans="2:63" s="10" customFormat="1" ht="37.35" customHeight="1">
      <c r="B89" s="177"/>
      <c r="C89" s="178"/>
      <c r="D89" s="179" t="s">
        <v>73</v>
      </c>
      <c r="E89" s="180" t="s">
        <v>208</v>
      </c>
      <c r="F89" s="180" t="s">
        <v>209</v>
      </c>
      <c r="G89" s="178"/>
      <c r="H89" s="178"/>
      <c r="I89" s="181"/>
      <c r="J89" s="182">
        <f>BK89</f>
        <v>56242813.05</v>
      </c>
      <c r="K89" s="178"/>
      <c r="L89" s="183"/>
      <c r="M89" s="184"/>
      <c r="N89" s="185"/>
      <c r="O89" s="185"/>
      <c r="P89" s="186">
        <f>P90+P297+P349+P362+P384+P438+P448</f>
        <v>0</v>
      </c>
      <c r="Q89" s="185"/>
      <c r="R89" s="186">
        <f>R90+R297+R349+R362+R384+R438+R448</f>
        <v>23565.59465089</v>
      </c>
      <c r="S89" s="185"/>
      <c r="T89" s="187">
        <f>T90+T297+T349+T362+T384+T438+T448</f>
        <v>12486.73422</v>
      </c>
      <c r="AR89" s="188" t="s">
        <v>82</v>
      </c>
      <c r="AT89" s="189" t="s">
        <v>73</v>
      </c>
      <c r="AU89" s="189" t="s">
        <v>74</v>
      </c>
      <c r="AY89" s="188" t="s">
        <v>157</v>
      </c>
      <c r="BK89" s="190">
        <f>BK90+BK297+BK349+BK362+BK384+BK438+BK448</f>
        <v>56242813.05</v>
      </c>
    </row>
    <row r="90" spans="2:63" s="10" customFormat="1" ht="19.95" customHeight="1">
      <c r="B90" s="177"/>
      <c r="C90" s="178"/>
      <c r="D90" s="179" t="s">
        <v>73</v>
      </c>
      <c r="E90" s="191" t="s">
        <v>82</v>
      </c>
      <c r="F90" s="191" t="s">
        <v>210</v>
      </c>
      <c r="G90" s="178"/>
      <c r="H90" s="178"/>
      <c r="I90" s="181"/>
      <c r="J90" s="192">
        <f>BK90</f>
        <v>23545476.61</v>
      </c>
      <c r="K90" s="178"/>
      <c r="L90" s="183"/>
      <c r="M90" s="184"/>
      <c r="N90" s="185"/>
      <c r="O90" s="185"/>
      <c r="P90" s="186">
        <f>SUM(P91:P296)</f>
        <v>0</v>
      </c>
      <c r="Q90" s="185"/>
      <c r="R90" s="186">
        <f>SUM(R91:R296)</f>
        <v>12837.55131244</v>
      </c>
      <c r="S90" s="185"/>
      <c r="T90" s="187">
        <f>SUM(T91:T296)</f>
        <v>11578.48432</v>
      </c>
      <c r="AR90" s="188" t="s">
        <v>82</v>
      </c>
      <c r="AT90" s="189" t="s">
        <v>73</v>
      </c>
      <c r="AU90" s="189" t="s">
        <v>82</v>
      </c>
      <c r="AY90" s="188" t="s">
        <v>157</v>
      </c>
      <c r="BK90" s="190">
        <f>SUM(BK91:BK296)</f>
        <v>23545476.61</v>
      </c>
    </row>
    <row r="91" spans="2:65" s="1" customFormat="1" ht="34.2" customHeight="1">
      <c r="B91" s="40"/>
      <c r="C91" s="193" t="s">
        <v>82</v>
      </c>
      <c r="D91" s="193" t="s">
        <v>160</v>
      </c>
      <c r="E91" s="194" t="s">
        <v>211</v>
      </c>
      <c r="F91" s="195" t="s">
        <v>212</v>
      </c>
      <c r="G91" s="196" t="s">
        <v>213</v>
      </c>
      <c r="H91" s="197">
        <v>1638</v>
      </c>
      <c r="I91" s="198">
        <v>58.26</v>
      </c>
      <c r="J91" s="199">
        <f>ROUND(I91*H91,2)</f>
        <v>95429.88</v>
      </c>
      <c r="K91" s="195" t="s">
        <v>214</v>
      </c>
      <c r="L91" s="60"/>
      <c r="M91" s="200" t="s">
        <v>21</v>
      </c>
      <c r="N91" s="201" t="s">
        <v>45</v>
      </c>
      <c r="O91" s="41"/>
      <c r="P91" s="202">
        <f>O91*H91</f>
        <v>0</v>
      </c>
      <c r="Q91" s="202">
        <v>0</v>
      </c>
      <c r="R91" s="202">
        <f>Q91*H91</f>
        <v>0</v>
      </c>
      <c r="S91" s="202">
        <v>0</v>
      </c>
      <c r="T91" s="203">
        <f>S91*H91</f>
        <v>0</v>
      </c>
      <c r="AR91" s="24" t="s">
        <v>164</v>
      </c>
      <c r="AT91" s="24" t="s">
        <v>160</v>
      </c>
      <c r="AU91" s="24" t="s">
        <v>85</v>
      </c>
      <c r="AY91" s="24" t="s">
        <v>157</v>
      </c>
      <c r="BE91" s="204">
        <f>IF(N91="základní",J91,0)</f>
        <v>95429.88</v>
      </c>
      <c r="BF91" s="204">
        <f>IF(N91="snížená",J91,0)</f>
        <v>0</v>
      </c>
      <c r="BG91" s="204">
        <f>IF(N91="zákl. přenesená",J91,0)</f>
        <v>0</v>
      </c>
      <c r="BH91" s="204">
        <f>IF(N91="sníž. přenesená",J91,0)</f>
        <v>0</v>
      </c>
      <c r="BI91" s="204">
        <f>IF(N91="nulová",J91,0)</f>
        <v>0</v>
      </c>
      <c r="BJ91" s="24" t="s">
        <v>82</v>
      </c>
      <c r="BK91" s="204">
        <f>ROUND(I91*H91,2)</f>
        <v>95429.88</v>
      </c>
      <c r="BL91" s="24" t="s">
        <v>164</v>
      </c>
      <c r="BM91" s="24" t="s">
        <v>215</v>
      </c>
    </row>
    <row r="92" spans="2:47" s="1" customFormat="1" ht="216">
      <c r="B92" s="40"/>
      <c r="C92" s="62"/>
      <c r="D92" s="207" t="s">
        <v>216</v>
      </c>
      <c r="E92" s="62"/>
      <c r="F92" s="227" t="s">
        <v>217</v>
      </c>
      <c r="G92" s="62"/>
      <c r="H92" s="62"/>
      <c r="I92" s="164"/>
      <c r="J92" s="62"/>
      <c r="K92" s="62"/>
      <c r="L92" s="60"/>
      <c r="M92" s="228"/>
      <c r="N92" s="41"/>
      <c r="O92" s="41"/>
      <c r="P92" s="41"/>
      <c r="Q92" s="41"/>
      <c r="R92" s="41"/>
      <c r="S92" s="41"/>
      <c r="T92" s="77"/>
      <c r="AT92" s="24" t="s">
        <v>216</v>
      </c>
      <c r="AU92" s="24" t="s">
        <v>85</v>
      </c>
    </row>
    <row r="93" spans="2:51" s="12" customFormat="1" ht="13.5">
      <c r="B93" s="216"/>
      <c r="C93" s="217"/>
      <c r="D93" s="207" t="s">
        <v>166</v>
      </c>
      <c r="E93" s="218" t="s">
        <v>21</v>
      </c>
      <c r="F93" s="219" t="s">
        <v>218</v>
      </c>
      <c r="G93" s="217"/>
      <c r="H93" s="220">
        <v>1638</v>
      </c>
      <c r="I93" s="221"/>
      <c r="J93" s="217"/>
      <c r="K93" s="217"/>
      <c r="L93" s="222"/>
      <c r="M93" s="223"/>
      <c r="N93" s="224"/>
      <c r="O93" s="224"/>
      <c r="P93" s="224"/>
      <c r="Q93" s="224"/>
      <c r="R93" s="224"/>
      <c r="S93" s="224"/>
      <c r="T93" s="225"/>
      <c r="AT93" s="226" t="s">
        <v>166</v>
      </c>
      <c r="AU93" s="226" t="s">
        <v>85</v>
      </c>
      <c r="AV93" s="12" t="s">
        <v>85</v>
      </c>
      <c r="AW93" s="12" t="s">
        <v>37</v>
      </c>
      <c r="AX93" s="12" t="s">
        <v>82</v>
      </c>
      <c r="AY93" s="226" t="s">
        <v>157</v>
      </c>
    </row>
    <row r="94" spans="2:65" s="1" customFormat="1" ht="22.8" customHeight="1">
      <c r="B94" s="40"/>
      <c r="C94" s="193" t="s">
        <v>85</v>
      </c>
      <c r="D94" s="193" t="s">
        <v>160</v>
      </c>
      <c r="E94" s="194" t="s">
        <v>219</v>
      </c>
      <c r="F94" s="195" t="s">
        <v>220</v>
      </c>
      <c r="G94" s="196" t="s">
        <v>213</v>
      </c>
      <c r="H94" s="197">
        <v>1638</v>
      </c>
      <c r="I94" s="198">
        <v>31.71</v>
      </c>
      <c r="J94" s="199">
        <f>ROUND(I94*H94,2)</f>
        <v>51940.98</v>
      </c>
      <c r="K94" s="195" t="s">
        <v>214</v>
      </c>
      <c r="L94" s="60"/>
      <c r="M94" s="200" t="s">
        <v>21</v>
      </c>
      <c r="N94" s="201" t="s">
        <v>45</v>
      </c>
      <c r="O94" s="41"/>
      <c r="P94" s="202">
        <f>O94*H94</f>
        <v>0</v>
      </c>
      <c r="Q94" s="202">
        <v>0.00018</v>
      </c>
      <c r="R94" s="202">
        <f>Q94*H94</f>
        <v>0.29484</v>
      </c>
      <c r="S94" s="202">
        <v>0</v>
      </c>
      <c r="T94" s="203">
        <f>S94*H94</f>
        <v>0</v>
      </c>
      <c r="AR94" s="24" t="s">
        <v>164</v>
      </c>
      <c r="AT94" s="24" t="s">
        <v>160</v>
      </c>
      <c r="AU94" s="24" t="s">
        <v>85</v>
      </c>
      <c r="AY94" s="24" t="s">
        <v>157</v>
      </c>
      <c r="BE94" s="204">
        <f>IF(N94="základní",J94,0)</f>
        <v>51940.98</v>
      </c>
      <c r="BF94" s="204">
        <f>IF(N94="snížená",J94,0)</f>
        <v>0</v>
      </c>
      <c r="BG94" s="204">
        <f>IF(N94="zákl. přenesená",J94,0)</f>
        <v>0</v>
      </c>
      <c r="BH94" s="204">
        <f>IF(N94="sníž. přenesená",J94,0)</f>
        <v>0</v>
      </c>
      <c r="BI94" s="204">
        <f>IF(N94="nulová",J94,0)</f>
        <v>0</v>
      </c>
      <c r="BJ94" s="24" t="s">
        <v>82</v>
      </c>
      <c r="BK94" s="204">
        <f>ROUND(I94*H94,2)</f>
        <v>51940.98</v>
      </c>
      <c r="BL94" s="24" t="s">
        <v>164</v>
      </c>
      <c r="BM94" s="24" t="s">
        <v>221</v>
      </c>
    </row>
    <row r="95" spans="2:47" s="1" customFormat="1" ht="96">
      <c r="B95" s="40"/>
      <c r="C95" s="62"/>
      <c r="D95" s="207" t="s">
        <v>216</v>
      </c>
      <c r="E95" s="62"/>
      <c r="F95" s="227" t="s">
        <v>222</v>
      </c>
      <c r="G95" s="62"/>
      <c r="H95" s="62"/>
      <c r="I95" s="164"/>
      <c r="J95" s="62"/>
      <c r="K95" s="62"/>
      <c r="L95" s="60"/>
      <c r="M95" s="228"/>
      <c r="N95" s="41"/>
      <c r="O95" s="41"/>
      <c r="P95" s="41"/>
      <c r="Q95" s="41"/>
      <c r="R95" s="41"/>
      <c r="S95" s="41"/>
      <c r="T95" s="77"/>
      <c r="AT95" s="24" t="s">
        <v>216</v>
      </c>
      <c r="AU95" s="24" t="s">
        <v>85</v>
      </c>
    </row>
    <row r="96" spans="2:51" s="12" customFormat="1" ht="13.5">
      <c r="B96" s="216"/>
      <c r="C96" s="217"/>
      <c r="D96" s="207" t="s">
        <v>166</v>
      </c>
      <c r="E96" s="218" t="s">
        <v>21</v>
      </c>
      <c r="F96" s="219" t="s">
        <v>223</v>
      </c>
      <c r="G96" s="217"/>
      <c r="H96" s="220">
        <v>1638</v>
      </c>
      <c r="I96" s="221"/>
      <c r="J96" s="217"/>
      <c r="K96" s="217"/>
      <c r="L96" s="222"/>
      <c r="M96" s="223"/>
      <c r="N96" s="224"/>
      <c r="O96" s="224"/>
      <c r="P96" s="224"/>
      <c r="Q96" s="224"/>
      <c r="R96" s="224"/>
      <c r="S96" s="224"/>
      <c r="T96" s="225"/>
      <c r="AT96" s="226" t="s">
        <v>166</v>
      </c>
      <c r="AU96" s="226" t="s">
        <v>85</v>
      </c>
      <c r="AV96" s="12" t="s">
        <v>85</v>
      </c>
      <c r="AW96" s="12" t="s">
        <v>37</v>
      </c>
      <c r="AX96" s="12" t="s">
        <v>82</v>
      </c>
      <c r="AY96" s="226" t="s">
        <v>157</v>
      </c>
    </row>
    <row r="97" spans="2:65" s="1" customFormat="1" ht="22.8" customHeight="1">
      <c r="B97" s="40"/>
      <c r="C97" s="193" t="s">
        <v>180</v>
      </c>
      <c r="D97" s="193" t="s">
        <v>160</v>
      </c>
      <c r="E97" s="194" t="s">
        <v>224</v>
      </c>
      <c r="F97" s="195" t="s">
        <v>225</v>
      </c>
      <c r="G97" s="196" t="s">
        <v>226</v>
      </c>
      <c r="H97" s="197">
        <v>16</v>
      </c>
      <c r="I97" s="198">
        <v>165.94</v>
      </c>
      <c r="J97" s="199">
        <f>ROUND(I97*H97,2)</f>
        <v>2655.04</v>
      </c>
      <c r="K97" s="195" t="s">
        <v>214</v>
      </c>
      <c r="L97" s="60"/>
      <c r="M97" s="200" t="s">
        <v>21</v>
      </c>
      <c r="N97" s="201" t="s">
        <v>45</v>
      </c>
      <c r="O97" s="41"/>
      <c r="P97" s="202">
        <f>O97*H97</f>
        <v>0</v>
      </c>
      <c r="Q97" s="202">
        <v>0</v>
      </c>
      <c r="R97" s="202">
        <f>Q97*H97</f>
        <v>0</v>
      </c>
      <c r="S97" s="202">
        <v>0</v>
      </c>
      <c r="T97" s="203">
        <f>S97*H97</f>
        <v>0</v>
      </c>
      <c r="AR97" s="24" t="s">
        <v>164</v>
      </c>
      <c r="AT97" s="24" t="s">
        <v>160</v>
      </c>
      <c r="AU97" s="24" t="s">
        <v>85</v>
      </c>
      <c r="AY97" s="24" t="s">
        <v>157</v>
      </c>
      <c r="BE97" s="204">
        <f>IF(N97="základní",J97,0)</f>
        <v>2655.04</v>
      </c>
      <c r="BF97" s="204">
        <f>IF(N97="snížená",J97,0)</f>
        <v>0</v>
      </c>
      <c r="BG97" s="204">
        <f>IF(N97="zákl. přenesená",J97,0)</f>
        <v>0</v>
      </c>
      <c r="BH97" s="204">
        <f>IF(N97="sníž. přenesená",J97,0)</f>
        <v>0</v>
      </c>
      <c r="BI97" s="204">
        <f>IF(N97="nulová",J97,0)</f>
        <v>0</v>
      </c>
      <c r="BJ97" s="24" t="s">
        <v>82</v>
      </c>
      <c r="BK97" s="204">
        <f>ROUND(I97*H97,2)</f>
        <v>2655.04</v>
      </c>
      <c r="BL97" s="24" t="s">
        <v>164</v>
      </c>
      <c r="BM97" s="24" t="s">
        <v>227</v>
      </c>
    </row>
    <row r="98" spans="2:47" s="1" customFormat="1" ht="192">
      <c r="B98" s="40"/>
      <c r="C98" s="62"/>
      <c r="D98" s="207" t="s">
        <v>216</v>
      </c>
      <c r="E98" s="62"/>
      <c r="F98" s="227" t="s">
        <v>228</v>
      </c>
      <c r="G98" s="62"/>
      <c r="H98" s="62"/>
      <c r="I98" s="164"/>
      <c r="J98" s="62"/>
      <c r="K98" s="62"/>
      <c r="L98" s="60"/>
      <c r="M98" s="228"/>
      <c r="N98" s="41"/>
      <c r="O98" s="41"/>
      <c r="P98" s="41"/>
      <c r="Q98" s="41"/>
      <c r="R98" s="41"/>
      <c r="S98" s="41"/>
      <c r="T98" s="77"/>
      <c r="AT98" s="24" t="s">
        <v>216</v>
      </c>
      <c r="AU98" s="24" t="s">
        <v>85</v>
      </c>
    </row>
    <row r="99" spans="2:51" s="12" customFormat="1" ht="13.5">
      <c r="B99" s="216"/>
      <c r="C99" s="217"/>
      <c r="D99" s="207" t="s">
        <v>166</v>
      </c>
      <c r="E99" s="218" t="s">
        <v>21</v>
      </c>
      <c r="F99" s="219" t="s">
        <v>229</v>
      </c>
      <c r="G99" s="217"/>
      <c r="H99" s="220">
        <v>16</v>
      </c>
      <c r="I99" s="221"/>
      <c r="J99" s="217"/>
      <c r="K99" s="217"/>
      <c r="L99" s="222"/>
      <c r="M99" s="223"/>
      <c r="N99" s="224"/>
      <c r="O99" s="224"/>
      <c r="P99" s="224"/>
      <c r="Q99" s="224"/>
      <c r="R99" s="224"/>
      <c r="S99" s="224"/>
      <c r="T99" s="225"/>
      <c r="AT99" s="226" t="s">
        <v>166</v>
      </c>
      <c r="AU99" s="226" t="s">
        <v>85</v>
      </c>
      <c r="AV99" s="12" t="s">
        <v>85</v>
      </c>
      <c r="AW99" s="12" t="s">
        <v>37</v>
      </c>
      <c r="AX99" s="12" t="s">
        <v>82</v>
      </c>
      <c r="AY99" s="226" t="s">
        <v>157</v>
      </c>
    </row>
    <row r="100" spans="2:65" s="1" customFormat="1" ht="34.2" customHeight="1">
      <c r="B100" s="40"/>
      <c r="C100" s="193" t="s">
        <v>164</v>
      </c>
      <c r="D100" s="193" t="s">
        <v>160</v>
      </c>
      <c r="E100" s="194" t="s">
        <v>230</v>
      </c>
      <c r="F100" s="195" t="s">
        <v>231</v>
      </c>
      <c r="G100" s="196" t="s">
        <v>226</v>
      </c>
      <c r="H100" s="197">
        <v>20</v>
      </c>
      <c r="I100" s="198">
        <v>95.88</v>
      </c>
      <c r="J100" s="199">
        <f>ROUND(I100*H100,2)</f>
        <v>1917.6</v>
      </c>
      <c r="K100" s="195" t="s">
        <v>214</v>
      </c>
      <c r="L100" s="60"/>
      <c r="M100" s="200" t="s">
        <v>21</v>
      </c>
      <c r="N100" s="201" t="s">
        <v>45</v>
      </c>
      <c r="O100" s="41"/>
      <c r="P100" s="202">
        <f>O100*H100</f>
        <v>0</v>
      </c>
      <c r="Q100" s="202">
        <v>0</v>
      </c>
      <c r="R100" s="202">
        <f>Q100*H100</f>
        <v>0</v>
      </c>
      <c r="S100" s="202">
        <v>0</v>
      </c>
      <c r="T100" s="203">
        <f>S100*H100</f>
        <v>0</v>
      </c>
      <c r="AR100" s="24" t="s">
        <v>164</v>
      </c>
      <c r="AT100" s="24" t="s">
        <v>160</v>
      </c>
      <c r="AU100" s="24" t="s">
        <v>85</v>
      </c>
      <c r="AY100" s="24" t="s">
        <v>157</v>
      </c>
      <c r="BE100" s="204">
        <f>IF(N100="základní",J100,0)</f>
        <v>1917.6</v>
      </c>
      <c r="BF100" s="204">
        <f>IF(N100="snížená",J100,0)</f>
        <v>0</v>
      </c>
      <c r="BG100" s="204">
        <f>IF(N100="zákl. přenesená",J100,0)</f>
        <v>0</v>
      </c>
      <c r="BH100" s="204">
        <f>IF(N100="sníž. přenesená",J100,0)</f>
        <v>0</v>
      </c>
      <c r="BI100" s="204">
        <f>IF(N100="nulová",J100,0)</f>
        <v>0</v>
      </c>
      <c r="BJ100" s="24" t="s">
        <v>82</v>
      </c>
      <c r="BK100" s="204">
        <f>ROUND(I100*H100,2)</f>
        <v>1917.6</v>
      </c>
      <c r="BL100" s="24" t="s">
        <v>164</v>
      </c>
      <c r="BM100" s="24" t="s">
        <v>232</v>
      </c>
    </row>
    <row r="101" spans="2:47" s="1" customFormat="1" ht="192">
      <c r="B101" s="40"/>
      <c r="C101" s="62"/>
      <c r="D101" s="207" t="s">
        <v>216</v>
      </c>
      <c r="E101" s="62"/>
      <c r="F101" s="227" t="s">
        <v>228</v>
      </c>
      <c r="G101" s="62"/>
      <c r="H101" s="62"/>
      <c r="I101" s="164"/>
      <c r="J101" s="62"/>
      <c r="K101" s="62"/>
      <c r="L101" s="60"/>
      <c r="M101" s="228"/>
      <c r="N101" s="41"/>
      <c r="O101" s="41"/>
      <c r="P101" s="41"/>
      <c r="Q101" s="41"/>
      <c r="R101" s="41"/>
      <c r="S101" s="41"/>
      <c r="T101" s="77"/>
      <c r="AT101" s="24" t="s">
        <v>216</v>
      </c>
      <c r="AU101" s="24" t="s">
        <v>85</v>
      </c>
    </row>
    <row r="102" spans="2:51" s="12" customFormat="1" ht="13.5">
      <c r="B102" s="216"/>
      <c r="C102" s="217"/>
      <c r="D102" s="207" t="s">
        <v>166</v>
      </c>
      <c r="E102" s="218" t="s">
        <v>21</v>
      </c>
      <c r="F102" s="219" t="s">
        <v>233</v>
      </c>
      <c r="G102" s="217"/>
      <c r="H102" s="220">
        <v>20</v>
      </c>
      <c r="I102" s="221"/>
      <c r="J102" s="217"/>
      <c r="K102" s="217"/>
      <c r="L102" s="222"/>
      <c r="M102" s="223"/>
      <c r="N102" s="224"/>
      <c r="O102" s="224"/>
      <c r="P102" s="224"/>
      <c r="Q102" s="224"/>
      <c r="R102" s="224"/>
      <c r="S102" s="224"/>
      <c r="T102" s="225"/>
      <c r="AT102" s="226" t="s">
        <v>166</v>
      </c>
      <c r="AU102" s="226" t="s">
        <v>85</v>
      </c>
      <c r="AV102" s="12" t="s">
        <v>85</v>
      </c>
      <c r="AW102" s="12" t="s">
        <v>37</v>
      </c>
      <c r="AX102" s="12" t="s">
        <v>82</v>
      </c>
      <c r="AY102" s="226" t="s">
        <v>157</v>
      </c>
    </row>
    <row r="103" spans="2:65" s="1" customFormat="1" ht="34.2" customHeight="1">
      <c r="B103" s="40"/>
      <c r="C103" s="193" t="s">
        <v>156</v>
      </c>
      <c r="D103" s="193" t="s">
        <v>160</v>
      </c>
      <c r="E103" s="194" t="s">
        <v>234</v>
      </c>
      <c r="F103" s="195" t="s">
        <v>235</v>
      </c>
      <c r="G103" s="196" t="s">
        <v>226</v>
      </c>
      <c r="H103" s="197">
        <v>36</v>
      </c>
      <c r="I103" s="198">
        <v>307.3</v>
      </c>
      <c r="J103" s="199">
        <f>ROUND(I103*H103,2)</f>
        <v>11062.8</v>
      </c>
      <c r="K103" s="195" t="s">
        <v>214</v>
      </c>
      <c r="L103" s="60"/>
      <c r="M103" s="200" t="s">
        <v>21</v>
      </c>
      <c r="N103" s="201" t="s">
        <v>45</v>
      </c>
      <c r="O103" s="41"/>
      <c r="P103" s="202">
        <f>O103*H103</f>
        <v>0</v>
      </c>
      <c r="Q103" s="202">
        <v>5E-05</v>
      </c>
      <c r="R103" s="202">
        <f>Q103*H103</f>
        <v>0.0018000000000000002</v>
      </c>
      <c r="S103" s="202">
        <v>0</v>
      </c>
      <c r="T103" s="203">
        <f>S103*H103</f>
        <v>0</v>
      </c>
      <c r="AR103" s="24" t="s">
        <v>164</v>
      </c>
      <c r="AT103" s="24" t="s">
        <v>160</v>
      </c>
      <c r="AU103" s="24" t="s">
        <v>85</v>
      </c>
      <c r="AY103" s="24" t="s">
        <v>157</v>
      </c>
      <c r="BE103" s="204">
        <f>IF(N103="základní",J103,0)</f>
        <v>11062.8</v>
      </c>
      <c r="BF103" s="204">
        <f>IF(N103="snížená",J103,0)</f>
        <v>0</v>
      </c>
      <c r="BG103" s="204">
        <f>IF(N103="zákl. přenesená",J103,0)</f>
        <v>0</v>
      </c>
      <c r="BH103" s="204">
        <f>IF(N103="sníž. přenesená",J103,0)</f>
        <v>0</v>
      </c>
      <c r="BI103" s="204">
        <f>IF(N103="nulová",J103,0)</f>
        <v>0</v>
      </c>
      <c r="BJ103" s="24" t="s">
        <v>82</v>
      </c>
      <c r="BK103" s="204">
        <f>ROUND(I103*H103,2)</f>
        <v>11062.8</v>
      </c>
      <c r="BL103" s="24" t="s">
        <v>164</v>
      </c>
      <c r="BM103" s="24" t="s">
        <v>236</v>
      </c>
    </row>
    <row r="104" spans="2:47" s="1" customFormat="1" ht="144">
      <c r="B104" s="40"/>
      <c r="C104" s="62"/>
      <c r="D104" s="207" t="s">
        <v>216</v>
      </c>
      <c r="E104" s="62"/>
      <c r="F104" s="227" t="s">
        <v>237</v>
      </c>
      <c r="G104" s="62"/>
      <c r="H104" s="62"/>
      <c r="I104" s="164"/>
      <c r="J104" s="62"/>
      <c r="K104" s="62"/>
      <c r="L104" s="60"/>
      <c r="M104" s="228"/>
      <c r="N104" s="41"/>
      <c r="O104" s="41"/>
      <c r="P104" s="41"/>
      <c r="Q104" s="41"/>
      <c r="R104" s="41"/>
      <c r="S104" s="41"/>
      <c r="T104" s="77"/>
      <c r="AT104" s="24" t="s">
        <v>216</v>
      </c>
      <c r="AU104" s="24" t="s">
        <v>85</v>
      </c>
    </row>
    <row r="105" spans="2:51" s="12" customFormat="1" ht="13.5">
      <c r="B105" s="216"/>
      <c r="C105" s="217"/>
      <c r="D105" s="207" t="s">
        <v>166</v>
      </c>
      <c r="E105" s="218" t="s">
        <v>21</v>
      </c>
      <c r="F105" s="219" t="s">
        <v>238</v>
      </c>
      <c r="G105" s="217"/>
      <c r="H105" s="220">
        <v>36</v>
      </c>
      <c r="I105" s="221"/>
      <c r="J105" s="217"/>
      <c r="K105" s="217"/>
      <c r="L105" s="222"/>
      <c r="M105" s="223"/>
      <c r="N105" s="224"/>
      <c r="O105" s="224"/>
      <c r="P105" s="224"/>
      <c r="Q105" s="224"/>
      <c r="R105" s="224"/>
      <c r="S105" s="224"/>
      <c r="T105" s="225"/>
      <c r="AT105" s="226" t="s">
        <v>166</v>
      </c>
      <c r="AU105" s="226" t="s">
        <v>85</v>
      </c>
      <c r="AV105" s="12" t="s">
        <v>85</v>
      </c>
      <c r="AW105" s="12" t="s">
        <v>37</v>
      </c>
      <c r="AX105" s="12" t="s">
        <v>82</v>
      </c>
      <c r="AY105" s="226" t="s">
        <v>157</v>
      </c>
    </row>
    <row r="106" spans="2:65" s="1" customFormat="1" ht="45.6" customHeight="1">
      <c r="B106" s="40"/>
      <c r="C106" s="193" t="s">
        <v>239</v>
      </c>
      <c r="D106" s="193" t="s">
        <v>160</v>
      </c>
      <c r="E106" s="194" t="s">
        <v>240</v>
      </c>
      <c r="F106" s="195" t="s">
        <v>241</v>
      </c>
      <c r="G106" s="196" t="s">
        <v>213</v>
      </c>
      <c r="H106" s="197">
        <v>5184.66</v>
      </c>
      <c r="I106" s="198">
        <v>54.94</v>
      </c>
      <c r="J106" s="199">
        <f>ROUND(I106*H106,2)</f>
        <v>284845.22</v>
      </c>
      <c r="K106" s="195" t="s">
        <v>214</v>
      </c>
      <c r="L106" s="60"/>
      <c r="M106" s="200" t="s">
        <v>21</v>
      </c>
      <c r="N106" s="201" t="s">
        <v>45</v>
      </c>
      <c r="O106" s="41"/>
      <c r="P106" s="202">
        <f>O106*H106</f>
        <v>0</v>
      </c>
      <c r="Q106" s="202">
        <v>0</v>
      </c>
      <c r="R106" s="202">
        <f>Q106*H106</f>
        <v>0</v>
      </c>
      <c r="S106" s="202">
        <v>0.44</v>
      </c>
      <c r="T106" s="203">
        <f>S106*H106</f>
        <v>2281.2504</v>
      </c>
      <c r="AR106" s="24" t="s">
        <v>164</v>
      </c>
      <c r="AT106" s="24" t="s">
        <v>160</v>
      </c>
      <c r="AU106" s="24" t="s">
        <v>85</v>
      </c>
      <c r="AY106" s="24" t="s">
        <v>157</v>
      </c>
      <c r="BE106" s="204">
        <f>IF(N106="základní",J106,0)</f>
        <v>284845.22</v>
      </c>
      <c r="BF106" s="204">
        <f>IF(N106="snížená",J106,0)</f>
        <v>0</v>
      </c>
      <c r="BG106" s="204">
        <f>IF(N106="zákl. přenesená",J106,0)</f>
        <v>0</v>
      </c>
      <c r="BH106" s="204">
        <f>IF(N106="sníž. přenesená",J106,0)</f>
        <v>0</v>
      </c>
      <c r="BI106" s="204">
        <f>IF(N106="nulová",J106,0)</f>
        <v>0</v>
      </c>
      <c r="BJ106" s="24" t="s">
        <v>82</v>
      </c>
      <c r="BK106" s="204">
        <f>ROUND(I106*H106,2)</f>
        <v>284845.22</v>
      </c>
      <c r="BL106" s="24" t="s">
        <v>164</v>
      </c>
      <c r="BM106" s="24" t="s">
        <v>242</v>
      </c>
    </row>
    <row r="107" spans="2:47" s="1" customFormat="1" ht="348">
      <c r="B107" s="40"/>
      <c r="C107" s="62"/>
      <c r="D107" s="207" t="s">
        <v>216</v>
      </c>
      <c r="E107" s="62"/>
      <c r="F107" s="227" t="s">
        <v>243</v>
      </c>
      <c r="G107" s="62"/>
      <c r="H107" s="62"/>
      <c r="I107" s="164"/>
      <c r="J107" s="62"/>
      <c r="K107" s="62"/>
      <c r="L107" s="60"/>
      <c r="M107" s="228"/>
      <c r="N107" s="41"/>
      <c r="O107" s="41"/>
      <c r="P107" s="41"/>
      <c r="Q107" s="41"/>
      <c r="R107" s="41"/>
      <c r="S107" s="41"/>
      <c r="T107" s="77"/>
      <c r="AT107" s="24" t="s">
        <v>216</v>
      </c>
      <c r="AU107" s="24" t="s">
        <v>85</v>
      </c>
    </row>
    <row r="108" spans="2:51" s="12" customFormat="1" ht="24">
      <c r="B108" s="216"/>
      <c r="C108" s="217"/>
      <c r="D108" s="207" t="s">
        <v>166</v>
      </c>
      <c r="E108" s="218" t="s">
        <v>21</v>
      </c>
      <c r="F108" s="219" t="s">
        <v>244</v>
      </c>
      <c r="G108" s="217"/>
      <c r="H108" s="220">
        <v>5184.66</v>
      </c>
      <c r="I108" s="221"/>
      <c r="J108" s="217"/>
      <c r="K108" s="217"/>
      <c r="L108" s="222"/>
      <c r="M108" s="223"/>
      <c r="N108" s="224"/>
      <c r="O108" s="224"/>
      <c r="P108" s="224"/>
      <c r="Q108" s="224"/>
      <c r="R108" s="224"/>
      <c r="S108" s="224"/>
      <c r="T108" s="225"/>
      <c r="AT108" s="226" t="s">
        <v>166</v>
      </c>
      <c r="AU108" s="226" t="s">
        <v>85</v>
      </c>
      <c r="AV108" s="12" t="s">
        <v>85</v>
      </c>
      <c r="AW108" s="12" t="s">
        <v>37</v>
      </c>
      <c r="AX108" s="12" t="s">
        <v>82</v>
      </c>
      <c r="AY108" s="226" t="s">
        <v>157</v>
      </c>
    </row>
    <row r="109" spans="2:65" s="1" customFormat="1" ht="34.2" customHeight="1">
      <c r="B109" s="40"/>
      <c r="C109" s="193" t="s">
        <v>245</v>
      </c>
      <c r="D109" s="193" t="s">
        <v>160</v>
      </c>
      <c r="E109" s="194" t="s">
        <v>246</v>
      </c>
      <c r="F109" s="195" t="s">
        <v>247</v>
      </c>
      <c r="G109" s="196" t="s">
        <v>213</v>
      </c>
      <c r="H109" s="197">
        <v>4676</v>
      </c>
      <c r="I109" s="198">
        <v>14.5</v>
      </c>
      <c r="J109" s="199">
        <f>ROUND(I109*H109,2)</f>
        <v>67802</v>
      </c>
      <c r="K109" s="195" t="s">
        <v>214</v>
      </c>
      <c r="L109" s="60"/>
      <c r="M109" s="200" t="s">
        <v>21</v>
      </c>
      <c r="N109" s="201" t="s">
        <v>45</v>
      </c>
      <c r="O109" s="41"/>
      <c r="P109" s="202">
        <f>O109*H109</f>
        <v>0</v>
      </c>
      <c r="Q109" s="202">
        <v>0</v>
      </c>
      <c r="R109" s="202">
        <f>Q109*H109</f>
        <v>0</v>
      </c>
      <c r="S109" s="202">
        <v>0</v>
      </c>
      <c r="T109" s="203">
        <f>S109*H109</f>
        <v>0</v>
      </c>
      <c r="AR109" s="24" t="s">
        <v>164</v>
      </c>
      <c r="AT109" s="24" t="s">
        <v>160</v>
      </c>
      <c r="AU109" s="24" t="s">
        <v>85</v>
      </c>
      <c r="AY109" s="24" t="s">
        <v>157</v>
      </c>
      <c r="BE109" s="204">
        <f>IF(N109="základní",J109,0)</f>
        <v>67802</v>
      </c>
      <c r="BF109" s="204">
        <f>IF(N109="snížená",J109,0)</f>
        <v>0</v>
      </c>
      <c r="BG109" s="204">
        <f>IF(N109="zákl. přenesená",J109,0)</f>
        <v>0</v>
      </c>
      <c r="BH109" s="204">
        <f>IF(N109="sníž. přenesená",J109,0)</f>
        <v>0</v>
      </c>
      <c r="BI109" s="204">
        <f>IF(N109="nulová",J109,0)</f>
        <v>0</v>
      </c>
      <c r="BJ109" s="24" t="s">
        <v>82</v>
      </c>
      <c r="BK109" s="204">
        <f>ROUND(I109*H109,2)</f>
        <v>67802</v>
      </c>
      <c r="BL109" s="24" t="s">
        <v>164</v>
      </c>
      <c r="BM109" s="24" t="s">
        <v>248</v>
      </c>
    </row>
    <row r="110" spans="2:47" s="1" customFormat="1" ht="60">
      <c r="B110" s="40"/>
      <c r="C110" s="62"/>
      <c r="D110" s="207" t="s">
        <v>216</v>
      </c>
      <c r="E110" s="62"/>
      <c r="F110" s="227" t="s">
        <v>249</v>
      </c>
      <c r="G110" s="62"/>
      <c r="H110" s="62"/>
      <c r="I110" s="164"/>
      <c r="J110" s="62"/>
      <c r="K110" s="62"/>
      <c r="L110" s="60"/>
      <c r="M110" s="228"/>
      <c r="N110" s="41"/>
      <c r="O110" s="41"/>
      <c r="P110" s="41"/>
      <c r="Q110" s="41"/>
      <c r="R110" s="41"/>
      <c r="S110" s="41"/>
      <c r="T110" s="77"/>
      <c r="AT110" s="24" t="s">
        <v>216</v>
      </c>
      <c r="AU110" s="24" t="s">
        <v>85</v>
      </c>
    </row>
    <row r="111" spans="2:51" s="12" customFormat="1" ht="13.5">
      <c r="B111" s="216"/>
      <c r="C111" s="217"/>
      <c r="D111" s="207" t="s">
        <v>166</v>
      </c>
      <c r="E111" s="218" t="s">
        <v>21</v>
      </c>
      <c r="F111" s="219" t="s">
        <v>250</v>
      </c>
      <c r="G111" s="217"/>
      <c r="H111" s="220">
        <v>4676</v>
      </c>
      <c r="I111" s="221"/>
      <c r="J111" s="217"/>
      <c r="K111" s="217"/>
      <c r="L111" s="222"/>
      <c r="M111" s="223"/>
      <c r="N111" s="224"/>
      <c r="O111" s="224"/>
      <c r="P111" s="224"/>
      <c r="Q111" s="224"/>
      <c r="R111" s="224"/>
      <c r="S111" s="224"/>
      <c r="T111" s="225"/>
      <c r="AT111" s="226" t="s">
        <v>166</v>
      </c>
      <c r="AU111" s="226" t="s">
        <v>85</v>
      </c>
      <c r="AV111" s="12" t="s">
        <v>85</v>
      </c>
      <c r="AW111" s="12" t="s">
        <v>37</v>
      </c>
      <c r="AX111" s="12" t="s">
        <v>82</v>
      </c>
      <c r="AY111" s="226" t="s">
        <v>157</v>
      </c>
    </row>
    <row r="112" spans="2:65" s="1" customFormat="1" ht="34.2" customHeight="1">
      <c r="B112" s="40"/>
      <c r="C112" s="193" t="s">
        <v>251</v>
      </c>
      <c r="D112" s="193" t="s">
        <v>160</v>
      </c>
      <c r="E112" s="194" t="s">
        <v>252</v>
      </c>
      <c r="F112" s="195" t="s">
        <v>253</v>
      </c>
      <c r="G112" s="196" t="s">
        <v>213</v>
      </c>
      <c r="H112" s="197">
        <v>133</v>
      </c>
      <c r="I112" s="198">
        <v>72.4</v>
      </c>
      <c r="J112" s="199">
        <f>ROUND(I112*H112,2)</f>
        <v>9629.2</v>
      </c>
      <c r="K112" s="195" t="s">
        <v>214</v>
      </c>
      <c r="L112" s="60"/>
      <c r="M112" s="200" t="s">
        <v>21</v>
      </c>
      <c r="N112" s="201" t="s">
        <v>45</v>
      </c>
      <c r="O112" s="41"/>
      <c r="P112" s="202">
        <f>O112*H112</f>
        <v>0</v>
      </c>
      <c r="Q112" s="202">
        <v>0</v>
      </c>
      <c r="R112" s="202">
        <f>Q112*H112</f>
        <v>0</v>
      </c>
      <c r="S112" s="202">
        <v>0</v>
      </c>
      <c r="T112" s="203">
        <f>S112*H112</f>
        <v>0</v>
      </c>
      <c r="AR112" s="24" t="s">
        <v>164</v>
      </c>
      <c r="AT112" s="24" t="s">
        <v>160</v>
      </c>
      <c r="AU112" s="24" t="s">
        <v>85</v>
      </c>
      <c r="AY112" s="24" t="s">
        <v>157</v>
      </c>
      <c r="BE112" s="204">
        <f>IF(N112="základní",J112,0)</f>
        <v>9629.2</v>
      </c>
      <c r="BF112" s="204">
        <f>IF(N112="snížená",J112,0)</f>
        <v>0</v>
      </c>
      <c r="BG112" s="204">
        <f>IF(N112="zákl. přenesená",J112,0)</f>
        <v>0</v>
      </c>
      <c r="BH112" s="204">
        <f>IF(N112="sníž. přenesená",J112,0)</f>
        <v>0</v>
      </c>
      <c r="BI112" s="204">
        <f>IF(N112="nulová",J112,0)</f>
        <v>0</v>
      </c>
      <c r="BJ112" s="24" t="s">
        <v>82</v>
      </c>
      <c r="BK112" s="204">
        <f>ROUND(I112*H112,2)</f>
        <v>9629.2</v>
      </c>
      <c r="BL112" s="24" t="s">
        <v>164</v>
      </c>
      <c r="BM112" s="24" t="s">
        <v>254</v>
      </c>
    </row>
    <row r="113" spans="2:47" s="1" customFormat="1" ht="60">
      <c r="B113" s="40"/>
      <c r="C113" s="62"/>
      <c r="D113" s="207" t="s">
        <v>216</v>
      </c>
      <c r="E113" s="62"/>
      <c r="F113" s="227" t="s">
        <v>249</v>
      </c>
      <c r="G113" s="62"/>
      <c r="H113" s="62"/>
      <c r="I113" s="164"/>
      <c r="J113" s="62"/>
      <c r="K113" s="62"/>
      <c r="L113" s="60"/>
      <c r="M113" s="228"/>
      <c r="N113" s="41"/>
      <c r="O113" s="41"/>
      <c r="P113" s="41"/>
      <c r="Q113" s="41"/>
      <c r="R113" s="41"/>
      <c r="S113" s="41"/>
      <c r="T113" s="77"/>
      <c r="AT113" s="24" t="s">
        <v>216</v>
      </c>
      <c r="AU113" s="24" t="s">
        <v>85</v>
      </c>
    </row>
    <row r="114" spans="2:51" s="12" customFormat="1" ht="13.5">
      <c r="B114" s="216"/>
      <c r="C114" s="217"/>
      <c r="D114" s="207" t="s">
        <v>166</v>
      </c>
      <c r="E114" s="218" t="s">
        <v>21</v>
      </c>
      <c r="F114" s="219" t="s">
        <v>255</v>
      </c>
      <c r="G114" s="217"/>
      <c r="H114" s="220">
        <v>133</v>
      </c>
      <c r="I114" s="221"/>
      <c r="J114" s="217"/>
      <c r="K114" s="217"/>
      <c r="L114" s="222"/>
      <c r="M114" s="223"/>
      <c r="N114" s="224"/>
      <c r="O114" s="224"/>
      <c r="P114" s="224"/>
      <c r="Q114" s="224"/>
      <c r="R114" s="224"/>
      <c r="S114" s="224"/>
      <c r="T114" s="225"/>
      <c r="AT114" s="226" t="s">
        <v>166</v>
      </c>
      <c r="AU114" s="226" t="s">
        <v>85</v>
      </c>
      <c r="AV114" s="12" t="s">
        <v>85</v>
      </c>
      <c r="AW114" s="12" t="s">
        <v>37</v>
      </c>
      <c r="AX114" s="12" t="s">
        <v>82</v>
      </c>
      <c r="AY114" s="226" t="s">
        <v>157</v>
      </c>
    </row>
    <row r="115" spans="2:65" s="1" customFormat="1" ht="34.2" customHeight="1">
      <c r="B115" s="40"/>
      <c r="C115" s="193" t="s">
        <v>256</v>
      </c>
      <c r="D115" s="193" t="s">
        <v>160</v>
      </c>
      <c r="E115" s="194" t="s">
        <v>257</v>
      </c>
      <c r="F115" s="195" t="s">
        <v>258</v>
      </c>
      <c r="G115" s="196" t="s">
        <v>213</v>
      </c>
      <c r="H115" s="197">
        <v>133.32</v>
      </c>
      <c r="I115" s="198">
        <v>183.15</v>
      </c>
      <c r="J115" s="199">
        <f>ROUND(I115*H115,2)</f>
        <v>24417.56</v>
      </c>
      <c r="K115" s="195" t="s">
        <v>214</v>
      </c>
      <c r="L115" s="60"/>
      <c r="M115" s="200" t="s">
        <v>21</v>
      </c>
      <c r="N115" s="201" t="s">
        <v>45</v>
      </c>
      <c r="O115" s="41"/>
      <c r="P115" s="202">
        <f>O115*H115</f>
        <v>0</v>
      </c>
      <c r="Q115" s="202">
        <v>8E-05</v>
      </c>
      <c r="R115" s="202">
        <f>Q115*H115</f>
        <v>0.0106656</v>
      </c>
      <c r="S115" s="202">
        <v>0.256</v>
      </c>
      <c r="T115" s="203">
        <f>S115*H115</f>
        <v>34.12992</v>
      </c>
      <c r="AR115" s="24" t="s">
        <v>164</v>
      </c>
      <c r="AT115" s="24" t="s">
        <v>160</v>
      </c>
      <c r="AU115" s="24" t="s">
        <v>85</v>
      </c>
      <c r="AY115" s="24" t="s">
        <v>157</v>
      </c>
      <c r="BE115" s="204">
        <f>IF(N115="základní",J115,0)</f>
        <v>24417.56</v>
      </c>
      <c r="BF115" s="204">
        <f>IF(N115="snížená",J115,0)</f>
        <v>0</v>
      </c>
      <c r="BG115" s="204">
        <f>IF(N115="zákl. přenesená",J115,0)</f>
        <v>0</v>
      </c>
      <c r="BH115" s="204">
        <f>IF(N115="sníž. přenesená",J115,0)</f>
        <v>0</v>
      </c>
      <c r="BI115" s="204">
        <f>IF(N115="nulová",J115,0)</f>
        <v>0</v>
      </c>
      <c r="BJ115" s="24" t="s">
        <v>82</v>
      </c>
      <c r="BK115" s="204">
        <f>ROUND(I115*H115,2)</f>
        <v>24417.56</v>
      </c>
      <c r="BL115" s="24" t="s">
        <v>164</v>
      </c>
      <c r="BM115" s="24" t="s">
        <v>259</v>
      </c>
    </row>
    <row r="116" spans="2:47" s="1" customFormat="1" ht="312">
      <c r="B116" s="40"/>
      <c r="C116" s="62"/>
      <c r="D116" s="207" t="s">
        <v>216</v>
      </c>
      <c r="E116" s="62"/>
      <c r="F116" s="227" t="s">
        <v>260</v>
      </c>
      <c r="G116" s="62"/>
      <c r="H116" s="62"/>
      <c r="I116" s="164"/>
      <c r="J116" s="62"/>
      <c r="K116" s="62"/>
      <c r="L116" s="60"/>
      <c r="M116" s="228"/>
      <c r="N116" s="41"/>
      <c r="O116" s="41"/>
      <c r="P116" s="41"/>
      <c r="Q116" s="41"/>
      <c r="R116" s="41"/>
      <c r="S116" s="41"/>
      <c r="T116" s="77"/>
      <c r="AT116" s="24" t="s">
        <v>216</v>
      </c>
      <c r="AU116" s="24" t="s">
        <v>85</v>
      </c>
    </row>
    <row r="117" spans="2:51" s="12" customFormat="1" ht="13.5">
      <c r="B117" s="216"/>
      <c r="C117" s="217"/>
      <c r="D117" s="207" t="s">
        <v>166</v>
      </c>
      <c r="E117" s="218" t="s">
        <v>21</v>
      </c>
      <c r="F117" s="219" t="s">
        <v>261</v>
      </c>
      <c r="G117" s="217"/>
      <c r="H117" s="220">
        <v>133.32</v>
      </c>
      <c r="I117" s="221"/>
      <c r="J117" s="217"/>
      <c r="K117" s="217"/>
      <c r="L117" s="222"/>
      <c r="M117" s="223"/>
      <c r="N117" s="224"/>
      <c r="O117" s="224"/>
      <c r="P117" s="224"/>
      <c r="Q117" s="224"/>
      <c r="R117" s="224"/>
      <c r="S117" s="224"/>
      <c r="T117" s="225"/>
      <c r="AT117" s="226" t="s">
        <v>166</v>
      </c>
      <c r="AU117" s="226" t="s">
        <v>85</v>
      </c>
      <c r="AV117" s="12" t="s">
        <v>85</v>
      </c>
      <c r="AW117" s="12" t="s">
        <v>37</v>
      </c>
      <c r="AX117" s="12" t="s">
        <v>82</v>
      </c>
      <c r="AY117" s="226" t="s">
        <v>157</v>
      </c>
    </row>
    <row r="118" spans="2:65" s="1" customFormat="1" ht="45.6" customHeight="1">
      <c r="B118" s="40"/>
      <c r="C118" s="193" t="s">
        <v>262</v>
      </c>
      <c r="D118" s="193" t="s">
        <v>160</v>
      </c>
      <c r="E118" s="194" t="s">
        <v>263</v>
      </c>
      <c r="F118" s="195" t="s">
        <v>264</v>
      </c>
      <c r="G118" s="196" t="s">
        <v>213</v>
      </c>
      <c r="H118" s="197">
        <v>14028</v>
      </c>
      <c r="I118" s="198">
        <v>81.86</v>
      </c>
      <c r="J118" s="199">
        <f>ROUND(I118*H118,2)</f>
        <v>1148332.08</v>
      </c>
      <c r="K118" s="195" t="s">
        <v>214</v>
      </c>
      <c r="L118" s="60"/>
      <c r="M118" s="200" t="s">
        <v>21</v>
      </c>
      <c r="N118" s="201" t="s">
        <v>45</v>
      </c>
      <c r="O118" s="41"/>
      <c r="P118" s="202">
        <f>O118*H118</f>
        <v>0</v>
      </c>
      <c r="Q118" s="202">
        <v>0.00013</v>
      </c>
      <c r="R118" s="202">
        <f>Q118*H118</f>
        <v>1.82364</v>
      </c>
      <c r="S118" s="202">
        <v>0.256</v>
      </c>
      <c r="T118" s="203">
        <f>S118*H118</f>
        <v>3591.168</v>
      </c>
      <c r="AR118" s="24" t="s">
        <v>164</v>
      </c>
      <c r="AT118" s="24" t="s">
        <v>160</v>
      </c>
      <c r="AU118" s="24" t="s">
        <v>85</v>
      </c>
      <c r="AY118" s="24" t="s">
        <v>157</v>
      </c>
      <c r="BE118" s="204">
        <f>IF(N118="základní",J118,0)</f>
        <v>1148332.08</v>
      </c>
      <c r="BF118" s="204">
        <f>IF(N118="snížená",J118,0)</f>
        <v>0</v>
      </c>
      <c r="BG118" s="204">
        <f>IF(N118="zákl. přenesená",J118,0)</f>
        <v>0</v>
      </c>
      <c r="BH118" s="204">
        <f>IF(N118="sníž. přenesená",J118,0)</f>
        <v>0</v>
      </c>
      <c r="BI118" s="204">
        <f>IF(N118="nulová",J118,0)</f>
        <v>0</v>
      </c>
      <c r="BJ118" s="24" t="s">
        <v>82</v>
      </c>
      <c r="BK118" s="204">
        <f>ROUND(I118*H118,2)</f>
        <v>1148332.08</v>
      </c>
      <c r="BL118" s="24" t="s">
        <v>164</v>
      </c>
      <c r="BM118" s="24" t="s">
        <v>265</v>
      </c>
    </row>
    <row r="119" spans="2:47" s="1" customFormat="1" ht="312">
      <c r="B119" s="40"/>
      <c r="C119" s="62"/>
      <c r="D119" s="207" t="s">
        <v>216</v>
      </c>
      <c r="E119" s="62"/>
      <c r="F119" s="227" t="s">
        <v>260</v>
      </c>
      <c r="G119" s="62"/>
      <c r="H119" s="62"/>
      <c r="I119" s="164"/>
      <c r="J119" s="62"/>
      <c r="K119" s="62"/>
      <c r="L119" s="60"/>
      <c r="M119" s="228"/>
      <c r="N119" s="41"/>
      <c r="O119" s="41"/>
      <c r="P119" s="41"/>
      <c r="Q119" s="41"/>
      <c r="R119" s="41"/>
      <c r="S119" s="41"/>
      <c r="T119" s="77"/>
      <c r="AT119" s="24" t="s">
        <v>216</v>
      </c>
      <c r="AU119" s="24" t="s">
        <v>85</v>
      </c>
    </row>
    <row r="120" spans="2:51" s="12" customFormat="1" ht="13.5">
      <c r="B120" s="216"/>
      <c r="C120" s="217"/>
      <c r="D120" s="207" t="s">
        <v>166</v>
      </c>
      <c r="E120" s="218" t="s">
        <v>21</v>
      </c>
      <c r="F120" s="219" t="s">
        <v>266</v>
      </c>
      <c r="G120" s="217"/>
      <c r="H120" s="220">
        <v>14028</v>
      </c>
      <c r="I120" s="221"/>
      <c r="J120" s="217"/>
      <c r="K120" s="217"/>
      <c r="L120" s="222"/>
      <c r="M120" s="223"/>
      <c r="N120" s="224"/>
      <c r="O120" s="224"/>
      <c r="P120" s="224"/>
      <c r="Q120" s="224"/>
      <c r="R120" s="224"/>
      <c r="S120" s="224"/>
      <c r="T120" s="225"/>
      <c r="AT120" s="226" t="s">
        <v>166</v>
      </c>
      <c r="AU120" s="226" t="s">
        <v>85</v>
      </c>
      <c r="AV120" s="12" t="s">
        <v>85</v>
      </c>
      <c r="AW120" s="12" t="s">
        <v>37</v>
      </c>
      <c r="AX120" s="12" t="s">
        <v>82</v>
      </c>
      <c r="AY120" s="226" t="s">
        <v>157</v>
      </c>
    </row>
    <row r="121" spans="2:65" s="1" customFormat="1" ht="34.2" customHeight="1">
      <c r="B121" s="40"/>
      <c r="C121" s="193" t="s">
        <v>267</v>
      </c>
      <c r="D121" s="193" t="s">
        <v>160</v>
      </c>
      <c r="E121" s="194" t="s">
        <v>268</v>
      </c>
      <c r="F121" s="195" t="s">
        <v>269</v>
      </c>
      <c r="G121" s="196" t="s">
        <v>213</v>
      </c>
      <c r="H121" s="197">
        <v>22156</v>
      </c>
      <c r="I121" s="198">
        <v>81.62</v>
      </c>
      <c r="J121" s="199">
        <f>ROUND(I121*H121,2)</f>
        <v>1808372.72</v>
      </c>
      <c r="K121" s="195" t="s">
        <v>214</v>
      </c>
      <c r="L121" s="60"/>
      <c r="M121" s="200" t="s">
        <v>21</v>
      </c>
      <c r="N121" s="201" t="s">
        <v>45</v>
      </c>
      <c r="O121" s="41"/>
      <c r="P121" s="202">
        <f>O121*H121</f>
        <v>0</v>
      </c>
      <c r="Q121" s="202">
        <v>0.00013</v>
      </c>
      <c r="R121" s="202">
        <f>Q121*H121</f>
        <v>2.88028</v>
      </c>
      <c r="S121" s="202">
        <v>0.256</v>
      </c>
      <c r="T121" s="203">
        <f>S121*H121</f>
        <v>5671.936</v>
      </c>
      <c r="AR121" s="24" t="s">
        <v>164</v>
      </c>
      <c r="AT121" s="24" t="s">
        <v>160</v>
      </c>
      <c r="AU121" s="24" t="s">
        <v>85</v>
      </c>
      <c r="AY121" s="24" t="s">
        <v>157</v>
      </c>
      <c r="BE121" s="204">
        <f>IF(N121="základní",J121,0)</f>
        <v>1808372.72</v>
      </c>
      <c r="BF121" s="204">
        <f>IF(N121="snížená",J121,0)</f>
        <v>0</v>
      </c>
      <c r="BG121" s="204">
        <f>IF(N121="zákl. přenesená",J121,0)</f>
        <v>0</v>
      </c>
      <c r="BH121" s="204">
        <f>IF(N121="sníž. přenesená",J121,0)</f>
        <v>0</v>
      </c>
      <c r="BI121" s="204">
        <f>IF(N121="nulová",J121,0)</f>
        <v>0</v>
      </c>
      <c r="BJ121" s="24" t="s">
        <v>82</v>
      </c>
      <c r="BK121" s="204">
        <f>ROUND(I121*H121,2)</f>
        <v>1808372.72</v>
      </c>
      <c r="BL121" s="24" t="s">
        <v>164</v>
      </c>
      <c r="BM121" s="24" t="s">
        <v>270</v>
      </c>
    </row>
    <row r="122" spans="2:47" s="1" customFormat="1" ht="312">
      <c r="B122" s="40"/>
      <c r="C122" s="62"/>
      <c r="D122" s="207" t="s">
        <v>216</v>
      </c>
      <c r="E122" s="62"/>
      <c r="F122" s="227" t="s">
        <v>260</v>
      </c>
      <c r="G122" s="62"/>
      <c r="H122" s="62"/>
      <c r="I122" s="164"/>
      <c r="J122" s="62"/>
      <c r="K122" s="62"/>
      <c r="L122" s="60"/>
      <c r="M122" s="228"/>
      <c r="N122" s="41"/>
      <c r="O122" s="41"/>
      <c r="P122" s="41"/>
      <c r="Q122" s="41"/>
      <c r="R122" s="41"/>
      <c r="S122" s="41"/>
      <c r="T122" s="77"/>
      <c r="AT122" s="24" t="s">
        <v>216</v>
      </c>
      <c r="AU122" s="24" t="s">
        <v>85</v>
      </c>
    </row>
    <row r="123" spans="2:51" s="12" customFormat="1" ht="13.5">
      <c r="B123" s="216"/>
      <c r="C123" s="217"/>
      <c r="D123" s="207" t="s">
        <v>166</v>
      </c>
      <c r="E123" s="218" t="s">
        <v>21</v>
      </c>
      <c r="F123" s="219" t="s">
        <v>271</v>
      </c>
      <c r="G123" s="217"/>
      <c r="H123" s="220">
        <v>22156</v>
      </c>
      <c r="I123" s="221"/>
      <c r="J123" s="217"/>
      <c r="K123" s="217"/>
      <c r="L123" s="222"/>
      <c r="M123" s="223"/>
      <c r="N123" s="224"/>
      <c r="O123" s="224"/>
      <c r="P123" s="224"/>
      <c r="Q123" s="224"/>
      <c r="R123" s="224"/>
      <c r="S123" s="224"/>
      <c r="T123" s="225"/>
      <c r="AT123" s="226" t="s">
        <v>166</v>
      </c>
      <c r="AU123" s="226" t="s">
        <v>85</v>
      </c>
      <c r="AV123" s="12" t="s">
        <v>85</v>
      </c>
      <c r="AW123" s="12" t="s">
        <v>37</v>
      </c>
      <c r="AX123" s="12" t="s">
        <v>82</v>
      </c>
      <c r="AY123" s="226" t="s">
        <v>157</v>
      </c>
    </row>
    <row r="124" spans="2:65" s="1" customFormat="1" ht="57" customHeight="1">
      <c r="B124" s="40"/>
      <c r="C124" s="193" t="s">
        <v>272</v>
      </c>
      <c r="D124" s="193" t="s">
        <v>160</v>
      </c>
      <c r="E124" s="194" t="s">
        <v>273</v>
      </c>
      <c r="F124" s="195" t="s">
        <v>274</v>
      </c>
      <c r="G124" s="196" t="s">
        <v>275</v>
      </c>
      <c r="H124" s="197">
        <v>4.092</v>
      </c>
      <c r="I124" s="198">
        <v>6760.5</v>
      </c>
      <c r="J124" s="199">
        <f>ROUND(I124*H124,2)</f>
        <v>27663.97</v>
      </c>
      <c r="K124" s="195" t="s">
        <v>214</v>
      </c>
      <c r="L124" s="60"/>
      <c r="M124" s="200" t="s">
        <v>21</v>
      </c>
      <c r="N124" s="201" t="s">
        <v>45</v>
      </c>
      <c r="O124" s="41"/>
      <c r="P124" s="202">
        <f>O124*H124</f>
        <v>0</v>
      </c>
      <c r="Q124" s="202">
        <v>0</v>
      </c>
      <c r="R124" s="202">
        <f>Q124*H124</f>
        <v>0</v>
      </c>
      <c r="S124" s="202">
        <v>0</v>
      </c>
      <c r="T124" s="203">
        <f>S124*H124</f>
        <v>0</v>
      </c>
      <c r="AR124" s="24" t="s">
        <v>164</v>
      </c>
      <c r="AT124" s="24" t="s">
        <v>160</v>
      </c>
      <c r="AU124" s="24" t="s">
        <v>85</v>
      </c>
      <c r="AY124" s="24" t="s">
        <v>157</v>
      </c>
      <c r="BE124" s="204">
        <f>IF(N124="základní",J124,0)</f>
        <v>27663.97</v>
      </c>
      <c r="BF124" s="204">
        <f>IF(N124="snížená",J124,0)</f>
        <v>0</v>
      </c>
      <c r="BG124" s="204">
        <f>IF(N124="zákl. přenesená",J124,0)</f>
        <v>0</v>
      </c>
      <c r="BH124" s="204">
        <f>IF(N124="sníž. přenesená",J124,0)</f>
        <v>0</v>
      </c>
      <c r="BI124" s="204">
        <f>IF(N124="nulová",J124,0)</f>
        <v>0</v>
      </c>
      <c r="BJ124" s="24" t="s">
        <v>82</v>
      </c>
      <c r="BK124" s="204">
        <f>ROUND(I124*H124,2)</f>
        <v>27663.97</v>
      </c>
      <c r="BL124" s="24" t="s">
        <v>164</v>
      </c>
      <c r="BM124" s="24" t="s">
        <v>276</v>
      </c>
    </row>
    <row r="125" spans="2:47" s="1" customFormat="1" ht="288">
      <c r="B125" s="40"/>
      <c r="C125" s="62"/>
      <c r="D125" s="207" t="s">
        <v>216</v>
      </c>
      <c r="E125" s="62"/>
      <c r="F125" s="227" t="s">
        <v>277</v>
      </c>
      <c r="G125" s="62"/>
      <c r="H125" s="62"/>
      <c r="I125" s="164"/>
      <c r="J125" s="62"/>
      <c r="K125" s="62"/>
      <c r="L125" s="60"/>
      <c r="M125" s="228"/>
      <c r="N125" s="41"/>
      <c r="O125" s="41"/>
      <c r="P125" s="41"/>
      <c r="Q125" s="41"/>
      <c r="R125" s="41"/>
      <c r="S125" s="41"/>
      <c r="T125" s="77"/>
      <c r="AT125" s="24" t="s">
        <v>216</v>
      </c>
      <c r="AU125" s="24" t="s">
        <v>85</v>
      </c>
    </row>
    <row r="126" spans="2:51" s="12" customFormat="1" ht="13.5">
      <c r="B126" s="216"/>
      <c r="C126" s="217"/>
      <c r="D126" s="207" t="s">
        <v>166</v>
      </c>
      <c r="E126" s="218" t="s">
        <v>21</v>
      </c>
      <c r="F126" s="219" t="s">
        <v>278</v>
      </c>
      <c r="G126" s="217"/>
      <c r="H126" s="220">
        <v>4.092</v>
      </c>
      <c r="I126" s="221"/>
      <c r="J126" s="217"/>
      <c r="K126" s="217"/>
      <c r="L126" s="222"/>
      <c r="M126" s="223"/>
      <c r="N126" s="224"/>
      <c r="O126" s="224"/>
      <c r="P126" s="224"/>
      <c r="Q126" s="224"/>
      <c r="R126" s="224"/>
      <c r="S126" s="224"/>
      <c r="T126" s="225"/>
      <c r="AT126" s="226" t="s">
        <v>166</v>
      </c>
      <c r="AU126" s="226" t="s">
        <v>85</v>
      </c>
      <c r="AV126" s="12" t="s">
        <v>85</v>
      </c>
      <c r="AW126" s="12" t="s">
        <v>37</v>
      </c>
      <c r="AX126" s="12" t="s">
        <v>82</v>
      </c>
      <c r="AY126" s="226" t="s">
        <v>157</v>
      </c>
    </row>
    <row r="127" spans="2:65" s="1" customFormat="1" ht="45.6" customHeight="1">
      <c r="B127" s="40"/>
      <c r="C127" s="193" t="s">
        <v>279</v>
      </c>
      <c r="D127" s="193" t="s">
        <v>160</v>
      </c>
      <c r="E127" s="194" t="s">
        <v>280</v>
      </c>
      <c r="F127" s="195" t="s">
        <v>281</v>
      </c>
      <c r="G127" s="196" t="s">
        <v>275</v>
      </c>
      <c r="H127" s="197">
        <v>60.506</v>
      </c>
      <c r="I127" s="198">
        <v>1708.56</v>
      </c>
      <c r="J127" s="199">
        <f>ROUND(I127*H127,2)</f>
        <v>103378.13</v>
      </c>
      <c r="K127" s="195" t="s">
        <v>214</v>
      </c>
      <c r="L127" s="60"/>
      <c r="M127" s="200" t="s">
        <v>21</v>
      </c>
      <c r="N127" s="201" t="s">
        <v>45</v>
      </c>
      <c r="O127" s="41"/>
      <c r="P127" s="202">
        <f>O127*H127</f>
        <v>0</v>
      </c>
      <c r="Q127" s="202">
        <v>0</v>
      </c>
      <c r="R127" s="202">
        <f>Q127*H127</f>
        <v>0</v>
      </c>
      <c r="S127" s="202">
        <v>0</v>
      </c>
      <c r="T127" s="203">
        <f>S127*H127</f>
        <v>0</v>
      </c>
      <c r="AR127" s="24" t="s">
        <v>164</v>
      </c>
      <c r="AT127" s="24" t="s">
        <v>160</v>
      </c>
      <c r="AU127" s="24" t="s">
        <v>85</v>
      </c>
      <c r="AY127" s="24" t="s">
        <v>157</v>
      </c>
      <c r="BE127" s="204">
        <f>IF(N127="základní",J127,0)</f>
        <v>103378.13</v>
      </c>
      <c r="BF127" s="204">
        <f>IF(N127="snížená",J127,0)</f>
        <v>0</v>
      </c>
      <c r="BG127" s="204">
        <f>IF(N127="zákl. přenesená",J127,0)</f>
        <v>0</v>
      </c>
      <c r="BH127" s="204">
        <f>IF(N127="sníž. přenesená",J127,0)</f>
        <v>0</v>
      </c>
      <c r="BI127" s="204">
        <f>IF(N127="nulová",J127,0)</f>
        <v>0</v>
      </c>
      <c r="BJ127" s="24" t="s">
        <v>82</v>
      </c>
      <c r="BK127" s="204">
        <f>ROUND(I127*H127,2)</f>
        <v>103378.13</v>
      </c>
      <c r="BL127" s="24" t="s">
        <v>164</v>
      </c>
      <c r="BM127" s="24" t="s">
        <v>282</v>
      </c>
    </row>
    <row r="128" spans="2:47" s="1" customFormat="1" ht="288">
      <c r="B128" s="40"/>
      <c r="C128" s="62"/>
      <c r="D128" s="207" t="s">
        <v>216</v>
      </c>
      <c r="E128" s="62"/>
      <c r="F128" s="227" t="s">
        <v>277</v>
      </c>
      <c r="G128" s="62"/>
      <c r="H128" s="62"/>
      <c r="I128" s="164"/>
      <c r="J128" s="62"/>
      <c r="K128" s="62"/>
      <c r="L128" s="60"/>
      <c r="M128" s="228"/>
      <c r="N128" s="41"/>
      <c r="O128" s="41"/>
      <c r="P128" s="41"/>
      <c r="Q128" s="41"/>
      <c r="R128" s="41"/>
      <c r="S128" s="41"/>
      <c r="T128" s="77"/>
      <c r="AT128" s="24" t="s">
        <v>216</v>
      </c>
      <c r="AU128" s="24" t="s">
        <v>85</v>
      </c>
    </row>
    <row r="129" spans="2:51" s="12" customFormat="1" ht="13.5">
      <c r="B129" s="216"/>
      <c r="C129" s="217"/>
      <c r="D129" s="207" t="s">
        <v>166</v>
      </c>
      <c r="E129" s="218" t="s">
        <v>21</v>
      </c>
      <c r="F129" s="219" t="s">
        <v>283</v>
      </c>
      <c r="G129" s="217"/>
      <c r="H129" s="220">
        <v>15</v>
      </c>
      <c r="I129" s="221"/>
      <c r="J129" s="217"/>
      <c r="K129" s="217"/>
      <c r="L129" s="222"/>
      <c r="M129" s="223"/>
      <c r="N129" s="224"/>
      <c r="O129" s="224"/>
      <c r="P129" s="224"/>
      <c r="Q129" s="224"/>
      <c r="R129" s="224"/>
      <c r="S129" s="224"/>
      <c r="T129" s="225"/>
      <c r="AT129" s="226" t="s">
        <v>166</v>
      </c>
      <c r="AU129" s="226" t="s">
        <v>85</v>
      </c>
      <c r="AV129" s="12" t="s">
        <v>85</v>
      </c>
      <c r="AW129" s="12" t="s">
        <v>37</v>
      </c>
      <c r="AX129" s="12" t="s">
        <v>74</v>
      </c>
      <c r="AY129" s="226" t="s">
        <v>157</v>
      </c>
    </row>
    <row r="130" spans="2:51" s="12" customFormat="1" ht="13.5">
      <c r="B130" s="216"/>
      <c r="C130" s="217"/>
      <c r="D130" s="207" t="s">
        <v>166</v>
      </c>
      <c r="E130" s="218" t="s">
        <v>21</v>
      </c>
      <c r="F130" s="219" t="s">
        <v>284</v>
      </c>
      <c r="G130" s="217"/>
      <c r="H130" s="220">
        <v>45.506</v>
      </c>
      <c r="I130" s="221"/>
      <c r="J130" s="217"/>
      <c r="K130" s="217"/>
      <c r="L130" s="222"/>
      <c r="M130" s="223"/>
      <c r="N130" s="224"/>
      <c r="O130" s="224"/>
      <c r="P130" s="224"/>
      <c r="Q130" s="224"/>
      <c r="R130" s="224"/>
      <c r="S130" s="224"/>
      <c r="T130" s="225"/>
      <c r="AT130" s="226" t="s">
        <v>166</v>
      </c>
      <c r="AU130" s="226" t="s">
        <v>85</v>
      </c>
      <c r="AV130" s="12" t="s">
        <v>85</v>
      </c>
      <c r="AW130" s="12" t="s">
        <v>37</v>
      </c>
      <c r="AX130" s="12" t="s">
        <v>74</v>
      </c>
      <c r="AY130" s="226" t="s">
        <v>157</v>
      </c>
    </row>
    <row r="131" spans="2:51" s="13" customFormat="1" ht="13.5">
      <c r="B131" s="232"/>
      <c r="C131" s="233"/>
      <c r="D131" s="207" t="s">
        <v>166</v>
      </c>
      <c r="E131" s="234" t="s">
        <v>21</v>
      </c>
      <c r="F131" s="235" t="s">
        <v>285</v>
      </c>
      <c r="G131" s="233"/>
      <c r="H131" s="236">
        <v>60.506</v>
      </c>
      <c r="I131" s="237"/>
      <c r="J131" s="233"/>
      <c r="K131" s="233"/>
      <c r="L131" s="238"/>
      <c r="M131" s="239"/>
      <c r="N131" s="240"/>
      <c r="O131" s="240"/>
      <c r="P131" s="240"/>
      <c r="Q131" s="240"/>
      <c r="R131" s="240"/>
      <c r="S131" s="240"/>
      <c r="T131" s="241"/>
      <c r="AT131" s="242" t="s">
        <v>166</v>
      </c>
      <c r="AU131" s="242" t="s">
        <v>85</v>
      </c>
      <c r="AV131" s="13" t="s">
        <v>164</v>
      </c>
      <c r="AW131" s="13" t="s">
        <v>37</v>
      </c>
      <c r="AX131" s="13" t="s">
        <v>82</v>
      </c>
      <c r="AY131" s="242" t="s">
        <v>157</v>
      </c>
    </row>
    <row r="132" spans="2:65" s="1" customFormat="1" ht="45.6" customHeight="1">
      <c r="B132" s="40"/>
      <c r="C132" s="193" t="s">
        <v>286</v>
      </c>
      <c r="D132" s="193" t="s">
        <v>160</v>
      </c>
      <c r="E132" s="194" t="s">
        <v>287</v>
      </c>
      <c r="F132" s="195" t="s">
        <v>288</v>
      </c>
      <c r="G132" s="196" t="s">
        <v>275</v>
      </c>
      <c r="H132" s="197">
        <v>5222.8</v>
      </c>
      <c r="I132" s="198">
        <v>65.88</v>
      </c>
      <c r="J132" s="199">
        <f>ROUND(I132*H132,2)</f>
        <v>344078.06</v>
      </c>
      <c r="K132" s="195" t="s">
        <v>214</v>
      </c>
      <c r="L132" s="60"/>
      <c r="M132" s="200" t="s">
        <v>21</v>
      </c>
      <c r="N132" s="201" t="s">
        <v>45</v>
      </c>
      <c r="O132" s="41"/>
      <c r="P132" s="202">
        <f>O132*H132</f>
        <v>0</v>
      </c>
      <c r="Q132" s="202">
        <v>0</v>
      </c>
      <c r="R132" s="202">
        <f>Q132*H132</f>
        <v>0</v>
      </c>
      <c r="S132" s="202">
        <v>0</v>
      </c>
      <c r="T132" s="203">
        <f>S132*H132</f>
        <v>0</v>
      </c>
      <c r="AR132" s="24" t="s">
        <v>164</v>
      </c>
      <c r="AT132" s="24" t="s">
        <v>160</v>
      </c>
      <c r="AU132" s="24" t="s">
        <v>85</v>
      </c>
      <c r="AY132" s="24" t="s">
        <v>157</v>
      </c>
      <c r="BE132" s="204">
        <f>IF(N132="základní",J132,0)</f>
        <v>344078.06</v>
      </c>
      <c r="BF132" s="204">
        <f>IF(N132="snížená",J132,0)</f>
        <v>0</v>
      </c>
      <c r="BG132" s="204">
        <f>IF(N132="zákl. přenesená",J132,0)</f>
        <v>0</v>
      </c>
      <c r="BH132" s="204">
        <f>IF(N132="sníž. přenesená",J132,0)</f>
        <v>0</v>
      </c>
      <c r="BI132" s="204">
        <f>IF(N132="nulová",J132,0)</f>
        <v>0</v>
      </c>
      <c r="BJ132" s="24" t="s">
        <v>82</v>
      </c>
      <c r="BK132" s="204">
        <f>ROUND(I132*H132,2)</f>
        <v>344078.06</v>
      </c>
      <c r="BL132" s="24" t="s">
        <v>164</v>
      </c>
      <c r="BM132" s="24" t="s">
        <v>289</v>
      </c>
    </row>
    <row r="133" spans="2:47" s="1" customFormat="1" ht="384">
      <c r="B133" s="40"/>
      <c r="C133" s="62"/>
      <c r="D133" s="207" t="s">
        <v>216</v>
      </c>
      <c r="E133" s="62"/>
      <c r="F133" s="227" t="s">
        <v>290</v>
      </c>
      <c r="G133" s="62"/>
      <c r="H133" s="62"/>
      <c r="I133" s="164"/>
      <c r="J133" s="62"/>
      <c r="K133" s="62"/>
      <c r="L133" s="60"/>
      <c r="M133" s="228"/>
      <c r="N133" s="41"/>
      <c r="O133" s="41"/>
      <c r="P133" s="41"/>
      <c r="Q133" s="41"/>
      <c r="R133" s="41"/>
      <c r="S133" s="41"/>
      <c r="T133" s="77"/>
      <c r="AT133" s="24" t="s">
        <v>216</v>
      </c>
      <c r="AU133" s="24" t="s">
        <v>85</v>
      </c>
    </row>
    <row r="134" spans="2:51" s="12" customFormat="1" ht="13.5">
      <c r="B134" s="216"/>
      <c r="C134" s="217"/>
      <c r="D134" s="207" t="s">
        <v>166</v>
      </c>
      <c r="E134" s="218" t="s">
        <v>21</v>
      </c>
      <c r="F134" s="219" t="s">
        <v>291</v>
      </c>
      <c r="G134" s="217"/>
      <c r="H134" s="220">
        <v>5222.8</v>
      </c>
      <c r="I134" s="221"/>
      <c r="J134" s="217"/>
      <c r="K134" s="217"/>
      <c r="L134" s="222"/>
      <c r="M134" s="223"/>
      <c r="N134" s="224"/>
      <c r="O134" s="224"/>
      <c r="P134" s="224"/>
      <c r="Q134" s="224"/>
      <c r="R134" s="224"/>
      <c r="S134" s="224"/>
      <c r="T134" s="225"/>
      <c r="AT134" s="226" t="s">
        <v>166</v>
      </c>
      <c r="AU134" s="226" t="s">
        <v>85</v>
      </c>
      <c r="AV134" s="12" t="s">
        <v>85</v>
      </c>
      <c r="AW134" s="12" t="s">
        <v>37</v>
      </c>
      <c r="AX134" s="12" t="s">
        <v>82</v>
      </c>
      <c r="AY134" s="226" t="s">
        <v>157</v>
      </c>
    </row>
    <row r="135" spans="2:65" s="1" customFormat="1" ht="45.6" customHeight="1">
      <c r="B135" s="40"/>
      <c r="C135" s="193" t="s">
        <v>10</v>
      </c>
      <c r="D135" s="193" t="s">
        <v>160</v>
      </c>
      <c r="E135" s="194" t="s">
        <v>292</v>
      </c>
      <c r="F135" s="195" t="s">
        <v>293</v>
      </c>
      <c r="G135" s="196" t="s">
        <v>275</v>
      </c>
      <c r="H135" s="197">
        <v>3133.68</v>
      </c>
      <c r="I135" s="198">
        <v>6.64</v>
      </c>
      <c r="J135" s="199">
        <f>ROUND(I135*H135,2)</f>
        <v>20807.64</v>
      </c>
      <c r="K135" s="195" t="s">
        <v>214</v>
      </c>
      <c r="L135" s="60"/>
      <c r="M135" s="200" t="s">
        <v>21</v>
      </c>
      <c r="N135" s="201" t="s">
        <v>45</v>
      </c>
      <c r="O135" s="41"/>
      <c r="P135" s="202">
        <f>O135*H135</f>
        <v>0</v>
      </c>
      <c r="Q135" s="202">
        <v>0</v>
      </c>
      <c r="R135" s="202">
        <f>Q135*H135</f>
        <v>0</v>
      </c>
      <c r="S135" s="202">
        <v>0</v>
      </c>
      <c r="T135" s="203">
        <f>S135*H135</f>
        <v>0</v>
      </c>
      <c r="AR135" s="24" t="s">
        <v>164</v>
      </c>
      <c r="AT135" s="24" t="s">
        <v>160</v>
      </c>
      <c r="AU135" s="24" t="s">
        <v>85</v>
      </c>
      <c r="AY135" s="24" t="s">
        <v>157</v>
      </c>
      <c r="BE135" s="204">
        <f>IF(N135="základní",J135,0)</f>
        <v>20807.64</v>
      </c>
      <c r="BF135" s="204">
        <f>IF(N135="snížená",J135,0)</f>
        <v>0</v>
      </c>
      <c r="BG135" s="204">
        <f>IF(N135="zákl. přenesená",J135,0)</f>
        <v>0</v>
      </c>
      <c r="BH135" s="204">
        <f>IF(N135="sníž. přenesená",J135,0)</f>
        <v>0</v>
      </c>
      <c r="BI135" s="204">
        <f>IF(N135="nulová",J135,0)</f>
        <v>0</v>
      </c>
      <c r="BJ135" s="24" t="s">
        <v>82</v>
      </c>
      <c r="BK135" s="204">
        <f>ROUND(I135*H135,2)</f>
        <v>20807.64</v>
      </c>
      <c r="BL135" s="24" t="s">
        <v>164</v>
      </c>
      <c r="BM135" s="24" t="s">
        <v>294</v>
      </c>
    </row>
    <row r="136" spans="2:47" s="1" customFormat="1" ht="384">
      <c r="B136" s="40"/>
      <c r="C136" s="62"/>
      <c r="D136" s="207" t="s">
        <v>216</v>
      </c>
      <c r="E136" s="62"/>
      <c r="F136" s="227" t="s">
        <v>290</v>
      </c>
      <c r="G136" s="62"/>
      <c r="H136" s="62"/>
      <c r="I136" s="164"/>
      <c r="J136" s="62"/>
      <c r="K136" s="62"/>
      <c r="L136" s="60"/>
      <c r="M136" s="228"/>
      <c r="N136" s="41"/>
      <c r="O136" s="41"/>
      <c r="P136" s="41"/>
      <c r="Q136" s="41"/>
      <c r="R136" s="41"/>
      <c r="S136" s="41"/>
      <c r="T136" s="77"/>
      <c r="AT136" s="24" t="s">
        <v>216</v>
      </c>
      <c r="AU136" s="24" t="s">
        <v>85</v>
      </c>
    </row>
    <row r="137" spans="2:51" s="12" customFormat="1" ht="13.5">
      <c r="B137" s="216"/>
      <c r="C137" s="217"/>
      <c r="D137" s="207" t="s">
        <v>166</v>
      </c>
      <c r="E137" s="218" t="s">
        <v>21</v>
      </c>
      <c r="F137" s="219" t="s">
        <v>295</v>
      </c>
      <c r="G137" s="217"/>
      <c r="H137" s="220">
        <v>3133.68</v>
      </c>
      <c r="I137" s="221"/>
      <c r="J137" s="217"/>
      <c r="K137" s="217"/>
      <c r="L137" s="222"/>
      <c r="M137" s="223"/>
      <c r="N137" s="224"/>
      <c r="O137" s="224"/>
      <c r="P137" s="224"/>
      <c r="Q137" s="224"/>
      <c r="R137" s="224"/>
      <c r="S137" s="224"/>
      <c r="T137" s="225"/>
      <c r="AT137" s="226" t="s">
        <v>166</v>
      </c>
      <c r="AU137" s="226" t="s">
        <v>85</v>
      </c>
      <c r="AV137" s="12" t="s">
        <v>85</v>
      </c>
      <c r="AW137" s="12" t="s">
        <v>37</v>
      </c>
      <c r="AX137" s="12" t="s">
        <v>82</v>
      </c>
      <c r="AY137" s="226" t="s">
        <v>157</v>
      </c>
    </row>
    <row r="138" spans="2:65" s="1" customFormat="1" ht="45.6" customHeight="1">
      <c r="B138" s="40"/>
      <c r="C138" s="193" t="s">
        <v>296</v>
      </c>
      <c r="D138" s="193" t="s">
        <v>160</v>
      </c>
      <c r="E138" s="194" t="s">
        <v>297</v>
      </c>
      <c r="F138" s="195" t="s">
        <v>298</v>
      </c>
      <c r="G138" s="196" t="s">
        <v>275</v>
      </c>
      <c r="H138" s="197">
        <v>7281.2</v>
      </c>
      <c r="I138" s="198">
        <v>82.36</v>
      </c>
      <c r="J138" s="199">
        <f>ROUND(I138*H138,2)</f>
        <v>599679.63</v>
      </c>
      <c r="K138" s="195" t="s">
        <v>214</v>
      </c>
      <c r="L138" s="60"/>
      <c r="M138" s="200" t="s">
        <v>21</v>
      </c>
      <c r="N138" s="201" t="s">
        <v>45</v>
      </c>
      <c r="O138" s="41"/>
      <c r="P138" s="202">
        <f>O138*H138</f>
        <v>0</v>
      </c>
      <c r="Q138" s="202">
        <v>0</v>
      </c>
      <c r="R138" s="202">
        <f>Q138*H138</f>
        <v>0</v>
      </c>
      <c r="S138" s="202">
        <v>0</v>
      </c>
      <c r="T138" s="203">
        <f>S138*H138</f>
        <v>0</v>
      </c>
      <c r="AR138" s="24" t="s">
        <v>164</v>
      </c>
      <c r="AT138" s="24" t="s">
        <v>160</v>
      </c>
      <c r="AU138" s="24" t="s">
        <v>85</v>
      </c>
      <c r="AY138" s="24" t="s">
        <v>157</v>
      </c>
      <c r="BE138" s="204">
        <f>IF(N138="základní",J138,0)</f>
        <v>599679.63</v>
      </c>
      <c r="BF138" s="204">
        <f>IF(N138="snížená",J138,0)</f>
        <v>0</v>
      </c>
      <c r="BG138" s="204">
        <f>IF(N138="zákl. přenesená",J138,0)</f>
        <v>0</v>
      </c>
      <c r="BH138" s="204">
        <f>IF(N138="sníž. přenesená",J138,0)</f>
        <v>0</v>
      </c>
      <c r="BI138" s="204">
        <f>IF(N138="nulová",J138,0)</f>
        <v>0</v>
      </c>
      <c r="BJ138" s="24" t="s">
        <v>82</v>
      </c>
      <c r="BK138" s="204">
        <f>ROUND(I138*H138,2)</f>
        <v>599679.63</v>
      </c>
      <c r="BL138" s="24" t="s">
        <v>164</v>
      </c>
      <c r="BM138" s="24" t="s">
        <v>299</v>
      </c>
    </row>
    <row r="139" spans="2:47" s="1" customFormat="1" ht="384">
      <c r="B139" s="40"/>
      <c r="C139" s="62"/>
      <c r="D139" s="207" t="s">
        <v>216</v>
      </c>
      <c r="E139" s="62"/>
      <c r="F139" s="227" t="s">
        <v>290</v>
      </c>
      <c r="G139" s="62"/>
      <c r="H139" s="62"/>
      <c r="I139" s="164"/>
      <c r="J139" s="62"/>
      <c r="K139" s="62"/>
      <c r="L139" s="60"/>
      <c r="M139" s="228"/>
      <c r="N139" s="41"/>
      <c r="O139" s="41"/>
      <c r="P139" s="41"/>
      <c r="Q139" s="41"/>
      <c r="R139" s="41"/>
      <c r="S139" s="41"/>
      <c r="T139" s="77"/>
      <c r="AT139" s="24" t="s">
        <v>216</v>
      </c>
      <c r="AU139" s="24" t="s">
        <v>85</v>
      </c>
    </row>
    <row r="140" spans="2:51" s="12" customFormat="1" ht="13.5">
      <c r="B140" s="216"/>
      <c r="C140" s="217"/>
      <c r="D140" s="207" t="s">
        <v>166</v>
      </c>
      <c r="E140" s="218" t="s">
        <v>21</v>
      </c>
      <c r="F140" s="219" t="s">
        <v>300</v>
      </c>
      <c r="G140" s="217"/>
      <c r="H140" s="220">
        <v>7281.2</v>
      </c>
      <c r="I140" s="221"/>
      <c r="J140" s="217"/>
      <c r="K140" s="217"/>
      <c r="L140" s="222"/>
      <c r="M140" s="223"/>
      <c r="N140" s="224"/>
      <c r="O140" s="224"/>
      <c r="P140" s="224"/>
      <c r="Q140" s="224"/>
      <c r="R140" s="224"/>
      <c r="S140" s="224"/>
      <c r="T140" s="225"/>
      <c r="AT140" s="226" t="s">
        <v>166</v>
      </c>
      <c r="AU140" s="226" t="s">
        <v>85</v>
      </c>
      <c r="AV140" s="12" t="s">
        <v>85</v>
      </c>
      <c r="AW140" s="12" t="s">
        <v>37</v>
      </c>
      <c r="AX140" s="12" t="s">
        <v>82</v>
      </c>
      <c r="AY140" s="226" t="s">
        <v>157</v>
      </c>
    </row>
    <row r="141" spans="2:65" s="1" customFormat="1" ht="45.6" customHeight="1">
      <c r="B141" s="40"/>
      <c r="C141" s="193" t="s">
        <v>301</v>
      </c>
      <c r="D141" s="193" t="s">
        <v>160</v>
      </c>
      <c r="E141" s="194" t="s">
        <v>302</v>
      </c>
      <c r="F141" s="195" t="s">
        <v>303</v>
      </c>
      <c r="G141" s="196" t="s">
        <v>275</v>
      </c>
      <c r="H141" s="197">
        <v>3640.6</v>
      </c>
      <c r="I141" s="198">
        <v>8.24</v>
      </c>
      <c r="J141" s="199">
        <f>ROUND(I141*H141,2)</f>
        <v>29998.54</v>
      </c>
      <c r="K141" s="195" t="s">
        <v>214</v>
      </c>
      <c r="L141" s="60"/>
      <c r="M141" s="200" t="s">
        <v>21</v>
      </c>
      <c r="N141" s="201" t="s">
        <v>45</v>
      </c>
      <c r="O141" s="41"/>
      <c r="P141" s="202">
        <f>O141*H141</f>
        <v>0</v>
      </c>
      <c r="Q141" s="202">
        <v>0</v>
      </c>
      <c r="R141" s="202">
        <f>Q141*H141</f>
        <v>0</v>
      </c>
      <c r="S141" s="202">
        <v>0</v>
      </c>
      <c r="T141" s="203">
        <f>S141*H141</f>
        <v>0</v>
      </c>
      <c r="AR141" s="24" t="s">
        <v>164</v>
      </c>
      <c r="AT141" s="24" t="s">
        <v>160</v>
      </c>
      <c r="AU141" s="24" t="s">
        <v>85</v>
      </c>
      <c r="AY141" s="24" t="s">
        <v>157</v>
      </c>
      <c r="BE141" s="204">
        <f>IF(N141="základní",J141,0)</f>
        <v>29998.54</v>
      </c>
      <c r="BF141" s="204">
        <f>IF(N141="snížená",J141,0)</f>
        <v>0</v>
      </c>
      <c r="BG141" s="204">
        <f>IF(N141="zákl. přenesená",J141,0)</f>
        <v>0</v>
      </c>
      <c r="BH141" s="204">
        <f>IF(N141="sníž. přenesená",J141,0)</f>
        <v>0</v>
      </c>
      <c r="BI141" s="204">
        <f>IF(N141="nulová",J141,0)</f>
        <v>0</v>
      </c>
      <c r="BJ141" s="24" t="s">
        <v>82</v>
      </c>
      <c r="BK141" s="204">
        <f>ROUND(I141*H141,2)</f>
        <v>29998.54</v>
      </c>
      <c r="BL141" s="24" t="s">
        <v>164</v>
      </c>
      <c r="BM141" s="24" t="s">
        <v>304</v>
      </c>
    </row>
    <row r="142" spans="2:47" s="1" customFormat="1" ht="384">
      <c r="B142" s="40"/>
      <c r="C142" s="62"/>
      <c r="D142" s="207" t="s">
        <v>216</v>
      </c>
      <c r="E142" s="62"/>
      <c r="F142" s="227" t="s">
        <v>290</v>
      </c>
      <c r="G142" s="62"/>
      <c r="H142" s="62"/>
      <c r="I142" s="164"/>
      <c r="J142" s="62"/>
      <c r="K142" s="62"/>
      <c r="L142" s="60"/>
      <c r="M142" s="228"/>
      <c r="N142" s="41"/>
      <c r="O142" s="41"/>
      <c r="P142" s="41"/>
      <c r="Q142" s="41"/>
      <c r="R142" s="41"/>
      <c r="S142" s="41"/>
      <c r="T142" s="77"/>
      <c r="AT142" s="24" t="s">
        <v>216</v>
      </c>
      <c r="AU142" s="24" t="s">
        <v>85</v>
      </c>
    </row>
    <row r="143" spans="2:51" s="12" customFormat="1" ht="13.5">
      <c r="B143" s="216"/>
      <c r="C143" s="217"/>
      <c r="D143" s="207" t="s">
        <v>166</v>
      </c>
      <c r="E143" s="218" t="s">
        <v>21</v>
      </c>
      <c r="F143" s="219" t="s">
        <v>305</v>
      </c>
      <c r="G143" s="217"/>
      <c r="H143" s="220">
        <v>3640.6</v>
      </c>
      <c r="I143" s="221"/>
      <c r="J143" s="217"/>
      <c r="K143" s="217"/>
      <c r="L143" s="222"/>
      <c r="M143" s="223"/>
      <c r="N143" s="224"/>
      <c r="O143" s="224"/>
      <c r="P143" s="224"/>
      <c r="Q143" s="224"/>
      <c r="R143" s="224"/>
      <c r="S143" s="224"/>
      <c r="T143" s="225"/>
      <c r="AT143" s="226" t="s">
        <v>166</v>
      </c>
      <c r="AU143" s="226" t="s">
        <v>85</v>
      </c>
      <c r="AV143" s="12" t="s">
        <v>85</v>
      </c>
      <c r="AW143" s="12" t="s">
        <v>37</v>
      </c>
      <c r="AX143" s="12" t="s">
        <v>82</v>
      </c>
      <c r="AY143" s="226" t="s">
        <v>157</v>
      </c>
    </row>
    <row r="144" spans="2:65" s="1" customFormat="1" ht="45.6" customHeight="1">
      <c r="B144" s="40"/>
      <c r="C144" s="193" t="s">
        <v>306</v>
      </c>
      <c r="D144" s="193" t="s">
        <v>160</v>
      </c>
      <c r="E144" s="194" t="s">
        <v>307</v>
      </c>
      <c r="F144" s="195" t="s">
        <v>308</v>
      </c>
      <c r="G144" s="196" t="s">
        <v>275</v>
      </c>
      <c r="H144" s="197">
        <v>635.36</v>
      </c>
      <c r="I144" s="198">
        <v>109.77</v>
      </c>
      <c r="J144" s="199">
        <f>ROUND(I144*H144,2)</f>
        <v>69743.47</v>
      </c>
      <c r="K144" s="195" t="s">
        <v>214</v>
      </c>
      <c r="L144" s="60"/>
      <c r="M144" s="200" t="s">
        <v>21</v>
      </c>
      <c r="N144" s="201" t="s">
        <v>45</v>
      </c>
      <c r="O144" s="41"/>
      <c r="P144" s="202">
        <f>O144*H144</f>
        <v>0</v>
      </c>
      <c r="Q144" s="202">
        <v>0.00591</v>
      </c>
      <c r="R144" s="202">
        <f>Q144*H144</f>
        <v>3.7549776</v>
      </c>
      <c r="S144" s="202">
        <v>0</v>
      </c>
      <c r="T144" s="203">
        <f>S144*H144</f>
        <v>0</v>
      </c>
      <c r="AR144" s="24" t="s">
        <v>164</v>
      </c>
      <c r="AT144" s="24" t="s">
        <v>160</v>
      </c>
      <c r="AU144" s="24" t="s">
        <v>85</v>
      </c>
      <c r="AY144" s="24" t="s">
        <v>157</v>
      </c>
      <c r="BE144" s="204">
        <f>IF(N144="základní",J144,0)</f>
        <v>69743.47</v>
      </c>
      <c r="BF144" s="204">
        <f>IF(N144="snížená",J144,0)</f>
        <v>0</v>
      </c>
      <c r="BG144" s="204">
        <f>IF(N144="zákl. přenesená",J144,0)</f>
        <v>0</v>
      </c>
      <c r="BH144" s="204">
        <f>IF(N144="sníž. přenesená",J144,0)</f>
        <v>0</v>
      </c>
      <c r="BI144" s="204">
        <f>IF(N144="nulová",J144,0)</f>
        <v>0</v>
      </c>
      <c r="BJ144" s="24" t="s">
        <v>82</v>
      </c>
      <c r="BK144" s="204">
        <f>ROUND(I144*H144,2)</f>
        <v>69743.47</v>
      </c>
      <c r="BL144" s="24" t="s">
        <v>164</v>
      </c>
      <c r="BM144" s="24" t="s">
        <v>309</v>
      </c>
    </row>
    <row r="145" spans="2:47" s="1" customFormat="1" ht="384">
      <c r="B145" s="40"/>
      <c r="C145" s="62"/>
      <c r="D145" s="207" t="s">
        <v>216</v>
      </c>
      <c r="E145" s="62"/>
      <c r="F145" s="227" t="s">
        <v>290</v>
      </c>
      <c r="G145" s="62"/>
      <c r="H145" s="62"/>
      <c r="I145" s="164"/>
      <c r="J145" s="62"/>
      <c r="K145" s="62"/>
      <c r="L145" s="60"/>
      <c r="M145" s="228"/>
      <c r="N145" s="41"/>
      <c r="O145" s="41"/>
      <c r="P145" s="41"/>
      <c r="Q145" s="41"/>
      <c r="R145" s="41"/>
      <c r="S145" s="41"/>
      <c r="T145" s="77"/>
      <c r="AT145" s="24" t="s">
        <v>216</v>
      </c>
      <c r="AU145" s="24" t="s">
        <v>85</v>
      </c>
    </row>
    <row r="146" spans="2:51" s="12" customFormat="1" ht="13.5">
      <c r="B146" s="216"/>
      <c r="C146" s="217"/>
      <c r="D146" s="207" t="s">
        <v>166</v>
      </c>
      <c r="E146" s="218" t="s">
        <v>21</v>
      </c>
      <c r="F146" s="219" t="s">
        <v>310</v>
      </c>
      <c r="G146" s="217"/>
      <c r="H146" s="220">
        <v>635.36</v>
      </c>
      <c r="I146" s="221"/>
      <c r="J146" s="217"/>
      <c r="K146" s="217"/>
      <c r="L146" s="222"/>
      <c r="M146" s="223"/>
      <c r="N146" s="224"/>
      <c r="O146" s="224"/>
      <c r="P146" s="224"/>
      <c r="Q146" s="224"/>
      <c r="R146" s="224"/>
      <c r="S146" s="224"/>
      <c r="T146" s="225"/>
      <c r="AT146" s="226" t="s">
        <v>166</v>
      </c>
      <c r="AU146" s="226" t="s">
        <v>85</v>
      </c>
      <c r="AV146" s="12" t="s">
        <v>85</v>
      </c>
      <c r="AW146" s="12" t="s">
        <v>37</v>
      </c>
      <c r="AX146" s="12" t="s">
        <v>82</v>
      </c>
      <c r="AY146" s="226" t="s">
        <v>157</v>
      </c>
    </row>
    <row r="147" spans="2:65" s="1" customFormat="1" ht="34.2" customHeight="1">
      <c r="B147" s="40"/>
      <c r="C147" s="193" t="s">
        <v>311</v>
      </c>
      <c r="D147" s="193" t="s">
        <v>160</v>
      </c>
      <c r="E147" s="194" t="s">
        <v>312</v>
      </c>
      <c r="F147" s="195" t="s">
        <v>313</v>
      </c>
      <c r="G147" s="196" t="s">
        <v>275</v>
      </c>
      <c r="H147" s="197">
        <v>158.84</v>
      </c>
      <c r="I147" s="198">
        <v>443.73</v>
      </c>
      <c r="J147" s="199">
        <f>ROUND(I147*H147,2)</f>
        <v>70482.07</v>
      </c>
      <c r="K147" s="195" t="s">
        <v>214</v>
      </c>
      <c r="L147" s="60"/>
      <c r="M147" s="200" t="s">
        <v>21</v>
      </c>
      <c r="N147" s="201" t="s">
        <v>45</v>
      </c>
      <c r="O147" s="41"/>
      <c r="P147" s="202">
        <f>O147*H147</f>
        <v>0</v>
      </c>
      <c r="Q147" s="202">
        <v>0</v>
      </c>
      <c r="R147" s="202">
        <f>Q147*H147</f>
        <v>0</v>
      </c>
      <c r="S147" s="202">
        <v>0</v>
      </c>
      <c r="T147" s="203">
        <f>S147*H147</f>
        <v>0</v>
      </c>
      <c r="AR147" s="24" t="s">
        <v>164</v>
      </c>
      <c r="AT147" s="24" t="s">
        <v>160</v>
      </c>
      <c r="AU147" s="24" t="s">
        <v>85</v>
      </c>
      <c r="AY147" s="24" t="s">
        <v>157</v>
      </c>
      <c r="BE147" s="204">
        <f>IF(N147="základní",J147,0)</f>
        <v>70482.07</v>
      </c>
      <c r="BF147" s="204">
        <f>IF(N147="snížená",J147,0)</f>
        <v>0</v>
      </c>
      <c r="BG147" s="204">
        <f>IF(N147="zákl. přenesená",J147,0)</f>
        <v>0</v>
      </c>
      <c r="BH147" s="204">
        <f>IF(N147="sníž. přenesená",J147,0)</f>
        <v>0</v>
      </c>
      <c r="BI147" s="204">
        <f>IF(N147="nulová",J147,0)</f>
        <v>0</v>
      </c>
      <c r="BJ147" s="24" t="s">
        <v>82</v>
      </c>
      <c r="BK147" s="204">
        <f>ROUND(I147*H147,2)</f>
        <v>70482.07</v>
      </c>
      <c r="BL147" s="24" t="s">
        <v>164</v>
      </c>
      <c r="BM147" s="24" t="s">
        <v>314</v>
      </c>
    </row>
    <row r="148" spans="2:47" s="1" customFormat="1" ht="216">
      <c r="B148" s="40"/>
      <c r="C148" s="62"/>
      <c r="D148" s="207" t="s">
        <v>216</v>
      </c>
      <c r="E148" s="62"/>
      <c r="F148" s="227" t="s">
        <v>315</v>
      </c>
      <c r="G148" s="62"/>
      <c r="H148" s="62"/>
      <c r="I148" s="164"/>
      <c r="J148" s="62"/>
      <c r="K148" s="62"/>
      <c r="L148" s="60"/>
      <c r="M148" s="228"/>
      <c r="N148" s="41"/>
      <c r="O148" s="41"/>
      <c r="P148" s="41"/>
      <c r="Q148" s="41"/>
      <c r="R148" s="41"/>
      <c r="S148" s="41"/>
      <c r="T148" s="77"/>
      <c r="AT148" s="24" t="s">
        <v>216</v>
      </c>
      <c r="AU148" s="24" t="s">
        <v>85</v>
      </c>
    </row>
    <row r="149" spans="2:51" s="12" customFormat="1" ht="13.5">
      <c r="B149" s="216"/>
      <c r="C149" s="217"/>
      <c r="D149" s="207" t="s">
        <v>166</v>
      </c>
      <c r="E149" s="218" t="s">
        <v>21</v>
      </c>
      <c r="F149" s="219" t="s">
        <v>316</v>
      </c>
      <c r="G149" s="217"/>
      <c r="H149" s="220">
        <v>158.84</v>
      </c>
      <c r="I149" s="221"/>
      <c r="J149" s="217"/>
      <c r="K149" s="217"/>
      <c r="L149" s="222"/>
      <c r="M149" s="223"/>
      <c r="N149" s="224"/>
      <c r="O149" s="224"/>
      <c r="P149" s="224"/>
      <c r="Q149" s="224"/>
      <c r="R149" s="224"/>
      <c r="S149" s="224"/>
      <c r="T149" s="225"/>
      <c r="AT149" s="226" t="s">
        <v>166</v>
      </c>
      <c r="AU149" s="226" t="s">
        <v>85</v>
      </c>
      <c r="AV149" s="12" t="s">
        <v>85</v>
      </c>
      <c r="AW149" s="12" t="s">
        <v>37</v>
      </c>
      <c r="AX149" s="12" t="s">
        <v>82</v>
      </c>
      <c r="AY149" s="226" t="s">
        <v>157</v>
      </c>
    </row>
    <row r="150" spans="2:65" s="1" customFormat="1" ht="34.2" customHeight="1">
      <c r="B150" s="40"/>
      <c r="C150" s="193" t="s">
        <v>317</v>
      </c>
      <c r="D150" s="193" t="s">
        <v>160</v>
      </c>
      <c r="E150" s="194" t="s">
        <v>318</v>
      </c>
      <c r="F150" s="195" t="s">
        <v>319</v>
      </c>
      <c r="G150" s="196" t="s">
        <v>275</v>
      </c>
      <c r="H150" s="197">
        <v>306.141</v>
      </c>
      <c r="I150" s="198">
        <v>206.5</v>
      </c>
      <c r="J150" s="199">
        <f>ROUND(I150*H150,2)</f>
        <v>63218.12</v>
      </c>
      <c r="K150" s="195" t="s">
        <v>214</v>
      </c>
      <c r="L150" s="60"/>
      <c r="M150" s="200" t="s">
        <v>21</v>
      </c>
      <c r="N150" s="201" t="s">
        <v>45</v>
      </c>
      <c r="O150" s="41"/>
      <c r="P150" s="202">
        <f>O150*H150</f>
        <v>0</v>
      </c>
      <c r="Q150" s="202">
        <v>0</v>
      </c>
      <c r="R150" s="202">
        <f>Q150*H150</f>
        <v>0</v>
      </c>
      <c r="S150" s="202">
        <v>0</v>
      </c>
      <c r="T150" s="203">
        <f>S150*H150</f>
        <v>0</v>
      </c>
      <c r="AR150" s="24" t="s">
        <v>164</v>
      </c>
      <c r="AT150" s="24" t="s">
        <v>160</v>
      </c>
      <c r="AU150" s="24" t="s">
        <v>85</v>
      </c>
      <c r="AY150" s="24" t="s">
        <v>157</v>
      </c>
      <c r="BE150" s="204">
        <f>IF(N150="základní",J150,0)</f>
        <v>63218.12</v>
      </c>
      <c r="BF150" s="204">
        <f>IF(N150="snížená",J150,0)</f>
        <v>0</v>
      </c>
      <c r="BG150" s="204">
        <f>IF(N150="zákl. přenesená",J150,0)</f>
        <v>0</v>
      </c>
      <c r="BH150" s="204">
        <f>IF(N150="sníž. přenesená",J150,0)</f>
        <v>0</v>
      </c>
      <c r="BI150" s="204">
        <f>IF(N150="nulová",J150,0)</f>
        <v>0</v>
      </c>
      <c r="BJ150" s="24" t="s">
        <v>82</v>
      </c>
      <c r="BK150" s="204">
        <f>ROUND(I150*H150,2)</f>
        <v>63218.12</v>
      </c>
      <c r="BL150" s="24" t="s">
        <v>164</v>
      </c>
      <c r="BM150" s="24" t="s">
        <v>320</v>
      </c>
    </row>
    <row r="151" spans="2:47" s="1" customFormat="1" ht="252">
      <c r="B151" s="40"/>
      <c r="C151" s="62"/>
      <c r="D151" s="207" t="s">
        <v>216</v>
      </c>
      <c r="E151" s="62"/>
      <c r="F151" s="227" t="s">
        <v>321</v>
      </c>
      <c r="G151" s="62"/>
      <c r="H151" s="62"/>
      <c r="I151" s="164"/>
      <c r="J151" s="62"/>
      <c r="K151" s="62"/>
      <c r="L151" s="60"/>
      <c r="M151" s="228"/>
      <c r="N151" s="41"/>
      <c r="O151" s="41"/>
      <c r="P151" s="41"/>
      <c r="Q151" s="41"/>
      <c r="R151" s="41"/>
      <c r="S151" s="41"/>
      <c r="T151" s="77"/>
      <c r="AT151" s="24" t="s">
        <v>216</v>
      </c>
      <c r="AU151" s="24" t="s">
        <v>85</v>
      </c>
    </row>
    <row r="152" spans="2:51" s="12" customFormat="1" ht="13.5">
      <c r="B152" s="216"/>
      <c r="C152" s="217"/>
      <c r="D152" s="207" t="s">
        <v>166</v>
      </c>
      <c r="E152" s="218" t="s">
        <v>21</v>
      </c>
      <c r="F152" s="219" t="s">
        <v>322</v>
      </c>
      <c r="G152" s="217"/>
      <c r="H152" s="220">
        <v>86.36</v>
      </c>
      <c r="I152" s="221"/>
      <c r="J152" s="217"/>
      <c r="K152" s="217"/>
      <c r="L152" s="222"/>
      <c r="M152" s="223"/>
      <c r="N152" s="224"/>
      <c r="O152" s="224"/>
      <c r="P152" s="224"/>
      <c r="Q152" s="224"/>
      <c r="R152" s="224"/>
      <c r="S152" s="224"/>
      <c r="T152" s="225"/>
      <c r="AT152" s="226" t="s">
        <v>166</v>
      </c>
      <c r="AU152" s="226" t="s">
        <v>85</v>
      </c>
      <c r="AV152" s="12" t="s">
        <v>85</v>
      </c>
      <c r="AW152" s="12" t="s">
        <v>37</v>
      </c>
      <c r="AX152" s="12" t="s">
        <v>74</v>
      </c>
      <c r="AY152" s="226" t="s">
        <v>157</v>
      </c>
    </row>
    <row r="153" spans="2:51" s="12" customFormat="1" ht="13.5">
      <c r="B153" s="216"/>
      <c r="C153" s="217"/>
      <c r="D153" s="207" t="s">
        <v>166</v>
      </c>
      <c r="E153" s="218" t="s">
        <v>21</v>
      </c>
      <c r="F153" s="219" t="s">
        <v>323</v>
      </c>
      <c r="G153" s="217"/>
      <c r="H153" s="220">
        <v>211.781</v>
      </c>
      <c r="I153" s="221"/>
      <c r="J153" s="217"/>
      <c r="K153" s="217"/>
      <c r="L153" s="222"/>
      <c r="M153" s="223"/>
      <c r="N153" s="224"/>
      <c r="O153" s="224"/>
      <c r="P153" s="224"/>
      <c r="Q153" s="224"/>
      <c r="R153" s="224"/>
      <c r="S153" s="224"/>
      <c r="T153" s="225"/>
      <c r="AT153" s="226" t="s">
        <v>166</v>
      </c>
      <c r="AU153" s="226" t="s">
        <v>85</v>
      </c>
      <c r="AV153" s="12" t="s">
        <v>85</v>
      </c>
      <c r="AW153" s="12" t="s">
        <v>37</v>
      </c>
      <c r="AX153" s="12" t="s">
        <v>74</v>
      </c>
      <c r="AY153" s="226" t="s">
        <v>157</v>
      </c>
    </row>
    <row r="154" spans="2:51" s="12" customFormat="1" ht="13.5">
      <c r="B154" s="216"/>
      <c r="C154" s="217"/>
      <c r="D154" s="207" t="s">
        <v>166</v>
      </c>
      <c r="E154" s="218" t="s">
        <v>21</v>
      </c>
      <c r="F154" s="219" t="s">
        <v>324</v>
      </c>
      <c r="G154" s="217"/>
      <c r="H154" s="220">
        <v>8</v>
      </c>
      <c r="I154" s="221"/>
      <c r="J154" s="217"/>
      <c r="K154" s="217"/>
      <c r="L154" s="222"/>
      <c r="M154" s="223"/>
      <c r="N154" s="224"/>
      <c r="O154" s="224"/>
      <c r="P154" s="224"/>
      <c r="Q154" s="224"/>
      <c r="R154" s="224"/>
      <c r="S154" s="224"/>
      <c r="T154" s="225"/>
      <c r="AT154" s="226" t="s">
        <v>166</v>
      </c>
      <c r="AU154" s="226" t="s">
        <v>85</v>
      </c>
      <c r="AV154" s="12" t="s">
        <v>85</v>
      </c>
      <c r="AW154" s="12" t="s">
        <v>37</v>
      </c>
      <c r="AX154" s="12" t="s">
        <v>74</v>
      </c>
      <c r="AY154" s="226" t="s">
        <v>157</v>
      </c>
    </row>
    <row r="155" spans="2:51" s="13" customFormat="1" ht="13.5">
      <c r="B155" s="232"/>
      <c r="C155" s="233"/>
      <c r="D155" s="207" t="s">
        <v>166</v>
      </c>
      <c r="E155" s="234" t="s">
        <v>21</v>
      </c>
      <c r="F155" s="235" t="s">
        <v>285</v>
      </c>
      <c r="G155" s="233"/>
      <c r="H155" s="236">
        <v>306.141</v>
      </c>
      <c r="I155" s="237"/>
      <c r="J155" s="233"/>
      <c r="K155" s="233"/>
      <c r="L155" s="238"/>
      <c r="M155" s="239"/>
      <c r="N155" s="240"/>
      <c r="O155" s="240"/>
      <c r="P155" s="240"/>
      <c r="Q155" s="240"/>
      <c r="R155" s="240"/>
      <c r="S155" s="240"/>
      <c r="T155" s="241"/>
      <c r="AT155" s="242" t="s">
        <v>166</v>
      </c>
      <c r="AU155" s="242" t="s">
        <v>85</v>
      </c>
      <c r="AV155" s="13" t="s">
        <v>164</v>
      </c>
      <c r="AW155" s="13" t="s">
        <v>37</v>
      </c>
      <c r="AX155" s="13" t="s">
        <v>82</v>
      </c>
      <c r="AY155" s="242" t="s">
        <v>157</v>
      </c>
    </row>
    <row r="156" spans="2:65" s="1" customFormat="1" ht="34.2" customHeight="1">
      <c r="B156" s="40"/>
      <c r="C156" s="193" t="s">
        <v>9</v>
      </c>
      <c r="D156" s="193" t="s">
        <v>160</v>
      </c>
      <c r="E156" s="194" t="s">
        <v>325</v>
      </c>
      <c r="F156" s="195" t="s">
        <v>326</v>
      </c>
      <c r="G156" s="196" t="s">
        <v>275</v>
      </c>
      <c r="H156" s="197">
        <v>153.071</v>
      </c>
      <c r="I156" s="198">
        <v>20.65</v>
      </c>
      <c r="J156" s="199">
        <f>ROUND(I156*H156,2)</f>
        <v>3160.92</v>
      </c>
      <c r="K156" s="195" t="s">
        <v>214</v>
      </c>
      <c r="L156" s="60"/>
      <c r="M156" s="200" t="s">
        <v>21</v>
      </c>
      <c r="N156" s="201" t="s">
        <v>45</v>
      </c>
      <c r="O156" s="41"/>
      <c r="P156" s="202">
        <f>O156*H156</f>
        <v>0</v>
      </c>
      <c r="Q156" s="202">
        <v>0</v>
      </c>
      <c r="R156" s="202">
        <f>Q156*H156</f>
        <v>0</v>
      </c>
      <c r="S156" s="202">
        <v>0</v>
      </c>
      <c r="T156" s="203">
        <f>S156*H156</f>
        <v>0</v>
      </c>
      <c r="AR156" s="24" t="s">
        <v>164</v>
      </c>
      <c r="AT156" s="24" t="s">
        <v>160</v>
      </c>
      <c r="AU156" s="24" t="s">
        <v>85</v>
      </c>
      <c r="AY156" s="24" t="s">
        <v>157</v>
      </c>
      <c r="BE156" s="204">
        <f>IF(N156="základní",J156,0)</f>
        <v>3160.92</v>
      </c>
      <c r="BF156" s="204">
        <f>IF(N156="snížená",J156,0)</f>
        <v>0</v>
      </c>
      <c r="BG156" s="204">
        <f>IF(N156="zákl. přenesená",J156,0)</f>
        <v>0</v>
      </c>
      <c r="BH156" s="204">
        <f>IF(N156="sníž. přenesená",J156,0)</f>
        <v>0</v>
      </c>
      <c r="BI156" s="204">
        <f>IF(N156="nulová",J156,0)</f>
        <v>0</v>
      </c>
      <c r="BJ156" s="24" t="s">
        <v>82</v>
      </c>
      <c r="BK156" s="204">
        <f>ROUND(I156*H156,2)</f>
        <v>3160.92</v>
      </c>
      <c r="BL156" s="24" t="s">
        <v>164</v>
      </c>
      <c r="BM156" s="24" t="s">
        <v>327</v>
      </c>
    </row>
    <row r="157" spans="2:47" s="1" customFormat="1" ht="252">
      <c r="B157" s="40"/>
      <c r="C157" s="62"/>
      <c r="D157" s="207" t="s">
        <v>216</v>
      </c>
      <c r="E157" s="62"/>
      <c r="F157" s="227" t="s">
        <v>321</v>
      </c>
      <c r="G157" s="62"/>
      <c r="H157" s="62"/>
      <c r="I157" s="164"/>
      <c r="J157" s="62"/>
      <c r="K157" s="62"/>
      <c r="L157" s="60"/>
      <c r="M157" s="228"/>
      <c r="N157" s="41"/>
      <c r="O157" s="41"/>
      <c r="P157" s="41"/>
      <c r="Q157" s="41"/>
      <c r="R157" s="41"/>
      <c r="S157" s="41"/>
      <c r="T157" s="77"/>
      <c r="AT157" s="24" t="s">
        <v>216</v>
      </c>
      <c r="AU157" s="24" t="s">
        <v>85</v>
      </c>
    </row>
    <row r="158" spans="2:51" s="12" customFormat="1" ht="13.5">
      <c r="B158" s="216"/>
      <c r="C158" s="217"/>
      <c r="D158" s="207" t="s">
        <v>166</v>
      </c>
      <c r="E158" s="218" t="s">
        <v>21</v>
      </c>
      <c r="F158" s="219" t="s">
        <v>328</v>
      </c>
      <c r="G158" s="217"/>
      <c r="H158" s="220">
        <v>153.071</v>
      </c>
      <c r="I158" s="221"/>
      <c r="J158" s="217"/>
      <c r="K158" s="217"/>
      <c r="L158" s="222"/>
      <c r="M158" s="223"/>
      <c r="N158" s="224"/>
      <c r="O158" s="224"/>
      <c r="P158" s="224"/>
      <c r="Q158" s="224"/>
      <c r="R158" s="224"/>
      <c r="S158" s="224"/>
      <c r="T158" s="225"/>
      <c r="AT158" s="226" t="s">
        <v>166</v>
      </c>
      <c r="AU158" s="226" t="s">
        <v>85</v>
      </c>
      <c r="AV158" s="12" t="s">
        <v>85</v>
      </c>
      <c r="AW158" s="12" t="s">
        <v>37</v>
      </c>
      <c r="AX158" s="12" t="s">
        <v>82</v>
      </c>
      <c r="AY158" s="226" t="s">
        <v>157</v>
      </c>
    </row>
    <row r="159" spans="2:65" s="1" customFormat="1" ht="34.2" customHeight="1">
      <c r="B159" s="40"/>
      <c r="C159" s="193" t="s">
        <v>329</v>
      </c>
      <c r="D159" s="193" t="s">
        <v>160</v>
      </c>
      <c r="E159" s="194" t="s">
        <v>330</v>
      </c>
      <c r="F159" s="195" t="s">
        <v>331</v>
      </c>
      <c r="G159" s="196" t="s">
        <v>275</v>
      </c>
      <c r="H159" s="197">
        <v>149.071</v>
      </c>
      <c r="I159" s="198">
        <v>240.92</v>
      </c>
      <c r="J159" s="199">
        <f>ROUND(I159*H159,2)</f>
        <v>35914.19</v>
      </c>
      <c r="K159" s="195" t="s">
        <v>214</v>
      </c>
      <c r="L159" s="60"/>
      <c r="M159" s="200" t="s">
        <v>21</v>
      </c>
      <c r="N159" s="201" t="s">
        <v>45</v>
      </c>
      <c r="O159" s="41"/>
      <c r="P159" s="202">
        <f>O159*H159</f>
        <v>0</v>
      </c>
      <c r="Q159" s="202">
        <v>0.00824</v>
      </c>
      <c r="R159" s="202">
        <f>Q159*H159</f>
        <v>1.22834504</v>
      </c>
      <c r="S159" s="202">
        <v>0</v>
      </c>
      <c r="T159" s="203">
        <f>S159*H159</f>
        <v>0</v>
      </c>
      <c r="AR159" s="24" t="s">
        <v>164</v>
      </c>
      <c r="AT159" s="24" t="s">
        <v>160</v>
      </c>
      <c r="AU159" s="24" t="s">
        <v>85</v>
      </c>
      <c r="AY159" s="24" t="s">
        <v>157</v>
      </c>
      <c r="BE159" s="204">
        <f>IF(N159="základní",J159,0)</f>
        <v>35914.19</v>
      </c>
      <c r="BF159" s="204">
        <f>IF(N159="snížená",J159,0)</f>
        <v>0</v>
      </c>
      <c r="BG159" s="204">
        <f>IF(N159="zákl. přenesená",J159,0)</f>
        <v>0</v>
      </c>
      <c r="BH159" s="204">
        <f>IF(N159="sníž. přenesená",J159,0)</f>
        <v>0</v>
      </c>
      <c r="BI159" s="204">
        <f>IF(N159="nulová",J159,0)</f>
        <v>0</v>
      </c>
      <c r="BJ159" s="24" t="s">
        <v>82</v>
      </c>
      <c r="BK159" s="204">
        <f>ROUND(I159*H159,2)</f>
        <v>35914.19</v>
      </c>
      <c r="BL159" s="24" t="s">
        <v>164</v>
      </c>
      <c r="BM159" s="24" t="s">
        <v>332</v>
      </c>
    </row>
    <row r="160" spans="2:47" s="1" customFormat="1" ht="252">
      <c r="B160" s="40"/>
      <c r="C160" s="62"/>
      <c r="D160" s="207" t="s">
        <v>216</v>
      </c>
      <c r="E160" s="62"/>
      <c r="F160" s="227" t="s">
        <v>321</v>
      </c>
      <c r="G160" s="62"/>
      <c r="H160" s="62"/>
      <c r="I160" s="164"/>
      <c r="J160" s="62"/>
      <c r="K160" s="62"/>
      <c r="L160" s="60"/>
      <c r="M160" s="228"/>
      <c r="N160" s="41"/>
      <c r="O160" s="41"/>
      <c r="P160" s="41"/>
      <c r="Q160" s="41"/>
      <c r="R160" s="41"/>
      <c r="S160" s="41"/>
      <c r="T160" s="77"/>
      <c r="AT160" s="24" t="s">
        <v>216</v>
      </c>
      <c r="AU160" s="24" t="s">
        <v>85</v>
      </c>
    </row>
    <row r="161" spans="2:51" s="12" customFormat="1" ht="13.5">
      <c r="B161" s="216"/>
      <c r="C161" s="217"/>
      <c r="D161" s="207" t="s">
        <v>166</v>
      </c>
      <c r="E161" s="218" t="s">
        <v>21</v>
      </c>
      <c r="F161" s="219" t="s">
        <v>333</v>
      </c>
      <c r="G161" s="217"/>
      <c r="H161" s="220">
        <v>43.18</v>
      </c>
      <c r="I161" s="221"/>
      <c r="J161" s="217"/>
      <c r="K161" s="217"/>
      <c r="L161" s="222"/>
      <c r="M161" s="223"/>
      <c r="N161" s="224"/>
      <c r="O161" s="224"/>
      <c r="P161" s="224"/>
      <c r="Q161" s="224"/>
      <c r="R161" s="224"/>
      <c r="S161" s="224"/>
      <c r="T161" s="225"/>
      <c r="AT161" s="226" t="s">
        <v>166</v>
      </c>
      <c r="AU161" s="226" t="s">
        <v>85</v>
      </c>
      <c r="AV161" s="12" t="s">
        <v>85</v>
      </c>
      <c r="AW161" s="12" t="s">
        <v>37</v>
      </c>
      <c r="AX161" s="12" t="s">
        <v>74</v>
      </c>
      <c r="AY161" s="226" t="s">
        <v>157</v>
      </c>
    </row>
    <row r="162" spans="2:51" s="12" customFormat="1" ht="13.5">
      <c r="B162" s="216"/>
      <c r="C162" s="217"/>
      <c r="D162" s="207" t="s">
        <v>166</v>
      </c>
      <c r="E162" s="218" t="s">
        <v>21</v>
      </c>
      <c r="F162" s="219" t="s">
        <v>334</v>
      </c>
      <c r="G162" s="217"/>
      <c r="H162" s="220">
        <v>105.891</v>
      </c>
      <c r="I162" s="221"/>
      <c r="J162" s="217"/>
      <c r="K162" s="217"/>
      <c r="L162" s="222"/>
      <c r="M162" s="223"/>
      <c r="N162" s="224"/>
      <c r="O162" s="224"/>
      <c r="P162" s="224"/>
      <c r="Q162" s="224"/>
      <c r="R162" s="224"/>
      <c r="S162" s="224"/>
      <c r="T162" s="225"/>
      <c r="AT162" s="226" t="s">
        <v>166</v>
      </c>
      <c r="AU162" s="226" t="s">
        <v>85</v>
      </c>
      <c r="AV162" s="12" t="s">
        <v>85</v>
      </c>
      <c r="AW162" s="12" t="s">
        <v>37</v>
      </c>
      <c r="AX162" s="12" t="s">
        <v>74</v>
      </c>
      <c r="AY162" s="226" t="s">
        <v>157</v>
      </c>
    </row>
    <row r="163" spans="2:51" s="13" customFormat="1" ht="13.5">
      <c r="B163" s="232"/>
      <c r="C163" s="233"/>
      <c r="D163" s="207" t="s">
        <v>166</v>
      </c>
      <c r="E163" s="234" t="s">
        <v>21</v>
      </c>
      <c r="F163" s="235" t="s">
        <v>285</v>
      </c>
      <c r="G163" s="233"/>
      <c r="H163" s="236">
        <v>149.071</v>
      </c>
      <c r="I163" s="237"/>
      <c r="J163" s="233"/>
      <c r="K163" s="233"/>
      <c r="L163" s="238"/>
      <c r="M163" s="239"/>
      <c r="N163" s="240"/>
      <c r="O163" s="240"/>
      <c r="P163" s="240"/>
      <c r="Q163" s="240"/>
      <c r="R163" s="240"/>
      <c r="S163" s="240"/>
      <c r="T163" s="241"/>
      <c r="AT163" s="242" t="s">
        <v>166</v>
      </c>
      <c r="AU163" s="242" t="s">
        <v>85</v>
      </c>
      <c r="AV163" s="13" t="s">
        <v>164</v>
      </c>
      <c r="AW163" s="13" t="s">
        <v>37</v>
      </c>
      <c r="AX163" s="13" t="s">
        <v>82</v>
      </c>
      <c r="AY163" s="242" t="s">
        <v>157</v>
      </c>
    </row>
    <row r="164" spans="2:65" s="1" customFormat="1" ht="34.2" customHeight="1">
      <c r="B164" s="40"/>
      <c r="C164" s="193" t="s">
        <v>335</v>
      </c>
      <c r="D164" s="193" t="s">
        <v>160</v>
      </c>
      <c r="E164" s="194" t="s">
        <v>336</v>
      </c>
      <c r="F164" s="195" t="s">
        <v>337</v>
      </c>
      <c r="G164" s="196" t="s">
        <v>275</v>
      </c>
      <c r="H164" s="197">
        <v>291.83</v>
      </c>
      <c r="I164" s="198">
        <v>206.5</v>
      </c>
      <c r="J164" s="199">
        <f>ROUND(I164*H164,2)</f>
        <v>60262.9</v>
      </c>
      <c r="K164" s="195" t="s">
        <v>214</v>
      </c>
      <c r="L164" s="60"/>
      <c r="M164" s="200" t="s">
        <v>21</v>
      </c>
      <c r="N164" s="201" t="s">
        <v>45</v>
      </c>
      <c r="O164" s="41"/>
      <c r="P164" s="202">
        <f>O164*H164</f>
        <v>0</v>
      </c>
      <c r="Q164" s="202">
        <v>0</v>
      </c>
      <c r="R164" s="202">
        <f>Q164*H164</f>
        <v>0</v>
      </c>
      <c r="S164" s="202">
        <v>0</v>
      </c>
      <c r="T164" s="203">
        <f>S164*H164</f>
        <v>0</v>
      </c>
      <c r="AR164" s="24" t="s">
        <v>164</v>
      </c>
      <c r="AT164" s="24" t="s">
        <v>160</v>
      </c>
      <c r="AU164" s="24" t="s">
        <v>85</v>
      </c>
      <c r="AY164" s="24" t="s">
        <v>157</v>
      </c>
      <c r="BE164" s="204">
        <f>IF(N164="základní",J164,0)</f>
        <v>60262.9</v>
      </c>
      <c r="BF164" s="204">
        <f>IF(N164="snížená",J164,0)</f>
        <v>0</v>
      </c>
      <c r="BG164" s="204">
        <f>IF(N164="zákl. přenesená",J164,0)</f>
        <v>0</v>
      </c>
      <c r="BH164" s="204">
        <f>IF(N164="sníž. přenesená",J164,0)</f>
        <v>0</v>
      </c>
      <c r="BI164" s="204">
        <f>IF(N164="nulová",J164,0)</f>
        <v>0</v>
      </c>
      <c r="BJ164" s="24" t="s">
        <v>82</v>
      </c>
      <c r="BK164" s="204">
        <f>ROUND(I164*H164,2)</f>
        <v>60262.9</v>
      </c>
      <c r="BL164" s="24" t="s">
        <v>164</v>
      </c>
      <c r="BM164" s="24" t="s">
        <v>338</v>
      </c>
    </row>
    <row r="165" spans="2:47" s="1" customFormat="1" ht="144">
      <c r="B165" s="40"/>
      <c r="C165" s="62"/>
      <c r="D165" s="207" t="s">
        <v>216</v>
      </c>
      <c r="E165" s="62"/>
      <c r="F165" s="227" t="s">
        <v>339</v>
      </c>
      <c r="G165" s="62"/>
      <c r="H165" s="62"/>
      <c r="I165" s="164"/>
      <c r="J165" s="62"/>
      <c r="K165" s="62"/>
      <c r="L165" s="60"/>
      <c r="M165" s="228"/>
      <c r="N165" s="41"/>
      <c r="O165" s="41"/>
      <c r="P165" s="41"/>
      <c r="Q165" s="41"/>
      <c r="R165" s="41"/>
      <c r="S165" s="41"/>
      <c r="T165" s="77"/>
      <c r="AT165" s="24" t="s">
        <v>216</v>
      </c>
      <c r="AU165" s="24" t="s">
        <v>85</v>
      </c>
    </row>
    <row r="166" spans="2:51" s="12" customFormat="1" ht="13.5">
      <c r="B166" s="216"/>
      <c r="C166" s="217"/>
      <c r="D166" s="207" t="s">
        <v>166</v>
      </c>
      <c r="E166" s="218" t="s">
        <v>21</v>
      </c>
      <c r="F166" s="219" t="s">
        <v>340</v>
      </c>
      <c r="G166" s="217"/>
      <c r="H166" s="220">
        <v>291.83</v>
      </c>
      <c r="I166" s="221"/>
      <c r="J166" s="217"/>
      <c r="K166" s="217"/>
      <c r="L166" s="222"/>
      <c r="M166" s="223"/>
      <c r="N166" s="224"/>
      <c r="O166" s="224"/>
      <c r="P166" s="224"/>
      <c r="Q166" s="224"/>
      <c r="R166" s="224"/>
      <c r="S166" s="224"/>
      <c r="T166" s="225"/>
      <c r="AT166" s="226" t="s">
        <v>166</v>
      </c>
      <c r="AU166" s="226" t="s">
        <v>85</v>
      </c>
      <c r="AV166" s="12" t="s">
        <v>85</v>
      </c>
      <c r="AW166" s="12" t="s">
        <v>37</v>
      </c>
      <c r="AX166" s="12" t="s">
        <v>74</v>
      </c>
      <c r="AY166" s="226" t="s">
        <v>157</v>
      </c>
    </row>
    <row r="167" spans="2:51" s="13" customFormat="1" ht="13.5">
      <c r="B167" s="232"/>
      <c r="C167" s="233"/>
      <c r="D167" s="207" t="s">
        <v>166</v>
      </c>
      <c r="E167" s="234" t="s">
        <v>21</v>
      </c>
      <c r="F167" s="235" t="s">
        <v>285</v>
      </c>
      <c r="G167" s="233"/>
      <c r="H167" s="236">
        <v>291.83</v>
      </c>
      <c r="I167" s="237"/>
      <c r="J167" s="233"/>
      <c r="K167" s="233"/>
      <c r="L167" s="238"/>
      <c r="M167" s="239"/>
      <c r="N167" s="240"/>
      <c r="O167" s="240"/>
      <c r="P167" s="240"/>
      <c r="Q167" s="240"/>
      <c r="R167" s="240"/>
      <c r="S167" s="240"/>
      <c r="T167" s="241"/>
      <c r="AT167" s="242" t="s">
        <v>166</v>
      </c>
      <c r="AU167" s="242" t="s">
        <v>85</v>
      </c>
      <c r="AV167" s="13" t="s">
        <v>164</v>
      </c>
      <c r="AW167" s="13" t="s">
        <v>37</v>
      </c>
      <c r="AX167" s="13" t="s">
        <v>82</v>
      </c>
      <c r="AY167" s="242" t="s">
        <v>157</v>
      </c>
    </row>
    <row r="168" spans="2:65" s="1" customFormat="1" ht="34.2" customHeight="1">
      <c r="B168" s="40"/>
      <c r="C168" s="193" t="s">
        <v>341</v>
      </c>
      <c r="D168" s="193" t="s">
        <v>160</v>
      </c>
      <c r="E168" s="194" t="s">
        <v>342</v>
      </c>
      <c r="F168" s="195" t="s">
        <v>343</v>
      </c>
      <c r="G168" s="196" t="s">
        <v>275</v>
      </c>
      <c r="H168" s="197">
        <v>145.915</v>
      </c>
      <c r="I168" s="198">
        <v>20.65</v>
      </c>
      <c r="J168" s="199">
        <f>ROUND(I168*H168,2)</f>
        <v>3013.14</v>
      </c>
      <c r="K168" s="195" t="s">
        <v>214</v>
      </c>
      <c r="L168" s="60"/>
      <c r="M168" s="200" t="s">
        <v>21</v>
      </c>
      <c r="N168" s="201" t="s">
        <v>45</v>
      </c>
      <c r="O168" s="41"/>
      <c r="P168" s="202">
        <f>O168*H168</f>
        <v>0</v>
      </c>
      <c r="Q168" s="202">
        <v>0</v>
      </c>
      <c r="R168" s="202">
        <f>Q168*H168</f>
        <v>0</v>
      </c>
      <c r="S168" s="202">
        <v>0</v>
      </c>
      <c r="T168" s="203">
        <f>S168*H168</f>
        <v>0</v>
      </c>
      <c r="AR168" s="24" t="s">
        <v>164</v>
      </c>
      <c r="AT168" s="24" t="s">
        <v>160</v>
      </c>
      <c r="AU168" s="24" t="s">
        <v>85</v>
      </c>
      <c r="AY168" s="24" t="s">
        <v>157</v>
      </c>
      <c r="BE168" s="204">
        <f>IF(N168="základní",J168,0)</f>
        <v>3013.14</v>
      </c>
      <c r="BF168" s="204">
        <f>IF(N168="snížená",J168,0)</f>
        <v>0</v>
      </c>
      <c r="BG168" s="204">
        <f>IF(N168="zákl. přenesená",J168,0)</f>
        <v>0</v>
      </c>
      <c r="BH168" s="204">
        <f>IF(N168="sníž. přenesená",J168,0)</f>
        <v>0</v>
      </c>
      <c r="BI168" s="204">
        <f>IF(N168="nulová",J168,0)</f>
        <v>0</v>
      </c>
      <c r="BJ168" s="24" t="s">
        <v>82</v>
      </c>
      <c r="BK168" s="204">
        <f>ROUND(I168*H168,2)</f>
        <v>3013.14</v>
      </c>
      <c r="BL168" s="24" t="s">
        <v>164</v>
      </c>
      <c r="BM168" s="24" t="s">
        <v>344</v>
      </c>
    </row>
    <row r="169" spans="2:47" s="1" customFormat="1" ht="144">
      <c r="B169" s="40"/>
      <c r="C169" s="62"/>
      <c r="D169" s="207" t="s">
        <v>216</v>
      </c>
      <c r="E169" s="62"/>
      <c r="F169" s="227" t="s">
        <v>339</v>
      </c>
      <c r="G169" s="62"/>
      <c r="H169" s="62"/>
      <c r="I169" s="164"/>
      <c r="J169" s="62"/>
      <c r="K169" s="62"/>
      <c r="L169" s="60"/>
      <c r="M169" s="228"/>
      <c r="N169" s="41"/>
      <c r="O169" s="41"/>
      <c r="P169" s="41"/>
      <c r="Q169" s="41"/>
      <c r="R169" s="41"/>
      <c r="S169" s="41"/>
      <c r="T169" s="77"/>
      <c r="AT169" s="24" t="s">
        <v>216</v>
      </c>
      <c r="AU169" s="24" t="s">
        <v>85</v>
      </c>
    </row>
    <row r="170" spans="2:51" s="12" customFormat="1" ht="13.5">
      <c r="B170" s="216"/>
      <c r="C170" s="217"/>
      <c r="D170" s="207" t="s">
        <v>166</v>
      </c>
      <c r="E170" s="218" t="s">
        <v>21</v>
      </c>
      <c r="F170" s="219" t="s">
        <v>345</v>
      </c>
      <c r="G170" s="217"/>
      <c r="H170" s="220">
        <v>145.915</v>
      </c>
      <c r="I170" s="221"/>
      <c r="J170" s="217"/>
      <c r="K170" s="217"/>
      <c r="L170" s="222"/>
      <c r="M170" s="223"/>
      <c r="N170" s="224"/>
      <c r="O170" s="224"/>
      <c r="P170" s="224"/>
      <c r="Q170" s="224"/>
      <c r="R170" s="224"/>
      <c r="S170" s="224"/>
      <c r="T170" s="225"/>
      <c r="AT170" s="226" t="s">
        <v>166</v>
      </c>
      <c r="AU170" s="226" t="s">
        <v>85</v>
      </c>
      <c r="AV170" s="12" t="s">
        <v>85</v>
      </c>
      <c r="AW170" s="12" t="s">
        <v>37</v>
      </c>
      <c r="AX170" s="12" t="s">
        <v>82</v>
      </c>
      <c r="AY170" s="226" t="s">
        <v>157</v>
      </c>
    </row>
    <row r="171" spans="2:65" s="1" customFormat="1" ht="34.2" customHeight="1">
      <c r="B171" s="40"/>
      <c r="C171" s="193" t="s">
        <v>346</v>
      </c>
      <c r="D171" s="193" t="s">
        <v>160</v>
      </c>
      <c r="E171" s="194" t="s">
        <v>347</v>
      </c>
      <c r="F171" s="195" t="s">
        <v>348</v>
      </c>
      <c r="G171" s="196" t="s">
        <v>275</v>
      </c>
      <c r="H171" s="197">
        <v>7.759</v>
      </c>
      <c r="I171" s="198">
        <v>328.19</v>
      </c>
      <c r="J171" s="199">
        <f>ROUND(I171*H171,2)</f>
        <v>2546.43</v>
      </c>
      <c r="K171" s="195" t="s">
        <v>214</v>
      </c>
      <c r="L171" s="60"/>
      <c r="M171" s="200" t="s">
        <v>21</v>
      </c>
      <c r="N171" s="201" t="s">
        <v>45</v>
      </c>
      <c r="O171" s="41"/>
      <c r="P171" s="202">
        <f>O171*H171</f>
        <v>0</v>
      </c>
      <c r="Q171" s="202">
        <v>0</v>
      </c>
      <c r="R171" s="202">
        <f>Q171*H171</f>
        <v>0</v>
      </c>
      <c r="S171" s="202">
        <v>0</v>
      </c>
      <c r="T171" s="203">
        <f>S171*H171</f>
        <v>0</v>
      </c>
      <c r="AR171" s="24" t="s">
        <v>164</v>
      </c>
      <c r="AT171" s="24" t="s">
        <v>160</v>
      </c>
      <c r="AU171" s="24" t="s">
        <v>85</v>
      </c>
      <c r="AY171" s="24" t="s">
        <v>157</v>
      </c>
      <c r="BE171" s="204">
        <f>IF(N171="základní",J171,0)</f>
        <v>2546.43</v>
      </c>
      <c r="BF171" s="204">
        <f>IF(N171="snížená",J171,0)</f>
        <v>0</v>
      </c>
      <c r="BG171" s="204">
        <f>IF(N171="zákl. přenesená",J171,0)</f>
        <v>0</v>
      </c>
      <c r="BH171" s="204">
        <f>IF(N171="sníž. přenesená",J171,0)</f>
        <v>0</v>
      </c>
      <c r="BI171" s="204">
        <f>IF(N171="nulová",J171,0)</f>
        <v>0</v>
      </c>
      <c r="BJ171" s="24" t="s">
        <v>82</v>
      </c>
      <c r="BK171" s="204">
        <f>ROUND(I171*H171,2)</f>
        <v>2546.43</v>
      </c>
      <c r="BL171" s="24" t="s">
        <v>164</v>
      </c>
      <c r="BM171" s="24" t="s">
        <v>349</v>
      </c>
    </row>
    <row r="172" spans="2:47" s="1" customFormat="1" ht="288">
      <c r="B172" s="40"/>
      <c r="C172" s="62"/>
      <c r="D172" s="207" t="s">
        <v>216</v>
      </c>
      <c r="E172" s="62"/>
      <c r="F172" s="227" t="s">
        <v>350</v>
      </c>
      <c r="G172" s="62"/>
      <c r="H172" s="62"/>
      <c r="I172" s="164"/>
      <c r="J172" s="62"/>
      <c r="K172" s="62"/>
      <c r="L172" s="60"/>
      <c r="M172" s="228"/>
      <c r="N172" s="41"/>
      <c r="O172" s="41"/>
      <c r="P172" s="41"/>
      <c r="Q172" s="41"/>
      <c r="R172" s="41"/>
      <c r="S172" s="41"/>
      <c r="T172" s="77"/>
      <c r="AT172" s="24" t="s">
        <v>216</v>
      </c>
      <c r="AU172" s="24" t="s">
        <v>85</v>
      </c>
    </row>
    <row r="173" spans="2:51" s="12" customFormat="1" ht="13.5">
      <c r="B173" s="216"/>
      <c r="C173" s="217"/>
      <c r="D173" s="207" t="s">
        <v>166</v>
      </c>
      <c r="E173" s="218" t="s">
        <v>21</v>
      </c>
      <c r="F173" s="219" t="s">
        <v>351</v>
      </c>
      <c r="G173" s="217"/>
      <c r="H173" s="220">
        <v>7.759</v>
      </c>
      <c r="I173" s="221"/>
      <c r="J173" s="217"/>
      <c r="K173" s="217"/>
      <c r="L173" s="222"/>
      <c r="M173" s="223"/>
      <c r="N173" s="224"/>
      <c r="O173" s="224"/>
      <c r="P173" s="224"/>
      <c r="Q173" s="224"/>
      <c r="R173" s="224"/>
      <c r="S173" s="224"/>
      <c r="T173" s="225"/>
      <c r="AT173" s="226" t="s">
        <v>166</v>
      </c>
      <c r="AU173" s="226" t="s">
        <v>85</v>
      </c>
      <c r="AV173" s="12" t="s">
        <v>85</v>
      </c>
      <c r="AW173" s="12" t="s">
        <v>37</v>
      </c>
      <c r="AX173" s="12" t="s">
        <v>74</v>
      </c>
      <c r="AY173" s="226" t="s">
        <v>157</v>
      </c>
    </row>
    <row r="174" spans="2:51" s="13" customFormat="1" ht="13.5">
      <c r="B174" s="232"/>
      <c r="C174" s="233"/>
      <c r="D174" s="207" t="s">
        <v>166</v>
      </c>
      <c r="E174" s="234" t="s">
        <v>21</v>
      </c>
      <c r="F174" s="235" t="s">
        <v>285</v>
      </c>
      <c r="G174" s="233"/>
      <c r="H174" s="236">
        <v>7.759</v>
      </c>
      <c r="I174" s="237"/>
      <c r="J174" s="233"/>
      <c r="K174" s="233"/>
      <c r="L174" s="238"/>
      <c r="M174" s="239"/>
      <c r="N174" s="240"/>
      <c r="O174" s="240"/>
      <c r="P174" s="240"/>
      <c r="Q174" s="240"/>
      <c r="R174" s="240"/>
      <c r="S174" s="240"/>
      <c r="T174" s="241"/>
      <c r="AT174" s="242" t="s">
        <v>166</v>
      </c>
      <c r="AU174" s="242" t="s">
        <v>85</v>
      </c>
      <c r="AV174" s="13" t="s">
        <v>164</v>
      </c>
      <c r="AW174" s="13" t="s">
        <v>37</v>
      </c>
      <c r="AX174" s="13" t="s">
        <v>82</v>
      </c>
      <c r="AY174" s="242" t="s">
        <v>157</v>
      </c>
    </row>
    <row r="175" spans="2:65" s="1" customFormat="1" ht="34.2" customHeight="1">
      <c r="B175" s="40"/>
      <c r="C175" s="193" t="s">
        <v>352</v>
      </c>
      <c r="D175" s="193" t="s">
        <v>160</v>
      </c>
      <c r="E175" s="194" t="s">
        <v>353</v>
      </c>
      <c r="F175" s="195" t="s">
        <v>354</v>
      </c>
      <c r="G175" s="196" t="s">
        <v>275</v>
      </c>
      <c r="H175" s="197">
        <v>3.88</v>
      </c>
      <c r="I175" s="198">
        <v>32.94</v>
      </c>
      <c r="J175" s="199">
        <f>ROUND(I175*H175,2)</f>
        <v>127.81</v>
      </c>
      <c r="K175" s="195" t="s">
        <v>214</v>
      </c>
      <c r="L175" s="60"/>
      <c r="M175" s="200" t="s">
        <v>21</v>
      </c>
      <c r="N175" s="201" t="s">
        <v>45</v>
      </c>
      <c r="O175" s="41"/>
      <c r="P175" s="202">
        <f>O175*H175</f>
        <v>0</v>
      </c>
      <c r="Q175" s="202">
        <v>0</v>
      </c>
      <c r="R175" s="202">
        <f>Q175*H175</f>
        <v>0</v>
      </c>
      <c r="S175" s="202">
        <v>0</v>
      </c>
      <c r="T175" s="203">
        <f>S175*H175</f>
        <v>0</v>
      </c>
      <c r="AR175" s="24" t="s">
        <v>164</v>
      </c>
      <c r="AT175" s="24" t="s">
        <v>160</v>
      </c>
      <c r="AU175" s="24" t="s">
        <v>85</v>
      </c>
      <c r="AY175" s="24" t="s">
        <v>157</v>
      </c>
      <c r="BE175" s="204">
        <f>IF(N175="základní",J175,0)</f>
        <v>127.81</v>
      </c>
      <c r="BF175" s="204">
        <f>IF(N175="snížená",J175,0)</f>
        <v>0</v>
      </c>
      <c r="BG175" s="204">
        <f>IF(N175="zákl. přenesená",J175,0)</f>
        <v>0</v>
      </c>
      <c r="BH175" s="204">
        <f>IF(N175="sníž. přenesená",J175,0)</f>
        <v>0</v>
      </c>
      <c r="BI175" s="204">
        <f>IF(N175="nulová",J175,0)</f>
        <v>0</v>
      </c>
      <c r="BJ175" s="24" t="s">
        <v>82</v>
      </c>
      <c r="BK175" s="204">
        <f>ROUND(I175*H175,2)</f>
        <v>127.81</v>
      </c>
      <c r="BL175" s="24" t="s">
        <v>164</v>
      </c>
      <c r="BM175" s="24" t="s">
        <v>355</v>
      </c>
    </row>
    <row r="176" spans="2:47" s="1" customFormat="1" ht="288">
      <c r="B176" s="40"/>
      <c r="C176" s="62"/>
      <c r="D176" s="207" t="s">
        <v>216</v>
      </c>
      <c r="E176" s="62"/>
      <c r="F176" s="227" t="s">
        <v>350</v>
      </c>
      <c r="G176" s="62"/>
      <c r="H176" s="62"/>
      <c r="I176" s="164"/>
      <c r="J176" s="62"/>
      <c r="K176" s="62"/>
      <c r="L176" s="60"/>
      <c r="M176" s="228"/>
      <c r="N176" s="41"/>
      <c r="O176" s="41"/>
      <c r="P176" s="41"/>
      <c r="Q176" s="41"/>
      <c r="R176" s="41"/>
      <c r="S176" s="41"/>
      <c r="T176" s="77"/>
      <c r="AT176" s="24" t="s">
        <v>216</v>
      </c>
      <c r="AU176" s="24" t="s">
        <v>85</v>
      </c>
    </row>
    <row r="177" spans="2:51" s="12" customFormat="1" ht="13.5">
      <c r="B177" s="216"/>
      <c r="C177" s="217"/>
      <c r="D177" s="207" t="s">
        <v>166</v>
      </c>
      <c r="E177" s="218" t="s">
        <v>21</v>
      </c>
      <c r="F177" s="219" t="s">
        <v>356</v>
      </c>
      <c r="G177" s="217"/>
      <c r="H177" s="220">
        <v>3.88</v>
      </c>
      <c r="I177" s="221"/>
      <c r="J177" s="217"/>
      <c r="K177" s="217"/>
      <c r="L177" s="222"/>
      <c r="M177" s="223"/>
      <c r="N177" s="224"/>
      <c r="O177" s="224"/>
      <c r="P177" s="224"/>
      <c r="Q177" s="224"/>
      <c r="R177" s="224"/>
      <c r="S177" s="224"/>
      <c r="T177" s="225"/>
      <c r="AT177" s="226" t="s">
        <v>166</v>
      </c>
      <c r="AU177" s="226" t="s">
        <v>85</v>
      </c>
      <c r="AV177" s="12" t="s">
        <v>85</v>
      </c>
      <c r="AW177" s="12" t="s">
        <v>37</v>
      </c>
      <c r="AX177" s="12" t="s">
        <v>82</v>
      </c>
      <c r="AY177" s="226" t="s">
        <v>157</v>
      </c>
    </row>
    <row r="178" spans="2:65" s="1" customFormat="1" ht="45.6" customHeight="1">
      <c r="B178" s="40"/>
      <c r="C178" s="193" t="s">
        <v>357</v>
      </c>
      <c r="D178" s="193" t="s">
        <v>160</v>
      </c>
      <c r="E178" s="194" t="s">
        <v>358</v>
      </c>
      <c r="F178" s="195" t="s">
        <v>359</v>
      </c>
      <c r="G178" s="196" t="s">
        <v>275</v>
      </c>
      <c r="H178" s="197">
        <v>49.69</v>
      </c>
      <c r="I178" s="198">
        <v>887.47</v>
      </c>
      <c r="J178" s="199">
        <f>ROUND(I178*H178,2)</f>
        <v>44098.38</v>
      </c>
      <c r="K178" s="195" t="s">
        <v>214</v>
      </c>
      <c r="L178" s="60"/>
      <c r="M178" s="200" t="s">
        <v>21</v>
      </c>
      <c r="N178" s="201" t="s">
        <v>45</v>
      </c>
      <c r="O178" s="41"/>
      <c r="P178" s="202">
        <f>O178*H178</f>
        <v>0</v>
      </c>
      <c r="Q178" s="202">
        <v>0</v>
      </c>
      <c r="R178" s="202">
        <f>Q178*H178</f>
        <v>0</v>
      </c>
      <c r="S178" s="202">
        <v>0</v>
      </c>
      <c r="T178" s="203">
        <f>S178*H178</f>
        <v>0</v>
      </c>
      <c r="AR178" s="24" t="s">
        <v>164</v>
      </c>
      <c r="AT178" s="24" t="s">
        <v>160</v>
      </c>
      <c r="AU178" s="24" t="s">
        <v>85</v>
      </c>
      <c r="AY178" s="24" t="s">
        <v>157</v>
      </c>
      <c r="BE178" s="204">
        <f>IF(N178="základní",J178,0)</f>
        <v>44098.38</v>
      </c>
      <c r="BF178" s="204">
        <f>IF(N178="snížená",J178,0)</f>
        <v>0</v>
      </c>
      <c r="BG178" s="204">
        <f>IF(N178="zákl. přenesená",J178,0)</f>
        <v>0</v>
      </c>
      <c r="BH178" s="204">
        <f>IF(N178="sníž. přenesená",J178,0)</f>
        <v>0</v>
      </c>
      <c r="BI178" s="204">
        <f>IF(N178="nulová",J178,0)</f>
        <v>0</v>
      </c>
      <c r="BJ178" s="24" t="s">
        <v>82</v>
      </c>
      <c r="BK178" s="204">
        <f>ROUND(I178*H178,2)</f>
        <v>44098.38</v>
      </c>
      <c r="BL178" s="24" t="s">
        <v>164</v>
      </c>
      <c r="BM178" s="24" t="s">
        <v>360</v>
      </c>
    </row>
    <row r="179" spans="2:47" s="1" customFormat="1" ht="144">
      <c r="B179" s="40"/>
      <c r="C179" s="62"/>
      <c r="D179" s="207" t="s">
        <v>216</v>
      </c>
      <c r="E179" s="62"/>
      <c r="F179" s="227" t="s">
        <v>361</v>
      </c>
      <c r="G179" s="62"/>
      <c r="H179" s="62"/>
      <c r="I179" s="164"/>
      <c r="J179" s="62"/>
      <c r="K179" s="62"/>
      <c r="L179" s="60"/>
      <c r="M179" s="228"/>
      <c r="N179" s="41"/>
      <c r="O179" s="41"/>
      <c r="P179" s="41"/>
      <c r="Q179" s="41"/>
      <c r="R179" s="41"/>
      <c r="S179" s="41"/>
      <c r="T179" s="77"/>
      <c r="AT179" s="24" t="s">
        <v>216</v>
      </c>
      <c r="AU179" s="24" t="s">
        <v>85</v>
      </c>
    </row>
    <row r="180" spans="2:51" s="12" customFormat="1" ht="13.5">
      <c r="B180" s="216"/>
      <c r="C180" s="217"/>
      <c r="D180" s="207" t="s">
        <v>166</v>
      </c>
      <c r="E180" s="218" t="s">
        <v>21</v>
      </c>
      <c r="F180" s="219" t="s">
        <v>362</v>
      </c>
      <c r="G180" s="217"/>
      <c r="H180" s="220">
        <v>14.393</v>
      </c>
      <c r="I180" s="221"/>
      <c r="J180" s="217"/>
      <c r="K180" s="217"/>
      <c r="L180" s="222"/>
      <c r="M180" s="223"/>
      <c r="N180" s="224"/>
      <c r="O180" s="224"/>
      <c r="P180" s="224"/>
      <c r="Q180" s="224"/>
      <c r="R180" s="224"/>
      <c r="S180" s="224"/>
      <c r="T180" s="225"/>
      <c r="AT180" s="226" t="s">
        <v>166</v>
      </c>
      <c r="AU180" s="226" t="s">
        <v>85</v>
      </c>
      <c r="AV180" s="12" t="s">
        <v>85</v>
      </c>
      <c r="AW180" s="12" t="s">
        <v>37</v>
      </c>
      <c r="AX180" s="12" t="s">
        <v>74</v>
      </c>
      <c r="AY180" s="226" t="s">
        <v>157</v>
      </c>
    </row>
    <row r="181" spans="2:51" s="12" customFormat="1" ht="13.5">
      <c r="B181" s="216"/>
      <c r="C181" s="217"/>
      <c r="D181" s="207" t="s">
        <v>166</v>
      </c>
      <c r="E181" s="218" t="s">
        <v>21</v>
      </c>
      <c r="F181" s="219" t="s">
        <v>363</v>
      </c>
      <c r="G181" s="217"/>
      <c r="H181" s="220">
        <v>35.297</v>
      </c>
      <c r="I181" s="221"/>
      <c r="J181" s="217"/>
      <c r="K181" s="217"/>
      <c r="L181" s="222"/>
      <c r="M181" s="223"/>
      <c r="N181" s="224"/>
      <c r="O181" s="224"/>
      <c r="P181" s="224"/>
      <c r="Q181" s="224"/>
      <c r="R181" s="224"/>
      <c r="S181" s="224"/>
      <c r="T181" s="225"/>
      <c r="AT181" s="226" t="s">
        <v>166</v>
      </c>
      <c r="AU181" s="226" t="s">
        <v>85</v>
      </c>
      <c r="AV181" s="12" t="s">
        <v>85</v>
      </c>
      <c r="AW181" s="12" t="s">
        <v>37</v>
      </c>
      <c r="AX181" s="12" t="s">
        <v>74</v>
      </c>
      <c r="AY181" s="226" t="s">
        <v>157</v>
      </c>
    </row>
    <row r="182" spans="2:51" s="13" customFormat="1" ht="13.5">
      <c r="B182" s="232"/>
      <c r="C182" s="233"/>
      <c r="D182" s="207" t="s">
        <v>166</v>
      </c>
      <c r="E182" s="234" t="s">
        <v>21</v>
      </c>
      <c r="F182" s="235" t="s">
        <v>285</v>
      </c>
      <c r="G182" s="233"/>
      <c r="H182" s="236">
        <v>49.69</v>
      </c>
      <c r="I182" s="237"/>
      <c r="J182" s="233"/>
      <c r="K182" s="233"/>
      <c r="L182" s="238"/>
      <c r="M182" s="239"/>
      <c r="N182" s="240"/>
      <c r="O182" s="240"/>
      <c r="P182" s="240"/>
      <c r="Q182" s="240"/>
      <c r="R182" s="240"/>
      <c r="S182" s="240"/>
      <c r="T182" s="241"/>
      <c r="AT182" s="242" t="s">
        <v>166</v>
      </c>
      <c r="AU182" s="242" t="s">
        <v>85</v>
      </c>
      <c r="AV182" s="13" t="s">
        <v>164</v>
      </c>
      <c r="AW182" s="13" t="s">
        <v>37</v>
      </c>
      <c r="AX182" s="13" t="s">
        <v>82</v>
      </c>
      <c r="AY182" s="242" t="s">
        <v>157</v>
      </c>
    </row>
    <row r="183" spans="2:65" s="1" customFormat="1" ht="45.6" customHeight="1">
      <c r="B183" s="40"/>
      <c r="C183" s="193" t="s">
        <v>364</v>
      </c>
      <c r="D183" s="193" t="s">
        <v>160</v>
      </c>
      <c r="E183" s="194" t="s">
        <v>365</v>
      </c>
      <c r="F183" s="195" t="s">
        <v>366</v>
      </c>
      <c r="G183" s="196" t="s">
        <v>275</v>
      </c>
      <c r="H183" s="197">
        <v>718.67</v>
      </c>
      <c r="I183" s="198">
        <v>591.24</v>
      </c>
      <c r="J183" s="199">
        <f>ROUND(I183*H183,2)</f>
        <v>424906.45</v>
      </c>
      <c r="K183" s="195" t="s">
        <v>214</v>
      </c>
      <c r="L183" s="60"/>
      <c r="M183" s="200" t="s">
        <v>21</v>
      </c>
      <c r="N183" s="201" t="s">
        <v>45</v>
      </c>
      <c r="O183" s="41"/>
      <c r="P183" s="202">
        <f>O183*H183</f>
        <v>0</v>
      </c>
      <c r="Q183" s="202">
        <v>0</v>
      </c>
      <c r="R183" s="202">
        <f>Q183*H183</f>
        <v>0</v>
      </c>
      <c r="S183" s="202">
        <v>0</v>
      </c>
      <c r="T183" s="203">
        <f>S183*H183</f>
        <v>0</v>
      </c>
      <c r="AR183" s="24" t="s">
        <v>164</v>
      </c>
      <c r="AT183" s="24" t="s">
        <v>160</v>
      </c>
      <c r="AU183" s="24" t="s">
        <v>85</v>
      </c>
      <c r="AY183" s="24" t="s">
        <v>157</v>
      </c>
      <c r="BE183" s="204">
        <f>IF(N183="základní",J183,0)</f>
        <v>424906.45</v>
      </c>
      <c r="BF183" s="204">
        <f>IF(N183="snížená",J183,0)</f>
        <v>0</v>
      </c>
      <c r="BG183" s="204">
        <f>IF(N183="zákl. přenesená",J183,0)</f>
        <v>0</v>
      </c>
      <c r="BH183" s="204">
        <f>IF(N183="sníž. přenesená",J183,0)</f>
        <v>0</v>
      </c>
      <c r="BI183" s="204">
        <f>IF(N183="nulová",J183,0)</f>
        <v>0</v>
      </c>
      <c r="BJ183" s="24" t="s">
        <v>82</v>
      </c>
      <c r="BK183" s="204">
        <f>ROUND(I183*H183,2)</f>
        <v>424906.45</v>
      </c>
      <c r="BL183" s="24" t="s">
        <v>164</v>
      </c>
      <c r="BM183" s="24" t="s">
        <v>367</v>
      </c>
    </row>
    <row r="184" spans="2:47" s="1" customFormat="1" ht="144">
      <c r="B184" s="40"/>
      <c r="C184" s="62"/>
      <c r="D184" s="207" t="s">
        <v>216</v>
      </c>
      <c r="E184" s="62"/>
      <c r="F184" s="227" t="s">
        <v>361</v>
      </c>
      <c r="G184" s="62"/>
      <c r="H184" s="62"/>
      <c r="I184" s="164"/>
      <c r="J184" s="62"/>
      <c r="K184" s="62"/>
      <c r="L184" s="60"/>
      <c r="M184" s="228"/>
      <c r="N184" s="41"/>
      <c r="O184" s="41"/>
      <c r="P184" s="41"/>
      <c r="Q184" s="41"/>
      <c r="R184" s="41"/>
      <c r="S184" s="41"/>
      <c r="T184" s="77"/>
      <c r="AT184" s="24" t="s">
        <v>216</v>
      </c>
      <c r="AU184" s="24" t="s">
        <v>85</v>
      </c>
    </row>
    <row r="185" spans="2:51" s="12" customFormat="1" ht="13.5">
      <c r="B185" s="216"/>
      <c r="C185" s="217"/>
      <c r="D185" s="207" t="s">
        <v>166</v>
      </c>
      <c r="E185" s="218" t="s">
        <v>21</v>
      </c>
      <c r="F185" s="219" t="s">
        <v>368</v>
      </c>
      <c r="G185" s="217"/>
      <c r="H185" s="220">
        <v>125.07</v>
      </c>
      <c r="I185" s="221"/>
      <c r="J185" s="217"/>
      <c r="K185" s="217"/>
      <c r="L185" s="222"/>
      <c r="M185" s="223"/>
      <c r="N185" s="224"/>
      <c r="O185" s="224"/>
      <c r="P185" s="224"/>
      <c r="Q185" s="224"/>
      <c r="R185" s="224"/>
      <c r="S185" s="224"/>
      <c r="T185" s="225"/>
      <c r="AT185" s="226" t="s">
        <v>166</v>
      </c>
      <c r="AU185" s="226" t="s">
        <v>85</v>
      </c>
      <c r="AV185" s="12" t="s">
        <v>85</v>
      </c>
      <c r="AW185" s="12" t="s">
        <v>37</v>
      </c>
      <c r="AX185" s="12" t="s">
        <v>74</v>
      </c>
      <c r="AY185" s="226" t="s">
        <v>157</v>
      </c>
    </row>
    <row r="186" spans="2:51" s="12" customFormat="1" ht="13.5">
      <c r="B186" s="216"/>
      <c r="C186" s="217"/>
      <c r="D186" s="207" t="s">
        <v>166</v>
      </c>
      <c r="E186" s="218" t="s">
        <v>21</v>
      </c>
      <c r="F186" s="219" t="s">
        <v>369</v>
      </c>
      <c r="G186" s="217"/>
      <c r="H186" s="220">
        <v>593.6</v>
      </c>
      <c r="I186" s="221"/>
      <c r="J186" s="217"/>
      <c r="K186" s="217"/>
      <c r="L186" s="222"/>
      <c r="M186" s="223"/>
      <c r="N186" s="224"/>
      <c r="O186" s="224"/>
      <c r="P186" s="224"/>
      <c r="Q186" s="224"/>
      <c r="R186" s="224"/>
      <c r="S186" s="224"/>
      <c r="T186" s="225"/>
      <c r="AT186" s="226" t="s">
        <v>166</v>
      </c>
      <c r="AU186" s="226" t="s">
        <v>85</v>
      </c>
      <c r="AV186" s="12" t="s">
        <v>85</v>
      </c>
      <c r="AW186" s="12" t="s">
        <v>37</v>
      </c>
      <c r="AX186" s="12" t="s">
        <v>74</v>
      </c>
      <c r="AY186" s="226" t="s">
        <v>157</v>
      </c>
    </row>
    <row r="187" spans="2:51" s="13" customFormat="1" ht="13.5">
      <c r="B187" s="232"/>
      <c r="C187" s="233"/>
      <c r="D187" s="207" t="s">
        <v>166</v>
      </c>
      <c r="E187" s="234" t="s">
        <v>21</v>
      </c>
      <c r="F187" s="235" t="s">
        <v>285</v>
      </c>
      <c r="G187" s="233"/>
      <c r="H187" s="236">
        <v>718.67</v>
      </c>
      <c r="I187" s="237"/>
      <c r="J187" s="233"/>
      <c r="K187" s="233"/>
      <c r="L187" s="238"/>
      <c r="M187" s="239"/>
      <c r="N187" s="240"/>
      <c r="O187" s="240"/>
      <c r="P187" s="240"/>
      <c r="Q187" s="240"/>
      <c r="R187" s="240"/>
      <c r="S187" s="240"/>
      <c r="T187" s="241"/>
      <c r="AT187" s="242" t="s">
        <v>166</v>
      </c>
      <c r="AU187" s="242" t="s">
        <v>85</v>
      </c>
      <c r="AV187" s="13" t="s">
        <v>164</v>
      </c>
      <c r="AW187" s="13" t="s">
        <v>37</v>
      </c>
      <c r="AX187" s="13" t="s">
        <v>82</v>
      </c>
      <c r="AY187" s="242" t="s">
        <v>157</v>
      </c>
    </row>
    <row r="188" spans="2:65" s="1" customFormat="1" ht="22.8" customHeight="1">
      <c r="B188" s="40"/>
      <c r="C188" s="193" t="s">
        <v>370</v>
      </c>
      <c r="D188" s="193" t="s">
        <v>160</v>
      </c>
      <c r="E188" s="194" t="s">
        <v>371</v>
      </c>
      <c r="F188" s="195" t="s">
        <v>372</v>
      </c>
      <c r="G188" s="196" t="s">
        <v>213</v>
      </c>
      <c r="H188" s="197">
        <v>120</v>
      </c>
      <c r="I188" s="198">
        <v>8604.27</v>
      </c>
      <c r="J188" s="199">
        <f>ROUND(I188*H188,2)</f>
        <v>1032512.4</v>
      </c>
      <c r="K188" s="195" t="s">
        <v>21</v>
      </c>
      <c r="L188" s="60"/>
      <c r="M188" s="200" t="s">
        <v>21</v>
      </c>
      <c r="N188" s="201" t="s">
        <v>45</v>
      </c>
      <c r="O188" s="41"/>
      <c r="P188" s="202">
        <f>O188*H188</f>
        <v>0</v>
      </c>
      <c r="Q188" s="202">
        <v>0</v>
      </c>
      <c r="R188" s="202">
        <f>Q188*H188</f>
        <v>0</v>
      </c>
      <c r="S188" s="202">
        <v>0</v>
      </c>
      <c r="T188" s="203">
        <f>S188*H188</f>
        <v>0</v>
      </c>
      <c r="AR188" s="24" t="s">
        <v>164</v>
      </c>
      <c r="AT188" s="24" t="s">
        <v>160</v>
      </c>
      <c r="AU188" s="24" t="s">
        <v>85</v>
      </c>
      <c r="AY188" s="24" t="s">
        <v>157</v>
      </c>
      <c r="BE188" s="204">
        <f>IF(N188="základní",J188,0)</f>
        <v>1032512.4</v>
      </c>
      <c r="BF188" s="204">
        <f>IF(N188="snížená",J188,0)</f>
        <v>0</v>
      </c>
      <c r="BG188" s="204">
        <f>IF(N188="zákl. přenesená",J188,0)</f>
        <v>0</v>
      </c>
      <c r="BH188" s="204">
        <f>IF(N188="sníž. přenesená",J188,0)</f>
        <v>0</v>
      </c>
      <c r="BI188" s="204">
        <f>IF(N188="nulová",J188,0)</f>
        <v>0</v>
      </c>
      <c r="BJ188" s="24" t="s">
        <v>82</v>
      </c>
      <c r="BK188" s="204">
        <f>ROUND(I188*H188,2)</f>
        <v>1032512.4</v>
      </c>
      <c r="BL188" s="24" t="s">
        <v>164</v>
      </c>
      <c r="BM188" s="24" t="s">
        <v>373</v>
      </c>
    </row>
    <row r="189" spans="2:51" s="11" customFormat="1" ht="13.5">
      <c r="B189" s="205"/>
      <c r="C189" s="206"/>
      <c r="D189" s="207" t="s">
        <v>166</v>
      </c>
      <c r="E189" s="208" t="s">
        <v>21</v>
      </c>
      <c r="F189" s="209" t="s">
        <v>374</v>
      </c>
      <c r="G189" s="206"/>
      <c r="H189" s="208" t="s">
        <v>21</v>
      </c>
      <c r="I189" s="210"/>
      <c r="J189" s="206"/>
      <c r="K189" s="206"/>
      <c r="L189" s="211"/>
      <c r="M189" s="212"/>
      <c r="N189" s="213"/>
      <c r="O189" s="213"/>
      <c r="P189" s="213"/>
      <c r="Q189" s="213"/>
      <c r="R189" s="213"/>
      <c r="S189" s="213"/>
      <c r="T189" s="214"/>
      <c r="AT189" s="215" t="s">
        <v>166</v>
      </c>
      <c r="AU189" s="215" t="s">
        <v>85</v>
      </c>
      <c r="AV189" s="11" t="s">
        <v>82</v>
      </c>
      <c r="AW189" s="11" t="s">
        <v>37</v>
      </c>
      <c r="AX189" s="11" t="s">
        <v>74</v>
      </c>
      <c r="AY189" s="215" t="s">
        <v>157</v>
      </c>
    </row>
    <row r="190" spans="2:51" s="12" customFormat="1" ht="13.5">
      <c r="B190" s="216"/>
      <c r="C190" s="217"/>
      <c r="D190" s="207" t="s">
        <v>166</v>
      </c>
      <c r="E190" s="218" t="s">
        <v>21</v>
      </c>
      <c r="F190" s="219" t="s">
        <v>375</v>
      </c>
      <c r="G190" s="217"/>
      <c r="H190" s="220">
        <v>120</v>
      </c>
      <c r="I190" s="221"/>
      <c r="J190" s="217"/>
      <c r="K190" s="217"/>
      <c r="L190" s="222"/>
      <c r="M190" s="223"/>
      <c r="N190" s="224"/>
      <c r="O190" s="224"/>
      <c r="P190" s="224"/>
      <c r="Q190" s="224"/>
      <c r="R190" s="224"/>
      <c r="S190" s="224"/>
      <c r="T190" s="225"/>
      <c r="AT190" s="226" t="s">
        <v>166</v>
      </c>
      <c r="AU190" s="226" t="s">
        <v>85</v>
      </c>
      <c r="AV190" s="12" t="s">
        <v>85</v>
      </c>
      <c r="AW190" s="12" t="s">
        <v>37</v>
      </c>
      <c r="AX190" s="12" t="s">
        <v>82</v>
      </c>
      <c r="AY190" s="226" t="s">
        <v>157</v>
      </c>
    </row>
    <row r="191" spans="2:65" s="1" customFormat="1" ht="34.2" customHeight="1">
      <c r="B191" s="40"/>
      <c r="C191" s="193" t="s">
        <v>376</v>
      </c>
      <c r="D191" s="193" t="s">
        <v>160</v>
      </c>
      <c r="E191" s="194" t="s">
        <v>377</v>
      </c>
      <c r="F191" s="195" t="s">
        <v>378</v>
      </c>
      <c r="G191" s="196" t="s">
        <v>226</v>
      </c>
      <c r="H191" s="197">
        <v>16</v>
      </c>
      <c r="I191" s="198">
        <v>30.36</v>
      </c>
      <c r="J191" s="199">
        <f>ROUND(I191*H191,2)</f>
        <v>485.76</v>
      </c>
      <c r="K191" s="195" t="s">
        <v>214</v>
      </c>
      <c r="L191" s="60"/>
      <c r="M191" s="200" t="s">
        <v>21</v>
      </c>
      <c r="N191" s="201" t="s">
        <v>45</v>
      </c>
      <c r="O191" s="41"/>
      <c r="P191" s="202">
        <f>O191*H191</f>
        <v>0</v>
      </c>
      <c r="Q191" s="202">
        <v>0</v>
      </c>
      <c r="R191" s="202">
        <f>Q191*H191</f>
        <v>0</v>
      </c>
      <c r="S191" s="202">
        <v>0</v>
      </c>
      <c r="T191" s="203">
        <f>S191*H191</f>
        <v>0</v>
      </c>
      <c r="AR191" s="24" t="s">
        <v>164</v>
      </c>
      <c r="AT191" s="24" t="s">
        <v>160</v>
      </c>
      <c r="AU191" s="24" t="s">
        <v>85</v>
      </c>
      <c r="AY191" s="24" t="s">
        <v>157</v>
      </c>
      <c r="BE191" s="204">
        <f>IF(N191="základní",J191,0)</f>
        <v>485.76</v>
      </c>
      <c r="BF191" s="204">
        <f>IF(N191="snížená",J191,0)</f>
        <v>0</v>
      </c>
      <c r="BG191" s="204">
        <f>IF(N191="zákl. přenesená",J191,0)</f>
        <v>0</v>
      </c>
      <c r="BH191" s="204">
        <f>IF(N191="sníž. přenesená",J191,0)</f>
        <v>0</v>
      </c>
      <c r="BI191" s="204">
        <f>IF(N191="nulová",J191,0)</f>
        <v>0</v>
      </c>
      <c r="BJ191" s="24" t="s">
        <v>82</v>
      </c>
      <c r="BK191" s="204">
        <f>ROUND(I191*H191,2)</f>
        <v>485.76</v>
      </c>
      <c r="BL191" s="24" t="s">
        <v>164</v>
      </c>
      <c r="BM191" s="24" t="s">
        <v>379</v>
      </c>
    </row>
    <row r="192" spans="2:47" s="1" customFormat="1" ht="48">
      <c r="B192" s="40"/>
      <c r="C192" s="62"/>
      <c r="D192" s="207" t="s">
        <v>216</v>
      </c>
      <c r="E192" s="62"/>
      <c r="F192" s="227" t="s">
        <v>380</v>
      </c>
      <c r="G192" s="62"/>
      <c r="H192" s="62"/>
      <c r="I192" s="164"/>
      <c r="J192" s="62"/>
      <c r="K192" s="62"/>
      <c r="L192" s="60"/>
      <c r="M192" s="228"/>
      <c r="N192" s="41"/>
      <c r="O192" s="41"/>
      <c r="P192" s="41"/>
      <c r="Q192" s="41"/>
      <c r="R192" s="41"/>
      <c r="S192" s="41"/>
      <c r="T192" s="77"/>
      <c r="AT192" s="24" t="s">
        <v>216</v>
      </c>
      <c r="AU192" s="24" t="s">
        <v>85</v>
      </c>
    </row>
    <row r="193" spans="2:51" s="12" customFormat="1" ht="13.5">
      <c r="B193" s="216"/>
      <c r="C193" s="217"/>
      <c r="D193" s="207" t="s">
        <v>166</v>
      </c>
      <c r="E193" s="218" t="s">
        <v>21</v>
      </c>
      <c r="F193" s="219" t="s">
        <v>296</v>
      </c>
      <c r="G193" s="217"/>
      <c r="H193" s="220">
        <v>16</v>
      </c>
      <c r="I193" s="221"/>
      <c r="J193" s="217"/>
      <c r="K193" s="217"/>
      <c r="L193" s="222"/>
      <c r="M193" s="223"/>
      <c r="N193" s="224"/>
      <c r="O193" s="224"/>
      <c r="P193" s="224"/>
      <c r="Q193" s="224"/>
      <c r="R193" s="224"/>
      <c r="S193" s="224"/>
      <c r="T193" s="225"/>
      <c r="AT193" s="226" t="s">
        <v>166</v>
      </c>
      <c r="AU193" s="226" t="s">
        <v>85</v>
      </c>
      <c r="AV193" s="12" t="s">
        <v>85</v>
      </c>
      <c r="AW193" s="12" t="s">
        <v>37</v>
      </c>
      <c r="AX193" s="12" t="s">
        <v>82</v>
      </c>
      <c r="AY193" s="226" t="s">
        <v>157</v>
      </c>
    </row>
    <row r="194" spans="2:65" s="1" customFormat="1" ht="45.6" customHeight="1">
      <c r="B194" s="40"/>
      <c r="C194" s="193" t="s">
        <v>381</v>
      </c>
      <c r="D194" s="193" t="s">
        <v>160</v>
      </c>
      <c r="E194" s="194" t="s">
        <v>382</v>
      </c>
      <c r="F194" s="195" t="s">
        <v>383</v>
      </c>
      <c r="G194" s="196" t="s">
        <v>275</v>
      </c>
      <c r="H194" s="197">
        <v>929.561</v>
      </c>
      <c r="I194" s="198">
        <v>48.31</v>
      </c>
      <c r="J194" s="199">
        <f>ROUND(I194*H194,2)</f>
        <v>44907.09</v>
      </c>
      <c r="K194" s="195" t="s">
        <v>214</v>
      </c>
      <c r="L194" s="60"/>
      <c r="M194" s="200" t="s">
        <v>21</v>
      </c>
      <c r="N194" s="201" t="s">
        <v>45</v>
      </c>
      <c r="O194" s="41"/>
      <c r="P194" s="202">
        <f>O194*H194</f>
        <v>0</v>
      </c>
      <c r="Q194" s="202">
        <v>0</v>
      </c>
      <c r="R194" s="202">
        <f>Q194*H194</f>
        <v>0</v>
      </c>
      <c r="S194" s="202">
        <v>0</v>
      </c>
      <c r="T194" s="203">
        <f>S194*H194</f>
        <v>0</v>
      </c>
      <c r="AR194" s="24" t="s">
        <v>164</v>
      </c>
      <c r="AT194" s="24" t="s">
        <v>160</v>
      </c>
      <c r="AU194" s="24" t="s">
        <v>85</v>
      </c>
      <c r="AY194" s="24" t="s">
        <v>157</v>
      </c>
      <c r="BE194" s="204">
        <f>IF(N194="základní",J194,0)</f>
        <v>44907.09</v>
      </c>
      <c r="BF194" s="204">
        <f>IF(N194="snížená",J194,0)</f>
        <v>0</v>
      </c>
      <c r="BG194" s="204">
        <f>IF(N194="zákl. přenesená",J194,0)</f>
        <v>0</v>
      </c>
      <c r="BH194" s="204">
        <f>IF(N194="sníž. přenesená",J194,0)</f>
        <v>0</v>
      </c>
      <c r="BI194" s="204">
        <f>IF(N194="nulová",J194,0)</f>
        <v>0</v>
      </c>
      <c r="BJ194" s="24" t="s">
        <v>82</v>
      </c>
      <c r="BK194" s="204">
        <f>ROUND(I194*H194,2)</f>
        <v>44907.09</v>
      </c>
      <c r="BL194" s="24" t="s">
        <v>164</v>
      </c>
      <c r="BM194" s="24" t="s">
        <v>384</v>
      </c>
    </row>
    <row r="195" spans="2:47" s="1" customFormat="1" ht="120">
      <c r="B195" s="40"/>
      <c r="C195" s="62"/>
      <c r="D195" s="207" t="s">
        <v>216</v>
      </c>
      <c r="E195" s="62"/>
      <c r="F195" s="227" t="s">
        <v>385</v>
      </c>
      <c r="G195" s="62"/>
      <c r="H195" s="62"/>
      <c r="I195" s="164"/>
      <c r="J195" s="62"/>
      <c r="K195" s="62"/>
      <c r="L195" s="60"/>
      <c r="M195" s="228"/>
      <c r="N195" s="41"/>
      <c r="O195" s="41"/>
      <c r="P195" s="41"/>
      <c r="Q195" s="41"/>
      <c r="R195" s="41"/>
      <c r="S195" s="41"/>
      <c r="T195" s="77"/>
      <c r="AT195" s="24" t="s">
        <v>216</v>
      </c>
      <c r="AU195" s="24" t="s">
        <v>85</v>
      </c>
    </row>
    <row r="196" spans="2:51" s="12" customFormat="1" ht="13.5">
      <c r="B196" s="216"/>
      <c r="C196" s="217"/>
      <c r="D196" s="207" t="s">
        <v>166</v>
      </c>
      <c r="E196" s="218" t="s">
        <v>21</v>
      </c>
      <c r="F196" s="219" t="s">
        <v>386</v>
      </c>
      <c r="G196" s="217"/>
      <c r="H196" s="220">
        <v>929.561</v>
      </c>
      <c r="I196" s="221"/>
      <c r="J196" s="217"/>
      <c r="K196" s="217"/>
      <c r="L196" s="222"/>
      <c r="M196" s="223"/>
      <c r="N196" s="224"/>
      <c r="O196" s="224"/>
      <c r="P196" s="224"/>
      <c r="Q196" s="224"/>
      <c r="R196" s="224"/>
      <c r="S196" s="224"/>
      <c r="T196" s="225"/>
      <c r="AT196" s="226" t="s">
        <v>166</v>
      </c>
      <c r="AU196" s="226" t="s">
        <v>85</v>
      </c>
      <c r="AV196" s="12" t="s">
        <v>85</v>
      </c>
      <c r="AW196" s="12" t="s">
        <v>37</v>
      </c>
      <c r="AX196" s="12" t="s">
        <v>82</v>
      </c>
      <c r="AY196" s="226" t="s">
        <v>157</v>
      </c>
    </row>
    <row r="197" spans="2:65" s="1" customFormat="1" ht="34.2" customHeight="1">
      <c r="B197" s="40"/>
      <c r="C197" s="193" t="s">
        <v>387</v>
      </c>
      <c r="D197" s="193" t="s">
        <v>160</v>
      </c>
      <c r="E197" s="194" t="s">
        <v>388</v>
      </c>
      <c r="F197" s="195" t="s">
        <v>389</v>
      </c>
      <c r="G197" s="196" t="s">
        <v>226</v>
      </c>
      <c r="H197" s="197">
        <v>20</v>
      </c>
      <c r="I197" s="198">
        <v>49.17</v>
      </c>
      <c r="J197" s="199">
        <f>ROUND(I197*H197,2)</f>
        <v>983.4</v>
      </c>
      <c r="K197" s="195" t="s">
        <v>214</v>
      </c>
      <c r="L197" s="60"/>
      <c r="M197" s="200" t="s">
        <v>21</v>
      </c>
      <c r="N197" s="201" t="s">
        <v>45</v>
      </c>
      <c r="O197" s="41"/>
      <c r="P197" s="202">
        <f>O197*H197</f>
        <v>0</v>
      </c>
      <c r="Q197" s="202">
        <v>0</v>
      </c>
      <c r="R197" s="202">
        <f>Q197*H197</f>
        <v>0</v>
      </c>
      <c r="S197" s="202">
        <v>0</v>
      </c>
      <c r="T197" s="203">
        <f>S197*H197</f>
        <v>0</v>
      </c>
      <c r="AR197" s="24" t="s">
        <v>164</v>
      </c>
      <c r="AT197" s="24" t="s">
        <v>160</v>
      </c>
      <c r="AU197" s="24" t="s">
        <v>85</v>
      </c>
      <c r="AY197" s="24" t="s">
        <v>157</v>
      </c>
      <c r="BE197" s="204">
        <f>IF(N197="základní",J197,0)</f>
        <v>983.4</v>
      </c>
      <c r="BF197" s="204">
        <f>IF(N197="snížená",J197,0)</f>
        <v>0</v>
      </c>
      <c r="BG197" s="204">
        <f>IF(N197="zákl. přenesená",J197,0)</f>
        <v>0</v>
      </c>
      <c r="BH197" s="204">
        <f>IF(N197="sníž. přenesená",J197,0)</f>
        <v>0</v>
      </c>
      <c r="BI197" s="204">
        <f>IF(N197="nulová",J197,0)</f>
        <v>0</v>
      </c>
      <c r="BJ197" s="24" t="s">
        <v>82</v>
      </c>
      <c r="BK197" s="204">
        <f>ROUND(I197*H197,2)</f>
        <v>983.4</v>
      </c>
      <c r="BL197" s="24" t="s">
        <v>164</v>
      </c>
      <c r="BM197" s="24" t="s">
        <v>390</v>
      </c>
    </row>
    <row r="198" spans="2:47" s="1" customFormat="1" ht="48">
      <c r="B198" s="40"/>
      <c r="C198" s="62"/>
      <c r="D198" s="207" t="s">
        <v>216</v>
      </c>
      <c r="E198" s="62"/>
      <c r="F198" s="227" t="s">
        <v>380</v>
      </c>
      <c r="G198" s="62"/>
      <c r="H198" s="62"/>
      <c r="I198" s="164"/>
      <c r="J198" s="62"/>
      <c r="K198" s="62"/>
      <c r="L198" s="60"/>
      <c r="M198" s="228"/>
      <c r="N198" s="41"/>
      <c r="O198" s="41"/>
      <c r="P198" s="41"/>
      <c r="Q198" s="41"/>
      <c r="R198" s="41"/>
      <c r="S198" s="41"/>
      <c r="T198" s="77"/>
      <c r="AT198" s="24" t="s">
        <v>216</v>
      </c>
      <c r="AU198" s="24" t="s">
        <v>85</v>
      </c>
    </row>
    <row r="199" spans="2:51" s="12" customFormat="1" ht="13.5">
      <c r="B199" s="216"/>
      <c r="C199" s="217"/>
      <c r="D199" s="207" t="s">
        <v>166</v>
      </c>
      <c r="E199" s="218" t="s">
        <v>21</v>
      </c>
      <c r="F199" s="219" t="s">
        <v>317</v>
      </c>
      <c r="G199" s="217"/>
      <c r="H199" s="220">
        <v>20</v>
      </c>
      <c r="I199" s="221"/>
      <c r="J199" s="217"/>
      <c r="K199" s="217"/>
      <c r="L199" s="222"/>
      <c r="M199" s="223"/>
      <c r="N199" s="224"/>
      <c r="O199" s="224"/>
      <c r="P199" s="224"/>
      <c r="Q199" s="224"/>
      <c r="R199" s="224"/>
      <c r="S199" s="224"/>
      <c r="T199" s="225"/>
      <c r="AT199" s="226" t="s">
        <v>166</v>
      </c>
      <c r="AU199" s="226" t="s">
        <v>85</v>
      </c>
      <c r="AV199" s="12" t="s">
        <v>85</v>
      </c>
      <c r="AW199" s="12" t="s">
        <v>37</v>
      </c>
      <c r="AX199" s="12" t="s">
        <v>82</v>
      </c>
      <c r="AY199" s="226" t="s">
        <v>157</v>
      </c>
    </row>
    <row r="200" spans="2:65" s="1" customFormat="1" ht="34.2" customHeight="1">
      <c r="B200" s="40"/>
      <c r="C200" s="193" t="s">
        <v>391</v>
      </c>
      <c r="D200" s="193" t="s">
        <v>160</v>
      </c>
      <c r="E200" s="194" t="s">
        <v>392</v>
      </c>
      <c r="F200" s="195" t="s">
        <v>393</v>
      </c>
      <c r="G200" s="196" t="s">
        <v>226</v>
      </c>
      <c r="H200" s="197">
        <v>16</v>
      </c>
      <c r="I200" s="198">
        <v>438.82</v>
      </c>
      <c r="J200" s="199">
        <f>ROUND(I200*H200,2)</f>
        <v>7021.12</v>
      </c>
      <c r="K200" s="195" t="s">
        <v>214</v>
      </c>
      <c r="L200" s="60"/>
      <c r="M200" s="200" t="s">
        <v>21</v>
      </c>
      <c r="N200" s="201" t="s">
        <v>45</v>
      </c>
      <c r="O200" s="41"/>
      <c r="P200" s="202">
        <f>O200*H200</f>
        <v>0</v>
      </c>
      <c r="Q200" s="202">
        <v>0</v>
      </c>
      <c r="R200" s="202">
        <f>Q200*H200</f>
        <v>0</v>
      </c>
      <c r="S200" s="202">
        <v>0</v>
      </c>
      <c r="T200" s="203">
        <f>S200*H200</f>
        <v>0</v>
      </c>
      <c r="AR200" s="24" t="s">
        <v>164</v>
      </c>
      <c r="AT200" s="24" t="s">
        <v>160</v>
      </c>
      <c r="AU200" s="24" t="s">
        <v>85</v>
      </c>
      <c r="AY200" s="24" t="s">
        <v>157</v>
      </c>
      <c r="BE200" s="204">
        <f>IF(N200="základní",J200,0)</f>
        <v>7021.12</v>
      </c>
      <c r="BF200" s="204">
        <f>IF(N200="snížená",J200,0)</f>
        <v>0</v>
      </c>
      <c r="BG200" s="204">
        <f>IF(N200="zákl. přenesená",J200,0)</f>
        <v>0</v>
      </c>
      <c r="BH200" s="204">
        <f>IF(N200="sníž. přenesená",J200,0)</f>
        <v>0</v>
      </c>
      <c r="BI200" s="204">
        <f>IF(N200="nulová",J200,0)</f>
        <v>0</v>
      </c>
      <c r="BJ200" s="24" t="s">
        <v>82</v>
      </c>
      <c r="BK200" s="204">
        <f>ROUND(I200*H200,2)</f>
        <v>7021.12</v>
      </c>
      <c r="BL200" s="24" t="s">
        <v>164</v>
      </c>
      <c r="BM200" s="24" t="s">
        <v>394</v>
      </c>
    </row>
    <row r="201" spans="2:47" s="1" customFormat="1" ht="48">
      <c r="B201" s="40"/>
      <c r="C201" s="62"/>
      <c r="D201" s="207" t="s">
        <v>216</v>
      </c>
      <c r="E201" s="62"/>
      <c r="F201" s="227" t="s">
        <v>380</v>
      </c>
      <c r="G201" s="62"/>
      <c r="H201" s="62"/>
      <c r="I201" s="164"/>
      <c r="J201" s="62"/>
      <c r="K201" s="62"/>
      <c r="L201" s="60"/>
      <c r="M201" s="228"/>
      <c r="N201" s="41"/>
      <c r="O201" s="41"/>
      <c r="P201" s="41"/>
      <c r="Q201" s="41"/>
      <c r="R201" s="41"/>
      <c r="S201" s="41"/>
      <c r="T201" s="77"/>
      <c r="AT201" s="24" t="s">
        <v>216</v>
      </c>
      <c r="AU201" s="24" t="s">
        <v>85</v>
      </c>
    </row>
    <row r="202" spans="2:51" s="12" customFormat="1" ht="13.5">
      <c r="B202" s="216"/>
      <c r="C202" s="217"/>
      <c r="D202" s="207" t="s">
        <v>166</v>
      </c>
      <c r="E202" s="218" t="s">
        <v>21</v>
      </c>
      <c r="F202" s="219" t="s">
        <v>296</v>
      </c>
      <c r="G202" s="217"/>
      <c r="H202" s="220">
        <v>16</v>
      </c>
      <c r="I202" s="221"/>
      <c r="J202" s="217"/>
      <c r="K202" s="217"/>
      <c r="L202" s="222"/>
      <c r="M202" s="223"/>
      <c r="N202" s="224"/>
      <c r="O202" s="224"/>
      <c r="P202" s="224"/>
      <c r="Q202" s="224"/>
      <c r="R202" s="224"/>
      <c r="S202" s="224"/>
      <c r="T202" s="225"/>
      <c r="AT202" s="226" t="s">
        <v>166</v>
      </c>
      <c r="AU202" s="226" t="s">
        <v>85</v>
      </c>
      <c r="AV202" s="12" t="s">
        <v>85</v>
      </c>
      <c r="AW202" s="12" t="s">
        <v>37</v>
      </c>
      <c r="AX202" s="12" t="s">
        <v>82</v>
      </c>
      <c r="AY202" s="226" t="s">
        <v>157</v>
      </c>
    </row>
    <row r="203" spans="2:65" s="1" customFormat="1" ht="34.2" customHeight="1">
      <c r="B203" s="40"/>
      <c r="C203" s="193" t="s">
        <v>395</v>
      </c>
      <c r="D203" s="193" t="s">
        <v>160</v>
      </c>
      <c r="E203" s="194" t="s">
        <v>396</v>
      </c>
      <c r="F203" s="195" t="s">
        <v>397</v>
      </c>
      <c r="G203" s="196" t="s">
        <v>226</v>
      </c>
      <c r="H203" s="197">
        <v>20</v>
      </c>
      <c r="I203" s="198">
        <v>414.23</v>
      </c>
      <c r="J203" s="199">
        <f>ROUND(I203*H203,2)</f>
        <v>8284.6</v>
      </c>
      <c r="K203" s="195" t="s">
        <v>214</v>
      </c>
      <c r="L203" s="60"/>
      <c r="M203" s="200" t="s">
        <v>21</v>
      </c>
      <c r="N203" s="201" t="s">
        <v>45</v>
      </c>
      <c r="O203" s="41"/>
      <c r="P203" s="202">
        <f>O203*H203</f>
        <v>0</v>
      </c>
      <c r="Q203" s="202">
        <v>0</v>
      </c>
      <c r="R203" s="202">
        <f>Q203*H203</f>
        <v>0</v>
      </c>
      <c r="S203" s="202">
        <v>0</v>
      </c>
      <c r="T203" s="203">
        <f>S203*H203</f>
        <v>0</v>
      </c>
      <c r="AR203" s="24" t="s">
        <v>164</v>
      </c>
      <c r="AT203" s="24" t="s">
        <v>160</v>
      </c>
      <c r="AU203" s="24" t="s">
        <v>85</v>
      </c>
      <c r="AY203" s="24" t="s">
        <v>157</v>
      </c>
      <c r="BE203" s="204">
        <f>IF(N203="základní",J203,0)</f>
        <v>8284.6</v>
      </c>
      <c r="BF203" s="204">
        <f>IF(N203="snížená",J203,0)</f>
        <v>0</v>
      </c>
      <c r="BG203" s="204">
        <f>IF(N203="zákl. přenesená",J203,0)</f>
        <v>0</v>
      </c>
      <c r="BH203" s="204">
        <f>IF(N203="sníž. přenesená",J203,0)</f>
        <v>0</v>
      </c>
      <c r="BI203" s="204">
        <f>IF(N203="nulová",J203,0)</f>
        <v>0</v>
      </c>
      <c r="BJ203" s="24" t="s">
        <v>82</v>
      </c>
      <c r="BK203" s="204">
        <f>ROUND(I203*H203,2)</f>
        <v>8284.6</v>
      </c>
      <c r="BL203" s="24" t="s">
        <v>164</v>
      </c>
      <c r="BM203" s="24" t="s">
        <v>398</v>
      </c>
    </row>
    <row r="204" spans="2:47" s="1" customFormat="1" ht="48">
      <c r="B204" s="40"/>
      <c r="C204" s="62"/>
      <c r="D204" s="207" t="s">
        <v>216</v>
      </c>
      <c r="E204" s="62"/>
      <c r="F204" s="227" t="s">
        <v>380</v>
      </c>
      <c r="G204" s="62"/>
      <c r="H204" s="62"/>
      <c r="I204" s="164"/>
      <c r="J204" s="62"/>
      <c r="K204" s="62"/>
      <c r="L204" s="60"/>
      <c r="M204" s="228"/>
      <c r="N204" s="41"/>
      <c r="O204" s="41"/>
      <c r="P204" s="41"/>
      <c r="Q204" s="41"/>
      <c r="R204" s="41"/>
      <c r="S204" s="41"/>
      <c r="T204" s="77"/>
      <c r="AT204" s="24" t="s">
        <v>216</v>
      </c>
      <c r="AU204" s="24" t="s">
        <v>85</v>
      </c>
    </row>
    <row r="205" spans="2:51" s="12" customFormat="1" ht="13.5">
      <c r="B205" s="216"/>
      <c r="C205" s="217"/>
      <c r="D205" s="207" t="s">
        <v>166</v>
      </c>
      <c r="E205" s="218" t="s">
        <v>21</v>
      </c>
      <c r="F205" s="219" t="s">
        <v>317</v>
      </c>
      <c r="G205" s="217"/>
      <c r="H205" s="220">
        <v>20</v>
      </c>
      <c r="I205" s="221"/>
      <c r="J205" s="217"/>
      <c r="K205" s="217"/>
      <c r="L205" s="222"/>
      <c r="M205" s="223"/>
      <c r="N205" s="224"/>
      <c r="O205" s="224"/>
      <c r="P205" s="224"/>
      <c r="Q205" s="224"/>
      <c r="R205" s="224"/>
      <c r="S205" s="224"/>
      <c r="T205" s="225"/>
      <c r="AT205" s="226" t="s">
        <v>166</v>
      </c>
      <c r="AU205" s="226" t="s">
        <v>85</v>
      </c>
      <c r="AV205" s="12" t="s">
        <v>85</v>
      </c>
      <c r="AW205" s="12" t="s">
        <v>37</v>
      </c>
      <c r="AX205" s="12" t="s">
        <v>82</v>
      </c>
      <c r="AY205" s="226" t="s">
        <v>157</v>
      </c>
    </row>
    <row r="206" spans="2:65" s="1" customFormat="1" ht="34.2" customHeight="1">
      <c r="B206" s="40"/>
      <c r="C206" s="193" t="s">
        <v>399</v>
      </c>
      <c r="D206" s="193" t="s">
        <v>160</v>
      </c>
      <c r="E206" s="194" t="s">
        <v>400</v>
      </c>
      <c r="F206" s="195" t="s">
        <v>401</v>
      </c>
      <c r="G206" s="196" t="s">
        <v>226</v>
      </c>
      <c r="H206" s="197">
        <v>36</v>
      </c>
      <c r="I206" s="198">
        <v>103.25</v>
      </c>
      <c r="J206" s="199">
        <f>ROUND(I206*H206,2)</f>
        <v>3717</v>
      </c>
      <c r="K206" s="195" t="s">
        <v>214</v>
      </c>
      <c r="L206" s="60"/>
      <c r="M206" s="200" t="s">
        <v>21</v>
      </c>
      <c r="N206" s="201" t="s">
        <v>45</v>
      </c>
      <c r="O206" s="41"/>
      <c r="P206" s="202">
        <f>O206*H206</f>
        <v>0</v>
      </c>
      <c r="Q206" s="202">
        <v>0</v>
      </c>
      <c r="R206" s="202">
        <f>Q206*H206</f>
        <v>0</v>
      </c>
      <c r="S206" s="202">
        <v>0</v>
      </c>
      <c r="T206" s="203">
        <f>S206*H206</f>
        <v>0</v>
      </c>
      <c r="AR206" s="24" t="s">
        <v>164</v>
      </c>
      <c r="AT206" s="24" t="s">
        <v>160</v>
      </c>
      <c r="AU206" s="24" t="s">
        <v>85</v>
      </c>
      <c r="AY206" s="24" t="s">
        <v>157</v>
      </c>
      <c r="BE206" s="204">
        <f>IF(N206="základní",J206,0)</f>
        <v>3717</v>
      </c>
      <c r="BF206" s="204">
        <f>IF(N206="snížená",J206,0)</f>
        <v>0</v>
      </c>
      <c r="BG206" s="204">
        <f>IF(N206="zákl. přenesená",J206,0)</f>
        <v>0</v>
      </c>
      <c r="BH206" s="204">
        <f>IF(N206="sníž. přenesená",J206,0)</f>
        <v>0</v>
      </c>
      <c r="BI206" s="204">
        <f>IF(N206="nulová",J206,0)</f>
        <v>0</v>
      </c>
      <c r="BJ206" s="24" t="s">
        <v>82</v>
      </c>
      <c r="BK206" s="204">
        <f>ROUND(I206*H206,2)</f>
        <v>3717</v>
      </c>
      <c r="BL206" s="24" t="s">
        <v>164</v>
      </c>
      <c r="BM206" s="24" t="s">
        <v>402</v>
      </c>
    </row>
    <row r="207" spans="2:47" s="1" customFormat="1" ht="48">
      <c r="B207" s="40"/>
      <c r="C207" s="62"/>
      <c r="D207" s="207" t="s">
        <v>216</v>
      </c>
      <c r="E207" s="62"/>
      <c r="F207" s="227" t="s">
        <v>380</v>
      </c>
      <c r="G207" s="62"/>
      <c r="H207" s="62"/>
      <c r="I207" s="164"/>
      <c r="J207" s="62"/>
      <c r="K207" s="62"/>
      <c r="L207" s="60"/>
      <c r="M207" s="228"/>
      <c r="N207" s="41"/>
      <c r="O207" s="41"/>
      <c r="P207" s="41"/>
      <c r="Q207" s="41"/>
      <c r="R207" s="41"/>
      <c r="S207" s="41"/>
      <c r="T207" s="77"/>
      <c r="AT207" s="24" t="s">
        <v>216</v>
      </c>
      <c r="AU207" s="24" t="s">
        <v>85</v>
      </c>
    </row>
    <row r="208" spans="2:51" s="12" customFormat="1" ht="13.5">
      <c r="B208" s="216"/>
      <c r="C208" s="217"/>
      <c r="D208" s="207" t="s">
        <v>166</v>
      </c>
      <c r="E208" s="218" t="s">
        <v>21</v>
      </c>
      <c r="F208" s="219" t="s">
        <v>238</v>
      </c>
      <c r="G208" s="217"/>
      <c r="H208" s="220">
        <v>36</v>
      </c>
      <c r="I208" s="221"/>
      <c r="J208" s="217"/>
      <c r="K208" s="217"/>
      <c r="L208" s="222"/>
      <c r="M208" s="223"/>
      <c r="N208" s="224"/>
      <c r="O208" s="224"/>
      <c r="P208" s="224"/>
      <c r="Q208" s="224"/>
      <c r="R208" s="224"/>
      <c r="S208" s="224"/>
      <c r="T208" s="225"/>
      <c r="AT208" s="226" t="s">
        <v>166</v>
      </c>
      <c r="AU208" s="226" t="s">
        <v>85</v>
      </c>
      <c r="AV208" s="12" t="s">
        <v>85</v>
      </c>
      <c r="AW208" s="12" t="s">
        <v>37</v>
      </c>
      <c r="AX208" s="12" t="s">
        <v>82</v>
      </c>
      <c r="AY208" s="226" t="s">
        <v>157</v>
      </c>
    </row>
    <row r="209" spans="2:65" s="1" customFormat="1" ht="45.6" customHeight="1">
      <c r="B209" s="40"/>
      <c r="C209" s="193" t="s">
        <v>403</v>
      </c>
      <c r="D209" s="193" t="s">
        <v>160</v>
      </c>
      <c r="E209" s="194" t="s">
        <v>404</v>
      </c>
      <c r="F209" s="195" t="s">
        <v>405</v>
      </c>
      <c r="G209" s="196" t="s">
        <v>275</v>
      </c>
      <c r="H209" s="197">
        <v>21976.464</v>
      </c>
      <c r="I209" s="198">
        <v>50.27</v>
      </c>
      <c r="J209" s="199">
        <f>ROUND(I209*H209,2)</f>
        <v>1104756.85</v>
      </c>
      <c r="K209" s="195" t="s">
        <v>214</v>
      </c>
      <c r="L209" s="60"/>
      <c r="M209" s="200" t="s">
        <v>21</v>
      </c>
      <c r="N209" s="201" t="s">
        <v>45</v>
      </c>
      <c r="O209" s="41"/>
      <c r="P209" s="202">
        <f>O209*H209</f>
        <v>0</v>
      </c>
      <c r="Q209" s="202">
        <v>0</v>
      </c>
      <c r="R209" s="202">
        <f>Q209*H209</f>
        <v>0</v>
      </c>
      <c r="S209" s="202">
        <v>0</v>
      </c>
      <c r="T209" s="203">
        <f>S209*H209</f>
        <v>0</v>
      </c>
      <c r="AR209" s="24" t="s">
        <v>164</v>
      </c>
      <c r="AT209" s="24" t="s">
        <v>160</v>
      </c>
      <c r="AU209" s="24" t="s">
        <v>85</v>
      </c>
      <c r="AY209" s="24" t="s">
        <v>157</v>
      </c>
      <c r="BE209" s="204">
        <f>IF(N209="základní",J209,0)</f>
        <v>1104756.85</v>
      </c>
      <c r="BF209" s="204">
        <f>IF(N209="snížená",J209,0)</f>
        <v>0</v>
      </c>
      <c r="BG209" s="204">
        <f>IF(N209="zákl. přenesená",J209,0)</f>
        <v>0</v>
      </c>
      <c r="BH209" s="204">
        <f>IF(N209="sníž. přenesená",J209,0)</f>
        <v>0</v>
      </c>
      <c r="BI209" s="204">
        <f>IF(N209="nulová",J209,0)</f>
        <v>0</v>
      </c>
      <c r="BJ209" s="24" t="s">
        <v>82</v>
      </c>
      <c r="BK209" s="204">
        <f>ROUND(I209*H209,2)</f>
        <v>1104756.85</v>
      </c>
      <c r="BL209" s="24" t="s">
        <v>164</v>
      </c>
      <c r="BM209" s="24" t="s">
        <v>406</v>
      </c>
    </row>
    <row r="210" spans="2:47" s="1" customFormat="1" ht="264">
      <c r="B210" s="40"/>
      <c r="C210" s="62"/>
      <c r="D210" s="207" t="s">
        <v>216</v>
      </c>
      <c r="E210" s="62"/>
      <c r="F210" s="227" t="s">
        <v>407</v>
      </c>
      <c r="G210" s="62"/>
      <c r="H210" s="62"/>
      <c r="I210" s="164"/>
      <c r="J210" s="62"/>
      <c r="K210" s="62"/>
      <c r="L210" s="60"/>
      <c r="M210" s="228"/>
      <c r="N210" s="41"/>
      <c r="O210" s="41"/>
      <c r="P210" s="41"/>
      <c r="Q210" s="41"/>
      <c r="R210" s="41"/>
      <c r="S210" s="41"/>
      <c r="T210" s="77"/>
      <c r="AT210" s="24" t="s">
        <v>216</v>
      </c>
      <c r="AU210" s="24" t="s">
        <v>85</v>
      </c>
    </row>
    <row r="211" spans="2:51" s="12" customFormat="1" ht="24">
      <c r="B211" s="216"/>
      <c r="C211" s="217"/>
      <c r="D211" s="207" t="s">
        <v>166</v>
      </c>
      <c r="E211" s="218" t="s">
        <v>21</v>
      </c>
      <c r="F211" s="219" t="s">
        <v>408</v>
      </c>
      <c r="G211" s="217"/>
      <c r="H211" s="220">
        <v>12106.488</v>
      </c>
      <c r="I211" s="221"/>
      <c r="J211" s="217"/>
      <c r="K211" s="217"/>
      <c r="L211" s="222"/>
      <c r="M211" s="223"/>
      <c r="N211" s="224"/>
      <c r="O211" s="224"/>
      <c r="P211" s="224"/>
      <c r="Q211" s="224"/>
      <c r="R211" s="224"/>
      <c r="S211" s="224"/>
      <c r="T211" s="225"/>
      <c r="AT211" s="226" t="s">
        <v>166</v>
      </c>
      <c r="AU211" s="226" t="s">
        <v>85</v>
      </c>
      <c r="AV211" s="12" t="s">
        <v>85</v>
      </c>
      <c r="AW211" s="12" t="s">
        <v>37</v>
      </c>
      <c r="AX211" s="12" t="s">
        <v>74</v>
      </c>
      <c r="AY211" s="226" t="s">
        <v>157</v>
      </c>
    </row>
    <row r="212" spans="2:51" s="12" customFormat="1" ht="13.5">
      <c r="B212" s="216"/>
      <c r="C212" s="217"/>
      <c r="D212" s="207" t="s">
        <v>166</v>
      </c>
      <c r="E212" s="218" t="s">
        <v>21</v>
      </c>
      <c r="F212" s="219" t="s">
        <v>409</v>
      </c>
      <c r="G212" s="217"/>
      <c r="H212" s="220">
        <v>-1118.256</v>
      </c>
      <c r="I212" s="221"/>
      <c r="J212" s="217"/>
      <c r="K212" s="217"/>
      <c r="L212" s="222"/>
      <c r="M212" s="223"/>
      <c r="N212" s="224"/>
      <c r="O212" s="224"/>
      <c r="P212" s="224"/>
      <c r="Q212" s="224"/>
      <c r="R212" s="224"/>
      <c r="S212" s="224"/>
      <c r="T212" s="225"/>
      <c r="AT212" s="226" t="s">
        <v>166</v>
      </c>
      <c r="AU212" s="226" t="s">
        <v>85</v>
      </c>
      <c r="AV212" s="12" t="s">
        <v>85</v>
      </c>
      <c r="AW212" s="12" t="s">
        <v>37</v>
      </c>
      <c r="AX212" s="12" t="s">
        <v>74</v>
      </c>
      <c r="AY212" s="226" t="s">
        <v>157</v>
      </c>
    </row>
    <row r="213" spans="2:51" s="12" customFormat="1" ht="13.5">
      <c r="B213" s="216"/>
      <c r="C213" s="217"/>
      <c r="D213" s="207" t="s">
        <v>166</v>
      </c>
      <c r="E213" s="218" t="s">
        <v>21</v>
      </c>
      <c r="F213" s="219" t="s">
        <v>410</v>
      </c>
      <c r="G213" s="217"/>
      <c r="H213" s="220">
        <v>10988.232</v>
      </c>
      <c r="I213" s="221"/>
      <c r="J213" s="217"/>
      <c r="K213" s="217"/>
      <c r="L213" s="222"/>
      <c r="M213" s="223"/>
      <c r="N213" s="224"/>
      <c r="O213" s="224"/>
      <c r="P213" s="224"/>
      <c r="Q213" s="224"/>
      <c r="R213" s="224"/>
      <c r="S213" s="224"/>
      <c r="T213" s="225"/>
      <c r="AT213" s="226" t="s">
        <v>166</v>
      </c>
      <c r="AU213" s="226" t="s">
        <v>85</v>
      </c>
      <c r="AV213" s="12" t="s">
        <v>85</v>
      </c>
      <c r="AW213" s="12" t="s">
        <v>37</v>
      </c>
      <c r="AX213" s="12" t="s">
        <v>74</v>
      </c>
      <c r="AY213" s="226" t="s">
        <v>157</v>
      </c>
    </row>
    <row r="214" spans="2:51" s="13" customFormat="1" ht="13.5">
      <c r="B214" s="232"/>
      <c r="C214" s="233"/>
      <c r="D214" s="207" t="s">
        <v>166</v>
      </c>
      <c r="E214" s="234" t="s">
        <v>21</v>
      </c>
      <c r="F214" s="235" t="s">
        <v>285</v>
      </c>
      <c r="G214" s="233"/>
      <c r="H214" s="236">
        <v>21976.464</v>
      </c>
      <c r="I214" s="237"/>
      <c r="J214" s="233"/>
      <c r="K214" s="233"/>
      <c r="L214" s="238"/>
      <c r="M214" s="239"/>
      <c r="N214" s="240"/>
      <c r="O214" s="240"/>
      <c r="P214" s="240"/>
      <c r="Q214" s="240"/>
      <c r="R214" s="240"/>
      <c r="S214" s="240"/>
      <c r="T214" s="241"/>
      <c r="AT214" s="242" t="s">
        <v>166</v>
      </c>
      <c r="AU214" s="242" t="s">
        <v>85</v>
      </c>
      <c r="AV214" s="13" t="s">
        <v>164</v>
      </c>
      <c r="AW214" s="13" t="s">
        <v>37</v>
      </c>
      <c r="AX214" s="13" t="s">
        <v>82</v>
      </c>
      <c r="AY214" s="242" t="s">
        <v>157</v>
      </c>
    </row>
    <row r="215" spans="2:65" s="1" customFormat="1" ht="45.6" customHeight="1">
      <c r="B215" s="40"/>
      <c r="C215" s="193" t="s">
        <v>411</v>
      </c>
      <c r="D215" s="193" t="s">
        <v>160</v>
      </c>
      <c r="E215" s="194" t="s">
        <v>412</v>
      </c>
      <c r="F215" s="195" t="s">
        <v>413</v>
      </c>
      <c r="G215" s="196" t="s">
        <v>275</v>
      </c>
      <c r="H215" s="197">
        <v>2894.71</v>
      </c>
      <c r="I215" s="198">
        <v>69.94</v>
      </c>
      <c r="J215" s="199">
        <f>ROUND(I215*H215,2)</f>
        <v>202456.02</v>
      </c>
      <c r="K215" s="195" t="s">
        <v>214</v>
      </c>
      <c r="L215" s="60"/>
      <c r="M215" s="200" t="s">
        <v>21</v>
      </c>
      <c r="N215" s="201" t="s">
        <v>45</v>
      </c>
      <c r="O215" s="41"/>
      <c r="P215" s="202">
        <f>O215*H215</f>
        <v>0</v>
      </c>
      <c r="Q215" s="202">
        <v>0</v>
      </c>
      <c r="R215" s="202">
        <f>Q215*H215</f>
        <v>0</v>
      </c>
      <c r="S215" s="202">
        <v>0</v>
      </c>
      <c r="T215" s="203">
        <f>S215*H215</f>
        <v>0</v>
      </c>
      <c r="AR215" s="24" t="s">
        <v>164</v>
      </c>
      <c r="AT215" s="24" t="s">
        <v>160</v>
      </c>
      <c r="AU215" s="24" t="s">
        <v>85</v>
      </c>
      <c r="AY215" s="24" t="s">
        <v>157</v>
      </c>
      <c r="BE215" s="204">
        <f>IF(N215="základní",J215,0)</f>
        <v>202456.02</v>
      </c>
      <c r="BF215" s="204">
        <f>IF(N215="snížená",J215,0)</f>
        <v>0</v>
      </c>
      <c r="BG215" s="204">
        <f>IF(N215="zákl. přenesená",J215,0)</f>
        <v>0</v>
      </c>
      <c r="BH215" s="204">
        <f>IF(N215="sníž. přenesená",J215,0)</f>
        <v>0</v>
      </c>
      <c r="BI215" s="204">
        <f>IF(N215="nulová",J215,0)</f>
        <v>0</v>
      </c>
      <c r="BJ215" s="24" t="s">
        <v>82</v>
      </c>
      <c r="BK215" s="204">
        <f>ROUND(I215*H215,2)</f>
        <v>202456.02</v>
      </c>
      <c r="BL215" s="24" t="s">
        <v>164</v>
      </c>
      <c r="BM215" s="24" t="s">
        <v>414</v>
      </c>
    </row>
    <row r="216" spans="2:47" s="1" customFormat="1" ht="264">
      <c r="B216" s="40"/>
      <c r="C216" s="62"/>
      <c r="D216" s="207" t="s">
        <v>216</v>
      </c>
      <c r="E216" s="62"/>
      <c r="F216" s="227" t="s">
        <v>407</v>
      </c>
      <c r="G216" s="62"/>
      <c r="H216" s="62"/>
      <c r="I216" s="164"/>
      <c r="J216" s="62"/>
      <c r="K216" s="62"/>
      <c r="L216" s="60"/>
      <c r="M216" s="228"/>
      <c r="N216" s="41"/>
      <c r="O216" s="41"/>
      <c r="P216" s="41"/>
      <c r="Q216" s="41"/>
      <c r="R216" s="41"/>
      <c r="S216" s="41"/>
      <c r="T216" s="77"/>
      <c r="AT216" s="24" t="s">
        <v>216</v>
      </c>
      <c r="AU216" s="24" t="s">
        <v>85</v>
      </c>
    </row>
    <row r="217" spans="2:51" s="12" customFormat="1" ht="13.5">
      <c r="B217" s="216"/>
      <c r="C217" s="217"/>
      <c r="D217" s="207" t="s">
        <v>166</v>
      </c>
      <c r="E217" s="218" t="s">
        <v>21</v>
      </c>
      <c r="F217" s="219" t="s">
        <v>415</v>
      </c>
      <c r="G217" s="217"/>
      <c r="H217" s="220">
        <v>2236.512</v>
      </c>
      <c r="I217" s="221"/>
      <c r="J217" s="217"/>
      <c r="K217" s="217"/>
      <c r="L217" s="222"/>
      <c r="M217" s="223"/>
      <c r="N217" s="224"/>
      <c r="O217" s="224"/>
      <c r="P217" s="224"/>
      <c r="Q217" s="224"/>
      <c r="R217" s="224"/>
      <c r="S217" s="224"/>
      <c r="T217" s="225"/>
      <c r="AT217" s="226" t="s">
        <v>166</v>
      </c>
      <c r="AU217" s="226" t="s">
        <v>85</v>
      </c>
      <c r="AV217" s="12" t="s">
        <v>85</v>
      </c>
      <c r="AW217" s="12" t="s">
        <v>37</v>
      </c>
      <c r="AX217" s="12" t="s">
        <v>74</v>
      </c>
      <c r="AY217" s="226" t="s">
        <v>157</v>
      </c>
    </row>
    <row r="218" spans="2:51" s="12" customFormat="1" ht="13.5">
      <c r="B218" s="216"/>
      <c r="C218" s="217"/>
      <c r="D218" s="207" t="s">
        <v>166</v>
      </c>
      <c r="E218" s="218" t="s">
        <v>21</v>
      </c>
      <c r="F218" s="219" t="s">
        <v>416</v>
      </c>
      <c r="G218" s="217"/>
      <c r="H218" s="220">
        <v>593.6</v>
      </c>
      <c r="I218" s="221"/>
      <c r="J218" s="217"/>
      <c r="K218" s="217"/>
      <c r="L218" s="222"/>
      <c r="M218" s="223"/>
      <c r="N218" s="224"/>
      <c r="O218" s="224"/>
      <c r="P218" s="224"/>
      <c r="Q218" s="224"/>
      <c r="R218" s="224"/>
      <c r="S218" s="224"/>
      <c r="T218" s="225"/>
      <c r="AT218" s="226" t="s">
        <v>166</v>
      </c>
      <c r="AU218" s="226" t="s">
        <v>85</v>
      </c>
      <c r="AV218" s="12" t="s">
        <v>85</v>
      </c>
      <c r="AW218" s="12" t="s">
        <v>37</v>
      </c>
      <c r="AX218" s="12" t="s">
        <v>74</v>
      </c>
      <c r="AY218" s="226" t="s">
        <v>157</v>
      </c>
    </row>
    <row r="219" spans="2:51" s="12" customFormat="1" ht="13.5">
      <c r="B219" s="216"/>
      <c r="C219" s="217"/>
      <c r="D219" s="207" t="s">
        <v>166</v>
      </c>
      <c r="E219" s="218" t="s">
        <v>21</v>
      </c>
      <c r="F219" s="219" t="s">
        <v>417</v>
      </c>
      <c r="G219" s="217"/>
      <c r="H219" s="220">
        <v>64.598</v>
      </c>
      <c r="I219" s="221"/>
      <c r="J219" s="217"/>
      <c r="K219" s="217"/>
      <c r="L219" s="222"/>
      <c r="M219" s="223"/>
      <c r="N219" s="224"/>
      <c r="O219" s="224"/>
      <c r="P219" s="224"/>
      <c r="Q219" s="224"/>
      <c r="R219" s="224"/>
      <c r="S219" s="224"/>
      <c r="T219" s="225"/>
      <c r="AT219" s="226" t="s">
        <v>166</v>
      </c>
      <c r="AU219" s="226" t="s">
        <v>85</v>
      </c>
      <c r="AV219" s="12" t="s">
        <v>85</v>
      </c>
      <c r="AW219" s="12" t="s">
        <v>37</v>
      </c>
      <c r="AX219" s="12" t="s">
        <v>74</v>
      </c>
      <c r="AY219" s="226" t="s">
        <v>157</v>
      </c>
    </row>
    <row r="220" spans="2:51" s="13" customFormat="1" ht="13.5">
      <c r="B220" s="232"/>
      <c r="C220" s="233"/>
      <c r="D220" s="207" t="s">
        <v>166</v>
      </c>
      <c r="E220" s="234" t="s">
        <v>21</v>
      </c>
      <c r="F220" s="235" t="s">
        <v>285</v>
      </c>
      <c r="G220" s="233"/>
      <c r="H220" s="236">
        <v>2894.71</v>
      </c>
      <c r="I220" s="237"/>
      <c r="J220" s="233"/>
      <c r="K220" s="233"/>
      <c r="L220" s="238"/>
      <c r="M220" s="239"/>
      <c r="N220" s="240"/>
      <c r="O220" s="240"/>
      <c r="P220" s="240"/>
      <c r="Q220" s="240"/>
      <c r="R220" s="240"/>
      <c r="S220" s="240"/>
      <c r="T220" s="241"/>
      <c r="AT220" s="242" t="s">
        <v>166</v>
      </c>
      <c r="AU220" s="242" t="s">
        <v>85</v>
      </c>
      <c r="AV220" s="13" t="s">
        <v>164</v>
      </c>
      <c r="AW220" s="13" t="s">
        <v>37</v>
      </c>
      <c r="AX220" s="13" t="s">
        <v>82</v>
      </c>
      <c r="AY220" s="242" t="s">
        <v>157</v>
      </c>
    </row>
    <row r="221" spans="2:65" s="1" customFormat="1" ht="45.6" customHeight="1">
      <c r="B221" s="40"/>
      <c r="C221" s="193" t="s">
        <v>418</v>
      </c>
      <c r="D221" s="193" t="s">
        <v>160</v>
      </c>
      <c r="E221" s="194" t="s">
        <v>419</v>
      </c>
      <c r="F221" s="195" t="s">
        <v>420</v>
      </c>
      <c r="G221" s="196" t="s">
        <v>275</v>
      </c>
      <c r="H221" s="197">
        <v>2121.498</v>
      </c>
      <c r="I221" s="198">
        <v>206.5</v>
      </c>
      <c r="J221" s="199">
        <f>ROUND(I221*H221,2)</f>
        <v>438089.34</v>
      </c>
      <c r="K221" s="195" t="s">
        <v>214</v>
      </c>
      <c r="L221" s="60"/>
      <c r="M221" s="200" t="s">
        <v>21</v>
      </c>
      <c r="N221" s="201" t="s">
        <v>45</v>
      </c>
      <c r="O221" s="41"/>
      <c r="P221" s="202">
        <f>O221*H221</f>
        <v>0</v>
      </c>
      <c r="Q221" s="202">
        <v>0</v>
      </c>
      <c r="R221" s="202">
        <f>Q221*H221</f>
        <v>0</v>
      </c>
      <c r="S221" s="202">
        <v>0</v>
      </c>
      <c r="T221" s="203">
        <f>S221*H221</f>
        <v>0</v>
      </c>
      <c r="AR221" s="24" t="s">
        <v>164</v>
      </c>
      <c r="AT221" s="24" t="s">
        <v>160</v>
      </c>
      <c r="AU221" s="24" t="s">
        <v>85</v>
      </c>
      <c r="AY221" s="24" t="s">
        <v>157</v>
      </c>
      <c r="BE221" s="204">
        <f>IF(N221="základní",J221,0)</f>
        <v>438089.34</v>
      </c>
      <c r="BF221" s="204">
        <f>IF(N221="snížená",J221,0)</f>
        <v>0</v>
      </c>
      <c r="BG221" s="204">
        <f>IF(N221="zákl. přenesená",J221,0)</f>
        <v>0</v>
      </c>
      <c r="BH221" s="204">
        <f>IF(N221="sníž. přenesená",J221,0)</f>
        <v>0</v>
      </c>
      <c r="BI221" s="204">
        <f>IF(N221="nulová",J221,0)</f>
        <v>0</v>
      </c>
      <c r="BJ221" s="24" t="s">
        <v>82</v>
      </c>
      <c r="BK221" s="204">
        <f>ROUND(I221*H221,2)</f>
        <v>438089.34</v>
      </c>
      <c r="BL221" s="24" t="s">
        <v>164</v>
      </c>
      <c r="BM221" s="24" t="s">
        <v>421</v>
      </c>
    </row>
    <row r="222" spans="2:47" s="1" customFormat="1" ht="264">
      <c r="B222" s="40"/>
      <c r="C222" s="62"/>
      <c r="D222" s="207" t="s">
        <v>216</v>
      </c>
      <c r="E222" s="62"/>
      <c r="F222" s="227" t="s">
        <v>407</v>
      </c>
      <c r="G222" s="62"/>
      <c r="H222" s="62"/>
      <c r="I222" s="164"/>
      <c r="J222" s="62"/>
      <c r="K222" s="62"/>
      <c r="L222" s="60"/>
      <c r="M222" s="228"/>
      <c r="N222" s="41"/>
      <c r="O222" s="41"/>
      <c r="P222" s="41"/>
      <c r="Q222" s="41"/>
      <c r="R222" s="41"/>
      <c r="S222" s="41"/>
      <c r="T222" s="77"/>
      <c r="AT222" s="24" t="s">
        <v>216</v>
      </c>
      <c r="AU222" s="24" t="s">
        <v>85</v>
      </c>
    </row>
    <row r="223" spans="2:51" s="12" customFormat="1" ht="13.5">
      <c r="B223" s="216"/>
      <c r="C223" s="217"/>
      <c r="D223" s="207" t="s">
        <v>166</v>
      </c>
      <c r="E223" s="218" t="s">
        <v>21</v>
      </c>
      <c r="F223" s="219" t="s">
        <v>422</v>
      </c>
      <c r="G223" s="217"/>
      <c r="H223" s="220">
        <v>12504</v>
      </c>
      <c r="I223" s="221"/>
      <c r="J223" s="217"/>
      <c r="K223" s="217"/>
      <c r="L223" s="222"/>
      <c r="M223" s="223"/>
      <c r="N223" s="224"/>
      <c r="O223" s="224"/>
      <c r="P223" s="224"/>
      <c r="Q223" s="224"/>
      <c r="R223" s="224"/>
      <c r="S223" s="224"/>
      <c r="T223" s="225"/>
      <c r="AT223" s="226" t="s">
        <v>166</v>
      </c>
      <c r="AU223" s="226" t="s">
        <v>85</v>
      </c>
      <c r="AV223" s="12" t="s">
        <v>85</v>
      </c>
      <c r="AW223" s="12" t="s">
        <v>37</v>
      </c>
      <c r="AX223" s="12" t="s">
        <v>74</v>
      </c>
      <c r="AY223" s="226" t="s">
        <v>157</v>
      </c>
    </row>
    <row r="224" spans="2:51" s="12" customFormat="1" ht="13.5">
      <c r="B224" s="216"/>
      <c r="C224" s="217"/>
      <c r="D224" s="207" t="s">
        <v>166</v>
      </c>
      <c r="E224" s="218" t="s">
        <v>21</v>
      </c>
      <c r="F224" s="219" t="s">
        <v>423</v>
      </c>
      <c r="G224" s="217"/>
      <c r="H224" s="220">
        <v>605.73</v>
      </c>
      <c r="I224" s="221"/>
      <c r="J224" s="217"/>
      <c r="K224" s="217"/>
      <c r="L224" s="222"/>
      <c r="M224" s="223"/>
      <c r="N224" s="224"/>
      <c r="O224" s="224"/>
      <c r="P224" s="224"/>
      <c r="Q224" s="224"/>
      <c r="R224" s="224"/>
      <c r="S224" s="224"/>
      <c r="T224" s="225"/>
      <c r="AT224" s="226" t="s">
        <v>166</v>
      </c>
      <c r="AU224" s="226" t="s">
        <v>85</v>
      </c>
      <c r="AV224" s="12" t="s">
        <v>85</v>
      </c>
      <c r="AW224" s="12" t="s">
        <v>37</v>
      </c>
      <c r="AX224" s="12" t="s">
        <v>74</v>
      </c>
      <c r="AY224" s="226" t="s">
        <v>157</v>
      </c>
    </row>
    <row r="225" spans="2:51" s="12" customFormat="1" ht="13.5">
      <c r="B225" s="216"/>
      <c r="C225" s="217"/>
      <c r="D225" s="207" t="s">
        <v>166</v>
      </c>
      <c r="E225" s="218" t="s">
        <v>21</v>
      </c>
      <c r="F225" s="219" t="s">
        <v>424</v>
      </c>
      <c r="G225" s="217"/>
      <c r="H225" s="220">
        <v>-10988.232</v>
      </c>
      <c r="I225" s="221"/>
      <c r="J225" s="217"/>
      <c r="K225" s="217"/>
      <c r="L225" s="222"/>
      <c r="M225" s="223"/>
      <c r="N225" s="224"/>
      <c r="O225" s="224"/>
      <c r="P225" s="224"/>
      <c r="Q225" s="224"/>
      <c r="R225" s="224"/>
      <c r="S225" s="224"/>
      <c r="T225" s="225"/>
      <c r="AT225" s="226" t="s">
        <v>166</v>
      </c>
      <c r="AU225" s="226" t="s">
        <v>85</v>
      </c>
      <c r="AV225" s="12" t="s">
        <v>85</v>
      </c>
      <c r="AW225" s="12" t="s">
        <v>37</v>
      </c>
      <c r="AX225" s="12" t="s">
        <v>74</v>
      </c>
      <c r="AY225" s="226" t="s">
        <v>157</v>
      </c>
    </row>
    <row r="226" spans="2:51" s="13" customFormat="1" ht="13.5">
      <c r="B226" s="232"/>
      <c r="C226" s="233"/>
      <c r="D226" s="207" t="s">
        <v>166</v>
      </c>
      <c r="E226" s="234" t="s">
        <v>21</v>
      </c>
      <c r="F226" s="235" t="s">
        <v>285</v>
      </c>
      <c r="G226" s="233"/>
      <c r="H226" s="236">
        <v>2121.498</v>
      </c>
      <c r="I226" s="237"/>
      <c r="J226" s="233"/>
      <c r="K226" s="233"/>
      <c r="L226" s="238"/>
      <c r="M226" s="239"/>
      <c r="N226" s="240"/>
      <c r="O226" s="240"/>
      <c r="P226" s="240"/>
      <c r="Q226" s="240"/>
      <c r="R226" s="240"/>
      <c r="S226" s="240"/>
      <c r="T226" s="241"/>
      <c r="AT226" s="242" t="s">
        <v>166</v>
      </c>
      <c r="AU226" s="242" t="s">
        <v>85</v>
      </c>
      <c r="AV226" s="13" t="s">
        <v>164</v>
      </c>
      <c r="AW226" s="13" t="s">
        <v>37</v>
      </c>
      <c r="AX226" s="13" t="s">
        <v>82</v>
      </c>
      <c r="AY226" s="242" t="s">
        <v>157</v>
      </c>
    </row>
    <row r="227" spans="2:65" s="1" customFormat="1" ht="45.6" customHeight="1">
      <c r="B227" s="40"/>
      <c r="C227" s="193" t="s">
        <v>425</v>
      </c>
      <c r="D227" s="193" t="s">
        <v>160</v>
      </c>
      <c r="E227" s="194" t="s">
        <v>426</v>
      </c>
      <c r="F227" s="195" t="s">
        <v>427</v>
      </c>
      <c r="G227" s="196" t="s">
        <v>275</v>
      </c>
      <c r="H227" s="197">
        <v>57280.446</v>
      </c>
      <c r="I227" s="198">
        <v>1.29</v>
      </c>
      <c r="J227" s="199">
        <f>ROUND(I227*H227,2)</f>
        <v>73891.78</v>
      </c>
      <c r="K227" s="195" t="s">
        <v>214</v>
      </c>
      <c r="L227" s="60"/>
      <c r="M227" s="200" t="s">
        <v>21</v>
      </c>
      <c r="N227" s="201" t="s">
        <v>45</v>
      </c>
      <c r="O227" s="41"/>
      <c r="P227" s="202">
        <f>O227*H227</f>
        <v>0</v>
      </c>
      <c r="Q227" s="202">
        <v>0</v>
      </c>
      <c r="R227" s="202">
        <f>Q227*H227</f>
        <v>0</v>
      </c>
      <c r="S227" s="202">
        <v>0</v>
      </c>
      <c r="T227" s="203">
        <f>S227*H227</f>
        <v>0</v>
      </c>
      <c r="AR227" s="24" t="s">
        <v>164</v>
      </c>
      <c r="AT227" s="24" t="s">
        <v>160</v>
      </c>
      <c r="AU227" s="24" t="s">
        <v>85</v>
      </c>
      <c r="AY227" s="24" t="s">
        <v>157</v>
      </c>
      <c r="BE227" s="204">
        <f>IF(N227="základní",J227,0)</f>
        <v>73891.78</v>
      </c>
      <c r="BF227" s="204">
        <f>IF(N227="snížená",J227,0)</f>
        <v>0</v>
      </c>
      <c r="BG227" s="204">
        <f>IF(N227="zákl. přenesená",J227,0)</f>
        <v>0</v>
      </c>
      <c r="BH227" s="204">
        <f>IF(N227="sníž. přenesená",J227,0)</f>
        <v>0</v>
      </c>
      <c r="BI227" s="204">
        <f>IF(N227="nulová",J227,0)</f>
        <v>0</v>
      </c>
      <c r="BJ227" s="24" t="s">
        <v>82</v>
      </c>
      <c r="BK227" s="204">
        <f>ROUND(I227*H227,2)</f>
        <v>73891.78</v>
      </c>
      <c r="BL227" s="24" t="s">
        <v>164</v>
      </c>
      <c r="BM227" s="24" t="s">
        <v>428</v>
      </c>
    </row>
    <row r="228" spans="2:47" s="1" customFormat="1" ht="264">
      <c r="B228" s="40"/>
      <c r="C228" s="62"/>
      <c r="D228" s="207" t="s">
        <v>216</v>
      </c>
      <c r="E228" s="62"/>
      <c r="F228" s="227" t="s">
        <v>407</v>
      </c>
      <c r="G228" s="62"/>
      <c r="H228" s="62"/>
      <c r="I228" s="164"/>
      <c r="J228" s="62"/>
      <c r="K228" s="62"/>
      <c r="L228" s="60"/>
      <c r="M228" s="228"/>
      <c r="N228" s="41"/>
      <c r="O228" s="41"/>
      <c r="P228" s="41"/>
      <c r="Q228" s="41"/>
      <c r="R228" s="41"/>
      <c r="S228" s="41"/>
      <c r="T228" s="77"/>
      <c r="AT228" s="24" t="s">
        <v>216</v>
      </c>
      <c r="AU228" s="24" t="s">
        <v>85</v>
      </c>
    </row>
    <row r="229" spans="2:51" s="11" customFormat="1" ht="13.5">
      <c r="B229" s="205"/>
      <c r="C229" s="206"/>
      <c r="D229" s="207" t="s">
        <v>166</v>
      </c>
      <c r="E229" s="208" t="s">
        <v>21</v>
      </c>
      <c r="F229" s="209" t="s">
        <v>429</v>
      </c>
      <c r="G229" s="206"/>
      <c r="H229" s="208" t="s">
        <v>21</v>
      </c>
      <c r="I229" s="210"/>
      <c r="J229" s="206"/>
      <c r="K229" s="206"/>
      <c r="L229" s="211"/>
      <c r="M229" s="212"/>
      <c r="N229" s="213"/>
      <c r="O229" s="213"/>
      <c r="P229" s="213"/>
      <c r="Q229" s="213"/>
      <c r="R229" s="213"/>
      <c r="S229" s="213"/>
      <c r="T229" s="214"/>
      <c r="AT229" s="215" t="s">
        <v>166</v>
      </c>
      <c r="AU229" s="215" t="s">
        <v>85</v>
      </c>
      <c r="AV229" s="11" t="s">
        <v>82</v>
      </c>
      <c r="AW229" s="11" t="s">
        <v>37</v>
      </c>
      <c r="AX229" s="11" t="s">
        <v>74</v>
      </c>
      <c r="AY229" s="215" t="s">
        <v>157</v>
      </c>
    </row>
    <row r="230" spans="2:51" s="12" customFormat="1" ht="13.5">
      <c r="B230" s="216"/>
      <c r="C230" s="217"/>
      <c r="D230" s="207" t="s">
        <v>166</v>
      </c>
      <c r="E230" s="218" t="s">
        <v>21</v>
      </c>
      <c r="F230" s="219" t="s">
        <v>430</v>
      </c>
      <c r="G230" s="217"/>
      <c r="H230" s="220">
        <v>57280.446</v>
      </c>
      <c r="I230" s="221"/>
      <c r="J230" s="217"/>
      <c r="K230" s="217"/>
      <c r="L230" s="222"/>
      <c r="M230" s="223"/>
      <c r="N230" s="224"/>
      <c r="O230" s="224"/>
      <c r="P230" s="224"/>
      <c r="Q230" s="224"/>
      <c r="R230" s="224"/>
      <c r="S230" s="224"/>
      <c r="T230" s="225"/>
      <c r="AT230" s="226" t="s">
        <v>166</v>
      </c>
      <c r="AU230" s="226" t="s">
        <v>85</v>
      </c>
      <c r="AV230" s="12" t="s">
        <v>85</v>
      </c>
      <c r="AW230" s="12" t="s">
        <v>37</v>
      </c>
      <c r="AX230" s="12" t="s">
        <v>82</v>
      </c>
      <c r="AY230" s="226" t="s">
        <v>157</v>
      </c>
    </row>
    <row r="231" spans="2:65" s="1" customFormat="1" ht="22.8" customHeight="1">
      <c r="B231" s="40"/>
      <c r="C231" s="193" t="s">
        <v>431</v>
      </c>
      <c r="D231" s="193" t="s">
        <v>160</v>
      </c>
      <c r="E231" s="194" t="s">
        <v>432</v>
      </c>
      <c r="F231" s="195" t="s">
        <v>433</v>
      </c>
      <c r="G231" s="196" t="s">
        <v>275</v>
      </c>
      <c r="H231" s="197">
        <v>10988.232</v>
      </c>
      <c r="I231" s="198">
        <v>42.28</v>
      </c>
      <c r="J231" s="199">
        <f>ROUND(I231*H231,2)</f>
        <v>464582.45</v>
      </c>
      <c r="K231" s="195" t="s">
        <v>214</v>
      </c>
      <c r="L231" s="60"/>
      <c r="M231" s="200" t="s">
        <v>21</v>
      </c>
      <c r="N231" s="201" t="s">
        <v>45</v>
      </c>
      <c r="O231" s="41"/>
      <c r="P231" s="202">
        <f>O231*H231</f>
        <v>0</v>
      </c>
      <c r="Q231" s="202">
        <v>0</v>
      </c>
      <c r="R231" s="202">
        <f>Q231*H231</f>
        <v>0</v>
      </c>
      <c r="S231" s="202">
        <v>0</v>
      </c>
      <c r="T231" s="203">
        <f>S231*H231</f>
        <v>0</v>
      </c>
      <c r="AR231" s="24" t="s">
        <v>164</v>
      </c>
      <c r="AT231" s="24" t="s">
        <v>160</v>
      </c>
      <c r="AU231" s="24" t="s">
        <v>85</v>
      </c>
      <c r="AY231" s="24" t="s">
        <v>157</v>
      </c>
      <c r="BE231" s="204">
        <f>IF(N231="základní",J231,0)</f>
        <v>464582.45</v>
      </c>
      <c r="BF231" s="204">
        <f>IF(N231="snížená",J231,0)</f>
        <v>0</v>
      </c>
      <c r="BG231" s="204">
        <f>IF(N231="zákl. přenesená",J231,0)</f>
        <v>0</v>
      </c>
      <c r="BH231" s="204">
        <f>IF(N231="sníž. přenesená",J231,0)</f>
        <v>0</v>
      </c>
      <c r="BI231" s="204">
        <f>IF(N231="nulová",J231,0)</f>
        <v>0</v>
      </c>
      <c r="BJ231" s="24" t="s">
        <v>82</v>
      </c>
      <c r="BK231" s="204">
        <f>ROUND(I231*H231,2)</f>
        <v>464582.45</v>
      </c>
      <c r="BL231" s="24" t="s">
        <v>164</v>
      </c>
      <c r="BM231" s="24" t="s">
        <v>434</v>
      </c>
    </row>
    <row r="232" spans="2:47" s="1" customFormat="1" ht="192">
      <c r="B232" s="40"/>
      <c r="C232" s="62"/>
      <c r="D232" s="207" t="s">
        <v>216</v>
      </c>
      <c r="E232" s="62"/>
      <c r="F232" s="227" t="s">
        <v>435</v>
      </c>
      <c r="G232" s="62"/>
      <c r="H232" s="62"/>
      <c r="I232" s="164"/>
      <c r="J232" s="62"/>
      <c r="K232" s="62"/>
      <c r="L232" s="60"/>
      <c r="M232" s="228"/>
      <c r="N232" s="41"/>
      <c r="O232" s="41"/>
      <c r="P232" s="41"/>
      <c r="Q232" s="41"/>
      <c r="R232" s="41"/>
      <c r="S232" s="41"/>
      <c r="T232" s="77"/>
      <c r="AT232" s="24" t="s">
        <v>216</v>
      </c>
      <c r="AU232" s="24" t="s">
        <v>85</v>
      </c>
    </row>
    <row r="233" spans="2:51" s="12" customFormat="1" ht="13.5">
      <c r="B233" s="216"/>
      <c r="C233" s="217"/>
      <c r="D233" s="207" t="s">
        <v>166</v>
      </c>
      <c r="E233" s="218" t="s">
        <v>21</v>
      </c>
      <c r="F233" s="219" t="s">
        <v>436</v>
      </c>
      <c r="G233" s="217"/>
      <c r="H233" s="220">
        <v>10988.232</v>
      </c>
      <c r="I233" s="221"/>
      <c r="J233" s="217"/>
      <c r="K233" s="217"/>
      <c r="L233" s="222"/>
      <c r="M233" s="223"/>
      <c r="N233" s="224"/>
      <c r="O233" s="224"/>
      <c r="P233" s="224"/>
      <c r="Q233" s="224"/>
      <c r="R233" s="224"/>
      <c r="S233" s="224"/>
      <c r="T233" s="225"/>
      <c r="AT233" s="226" t="s">
        <v>166</v>
      </c>
      <c r="AU233" s="226" t="s">
        <v>85</v>
      </c>
      <c r="AV233" s="12" t="s">
        <v>85</v>
      </c>
      <c r="AW233" s="12" t="s">
        <v>37</v>
      </c>
      <c r="AX233" s="12" t="s">
        <v>82</v>
      </c>
      <c r="AY233" s="226" t="s">
        <v>157</v>
      </c>
    </row>
    <row r="234" spans="2:65" s="1" customFormat="1" ht="22.8" customHeight="1">
      <c r="B234" s="40"/>
      <c r="C234" s="193" t="s">
        <v>437</v>
      </c>
      <c r="D234" s="193" t="s">
        <v>160</v>
      </c>
      <c r="E234" s="194" t="s">
        <v>438</v>
      </c>
      <c r="F234" s="195" t="s">
        <v>439</v>
      </c>
      <c r="G234" s="196" t="s">
        <v>275</v>
      </c>
      <c r="H234" s="197">
        <v>1711.856</v>
      </c>
      <c r="I234" s="198">
        <v>52.85</v>
      </c>
      <c r="J234" s="199">
        <f>ROUND(I234*H234,2)</f>
        <v>90471.59</v>
      </c>
      <c r="K234" s="195" t="s">
        <v>214</v>
      </c>
      <c r="L234" s="60"/>
      <c r="M234" s="200" t="s">
        <v>21</v>
      </c>
      <c r="N234" s="201" t="s">
        <v>45</v>
      </c>
      <c r="O234" s="41"/>
      <c r="P234" s="202">
        <f>O234*H234</f>
        <v>0</v>
      </c>
      <c r="Q234" s="202">
        <v>0</v>
      </c>
      <c r="R234" s="202">
        <f>Q234*H234</f>
        <v>0</v>
      </c>
      <c r="S234" s="202">
        <v>0</v>
      </c>
      <c r="T234" s="203">
        <f>S234*H234</f>
        <v>0</v>
      </c>
      <c r="AR234" s="24" t="s">
        <v>164</v>
      </c>
      <c r="AT234" s="24" t="s">
        <v>160</v>
      </c>
      <c r="AU234" s="24" t="s">
        <v>85</v>
      </c>
      <c r="AY234" s="24" t="s">
        <v>157</v>
      </c>
      <c r="BE234" s="204">
        <f>IF(N234="základní",J234,0)</f>
        <v>90471.59</v>
      </c>
      <c r="BF234" s="204">
        <f>IF(N234="snížená",J234,0)</f>
        <v>0</v>
      </c>
      <c r="BG234" s="204">
        <f>IF(N234="zákl. přenesená",J234,0)</f>
        <v>0</v>
      </c>
      <c r="BH234" s="204">
        <f>IF(N234="sníž. přenesená",J234,0)</f>
        <v>0</v>
      </c>
      <c r="BI234" s="204">
        <f>IF(N234="nulová",J234,0)</f>
        <v>0</v>
      </c>
      <c r="BJ234" s="24" t="s">
        <v>82</v>
      </c>
      <c r="BK234" s="204">
        <f>ROUND(I234*H234,2)</f>
        <v>90471.59</v>
      </c>
      <c r="BL234" s="24" t="s">
        <v>164</v>
      </c>
      <c r="BM234" s="24" t="s">
        <v>440</v>
      </c>
    </row>
    <row r="235" spans="2:47" s="1" customFormat="1" ht="192">
      <c r="B235" s="40"/>
      <c r="C235" s="62"/>
      <c r="D235" s="207" t="s">
        <v>216</v>
      </c>
      <c r="E235" s="62"/>
      <c r="F235" s="227" t="s">
        <v>435</v>
      </c>
      <c r="G235" s="62"/>
      <c r="H235" s="62"/>
      <c r="I235" s="164"/>
      <c r="J235" s="62"/>
      <c r="K235" s="62"/>
      <c r="L235" s="60"/>
      <c r="M235" s="228"/>
      <c r="N235" s="41"/>
      <c r="O235" s="41"/>
      <c r="P235" s="41"/>
      <c r="Q235" s="41"/>
      <c r="R235" s="41"/>
      <c r="S235" s="41"/>
      <c r="T235" s="77"/>
      <c r="AT235" s="24" t="s">
        <v>216</v>
      </c>
      <c r="AU235" s="24" t="s">
        <v>85</v>
      </c>
    </row>
    <row r="236" spans="2:51" s="12" customFormat="1" ht="13.5">
      <c r="B236" s="216"/>
      <c r="C236" s="217"/>
      <c r="D236" s="207" t="s">
        <v>166</v>
      </c>
      <c r="E236" s="218" t="s">
        <v>21</v>
      </c>
      <c r="F236" s="219" t="s">
        <v>441</v>
      </c>
      <c r="G236" s="217"/>
      <c r="H236" s="220">
        <v>1118.256</v>
      </c>
      <c r="I236" s="221"/>
      <c r="J236" s="217"/>
      <c r="K236" s="217"/>
      <c r="L236" s="222"/>
      <c r="M236" s="223"/>
      <c r="N236" s="224"/>
      <c r="O236" s="224"/>
      <c r="P236" s="224"/>
      <c r="Q236" s="224"/>
      <c r="R236" s="224"/>
      <c r="S236" s="224"/>
      <c r="T236" s="225"/>
      <c r="AT236" s="226" t="s">
        <v>166</v>
      </c>
      <c r="AU236" s="226" t="s">
        <v>85</v>
      </c>
      <c r="AV236" s="12" t="s">
        <v>85</v>
      </c>
      <c r="AW236" s="12" t="s">
        <v>37</v>
      </c>
      <c r="AX236" s="12" t="s">
        <v>74</v>
      </c>
      <c r="AY236" s="226" t="s">
        <v>157</v>
      </c>
    </row>
    <row r="237" spans="2:51" s="12" customFormat="1" ht="13.5">
      <c r="B237" s="216"/>
      <c r="C237" s="217"/>
      <c r="D237" s="207" t="s">
        <v>166</v>
      </c>
      <c r="E237" s="218" t="s">
        <v>21</v>
      </c>
      <c r="F237" s="219" t="s">
        <v>442</v>
      </c>
      <c r="G237" s="217"/>
      <c r="H237" s="220">
        <v>593.6</v>
      </c>
      <c r="I237" s="221"/>
      <c r="J237" s="217"/>
      <c r="K237" s="217"/>
      <c r="L237" s="222"/>
      <c r="M237" s="223"/>
      <c r="N237" s="224"/>
      <c r="O237" s="224"/>
      <c r="P237" s="224"/>
      <c r="Q237" s="224"/>
      <c r="R237" s="224"/>
      <c r="S237" s="224"/>
      <c r="T237" s="225"/>
      <c r="AT237" s="226" t="s">
        <v>166</v>
      </c>
      <c r="AU237" s="226" t="s">
        <v>85</v>
      </c>
      <c r="AV237" s="12" t="s">
        <v>85</v>
      </c>
      <c r="AW237" s="12" t="s">
        <v>37</v>
      </c>
      <c r="AX237" s="12" t="s">
        <v>74</v>
      </c>
      <c r="AY237" s="226" t="s">
        <v>157</v>
      </c>
    </row>
    <row r="238" spans="2:51" s="13" customFormat="1" ht="13.5">
      <c r="B238" s="232"/>
      <c r="C238" s="233"/>
      <c r="D238" s="207" t="s">
        <v>166</v>
      </c>
      <c r="E238" s="234" t="s">
        <v>21</v>
      </c>
      <c r="F238" s="235" t="s">
        <v>285</v>
      </c>
      <c r="G238" s="233"/>
      <c r="H238" s="236">
        <v>1711.856</v>
      </c>
      <c r="I238" s="237"/>
      <c r="J238" s="233"/>
      <c r="K238" s="233"/>
      <c r="L238" s="238"/>
      <c r="M238" s="239"/>
      <c r="N238" s="240"/>
      <c r="O238" s="240"/>
      <c r="P238" s="240"/>
      <c r="Q238" s="240"/>
      <c r="R238" s="240"/>
      <c r="S238" s="240"/>
      <c r="T238" s="241"/>
      <c r="AT238" s="242" t="s">
        <v>166</v>
      </c>
      <c r="AU238" s="242" t="s">
        <v>85</v>
      </c>
      <c r="AV238" s="13" t="s">
        <v>164</v>
      </c>
      <c r="AW238" s="13" t="s">
        <v>37</v>
      </c>
      <c r="AX238" s="13" t="s">
        <v>82</v>
      </c>
      <c r="AY238" s="242" t="s">
        <v>157</v>
      </c>
    </row>
    <row r="239" spans="2:65" s="1" customFormat="1" ht="45.6" customHeight="1">
      <c r="B239" s="40"/>
      <c r="C239" s="193" t="s">
        <v>443</v>
      </c>
      <c r="D239" s="193" t="s">
        <v>160</v>
      </c>
      <c r="E239" s="194" t="s">
        <v>444</v>
      </c>
      <c r="F239" s="195" t="s">
        <v>445</v>
      </c>
      <c r="G239" s="196" t="s">
        <v>275</v>
      </c>
      <c r="H239" s="197">
        <v>2201</v>
      </c>
      <c r="I239" s="198">
        <v>84.2</v>
      </c>
      <c r="J239" s="199">
        <f>ROUND(I239*H239,2)</f>
        <v>185324.2</v>
      </c>
      <c r="K239" s="195" t="s">
        <v>214</v>
      </c>
      <c r="L239" s="60"/>
      <c r="M239" s="200" t="s">
        <v>21</v>
      </c>
      <c r="N239" s="201" t="s">
        <v>45</v>
      </c>
      <c r="O239" s="41"/>
      <c r="P239" s="202">
        <f>O239*H239</f>
        <v>0</v>
      </c>
      <c r="Q239" s="202">
        <v>0</v>
      </c>
      <c r="R239" s="202">
        <f>Q239*H239</f>
        <v>0</v>
      </c>
      <c r="S239" s="202">
        <v>0</v>
      </c>
      <c r="T239" s="203">
        <f>S239*H239</f>
        <v>0</v>
      </c>
      <c r="AR239" s="24" t="s">
        <v>164</v>
      </c>
      <c r="AT239" s="24" t="s">
        <v>160</v>
      </c>
      <c r="AU239" s="24" t="s">
        <v>85</v>
      </c>
      <c r="AY239" s="24" t="s">
        <v>157</v>
      </c>
      <c r="BE239" s="204">
        <f>IF(N239="základní",J239,0)</f>
        <v>185324.2</v>
      </c>
      <c r="BF239" s="204">
        <f>IF(N239="snížená",J239,0)</f>
        <v>0</v>
      </c>
      <c r="BG239" s="204">
        <f>IF(N239="zákl. přenesená",J239,0)</f>
        <v>0</v>
      </c>
      <c r="BH239" s="204">
        <f>IF(N239="sníž. přenesená",J239,0)</f>
        <v>0</v>
      </c>
      <c r="BI239" s="204">
        <f>IF(N239="nulová",J239,0)</f>
        <v>0</v>
      </c>
      <c r="BJ239" s="24" t="s">
        <v>82</v>
      </c>
      <c r="BK239" s="204">
        <f>ROUND(I239*H239,2)</f>
        <v>185324.2</v>
      </c>
      <c r="BL239" s="24" t="s">
        <v>164</v>
      </c>
      <c r="BM239" s="24" t="s">
        <v>446</v>
      </c>
    </row>
    <row r="240" spans="2:47" s="1" customFormat="1" ht="409.6">
      <c r="B240" s="40"/>
      <c r="C240" s="62"/>
      <c r="D240" s="207" t="s">
        <v>216</v>
      </c>
      <c r="E240" s="62"/>
      <c r="F240" s="243" t="s">
        <v>447</v>
      </c>
      <c r="G240" s="62"/>
      <c r="H240" s="62"/>
      <c r="I240" s="164"/>
      <c r="J240" s="62"/>
      <c r="K240" s="62"/>
      <c r="L240" s="60"/>
      <c r="M240" s="228"/>
      <c r="N240" s="41"/>
      <c r="O240" s="41"/>
      <c r="P240" s="41"/>
      <c r="Q240" s="41"/>
      <c r="R240" s="41"/>
      <c r="S240" s="41"/>
      <c r="T240" s="77"/>
      <c r="AT240" s="24" t="s">
        <v>216</v>
      </c>
      <c r="AU240" s="24" t="s">
        <v>85</v>
      </c>
    </row>
    <row r="241" spans="2:51" s="12" customFormat="1" ht="13.5">
      <c r="B241" s="216"/>
      <c r="C241" s="217"/>
      <c r="D241" s="207" t="s">
        <v>166</v>
      </c>
      <c r="E241" s="218" t="s">
        <v>21</v>
      </c>
      <c r="F241" s="219" t="s">
        <v>448</v>
      </c>
      <c r="G241" s="217"/>
      <c r="H241" s="220">
        <v>2201</v>
      </c>
      <c r="I241" s="221"/>
      <c r="J241" s="217"/>
      <c r="K241" s="217"/>
      <c r="L241" s="222"/>
      <c r="M241" s="223"/>
      <c r="N241" s="224"/>
      <c r="O241" s="224"/>
      <c r="P241" s="224"/>
      <c r="Q241" s="224"/>
      <c r="R241" s="224"/>
      <c r="S241" s="224"/>
      <c r="T241" s="225"/>
      <c r="AT241" s="226" t="s">
        <v>166</v>
      </c>
      <c r="AU241" s="226" t="s">
        <v>85</v>
      </c>
      <c r="AV241" s="12" t="s">
        <v>85</v>
      </c>
      <c r="AW241" s="12" t="s">
        <v>37</v>
      </c>
      <c r="AX241" s="12" t="s">
        <v>82</v>
      </c>
      <c r="AY241" s="226" t="s">
        <v>157</v>
      </c>
    </row>
    <row r="242" spans="2:65" s="1" customFormat="1" ht="34.2" customHeight="1">
      <c r="B242" s="40"/>
      <c r="C242" s="193" t="s">
        <v>449</v>
      </c>
      <c r="D242" s="193" t="s">
        <v>160</v>
      </c>
      <c r="E242" s="194" t="s">
        <v>450</v>
      </c>
      <c r="F242" s="195" t="s">
        <v>451</v>
      </c>
      <c r="G242" s="196" t="s">
        <v>275</v>
      </c>
      <c r="H242" s="197">
        <v>10049.4</v>
      </c>
      <c r="I242" s="198">
        <v>67.36</v>
      </c>
      <c r="J242" s="199">
        <f>ROUND(I242*H242,2)</f>
        <v>676927.58</v>
      </c>
      <c r="K242" s="195" t="s">
        <v>214</v>
      </c>
      <c r="L242" s="60"/>
      <c r="M242" s="200" t="s">
        <v>21</v>
      </c>
      <c r="N242" s="201" t="s">
        <v>45</v>
      </c>
      <c r="O242" s="41"/>
      <c r="P242" s="202">
        <f>O242*H242</f>
        <v>0</v>
      </c>
      <c r="Q242" s="202">
        <v>0</v>
      </c>
      <c r="R242" s="202">
        <f>Q242*H242</f>
        <v>0</v>
      </c>
      <c r="S242" s="202">
        <v>0</v>
      </c>
      <c r="T242" s="203">
        <f>S242*H242</f>
        <v>0</v>
      </c>
      <c r="AR242" s="24" t="s">
        <v>164</v>
      </c>
      <c r="AT242" s="24" t="s">
        <v>160</v>
      </c>
      <c r="AU242" s="24" t="s">
        <v>85</v>
      </c>
      <c r="AY242" s="24" t="s">
        <v>157</v>
      </c>
      <c r="BE242" s="204">
        <f>IF(N242="základní",J242,0)</f>
        <v>676927.58</v>
      </c>
      <c r="BF242" s="204">
        <f>IF(N242="snížená",J242,0)</f>
        <v>0</v>
      </c>
      <c r="BG242" s="204">
        <f>IF(N242="zákl. přenesená",J242,0)</f>
        <v>0</v>
      </c>
      <c r="BH242" s="204">
        <f>IF(N242="sníž. přenesená",J242,0)</f>
        <v>0</v>
      </c>
      <c r="BI242" s="204">
        <f>IF(N242="nulová",J242,0)</f>
        <v>0</v>
      </c>
      <c r="BJ242" s="24" t="s">
        <v>82</v>
      </c>
      <c r="BK242" s="204">
        <f>ROUND(I242*H242,2)</f>
        <v>676927.58</v>
      </c>
      <c r="BL242" s="24" t="s">
        <v>164</v>
      </c>
      <c r="BM242" s="24" t="s">
        <v>452</v>
      </c>
    </row>
    <row r="243" spans="2:47" s="1" customFormat="1" ht="409.6">
      <c r="B243" s="40"/>
      <c r="C243" s="62"/>
      <c r="D243" s="207" t="s">
        <v>216</v>
      </c>
      <c r="E243" s="62"/>
      <c r="F243" s="243" t="s">
        <v>447</v>
      </c>
      <c r="G243" s="62"/>
      <c r="H243" s="62"/>
      <c r="I243" s="164"/>
      <c r="J243" s="62"/>
      <c r="K243" s="62"/>
      <c r="L243" s="60"/>
      <c r="M243" s="228"/>
      <c r="N243" s="41"/>
      <c r="O243" s="41"/>
      <c r="P243" s="41"/>
      <c r="Q243" s="41"/>
      <c r="R243" s="41"/>
      <c r="S243" s="41"/>
      <c r="T243" s="77"/>
      <c r="AT243" s="24" t="s">
        <v>216</v>
      </c>
      <c r="AU243" s="24" t="s">
        <v>85</v>
      </c>
    </row>
    <row r="244" spans="2:51" s="12" customFormat="1" ht="13.5">
      <c r="B244" s="216"/>
      <c r="C244" s="217"/>
      <c r="D244" s="207" t="s">
        <v>166</v>
      </c>
      <c r="E244" s="218" t="s">
        <v>21</v>
      </c>
      <c r="F244" s="219" t="s">
        <v>453</v>
      </c>
      <c r="G244" s="217"/>
      <c r="H244" s="220">
        <v>8199</v>
      </c>
      <c r="I244" s="221"/>
      <c r="J244" s="217"/>
      <c r="K244" s="217"/>
      <c r="L244" s="222"/>
      <c r="M244" s="223"/>
      <c r="N244" s="224"/>
      <c r="O244" s="224"/>
      <c r="P244" s="224"/>
      <c r="Q244" s="224"/>
      <c r="R244" s="224"/>
      <c r="S244" s="224"/>
      <c r="T244" s="225"/>
      <c r="AT244" s="226" t="s">
        <v>166</v>
      </c>
      <c r="AU244" s="226" t="s">
        <v>85</v>
      </c>
      <c r="AV244" s="12" t="s">
        <v>85</v>
      </c>
      <c r="AW244" s="12" t="s">
        <v>37</v>
      </c>
      <c r="AX244" s="12" t="s">
        <v>74</v>
      </c>
      <c r="AY244" s="226" t="s">
        <v>157</v>
      </c>
    </row>
    <row r="245" spans="2:51" s="12" customFormat="1" ht="13.5">
      <c r="B245" s="216"/>
      <c r="C245" s="217"/>
      <c r="D245" s="207" t="s">
        <v>166</v>
      </c>
      <c r="E245" s="218" t="s">
        <v>21</v>
      </c>
      <c r="F245" s="219" t="s">
        <v>454</v>
      </c>
      <c r="G245" s="217"/>
      <c r="H245" s="220">
        <v>908.4</v>
      </c>
      <c r="I245" s="221"/>
      <c r="J245" s="217"/>
      <c r="K245" s="217"/>
      <c r="L245" s="222"/>
      <c r="M245" s="223"/>
      <c r="N245" s="224"/>
      <c r="O245" s="224"/>
      <c r="P245" s="224"/>
      <c r="Q245" s="224"/>
      <c r="R245" s="224"/>
      <c r="S245" s="224"/>
      <c r="T245" s="225"/>
      <c r="AT245" s="226" t="s">
        <v>166</v>
      </c>
      <c r="AU245" s="226" t="s">
        <v>85</v>
      </c>
      <c r="AV245" s="12" t="s">
        <v>85</v>
      </c>
      <c r="AW245" s="12" t="s">
        <v>37</v>
      </c>
      <c r="AX245" s="12" t="s">
        <v>74</v>
      </c>
      <c r="AY245" s="226" t="s">
        <v>157</v>
      </c>
    </row>
    <row r="246" spans="2:51" s="12" customFormat="1" ht="13.5">
      <c r="B246" s="216"/>
      <c r="C246" s="217"/>
      <c r="D246" s="207" t="s">
        <v>166</v>
      </c>
      <c r="E246" s="218" t="s">
        <v>21</v>
      </c>
      <c r="F246" s="219" t="s">
        <v>455</v>
      </c>
      <c r="G246" s="217"/>
      <c r="H246" s="220">
        <v>942</v>
      </c>
      <c r="I246" s="221"/>
      <c r="J246" s="217"/>
      <c r="K246" s="217"/>
      <c r="L246" s="222"/>
      <c r="M246" s="223"/>
      <c r="N246" s="224"/>
      <c r="O246" s="224"/>
      <c r="P246" s="224"/>
      <c r="Q246" s="224"/>
      <c r="R246" s="224"/>
      <c r="S246" s="224"/>
      <c r="T246" s="225"/>
      <c r="AT246" s="226" t="s">
        <v>166</v>
      </c>
      <c r="AU246" s="226" t="s">
        <v>85</v>
      </c>
      <c r="AV246" s="12" t="s">
        <v>85</v>
      </c>
      <c r="AW246" s="12" t="s">
        <v>37</v>
      </c>
      <c r="AX246" s="12" t="s">
        <v>74</v>
      </c>
      <c r="AY246" s="226" t="s">
        <v>157</v>
      </c>
    </row>
    <row r="247" spans="2:51" s="13" customFormat="1" ht="13.5">
      <c r="B247" s="232"/>
      <c r="C247" s="233"/>
      <c r="D247" s="207" t="s">
        <v>166</v>
      </c>
      <c r="E247" s="234" t="s">
        <v>21</v>
      </c>
      <c r="F247" s="235" t="s">
        <v>285</v>
      </c>
      <c r="G247" s="233"/>
      <c r="H247" s="236">
        <v>10049.4</v>
      </c>
      <c r="I247" s="237"/>
      <c r="J247" s="233"/>
      <c r="K247" s="233"/>
      <c r="L247" s="238"/>
      <c r="M247" s="239"/>
      <c r="N247" s="240"/>
      <c r="O247" s="240"/>
      <c r="P247" s="240"/>
      <c r="Q247" s="240"/>
      <c r="R247" s="240"/>
      <c r="S247" s="240"/>
      <c r="T247" s="241"/>
      <c r="AT247" s="242" t="s">
        <v>166</v>
      </c>
      <c r="AU247" s="242" t="s">
        <v>85</v>
      </c>
      <c r="AV247" s="13" t="s">
        <v>164</v>
      </c>
      <c r="AW247" s="13" t="s">
        <v>37</v>
      </c>
      <c r="AX247" s="13" t="s">
        <v>82</v>
      </c>
      <c r="AY247" s="242" t="s">
        <v>157</v>
      </c>
    </row>
    <row r="248" spans="2:65" s="1" customFormat="1" ht="14.4" customHeight="1">
      <c r="B248" s="40"/>
      <c r="C248" s="244" t="s">
        <v>456</v>
      </c>
      <c r="D248" s="244" t="s">
        <v>457</v>
      </c>
      <c r="E248" s="245" t="s">
        <v>458</v>
      </c>
      <c r="F248" s="246" t="s">
        <v>459</v>
      </c>
      <c r="G248" s="247" t="s">
        <v>460</v>
      </c>
      <c r="H248" s="248">
        <v>10139.2</v>
      </c>
      <c r="I248" s="249">
        <v>276.57</v>
      </c>
      <c r="J248" s="250">
        <f>ROUND(I248*H248,2)</f>
        <v>2804198.54</v>
      </c>
      <c r="K248" s="246" t="s">
        <v>214</v>
      </c>
      <c r="L248" s="251"/>
      <c r="M248" s="252" t="s">
        <v>21</v>
      </c>
      <c r="N248" s="253" t="s">
        <v>45</v>
      </c>
      <c r="O248" s="41"/>
      <c r="P248" s="202">
        <f>O248*H248</f>
        <v>0</v>
      </c>
      <c r="Q248" s="202">
        <v>1</v>
      </c>
      <c r="R248" s="202">
        <f>Q248*H248</f>
        <v>10139.2</v>
      </c>
      <c r="S248" s="202">
        <v>0</v>
      </c>
      <c r="T248" s="203">
        <f>S248*H248</f>
        <v>0</v>
      </c>
      <c r="AR248" s="24" t="s">
        <v>251</v>
      </c>
      <c r="AT248" s="24" t="s">
        <v>457</v>
      </c>
      <c r="AU248" s="24" t="s">
        <v>85</v>
      </c>
      <c r="AY248" s="24" t="s">
        <v>157</v>
      </c>
      <c r="BE248" s="204">
        <f>IF(N248="základní",J248,0)</f>
        <v>2804198.54</v>
      </c>
      <c r="BF248" s="204">
        <f>IF(N248="snížená",J248,0)</f>
        <v>0</v>
      </c>
      <c r="BG248" s="204">
        <f>IF(N248="zákl. přenesená",J248,0)</f>
        <v>0</v>
      </c>
      <c r="BH248" s="204">
        <f>IF(N248="sníž. přenesená",J248,0)</f>
        <v>0</v>
      </c>
      <c r="BI248" s="204">
        <f>IF(N248="nulová",J248,0)</f>
        <v>0</v>
      </c>
      <c r="BJ248" s="24" t="s">
        <v>82</v>
      </c>
      <c r="BK248" s="204">
        <f>ROUND(I248*H248,2)</f>
        <v>2804198.54</v>
      </c>
      <c r="BL248" s="24" t="s">
        <v>164</v>
      </c>
      <c r="BM248" s="24" t="s">
        <v>461</v>
      </c>
    </row>
    <row r="249" spans="2:51" s="12" customFormat="1" ht="13.5">
      <c r="B249" s="216"/>
      <c r="C249" s="217"/>
      <c r="D249" s="207" t="s">
        <v>166</v>
      </c>
      <c r="E249" s="218" t="s">
        <v>21</v>
      </c>
      <c r="F249" s="219" t="s">
        <v>462</v>
      </c>
      <c r="G249" s="217"/>
      <c r="H249" s="220">
        <v>8620.2</v>
      </c>
      <c r="I249" s="221"/>
      <c r="J249" s="217"/>
      <c r="K249" s="217"/>
      <c r="L249" s="222"/>
      <c r="M249" s="223"/>
      <c r="N249" s="224"/>
      <c r="O249" s="224"/>
      <c r="P249" s="224"/>
      <c r="Q249" s="224"/>
      <c r="R249" s="224"/>
      <c r="S249" s="224"/>
      <c r="T249" s="225"/>
      <c r="AT249" s="226" t="s">
        <v>166</v>
      </c>
      <c r="AU249" s="226" t="s">
        <v>85</v>
      </c>
      <c r="AV249" s="12" t="s">
        <v>85</v>
      </c>
      <c r="AW249" s="12" t="s">
        <v>37</v>
      </c>
      <c r="AX249" s="12" t="s">
        <v>74</v>
      </c>
      <c r="AY249" s="226" t="s">
        <v>157</v>
      </c>
    </row>
    <row r="250" spans="2:51" s="12" customFormat="1" ht="13.5">
      <c r="B250" s="216"/>
      <c r="C250" s="217"/>
      <c r="D250" s="207" t="s">
        <v>166</v>
      </c>
      <c r="E250" s="218" t="s">
        <v>21</v>
      </c>
      <c r="F250" s="219" t="s">
        <v>463</v>
      </c>
      <c r="G250" s="217"/>
      <c r="H250" s="220">
        <v>1519</v>
      </c>
      <c r="I250" s="221"/>
      <c r="J250" s="217"/>
      <c r="K250" s="217"/>
      <c r="L250" s="222"/>
      <c r="M250" s="223"/>
      <c r="N250" s="224"/>
      <c r="O250" s="224"/>
      <c r="P250" s="224"/>
      <c r="Q250" s="224"/>
      <c r="R250" s="224"/>
      <c r="S250" s="224"/>
      <c r="T250" s="225"/>
      <c r="AT250" s="226" t="s">
        <v>166</v>
      </c>
      <c r="AU250" s="226" t="s">
        <v>85</v>
      </c>
      <c r="AV250" s="12" t="s">
        <v>85</v>
      </c>
      <c r="AW250" s="12" t="s">
        <v>37</v>
      </c>
      <c r="AX250" s="12" t="s">
        <v>74</v>
      </c>
      <c r="AY250" s="226" t="s">
        <v>157</v>
      </c>
    </row>
    <row r="251" spans="2:51" s="13" customFormat="1" ht="13.5">
      <c r="B251" s="232"/>
      <c r="C251" s="233"/>
      <c r="D251" s="207" t="s">
        <v>166</v>
      </c>
      <c r="E251" s="234" t="s">
        <v>21</v>
      </c>
      <c r="F251" s="235" t="s">
        <v>285</v>
      </c>
      <c r="G251" s="233"/>
      <c r="H251" s="236">
        <v>10139.2</v>
      </c>
      <c r="I251" s="237"/>
      <c r="J251" s="233"/>
      <c r="K251" s="233"/>
      <c r="L251" s="238"/>
      <c r="M251" s="239"/>
      <c r="N251" s="240"/>
      <c r="O251" s="240"/>
      <c r="P251" s="240"/>
      <c r="Q251" s="240"/>
      <c r="R251" s="240"/>
      <c r="S251" s="240"/>
      <c r="T251" s="241"/>
      <c r="AT251" s="242" t="s">
        <v>166</v>
      </c>
      <c r="AU251" s="242" t="s">
        <v>85</v>
      </c>
      <c r="AV251" s="13" t="s">
        <v>164</v>
      </c>
      <c r="AW251" s="13" t="s">
        <v>37</v>
      </c>
      <c r="AX251" s="13" t="s">
        <v>82</v>
      </c>
      <c r="AY251" s="242" t="s">
        <v>157</v>
      </c>
    </row>
    <row r="252" spans="2:65" s="1" customFormat="1" ht="34.2" customHeight="1">
      <c r="B252" s="40"/>
      <c r="C252" s="193" t="s">
        <v>464</v>
      </c>
      <c r="D252" s="193" t="s">
        <v>160</v>
      </c>
      <c r="E252" s="194" t="s">
        <v>465</v>
      </c>
      <c r="F252" s="195" t="s">
        <v>466</v>
      </c>
      <c r="G252" s="196" t="s">
        <v>213</v>
      </c>
      <c r="H252" s="197">
        <v>702.8</v>
      </c>
      <c r="I252" s="198">
        <v>3490.87</v>
      </c>
      <c r="J252" s="199">
        <f>ROUND(I252*H252,2)</f>
        <v>2453383.44</v>
      </c>
      <c r="K252" s="195" t="s">
        <v>214</v>
      </c>
      <c r="L252" s="60"/>
      <c r="M252" s="200" t="s">
        <v>21</v>
      </c>
      <c r="N252" s="201" t="s">
        <v>45</v>
      </c>
      <c r="O252" s="41"/>
      <c r="P252" s="202">
        <f>O252*H252</f>
        <v>0</v>
      </c>
      <c r="Q252" s="202">
        <v>0.012</v>
      </c>
      <c r="R252" s="202">
        <f>Q252*H252</f>
        <v>8.4336</v>
      </c>
      <c r="S252" s="202">
        <v>0</v>
      </c>
      <c r="T252" s="203">
        <f>S252*H252</f>
        <v>0</v>
      </c>
      <c r="AR252" s="24" t="s">
        <v>164</v>
      </c>
      <c r="AT252" s="24" t="s">
        <v>160</v>
      </c>
      <c r="AU252" s="24" t="s">
        <v>85</v>
      </c>
      <c r="AY252" s="24" t="s">
        <v>157</v>
      </c>
      <c r="BE252" s="204">
        <f>IF(N252="základní",J252,0)</f>
        <v>2453383.44</v>
      </c>
      <c r="BF252" s="204">
        <f>IF(N252="snížená",J252,0)</f>
        <v>0</v>
      </c>
      <c r="BG252" s="204">
        <f>IF(N252="zákl. přenesená",J252,0)</f>
        <v>0</v>
      </c>
      <c r="BH252" s="204">
        <f>IF(N252="sníž. přenesená",J252,0)</f>
        <v>0</v>
      </c>
      <c r="BI252" s="204">
        <f>IF(N252="nulová",J252,0)</f>
        <v>0</v>
      </c>
      <c r="BJ252" s="24" t="s">
        <v>82</v>
      </c>
      <c r="BK252" s="204">
        <f>ROUND(I252*H252,2)</f>
        <v>2453383.44</v>
      </c>
      <c r="BL252" s="24" t="s">
        <v>164</v>
      </c>
      <c r="BM252" s="24" t="s">
        <v>467</v>
      </c>
    </row>
    <row r="253" spans="2:47" s="1" customFormat="1" ht="216">
      <c r="B253" s="40"/>
      <c r="C253" s="62"/>
      <c r="D253" s="207" t="s">
        <v>216</v>
      </c>
      <c r="E253" s="62"/>
      <c r="F253" s="227" t="s">
        <v>468</v>
      </c>
      <c r="G253" s="62"/>
      <c r="H253" s="62"/>
      <c r="I253" s="164"/>
      <c r="J253" s="62"/>
      <c r="K253" s="62"/>
      <c r="L253" s="60"/>
      <c r="M253" s="228"/>
      <c r="N253" s="41"/>
      <c r="O253" s="41"/>
      <c r="P253" s="41"/>
      <c r="Q253" s="41"/>
      <c r="R253" s="41"/>
      <c r="S253" s="41"/>
      <c r="T253" s="77"/>
      <c r="AT253" s="24" t="s">
        <v>216</v>
      </c>
      <c r="AU253" s="24" t="s">
        <v>85</v>
      </c>
    </row>
    <row r="254" spans="2:51" s="12" customFormat="1" ht="13.5">
      <c r="B254" s="216"/>
      <c r="C254" s="217"/>
      <c r="D254" s="207" t="s">
        <v>166</v>
      </c>
      <c r="E254" s="218" t="s">
        <v>21</v>
      </c>
      <c r="F254" s="219" t="s">
        <v>469</v>
      </c>
      <c r="G254" s="217"/>
      <c r="H254" s="220">
        <v>702.8</v>
      </c>
      <c r="I254" s="221"/>
      <c r="J254" s="217"/>
      <c r="K254" s="217"/>
      <c r="L254" s="222"/>
      <c r="M254" s="223"/>
      <c r="N254" s="224"/>
      <c r="O254" s="224"/>
      <c r="P254" s="224"/>
      <c r="Q254" s="224"/>
      <c r="R254" s="224"/>
      <c r="S254" s="224"/>
      <c r="T254" s="225"/>
      <c r="AT254" s="226" t="s">
        <v>166</v>
      </c>
      <c r="AU254" s="226" t="s">
        <v>85</v>
      </c>
      <c r="AV254" s="12" t="s">
        <v>85</v>
      </c>
      <c r="AW254" s="12" t="s">
        <v>37</v>
      </c>
      <c r="AX254" s="12" t="s">
        <v>82</v>
      </c>
      <c r="AY254" s="226" t="s">
        <v>157</v>
      </c>
    </row>
    <row r="255" spans="2:65" s="1" customFormat="1" ht="34.2" customHeight="1">
      <c r="B255" s="40"/>
      <c r="C255" s="193" t="s">
        <v>470</v>
      </c>
      <c r="D255" s="193" t="s">
        <v>160</v>
      </c>
      <c r="E255" s="194" t="s">
        <v>471</v>
      </c>
      <c r="F255" s="195" t="s">
        <v>472</v>
      </c>
      <c r="G255" s="196" t="s">
        <v>213</v>
      </c>
      <c r="H255" s="197">
        <v>1103.1</v>
      </c>
      <c r="I255" s="198">
        <v>4216.09</v>
      </c>
      <c r="J255" s="199">
        <f>ROUND(I255*H255,2)</f>
        <v>4650768.88</v>
      </c>
      <c r="K255" s="195" t="s">
        <v>214</v>
      </c>
      <c r="L255" s="60"/>
      <c r="M255" s="200" t="s">
        <v>21</v>
      </c>
      <c r="N255" s="201" t="s">
        <v>45</v>
      </c>
      <c r="O255" s="41"/>
      <c r="P255" s="202">
        <f>O255*H255</f>
        <v>0</v>
      </c>
      <c r="Q255" s="202">
        <v>0.012</v>
      </c>
      <c r="R255" s="202">
        <f>Q255*H255</f>
        <v>13.2372</v>
      </c>
      <c r="S255" s="202">
        <v>0</v>
      </c>
      <c r="T255" s="203">
        <f>S255*H255</f>
        <v>0</v>
      </c>
      <c r="AR255" s="24" t="s">
        <v>164</v>
      </c>
      <c r="AT255" s="24" t="s">
        <v>160</v>
      </c>
      <c r="AU255" s="24" t="s">
        <v>85</v>
      </c>
      <c r="AY255" s="24" t="s">
        <v>157</v>
      </c>
      <c r="BE255" s="204">
        <f>IF(N255="základní",J255,0)</f>
        <v>4650768.88</v>
      </c>
      <c r="BF255" s="204">
        <f>IF(N255="snížená",J255,0)</f>
        <v>0</v>
      </c>
      <c r="BG255" s="204">
        <f>IF(N255="zákl. přenesená",J255,0)</f>
        <v>0</v>
      </c>
      <c r="BH255" s="204">
        <f>IF(N255="sníž. přenesená",J255,0)</f>
        <v>0</v>
      </c>
      <c r="BI255" s="204">
        <f>IF(N255="nulová",J255,0)</f>
        <v>0</v>
      </c>
      <c r="BJ255" s="24" t="s">
        <v>82</v>
      </c>
      <c r="BK255" s="204">
        <f>ROUND(I255*H255,2)</f>
        <v>4650768.88</v>
      </c>
      <c r="BL255" s="24" t="s">
        <v>164</v>
      </c>
      <c r="BM255" s="24" t="s">
        <v>473</v>
      </c>
    </row>
    <row r="256" spans="2:47" s="1" customFormat="1" ht="216">
      <c r="B256" s="40"/>
      <c r="C256" s="62"/>
      <c r="D256" s="207" t="s">
        <v>216</v>
      </c>
      <c r="E256" s="62"/>
      <c r="F256" s="227" t="s">
        <v>468</v>
      </c>
      <c r="G256" s="62"/>
      <c r="H256" s="62"/>
      <c r="I256" s="164"/>
      <c r="J256" s="62"/>
      <c r="K256" s="62"/>
      <c r="L256" s="60"/>
      <c r="M256" s="228"/>
      <c r="N256" s="41"/>
      <c r="O256" s="41"/>
      <c r="P256" s="41"/>
      <c r="Q256" s="41"/>
      <c r="R256" s="41"/>
      <c r="S256" s="41"/>
      <c r="T256" s="77"/>
      <c r="AT256" s="24" t="s">
        <v>216</v>
      </c>
      <c r="AU256" s="24" t="s">
        <v>85</v>
      </c>
    </row>
    <row r="257" spans="2:51" s="12" customFormat="1" ht="13.5">
      <c r="B257" s="216"/>
      <c r="C257" s="217"/>
      <c r="D257" s="207" t="s">
        <v>166</v>
      </c>
      <c r="E257" s="218" t="s">
        <v>21</v>
      </c>
      <c r="F257" s="219" t="s">
        <v>474</v>
      </c>
      <c r="G257" s="217"/>
      <c r="H257" s="220">
        <v>1103.1</v>
      </c>
      <c r="I257" s="221"/>
      <c r="J257" s="217"/>
      <c r="K257" s="217"/>
      <c r="L257" s="222"/>
      <c r="M257" s="223"/>
      <c r="N257" s="224"/>
      <c r="O257" s="224"/>
      <c r="P257" s="224"/>
      <c r="Q257" s="224"/>
      <c r="R257" s="224"/>
      <c r="S257" s="224"/>
      <c r="T257" s="225"/>
      <c r="AT257" s="226" t="s">
        <v>166</v>
      </c>
      <c r="AU257" s="226" t="s">
        <v>85</v>
      </c>
      <c r="AV257" s="12" t="s">
        <v>85</v>
      </c>
      <c r="AW257" s="12" t="s">
        <v>37</v>
      </c>
      <c r="AX257" s="12" t="s">
        <v>82</v>
      </c>
      <c r="AY257" s="226" t="s">
        <v>157</v>
      </c>
    </row>
    <row r="258" spans="2:65" s="1" customFormat="1" ht="14.4" customHeight="1">
      <c r="B258" s="40"/>
      <c r="C258" s="193" t="s">
        <v>475</v>
      </c>
      <c r="D258" s="193" t="s">
        <v>160</v>
      </c>
      <c r="E258" s="194" t="s">
        <v>476</v>
      </c>
      <c r="F258" s="195" t="s">
        <v>477</v>
      </c>
      <c r="G258" s="196" t="s">
        <v>275</v>
      </c>
      <c r="H258" s="197">
        <v>13298.1</v>
      </c>
      <c r="I258" s="198">
        <v>27.04</v>
      </c>
      <c r="J258" s="199">
        <f>ROUND(I258*H258,2)</f>
        <v>359580.62</v>
      </c>
      <c r="K258" s="195" t="s">
        <v>214</v>
      </c>
      <c r="L258" s="60"/>
      <c r="M258" s="200" t="s">
        <v>21</v>
      </c>
      <c r="N258" s="201" t="s">
        <v>45</v>
      </c>
      <c r="O258" s="41"/>
      <c r="P258" s="202">
        <f>O258*H258</f>
        <v>0</v>
      </c>
      <c r="Q258" s="202">
        <v>0</v>
      </c>
      <c r="R258" s="202">
        <f>Q258*H258</f>
        <v>0</v>
      </c>
      <c r="S258" s="202">
        <v>0</v>
      </c>
      <c r="T258" s="203">
        <f>S258*H258</f>
        <v>0</v>
      </c>
      <c r="AR258" s="24" t="s">
        <v>164</v>
      </c>
      <c r="AT258" s="24" t="s">
        <v>160</v>
      </c>
      <c r="AU258" s="24" t="s">
        <v>85</v>
      </c>
      <c r="AY258" s="24" t="s">
        <v>157</v>
      </c>
      <c r="BE258" s="204">
        <f>IF(N258="základní",J258,0)</f>
        <v>359580.62</v>
      </c>
      <c r="BF258" s="204">
        <f>IF(N258="snížená",J258,0)</f>
        <v>0</v>
      </c>
      <c r="BG258" s="204">
        <f>IF(N258="zákl. přenesená",J258,0)</f>
        <v>0</v>
      </c>
      <c r="BH258" s="204">
        <f>IF(N258="sníž. přenesená",J258,0)</f>
        <v>0</v>
      </c>
      <c r="BI258" s="204">
        <f>IF(N258="nulová",J258,0)</f>
        <v>0</v>
      </c>
      <c r="BJ258" s="24" t="s">
        <v>82</v>
      </c>
      <c r="BK258" s="204">
        <f>ROUND(I258*H258,2)</f>
        <v>359580.62</v>
      </c>
      <c r="BL258" s="24" t="s">
        <v>164</v>
      </c>
      <c r="BM258" s="24" t="s">
        <v>478</v>
      </c>
    </row>
    <row r="259" spans="2:47" s="1" customFormat="1" ht="396">
      <c r="B259" s="40"/>
      <c r="C259" s="62"/>
      <c r="D259" s="207" t="s">
        <v>216</v>
      </c>
      <c r="E259" s="62"/>
      <c r="F259" s="227" t="s">
        <v>479</v>
      </c>
      <c r="G259" s="62"/>
      <c r="H259" s="62"/>
      <c r="I259" s="164"/>
      <c r="J259" s="62"/>
      <c r="K259" s="62"/>
      <c r="L259" s="60"/>
      <c r="M259" s="228"/>
      <c r="N259" s="41"/>
      <c r="O259" s="41"/>
      <c r="P259" s="41"/>
      <c r="Q259" s="41"/>
      <c r="R259" s="41"/>
      <c r="S259" s="41"/>
      <c r="T259" s="77"/>
      <c r="AT259" s="24" t="s">
        <v>216</v>
      </c>
      <c r="AU259" s="24" t="s">
        <v>85</v>
      </c>
    </row>
    <row r="260" spans="2:51" s="12" customFormat="1" ht="13.5">
      <c r="B260" s="216"/>
      <c r="C260" s="217"/>
      <c r="D260" s="207" t="s">
        <v>166</v>
      </c>
      <c r="E260" s="218" t="s">
        <v>21</v>
      </c>
      <c r="F260" s="219" t="s">
        <v>480</v>
      </c>
      <c r="G260" s="217"/>
      <c r="H260" s="220">
        <v>13298.1</v>
      </c>
      <c r="I260" s="221"/>
      <c r="J260" s="217"/>
      <c r="K260" s="217"/>
      <c r="L260" s="222"/>
      <c r="M260" s="223"/>
      <c r="N260" s="224"/>
      <c r="O260" s="224"/>
      <c r="P260" s="224"/>
      <c r="Q260" s="224"/>
      <c r="R260" s="224"/>
      <c r="S260" s="224"/>
      <c r="T260" s="225"/>
      <c r="AT260" s="226" t="s">
        <v>166</v>
      </c>
      <c r="AU260" s="226" t="s">
        <v>85</v>
      </c>
      <c r="AV260" s="12" t="s">
        <v>85</v>
      </c>
      <c r="AW260" s="12" t="s">
        <v>37</v>
      </c>
      <c r="AX260" s="12" t="s">
        <v>82</v>
      </c>
      <c r="AY260" s="226" t="s">
        <v>157</v>
      </c>
    </row>
    <row r="261" spans="2:65" s="1" customFormat="1" ht="34.2" customHeight="1">
      <c r="B261" s="40"/>
      <c r="C261" s="193" t="s">
        <v>481</v>
      </c>
      <c r="D261" s="193" t="s">
        <v>160</v>
      </c>
      <c r="E261" s="194" t="s">
        <v>482</v>
      </c>
      <c r="F261" s="195" t="s">
        <v>483</v>
      </c>
      <c r="G261" s="196" t="s">
        <v>460</v>
      </c>
      <c r="H261" s="197">
        <v>3512.34</v>
      </c>
      <c r="I261" s="198">
        <v>122.92</v>
      </c>
      <c r="J261" s="199">
        <f>ROUND(I261*H261,2)</f>
        <v>431736.83</v>
      </c>
      <c r="K261" s="195" t="s">
        <v>214</v>
      </c>
      <c r="L261" s="60"/>
      <c r="M261" s="200" t="s">
        <v>21</v>
      </c>
      <c r="N261" s="201" t="s">
        <v>45</v>
      </c>
      <c r="O261" s="41"/>
      <c r="P261" s="202">
        <f>O261*H261</f>
        <v>0</v>
      </c>
      <c r="Q261" s="202">
        <v>0</v>
      </c>
      <c r="R261" s="202">
        <f>Q261*H261</f>
        <v>0</v>
      </c>
      <c r="S261" s="202">
        <v>0</v>
      </c>
      <c r="T261" s="203">
        <f>S261*H261</f>
        <v>0</v>
      </c>
      <c r="AR261" s="24" t="s">
        <v>164</v>
      </c>
      <c r="AT261" s="24" t="s">
        <v>160</v>
      </c>
      <c r="AU261" s="24" t="s">
        <v>85</v>
      </c>
      <c r="AY261" s="24" t="s">
        <v>157</v>
      </c>
      <c r="BE261" s="204">
        <f>IF(N261="základní",J261,0)</f>
        <v>431736.83</v>
      </c>
      <c r="BF261" s="204">
        <f>IF(N261="snížená",J261,0)</f>
        <v>0</v>
      </c>
      <c r="BG261" s="204">
        <f>IF(N261="zákl. přenesená",J261,0)</f>
        <v>0</v>
      </c>
      <c r="BH261" s="204">
        <f>IF(N261="sníž. přenesená",J261,0)</f>
        <v>0</v>
      </c>
      <c r="BI261" s="204">
        <f>IF(N261="nulová",J261,0)</f>
        <v>0</v>
      </c>
      <c r="BJ261" s="24" t="s">
        <v>82</v>
      </c>
      <c r="BK261" s="204">
        <f>ROUND(I261*H261,2)</f>
        <v>431736.83</v>
      </c>
      <c r="BL261" s="24" t="s">
        <v>164</v>
      </c>
      <c r="BM261" s="24" t="s">
        <v>484</v>
      </c>
    </row>
    <row r="262" spans="2:47" s="1" customFormat="1" ht="48">
      <c r="B262" s="40"/>
      <c r="C262" s="62"/>
      <c r="D262" s="207" t="s">
        <v>216</v>
      </c>
      <c r="E262" s="62"/>
      <c r="F262" s="227" t="s">
        <v>485</v>
      </c>
      <c r="G262" s="62"/>
      <c r="H262" s="62"/>
      <c r="I262" s="164"/>
      <c r="J262" s="62"/>
      <c r="K262" s="62"/>
      <c r="L262" s="60"/>
      <c r="M262" s="228"/>
      <c r="N262" s="41"/>
      <c r="O262" s="41"/>
      <c r="P262" s="41"/>
      <c r="Q262" s="41"/>
      <c r="R262" s="41"/>
      <c r="S262" s="41"/>
      <c r="T262" s="77"/>
      <c r="AT262" s="24" t="s">
        <v>216</v>
      </c>
      <c r="AU262" s="24" t="s">
        <v>85</v>
      </c>
    </row>
    <row r="263" spans="2:51" s="12" customFormat="1" ht="13.5">
      <c r="B263" s="216"/>
      <c r="C263" s="217"/>
      <c r="D263" s="207" t="s">
        <v>166</v>
      </c>
      <c r="E263" s="218" t="s">
        <v>21</v>
      </c>
      <c r="F263" s="219" t="s">
        <v>486</v>
      </c>
      <c r="G263" s="217"/>
      <c r="H263" s="220">
        <v>3512.34</v>
      </c>
      <c r="I263" s="221"/>
      <c r="J263" s="217"/>
      <c r="K263" s="217"/>
      <c r="L263" s="222"/>
      <c r="M263" s="223"/>
      <c r="N263" s="224"/>
      <c r="O263" s="224"/>
      <c r="P263" s="224"/>
      <c r="Q263" s="224"/>
      <c r="R263" s="224"/>
      <c r="S263" s="224"/>
      <c r="T263" s="225"/>
      <c r="AT263" s="226" t="s">
        <v>166</v>
      </c>
      <c r="AU263" s="226" t="s">
        <v>85</v>
      </c>
      <c r="AV263" s="12" t="s">
        <v>85</v>
      </c>
      <c r="AW263" s="12" t="s">
        <v>37</v>
      </c>
      <c r="AX263" s="12" t="s">
        <v>82</v>
      </c>
      <c r="AY263" s="226" t="s">
        <v>157</v>
      </c>
    </row>
    <row r="264" spans="2:65" s="1" customFormat="1" ht="34.2" customHeight="1">
      <c r="B264" s="40"/>
      <c r="C264" s="193" t="s">
        <v>487</v>
      </c>
      <c r="D264" s="193" t="s">
        <v>160</v>
      </c>
      <c r="E264" s="194" t="s">
        <v>488</v>
      </c>
      <c r="F264" s="195" t="s">
        <v>489</v>
      </c>
      <c r="G264" s="196" t="s">
        <v>275</v>
      </c>
      <c r="H264" s="197">
        <v>2178.588</v>
      </c>
      <c r="I264" s="198">
        <v>190.52</v>
      </c>
      <c r="J264" s="199">
        <f>ROUND(I264*H264,2)</f>
        <v>415064.59</v>
      </c>
      <c r="K264" s="195" t="s">
        <v>214</v>
      </c>
      <c r="L264" s="60"/>
      <c r="M264" s="200" t="s">
        <v>21</v>
      </c>
      <c r="N264" s="201" t="s">
        <v>45</v>
      </c>
      <c r="O264" s="41"/>
      <c r="P264" s="202">
        <f>O264*H264</f>
        <v>0</v>
      </c>
      <c r="Q264" s="202">
        <v>0</v>
      </c>
      <c r="R264" s="202">
        <f>Q264*H264</f>
        <v>0</v>
      </c>
      <c r="S264" s="202">
        <v>0</v>
      </c>
      <c r="T264" s="203">
        <f>S264*H264</f>
        <v>0</v>
      </c>
      <c r="AR264" s="24" t="s">
        <v>164</v>
      </c>
      <c r="AT264" s="24" t="s">
        <v>160</v>
      </c>
      <c r="AU264" s="24" t="s">
        <v>85</v>
      </c>
      <c r="AY264" s="24" t="s">
        <v>157</v>
      </c>
      <c r="BE264" s="204">
        <f>IF(N264="základní",J264,0)</f>
        <v>415064.59</v>
      </c>
      <c r="BF264" s="204">
        <f>IF(N264="snížená",J264,0)</f>
        <v>0</v>
      </c>
      <c r="BG264" s="204">
        <f>IF(N264="zákl. přenesená",J264,0)</f>
        <v>0</v>
      </c>
      <c r="BH264" s="204">
        <f>IF(N264="sníž. přenesená",J264,0)</f>
        <v>0</v>
      </c>
      <c r="BI264" s="204">
        <f>IF(N264="nulová",J264,0)</f>
        <v>0</v>
      </c>
      <c r="BJ264" s="24" t="s">
        <v>82</v>
      </c>
      <c r="BK264" s="204">
        <f>ROUND(I264*H264,2)</f>
        <v>415064.59</v>
      </c>
      <c r="BL264" s="24" t="s">
        <v>164</v>
      </c>
      <c r="BM264" s="24" t="s">
        <v>490</v>
      </c>
    </row>
    <row r="265" spans="2:47" s="1" customFormat="1" ht="409.6">
      <c r="B265" s="40"/>
      <c r="C265" s="62"/>
      <c r="D265" s="207" t="s">
        <v>216</v>
      </c>
      <c r="E265" s="62"/>
      <c r="F265" s="243" t="s">
        <v>491</v>
      </c>
      <c r="G265" s="62"/>
      <c r="H265" s="62"/>
      <c r="I265" s="164"/>
      <c r="J265" s="62"/>
      <c r="K265" s="62"/>
      <c r="L265" s="60"/>
      <c r="M265" s="228"/>
      <c r="N265" s="41"/>
      <c r="O265" s="41"/>
      <c r="P265" s="41"/>
      <c r="Q265" s="41"/>
      <c r="R265" s="41"/>
      <c r="S265" s="41"/>
      <c r="T265" s="77"/>
      <c r="AT265" s="24" t="s">
        <v>216</v>
      </c>
      <c r="AU265" s="24" t="s">
        <v>85</v>
      </c>
    </row>
    <row r="266" spans="2:51" s="12" customFormat="1" ht="13.5">
      <c r="B266" s="216"/>
      <c r="C266" s="217"/>
      <c r="D266" s="207" t="s">
        <v>166</v>
      </c>
      <c r="E266" s="218" t="s">
        <v>21</v>
      </c>
      <c r="F266" s="219" t="s">
        <v>492</v>
      </c>
      <c r="G266" s="217"/>
      <c r="H266" s="220">
        <v>336.988</v>
      </c>
      <c r="I266" s="221"/>
      <c r="J266" s="217"/>
      <c r="K266" s="217"/>
      <c r="L266" s="222"/>
      <c r="M266" s="223"/>
      <c r="N266" s="224"/>
      <c r="O266" s="224"/>
      <c r="P266" s="224"/>
      <c r="Q266" s="224"/>
      <c r="R266" s="224"/>
      <c r="S266" s="224"/>
      <c r="T266" s="225"/>
      <c r="AT266" s="226" t="s">
        <v>166</v>
      </c>
      <c r="AU266" s="226" t="s">
        <v>85</v>
      </c>
      <c r="AV266" s="12" t="s">
        <v>85</v>
      </c>
      <c r="AW266" s="12" t="s">
        <v>37</v>
      </c>
      <c r="AX266" s="12" t="s">
        <v>74</v>
      </c>
      <c r="AY266" s="226" t="s">
        <v>157</v>
      </c>
    </row>
    <row r="267" spans="2:51" s="12" customFormat="1" ht="13.5">
      <c r="B267" s="216"/>
      <c r="C267" s="217"/>
      <c r="D267" s="207" t="s">
        <v>166</v>
      </c>
      <c r="E267" s="218" t="s">
        <v>21</v>
      </c>
      <c r="F267" s="219" t="s">
        <v>493</v>
      </c>
      <c r="G267" s="217"/>
      <c r="H267" s="220">
        <v>1240</v>
      </c>
      <c r="I267" s="221"/>
      <c r="J267" s="217"/>
      <c r="K267" s="217"/>
      <c r="L267" s="222"/>
      <c r="M267" s="223"/>
      <c r="N267" s="224"/>
      <c r="O267" s="224"/>
      <c r="P267" s="224"/>
      <c r="Q267" s="224"/>
      <c r="R267" s="224"/>
      <c r="S267" s="224"/>
      <c r="T267" s="225"/>
      <c r="AT267" s="226" t="s">
        <v>166</v>
      </c>
      <c r="AU267" s="226" t="s">
        <v>85</v>
      </c>
      <c r="AV267" s="12" t="s">
        <v>85</v>
      </c>
      <c r="AW267" s="12" t="s">
        <v>37</v>
      </c>
      <c r="AX267" s="12" t="s">
        <v>74</v>
      </c>
      <c r="AY267" s="226" t="s">
        <v>157</v>
      </c>
    </row>
    <row r="268" spans="2:51" s="12" customFormat="1" ht="13.5">
      <c r="B268" s="216"/>
      <c r="C268" s="217"/>
      <c r="D268" s="207" t="s">
        <v>166</v>
      </c>
      <c r="E268" s="218" t="s">
        <v>21</v>
      </c>
      <c r="F268" s="219" t="s">
        <v>494</v>
      </c>
      <c r="G268" s="217"/>
      <c r="H268" s="220">
        <v>8</v>
      </c>
      <c r="I268" s="221"/>
      <c r="J268" s="217"/>
      <c r="K268" s="217"/>
      <c r="L268" s="222"/>
      <c r="M268" s="223"/>
      <c r="N268" s="224"/>
      <c r="O268" s="224"/>
      <c r="P268" s="224"/>
      <c r="Q268" s="224"/>
      <c r="R268" s="224"/>
      <c r="S268" s="224"/>
      <c r="T268" s="225"/>
      <c r="AT268" s="226" t="s">
        <v>166</v>
      </c>
      <c r="AU268" s="226" t="s">
        <v>85</v>
      </c>
      <c r="AV268" s="12" t="s">
        <v>85</v>
      </c>
      <c r="AW268" s="12" t="s">
        <v>37</v>
      </c>
      <c r="AX268" s="12" t="s">
        <v>74</v>
      </c>
      <c r="AY268" s="226" t="s">
        <v>157</v>
      </c>
    </row>
    <row r="269" spans="2:51" s="12" customFormat="1" ht="13.5">
      <c r="B269" s="216"/>
      <c r="C269" s="217"/>
      <c r="D269" s="207" t="s">
        <v>166</v>
      </c>
      <c r="E269" s="218" t="s">
        <v>21</v>
      </c>
      <c r="F269" s="219" t="s">
        <v>495</v>
      </c>
      <c r="G269" s="217"/>
      <c r="H269" s="220">
        <v>593.6</v>
      </c>
      <c r="I269" s="221"/>
      <c r="J269" s="217"/>
      <c r="K269" s="217"/>
      <c r="L269" s="222"/>
      <c r="M269" s="223"/>
      <c r="N269" s="224"/>
      <c r="O269" s="224"/>
      <c r="P269" s="224"/>
      <c r="Q269" s="224"/>
      <c r="R269" s="224"/>
      <c r="S269" s="224"/>
      <c r="T269" s="225"/>
      <c r="AT269" s="226" t="s">
        <v>166</v>
      </c>
      <c r="AU269" s="226" t="s">
        <v>85</v>
      </c>
      <c r="AV269" s="12" t="s">
        <v>85</v>
      </c>
      <c r="AW269" s="12" t="s">
        <v>37</v>
      </c>
      <c r="AX269" s="12" t="s">
        <v>74</v>
      </c>
      <c r="AY269" s="226" t="s">
        <v>157</v>
      </c>
    </row>
    <row r="270" spans="2:51" s="13" customFormat="1" ht="13.5">
      <c r="B270" s="232"/>
      <c r="C270" s="233"/>
      <c r="D270" s="207" t="s">
        <v>166</v>
      </c>
      <c r="E270" s="234" t="s">
        <v>21</v>
      </c>
      <c r="F270" s="235" t="s">
        <v>285</v>
      </c>
      <c r="G270" s="233"/>
      <c r="H270" s="236">
        <v>2178.588</v>
      </c>
      <c r="I270" s="237"/>
      <c r="J270" s="233"/>
      <c r="K270" s="233"/>
      <c r="L270" s="238"/>
      <c r="M270" s="239"/>
      <c r="N270" s="240"/>
      <c r="O270" s="240"/>
      <c r="P270" s="240"/>
      <c r="Q270" s="240"/>
      <c r="R270" s="240"/>
      <c r="S270" s="240"/>
      <c r="T270" s="241"/>
      <c r="AT270" s="242" t="s">
        <v>166</v>
      </c>
      <c r="AU270" s="242" t="s">
        <v>85</v>
      </c>
      <c r="AV270" s="13" t="s">
        <v>164</v>
      </c>
      <c r="AW270" s="13" t="s">
        <v>37</v>
      </c>
      <c r="AX270" s="13" t="s">
        <v>82</v>
      </c>
      <c r="AY270" s="242" t="s">
        <v>157</v>
      </c>
    </row>
    <row r="271" spans="2:65" s="1" customFormat="1" ht="14.4" customHeight="1">
      <c r="B271" s="40"/>
      <c r="C271" s="244" t="s">
        <v>496</v>
      </c>
      <c r="D271" s="244" t="s">
        <v>457</v>
      </c>
      <c r="E271" s="245" t="s">
        <v>497</v>
      </c>
      <c r="F271" s="246" t="s">
        <v>498</v>
      </c>
      <c r="G271" s="247" t="s">
        <v>460</v>
      </c>
      <c r="H271" s="248">
        <v>2496</v>
      </c>
      <c r="I271" s="249">
        <v>350.32</v>
      </c>
      <c r="J271" s="250">
        <f>ROUND(I271*H271,2)</f>
        <v>874398.72</v>
      </c>
      <c r="K271" s="246" t="s">
        <v>214</v>
      </c>
      <c r="L271" s="251"/>
      <c r="M271" s="252" t="s">
        <v>21</v>
      </c>
      <c r="N271" s="253" t="s">
        <v>45</v>
      </c>
      <c r="O271" s="41"/>
      <c r="P271" s="202">
        <f>O271*H271</f>
        <v>0</v>
      </c>
      <c r="Q271" s="202">
        <v>1</v>
      </c>
      <c r="R271" s="202">
        <f>Q271*H271</f>
        <v>2496</v>
      </c>
      <c r="S271" s="202">
        <v>0</v>
      </c>
      <c r="T271" s="203">
        <f>S271*H271</f>
        <v>0</v>
      </c>
      <c r="AR271" s="24" t="s">
        <v>251</v>
      </c>
      <c r="AT271" s="24" t="s">
        <v>457</v>
      </c>
      <c r="AU271" s="24" t="s">
        <v>85</v>
      </c>
      <c r="AY271" s="24" t="s">
        <v>157</v>
      </c>
      <c r="BE271" s="204">
        <f>IF(N271="základní",J271,0)</f>
        <v>874398.72</v>
      </c>
      <c r="BF271" s="204">
        <f>IF(N271="snížená",J271,0)</f>
        <v>0</v>
      </c>
      <c r="BG271" s="204">
        <f>IF(N271="zákl. přenesená",J271,0)</f>
        <v>0</v>
      </c>
      <c r="BH271" s="204">
        <f>IF(N271="sníž. přenesená",J271,0)</f>
        <v>0</v>
      </c>
      <c r="BI271" s="204">
        <f>IF(N271="nulová",J271,0)</f>
        <v>0</v>
      </c>
      <c r="BJ271" s="24" t="s">
        <v>82</v>
      </c>
      <c r="BK271" s="204">
        <f>ROUND(I271*H271,2)</f>
        <v>874398.72</v>
      </c>
      <c r="BL271" s="24" t="s">
        <v>164</v>
      </c>
      <c r="BM271" s="24" t="s">
        <v>499</v>
      </c>
    </row>
    <row r="272" spans="2:51" s="12" customFormat="1" ht="24">
      <c r="B272" s="216"/>
      <c r="C272" s="217"/>
      <c r="D272" s="207" t="s">
        <v>166</v>
      </c>
      <c r="E272" s="218" t="s">
        <v>21</v>
      </c>
      <c r="F272" s="219" t="s">
        <v>500</v>
      </c>
      <c r="G272" s="217"/>
      <c r="H272" s="220">
        <v>2496</v>
      </c>
      <c r="I272" s="221"/>
      <c r="J272" s="217"/>
      <c r="K272" s="217"/>
      <c r="L272" s="222"/>
      <c r="M272" s="223"/>
      <c r="N272" s="224"/>
      <c r="O272" s="224"/>
      <c r="P272" s="224"/>
      <c r="Q272" s="224"/>
      <c r="R272" s="224"/>
      <c r="S272" s="224"/>
      <c r="T272" s="225"/>
      <c r="AT272" s="226" t="s">
        <v>166</v>
      </c>
      <c r="AU272" s="226" t="s">
        <v>85</v>
      </c>
      <c r="AV272" s="12" t="s">
        <v>85</v>
      </c>
      <c r="AW272" s="12" t="s">
        <v>37</v>
      </c>
      <c r="AX272" s="12" t="s">
        <v>82</v>
      </c>
      <c r="AY272" s="226" t="s">
        <v>157</v>
      </c>
    </row>
    <row r="273" spans="2:65" s="1" customFormat="1" ht="45.6" customHeight="1">
      <c r="B273" s="40"/>
      <c r="C273" s="193" t="s">
        <v>501</v>
      </c>
      <c r="D273" s="193" t="s">
        <v>160</v>
      </c>
      <c r="E273" s="194" t="s">
        <v>502</v>
      </c>
      <c r="F273" s="195" t="s">
        <v>503</v>
      </c>
      <c r="G273" s="196" t="s">
        <v>275</v>
      </c>
      <c r="H273" s="197">
        <v>759.5</v>
      </c>
      <c r="I273" s="198">
        <v>174.54</v>
      </c>
      <c r="J273" s="199">
        <f>ROUND(I273*H273,2)</f>
        <v>132563.13</v>
      </c>
      <c r="K273" s="195" t="s">
        <v>214</v>
      </c>
      <c r="L273" s="60"/>
      <c r="M273" s="200" t="s">
        <v>21</v>
      </c>
      <c r="N273" s="201" t="s">
        <v>45</v>
      </c>
      <c r="O273" s="41"/>
      <c r="P273" s="202">
        <f>O273*H273</f>
        <v>0</v>
      </c>
      <c r="Q273" s="202">
        <v>0</v>
      </c>
      <c r="R273" s="202">
        <f>Q273*H273</f>
        <v>0</v>
      </c>
      <c r="S273" s="202">
        <v>0</v>
      </c>
      <c r="T273" s="203">
        <f>S273*H273</f>
        <v>0</v>
      </c>
      <c r="AR273" s="24" t="s">
        <v>164</v>
      </c>
      <c r="AT273" s="24" t="s">
        <v>160</v>
      </c>
      <c r="AU273" s="24" t="s">
        <v>85</v>
      </c>
      <c r="AY273" s="24" t="s">
        <v>157</v>
      </c>
      <c r="BE273" s="204">
        <f>IF(N273="základní",J273,0)</f>
        <v>132563.13</v>
      </c>
      <c r="BF273" s="204">
        <f>IF(N273="snížená",J273,0)</f>
        <v>0</v>
      </c>
      <c r="BG273" s="204">
        <f>IF(N273="zákl. přenesená",J273,0)</f>
        <v>0</v>
      </c>
      <c r="BH273" s="204">
        <f>IF(N273="sníž. přenesená",J273,0)</f>
        <v>0</v>
      </c>
      <c r="BI273" s="204">
        <f>IF(N273="nulová",J273,0)</f>
        <v>0</v>
      </c>
      <c r="BJ273" s="24" t="s">
        <v>82</v>
      </c>
      <c r="BK273" s="204">
        <f>ROUND(I273*H273,2)</f>
        <v>132563.13</v>
      </c>
      <c r="BL273" s="24" t="s">
        <v>164</v>
      </c>
      <c r="BM273" s="24" t="s">
        <v>504</v>
      </c>
    </row>
    <row r="274" spans="2:47" s="1" customFormat="1" ht="384">
      <c r="B274" s="40"/>
      <c r="C274" s="62"/>
      <c r="D274" s="207" t="s">
        <v>216</v>
      </c>
      <c r="E274" s="62"/>
      <c r="F274" s="227" t="s">
        <v>505</v>
      </c>
      <c r="G274" s="62"/>
      <c r="H274" s="62"/>
      <c r="I274" s="164"/>
      <c r="J274" s="62"/>
      <c r="K274" s="62"/>
      <c r="L274" s="60"/>
      <c r="M274" s="228"/>
      <c r="N274" s="41"/>
      <c r="O274" s="41"/>
      <c r="P274" s="41"/>
      <c r="Q274" s="41"/>
      <c r="R274" s="41"/>
      <c r="S274" s="41"/>
      <c r="T274" s="77"/>
      <c r="AT274" s="24" t="s">
        <v>216</v>
      </c>
      <c r="AU274" s="24" t="s">
        <v>85</v>
      </c>
    </row>
    <row r="275" spans="2:51" s="12" customFormat="1" ht="13.5">
      <c r="B275" s="216"/>
      <c r="C275" s="217"/>
      <c r="D275" s="207" t="s">
        <v>166</v>
      </c>
      <c r="E275" s="218" t="s">
        <v>21</v>
      </c>
      <c r="F275" s="219" t="s">
        <v>506</v>
      </c>
      <c r="G275" s="217"/>
      <c r="H275" s="220">
        <v>759.5</v>
      </c>
      <c r="I275" s="221"/>
      <c r="J275" s="217"/>
      <c r="K275" s="217"/>
      <c r="L275" s="222"/>
      <c r="M275" s="223"/>
      <c r="N275" s="224"/>
      <c r="O275" s="224"/>
      <c r="P275" s="224"/>
      <c r="Q275" s="224"/>
      <c r="R275" s="224"/>
      <c r="S275" s="224"/>
      <c r="T275" s="225"/>
      <c r="AT275" s="226" t="s">
        <v>166</v>
      </c>
      <c r="AU275" s="226" t="s">
        <v>85</v>
      </c>
      <c r="AV275" s="12" t="s">
        <v>85</v>
      </c>
      <c r="AW275" s="12" t="s">
        <v>37</v>
      </c>
      <c r="AX275" s="12" t="s">
        <v>82</v>
      </c>
      <c r="AY275" s="226" t="s">
        <v>157</v>
      </c>
    </row>
    <row r="276" spans="2:65" s="1" customFormat="1" ht="22.8" customHeight="1">
      <c r="B276" s="40"/>
      <c r="C276" s="193" t="s">
        <v>507</v>
      </c>
      <c r="D276" s="193" t="s">
        <v>160</v>
      </c>
      <c r="E276" s="194" t="s">
        <v>508</v>
      </c>
      <c r="F276" s="195" t="s">
        <v>509</v>
      </c>
      <c r="G276" s="196" t="s">
        <v>213</v>
      </c>
      <c r="H276" s="197">
        <v>9022</v>
      </c>
      <c r="I276" s="198">
        <v>22.49</v>
      </c>
      <c r="J276" s="199">
        <f>ROUND(I276*H276,2)</f>
        <v>202904.78</v>
      </c>
      <c r="K276" s="195" t="s">
        <v>214</v>
      </c>
      <c r="L276" s="60"/>
      <c r="M276" s="200" t="s">
        <v>21</v>
      </c>
      <c r="N276" s="201" t="s">
        <v>45</v>
      </c>
      <c r="O276" s="41"/>
      <c r="P276" s="202">
        <f>O276*H276</f>
        <v>0</v>
      </c>
      <c r="Q276" s="202">
        <v>0</v>
      </c>
      <c r="R276" s="202">
        <f>Q276*H276</f>
        <v>0</v>
      </c>
      <c r="S276" s="202">
        <v>0</v>
      </c>
      <c r="T276" s="203">
        <f>S276*H276</f>
        <v>0</v>
      </c>
      <c r="AR276" s="24" t="s">
        <v>164</v>
      </c>
      <c r="AT276" s="24" t="s">
        <v>160</v>
      </c>
      <c r="AU276" s="24" t="s">
        <v>85</v>
      </c>
      <c r="AY276" s="24" t="s">
        <v>157</v>
      </c>
      <c r="BE276" s="204">
        <f>IF(N276="základní",J276,0)</f>
        <v>202904.78</v>
      </c>
      <c r="BF276" s="204">
        <f>IF(N276="snížená",J276,0)</f>
        <v>0</v>
      </c>
      <c r="BG276" s="204">
        <f>IF(N276="zákl. přenesená",J276,0)</f>
        <v>0</v>
      </c>
      <c r="BH276" s="204">
        <f>IF(N276="sníž. přenesená",J276,0)</f>
        <v>0</v>
      </c>
      <c r="BI276" s="204">
        <f>IF(N276="nulová",J276,0)</f>
        <v>0</v>
      </c>
      <c r="BJ276" s="24" t="s">
        <v>82</v>
      </c>
      <c r="BK276" s="204">
        <f>ROUND(I276*H276,2)</f>
        <v>202904.78</v>
      </c>
      <c r="BL276" s="24" t="s">
        <v>164</v>
      </c>
      <c r="BM276" s="24" t="s">
        <v>510</v>
      </c>
    </row>
    <row r="277" spans="2:47" s="1" customFormat="1" ht="204">
      <c r="B277" s="40"/>
      <c r="C277" s="62"/>
      <c r="D277" s="207" t="s">
        <v>216</v>
      </c>
      <c r="E277" s="62"/>
      <c r="F277" s="227" t="s">
        <v>511</v>
      </c>
      <c r="G277" s="62"/>
      <c r="H277" s="62"/>
      <c r="I277" s="164"/>
      <c r="J277" s="62"/>
      <c r="K277" s="62"/>
      <c r="L277" s="60"/>
      <c r="M277" s="228"/>
      <c r="N277" s="41"/>
      <c r="O277" s="41"/>
      <c r="P277" s="41"/>
      <c r="Q277" s="41"/>
      <c r="R277" s="41"/>
      <c r="S277" s="41"/>
      <c r="T277" s="77"/>
      <c r="AT277" s="24" t="s">
        <v>216</v>
      </c>
      <c r="AU277" s="24" t="s">
        <v>85</v>
      </c>
    </row>
    <row r="278" spans="2:51" s="12" customFormat="1" ht="13.5">
      <c r="B278" s="216"/>
      <c r="C278" s="217"/>
      <c r="D278" s="207" t="s">
        <v>166</v>
      </c>
      <c r="E278" s="218" t="s">
        <v>21</v>
      </c>
      <c r="F278" s="219" t="s">
        <v>512</v>
      </c>
      <c r="G278" s="217"/>
      <c r="H278" s="220">
        <v>4511</v>
      </c>
      <c r="I278" s="221"/>
      <c r="J278" s="217"/>
      <c r="K278" s="217"/>
      <c r="L278" s="222"/>
      <c r="M278" s="223"/>
      <c r="N278" s="224"/>
      <c r="O278" s="224"/>
      <c r="P278" s="224"/>
      <c r="Q278" s="224"/>
      <c r="R278" s="224"/>
      <c r="S278" s="224"/>
      <c r="T278" s="225"/>
      <c r="AT278" s="226" t="s">
        <v>166</v>
      </c>
      <c r="AU278" s="226" t="s">
        <v>85</v>
      </c>
      <c r="AV278" s="12" t="s">
        <v>85</v>
      </c>
      <c r="AW278" s="12" t="s">
        <v>37</v>
      </c>
      <c r="AX278" s="12" t="s">
        <v>74</v>
      </c>
      <c r="AY278" s="226" t="s">
        <v>157</v>
      </c>
    </row>
    <row r="279" spans="2:51" s="12" customFormat="1" ht="13.5">
      <c r="B279" s="216"/>
      <c r="C279" s="217"/>
      <c r="D279" s="207" t="s">
        <v>166</v>
      </c>
      <c r="E279" s="218" t="s">
        <v>21</v>
      </c>
      <c r="F279" s="219" t="s">
        <v>513</v>
      </c>
      <c r="G279" s="217"/>
      <c r="H279" s="220">
        <v>4511</v>
      </c>
      <c r="I279" s="221"/>
      <c r="J279" s="217"/>
      <c r="K279" s="217"/>
      <c r="L279" s="222"/>
      <c r="M279" s="223"/>
      <c r="N279" s="224"/>
      <c r="O279" s="224"/>
      <c r="P279" s="224"/>
      <c r="Q279" s="224"/>
      <c r="R279" s="224"/>
      <c r="S279" s="224"/>
      <c r="T279" s="225"/>
      <c r="AT279" s="226" t="s">
        <v>166</v>
      </c>
      <c r="AU279" s="226" t="s">
        <v>85</v>
      </c>
      <c r="AV279" s="12" t="s">
        <v>85</v>
      </c>
      <c r="AW279" s="12" t="s">
        <v>37</v>
      </c>
      <c r="AX279" s="12" t="s">
        <v>74</v>
      </c>
      <c r="AY279" s="226" t="s">
        <v>157</v>
      </c>
    </row>
    <row r="280" spans="2:51" s="13" customFormat="1" ht="13.5">
      <c r="B280" s="232"/>
      <c r="C280" s="233"/>
      <c r="D280" s="207" t="s">
        <v>166</v>
      </c>
      <c r="E280" s="234" t="s">
        <v>21</v>
      </c>
      <c r="F280" s="235" t="s">
        <v>285</v>
      </c>
      <c r="G280" s="233"/>
      <c r="H280" s="236">
        <v>9022</v>
      </c>
      <c r="I280" s="237"/>
      <c r="J280" s="233"/>
      <c r="K280" s="233"/>
      <c r="L280" s="238"/>
      <c r="M280" s="239"/>
      <c r="N280" s="240"/>
      <c r="O280" s="240"/>
      <c r="P280" s="240"/>
      <c r="Q280" s="240"/>
      <c r="R280" s="240"/>
      <c r="S280" s="240"/>
      <c r="T280" s="241"/>
      <c r="AT280" s="242" t="s">
        <v>166</v>
      </c>
      <c r="AU280" s="242" t="s">
        <v>85</v>
      </c>
      <c r="AV280" s="13" t="s">
        <v>164</v>
      </c>
      <c r="AW280" s="13" t="s">
        <v>37</v>
      </c>
      <c r="AX280" s="13" t="s">
        <v>82</v>
      </c>
      <c r="AY280" s="242" t="s">
        <v>157</v>
      </c>
    </row>
    <row r="281" spans="2:65" s="1" customFormat="1" ht="34.2" customHeight="1">
      <c r="B281" s="40"/>
      <c r="C281" s="193" t="s">
        <v>514</v>
      </c>
      <c r="D281" s="193" t="s">
        <v>160</v>
      </c>
      <c r="E281" s="194" t="s">
        <v>515</v>
      </c>
      <c r="F281" s="195" t="s">
        <v>516</v>
      </c>
      <c r="G281" s="196" t="s">
        <v>213</v>
      </c>
      <c r="H281" s="197">
        <v>68</v>
      </c>
      <c r="I281" s="198">
        <v>54.94</v>
      </c>
      <c r="J281" s="199">
        <f>ROUND(I281*H281,2)</f>
        <v>3735.92</v>
      </c>
      <c r="K281" s="195" t="s">
        <v>214</v>
      </c>
      <c r="L281" s="60"/>
      <c r="M281" s="200" t="s">
        <v>21</v>
      </c>
      <c r="N281" s="201" t="s">
        <v>45</v>
      </c>
      <c r="O281" s="41"/>
      <c r="P281" s="202">
        <f>O281*H281</f>
        <v>0</v>
      </c>
      <c r="Q281" s="202">
        <v>0</v>
      </c>
      <c r="R281" s="202">
        <f>Q281*H281</f>
        <v>0</v>
      </c>
      <c r="S281" s="202">
        <v>0</v>
      </c>
      <c r="T281" s="203">
        <f>S281*H281</f>
        <v>0</v>
      </c>
      <c r="AR281" s="24" t="s">
        <v>164</v>
      </c>
      <c r="AT281" s="24" t="s">
        <v>160</v>
      </c>
      <c r="AU281" s="24" t="s">
        <v>85</v>
      </c>
      <c r="AY281" s="24" t="s">
        <v>157</v>
      </c>
      <c r="BE281" s="204">
        <f>IF(N281="základní",J281,0)</f>
        <v>3735.92</v>
      </c>
      <c r="BF281" s="204">
        <f>IF(N281="snížená",J281,0)</f>
        <v>0</v>
      </c>
      <c r="BG281" s="204">
        <f>IF(N281="zákl. přenesená",J281,0)</f>
        <v>0</v>
      </c>
      <c r="BH281" s="204">
        <f>IF(N281="sníž. přenesená",J281,0)</f>
        <v>0</v>
      </c>
      <c r="BI281" s="204">
        <f>IF(N281="nulová",J281,0)</f>
        <v>0</v>
      </c>
      <c r="BJ281" s="24" t="s">
        <v>82</v>
      </c>
      <c r="BK281" s="204">
        <f>ROUND(I281*H281,2)</f>
        <v>3735.92</v>
      </c>
      <c r="BL281" s="24" t="s">
        <v>164</v>
      </c>
      <c r="BM281" s="24" t="s">
        <v>517</v>
      </c>
    </row>
    <row r="282" spans="2:47" s="1" customFormat="1" ht="156">
      <c r="B282" s="40"/>
      <c r="C282" s="62"/>
      <c r="D282" s="207" t="s">
        <v>216</v>
      </c>
      <c r="E282" s="62"/>
      <c r="F282" s="227" t="s">
        <v>518</v>
      </c>
      <c r="G282" s="62"/>
      <c r="H282" s="62"/>
      <c r="I282" s="164"/>
      <c r="J282" s="62"/>
      <c r="K282" s="62"/>
      <c r="L282" s="60"/>
      <c r="M282" s="228"/>
      <c r="N282" s="41"/>
      <c r="O282" s="41"/>
      <c r="P282" s="41"/>
      <c r="Q282" s="41"/>
      <c r="R282" s="41"/>
      <c r="S282" s="41"/>
      <c r="T282" s="77"/>
      <c r="AT282" s="24" t="s">
        <v>216</v>
      </c>
      <c r="AU282" s="24" t="s">
        <v>85</v>
      </c>
    </row>
    <row r="283" spans="2:51" s="12" customFormat="1" ht="13.5">
      <c r="B283" s="216"/>
      <c r="C283" s="217"/>
      <c r="D283" s="207" t="s">
        <v>166</v>
      </c>
      <c r="E283" s="218" t="s">
        <v>21</v>
      </c>
      <c r="F283" s="219" t="s">
        <v>519</v>
      </c>
      <c r="G283" s="217"/>
      <c r="H283" s="220">
        <v>68</v>
      </c>
      <c r="I283" s="221"/>
      <c r="J283" s="217"/>
      <c r="K283" s="217"/>
      <c r="L283" s="222"/>
      <c r="M283" s="223"/>
      <c r="N283" s="224"/>
      <c r="O283" s="224"/>
      <c r="P283" s="224"/>
      <c r="Q283" s="224"/>
      <c r="R283" s="224"/>
      <c r="S283" s="224"/>
      <c r="T283" s="225"/>
      <c r="AT283" s="226" t="s">
        <v>166</v>
      </c>
      <c r="AU283" s="226" t="s">
        <v>85</v>
      </c>
      <c r="AV283" s="12" t="s">
        <v>85</v>
      </c>
      <c r="AW283" s="12" t="s">
        <v>37</v>
      </c>
      <c r="AX283" s="12" t="s">
        <v>82</v>
      </c>
      <c r="AY283" s="226" t="s">
        <v>157</v>
      </c>
    </row>
    <row r="284" spans="2:65" s="1" customFormat="1" ht="22.8" customHeight="1">
      <c r="B284" s="40"/>
      <c r="C284" s="193" t="s">
        <v>520</v>
      </c>
      <c r="D284" s="193" t="s">
        <v>160</v>
      </c>
      <c r="E284" s="194" t="s">
        <v>521</v>
      </c>
      <c r="F284" s="195" t="s">
        <v>522</v>
      </c>
      <c r="G284" s="196" t="s">
        <v>213</v>
      </c>
      <c r="H284" s="197">
        <v>6109</v>
      </c>
      <c r="I284" s="198">
        <v>43.64</v>
      </c>
      <c r="J284" s="199">
        <f>ROUND(I284*H284,2)</f>
        <v>266596.76</v>
      </c>
      <c r="K284" s="195" t="s">
        <v>214</v>
      </c>
      <c r="L284" s="60"/>
      <c r="M284" s="200" t="s">
        <v>21</v>
      </c>
      <c r="N284" s="201" t="s">
        <v>45</v>
      </c>
      <c r="O284" s="41"/>
      <c r="P284" s="202">
        <f>O284*H284</f>
        <v>0</v>
      </c>
      <c r="Q284" s="202">
        <v>0</v>
      </c>
      <c r="R284" s="202">
        <f>Q284*H284</f>
        <v>0</v>
      </c>
      <c r="S284" s="202">
        <v>0</v>
      </c>
      <c r="T284" s="203">
        <f>S284*H284</f>
        <v>0</v>
      </c>
      <c r="AR284" s="24" t="s">
        <v>164</v>
      </c>
      <c r="AT284" s="24" t="s">
        <v>160</v>
      </c>
      <c r="AU284" s="24" t="s">
        <v>85</v>
      </c>
      <c r="AY284" s="24" t="s">
        <v>157</v>
      </c>
      <c r="BE284" s="204">
        <f>IF(N284="základní",J284,0)</f>
        <v>266596.76</v>
      </c>
      <c r="BF284" s="204">
        <f>IF(N284="snížená",J284,0)</f>
        <v>0</v>
      </c>
      <c r="BG284" s="204">
        <f>IF(N284="zákl. přenesená",J284,0)</f>
        <v>0</v>
      </c>
      <c r="BH284" s="204">
        <f>IF(N284="sníž. přenesená",J284,0)</f>
        <v>0</v>
      </c>
      <c r="BI284" s="204">
        <f>IF(N284="nulová",J284,0)</f>
        <v>0</v>
      </c>
      <c r="BJ284" s="24" t="s">
        <v>82</v>
      </c>
      <c r="BK284" s="204">
        <f>ROUND(I284*H284,2)</f>
        <v>266596.76</v>
      </c>
      <c r="BL284" s="24" t="s">
        <v>164</v>
      </c>
      <c r="BM284" s="24" t="s">
        <v>523</v>
      </c>
    </row>
    <row r="285" spans="2:47" s="1" customFormat="1" ht="156">
      <c r="B285" s="40"/>
      <c r="C285" s="62"/>
      <c r="D285" s="207" t="s">
        <v>216</v>
      </c>
      <c r="E285" s="62"/>
      <c r="F285" s="227" t="s">
        <v>518</v>
      </c>
      <c r="G285" s="62"/>
      <c r="H285" s="62"/>
      <c r="I285" s="164"/>
      <c r="J285" s="62"/>
      <c r="K285" s="62"/>
      <c r="L285" s="60"/>
      <c r="M285" s="228"/>
      <c r="N285" s="41"/>
      <c r="O285" s="41"/>
      <c r="P285" s="41"/>
      <c r="Q285" s="41"/>
      <c r="R285" s="41"/>
      <c r="S285" s="41"/>
      <c r="T285" s="77"/>
      <c r="AT285" s="24" t="s">
        <v>216</v>
      </c>
      <c r="AU285" s="24" t="s">
        <v>85</v>
      </c>
    </row>
    <row r="286" spans="2:51" s="12" customFormat="1" ht="13.5">
      <c r="B286" s="216"/>
      <c r="C286" s="217"/>
      <c r="D286" s="207" t="s">
        <v>166</v>
      </c>
      <c r="E286" s="218" t="s">
        <v>21</v>
      </c>
      <c r="F286" s="219" t="s">
        <v>524</v>
      </c>
      <c r="G286" s="217"/>
      <c r="H286" s="220">
        <v>6109</v>
      </c>
      <c r="I286" s="221"/>
      <c r="J286" s="217"/>
      <c r="K286" s="217"/>
      <c r="L286" s="222"/>
      <c r="M286" s="223"/>
      <c r="N286" s="224"/>
      <c r="O286" s="224"/>
      <c r="P286" s="224"/>
      <c r="Q286" s="224"/>
      <c r="R286" s="224"/>
      <c r="S286" s="224"/>
      <c r="T286" s="225"/>
      <c r="AT286" s="226" t="s">
        <v>166</v>
      </c>
      <c r="AU286" s="226" t="s">
        <v>85</v>
      </c>
      <c r="AV286" s="12" t="s">
        <v>85</v>
      </c>
      <c r="AW286" s="12" t="s">
        <v>37</v>
      </c>
      <c r="AX286" s="12" t="s">
        <v>82</v>
      </c>
      <c r="AY286" s="226" t="s">
        <v>157</v>
      </c>
    </row>
    <row r="287" spans="2:65" s="1" customFormat="1" ht="22.8" customHeight="1">
      <c r="B287" s="40"/>
      <c r="C287" s="193" t="s">
        <v>525</v>
      </c>
      <c r="D287" s="193" t="s">
        <v>160</v>
      </c>
      <c r="E287" s="194" t="s">
        <v>526</v>
      </c>
      <c r="F287" s="195" t="s">
        <v>527</v>
      </c>
      <c r="G287" s="196" t="s">
        <v>213</v>
      </c>
      <c r="H287" s="197">
        <v>4610</v>
      </c>
      <c r="I287" s="198">
        <v>52.85</v>
      </c>
      <c r="J287" s="199">
        <f>ROUND(I287*H287,2)</f>
        <v>243638.5</v>
      </c>
      <c r="K287" s="195" t="s">
        <v>214</v>
      </c>
      <c r="L287" s="60"/>
      <c r="M287" s="200" t="s">
        <v>21</v>
      </c>
      <c r="N287" s="201" t="s">
        <v>45</v>
      </c>
      <c r="O287" s="41"/>
      <c r="P287" s="202">
        <f>O287*H287</f>
        <v>0</v>
      </c>
      <c r="Q287" s="202">
        <v>0</v>
      </c>
      <c r="R287" s="202">
        <f>Q287*H287</f>
        <v>0</v>
      </c>
      <c r="S287" s="202">
        <v>0</v>
      </c>
      <c r="T287" s="203">
        <f>S287*H287</f>
        <v>0</v>
      </c>
      <c r="AR287" s="24" t="s">
        <v>164</v>
      </c>
      <c r="AT287" s="24" t="s">
        <v>160</v>
      </c>
      <c r="AU287" s="24" t="s">
        <v>85</v>
      </c>
      <c r="AY287" s="24" t="s">
        <v>157</v>
      </c>
      <c r="BE287" s="204">
        <f>IF(N287="základní",J287,0)</f>
        <v>243638.5</v>
      </c>
      <c r="BF287" s="204">
        <f>IF(N287="snížená",J287,0)</f>
        <v>0</v>
      </c>
      <c r="BG287" s="204">
        <f>IF(N287="zákl. přenesená",J287,0)</f>
        <v>0</v>
      </c>
      <c r="BH287" s="204">
        <f>IF(N287="sníž. přenesená",J287,0)</f>
        <v>0</v>
      </c>
      <c r="BI287" s="204">
        <f>IF(N287="nulová",J287,0)</f>
        <v>0</v>
      </c>
      <c r="BJ287" s="24" t="s">
        <v>82</v>
      </c>
      <c r="BK287" s="204">
        <f>ROUND(I287*H287,2)</f>
        <v>243638.5</v>
      </c>
      <c r="BL287" s="24" t="s">
        <v>164</v>
      </c>
      <c r="BM287" s="24" t="s">
        <v>528</v>
      </c>
    </row>
    <row r="288" spans="2:47" s="1" customFormat="1" ht="156">
      <c r="B288" s="40"/>
      <c r="C288" s="62"/>
      <c r="D288" s="207" t="s">
        <v>216</v>
      </c>
      <c r="E288" s="62"/>
      <c r="F288" s="227" t="s">
        <v>529</v>
      </c>
      <c r="G288" s="62"/>
      <c r="H288" s="62"/>
      <c r="I288" s="164"/>
      <c r="J288" s="62"/>
      <c r="K288" s="62"/>
      <c r="L288" s="60"/>
      <c r="M288" s="228"/>
      <c r="N288" s="41"/>
      <c r="O288" s="41"/>
      <c r="P288" s="41"/>
      <c r="Q288" s="41"/>
      <c r="R288" s="41"/>
      <c r="S288" s="41"/>
      <c r="T288" s="77"/>
      <c r="AT288" s="24" t="s">
        <v>216</v>
      </c>
      <c r="AU288" s="24" t="s">
        <v>85</v>
      </c>
    </row>
    <row r="289" spans="2:51" s="12" customFormat="1" ht="13.5">
      <c r="B289" s="216"/>
      <c r="C289" s="217"/>
      <c r="D289" s="207" t="s">
        <v>166</v>
      </c>
      <c r="E289" s="218" t="s">
        <v>21</v>
      </c>
      <c r="F289" s="219" t="s">
        <v>530</v>
      </c>
      <c r="G289" s="217"/>
      <c r="H289" s="220">
        <v>4610</v>
      </c>
      <c r="I289" s="221"/>
      <c r="J289" s="217"/>
      <c r="K289" s="217"/>
      <c r="L289" s="222"/>
      <c r="M289" s="223"/>
      <c r="N289" s="224"/>
      <c r="O289" s="224"/>
      <c r="P289" s="224"/>
      <c r="Q289" s="224"/>
      <c r="R289" s="224"/>
      <c r="S289" s="224"/>
      <c r="T289" s="225"/>
      <c r="AT289" s="226" t="s">
        <v>166</v>
      </c>
      <c r="AU289" s="226" t="s">
        <v>85</v>
      </c>
      <c r="AV289" s="12" t="s">
        <v>85</v>
      </c>
      <c r="AW289" s="12" t="s">
        <v>37</v>
      </c>
      <c r="AX289" s="12" t="s">
        <v>82</v>
      </c>
      <c r="AY289" s="226" t="s">
        <v>157</v>
      </c>
    </row>
    <row r="290" spans="2:65" s="1" customFormat="1" ht="14.4" customHeight="1">
      <c r="B290" s="40"/>
      <c r="C290" s="244" t="s">
        <v>531</v>
      </c>
      <c r="D290" s="244" t="s">
        <v>457</v>
      </c>
      <c r="E290" s="245" t="s">
        <v>532</v>
      </c>
      <c r="F290" s="246" t="s">
        <v>533</v>
      </c>
      <c r="G290" s="247" t="s">
        <v>275</v>
      </c>
      <c r="H290" s="248">
        <v>691.5</v>
      </c>
      <c r="I290" s="249">
        <v>1044.8</v>
      </c>
      <c r="J290" s="250">
        <f>ROUND(I290*H290,2)</f>
        <v>722479.2</v>
      </c>
      <c r="K290" s="246" t="s">
        <v>214</v>
      </c>
      <c r="L290" s="251"/>
      <c r="M290" s="252" t="s">
        <v>21</v>
      </c>
      <c r="N290" s="253" t="s">
        <v>45</v>
      </c>
      <c r="O290" s="41"/>
      <c r="P290" s="202">
        <f>O290*H290</f>
        <v>0</v>
      </c>
      <c r="Q290" s="202">
        <v>0.21</v>
      </c>
      <c r="R290" s="202">
        <f>Q290*H290</f>
        <v>145.215</v>
      </c>
      <c r="S290" s="202">
        <v>0</v>
      </c>
      <c r="T290" s="203">
        <f>S290*H290</f>
        <v>0</v>
      </c>
      <c r="AR290" s="24" t="s">
        <v>251</v>
      </c>
      <c r="AT290" s="24" t="s">
        <v>457</v>
      </c>
      <c r="AU290" s="24" t="s">
        <v>85</v>
      </c>
      <c r="AY290" s="24" t="s">
        <v>157</v>
      </c>
      <c r="BE290" s="204">
        <f>IF(N290="základní",J290,0)</f>
        <v>722479.2</v>
      </c>
      <c r="BF290" s="204">
        <f>IF(N290="snížená",J290,0)</f>
        <v>0</v>
      </c>
      <c r="BG290" s="204">
        <f>IF(N290="zákl. přenesená",J290,0)</f>
        <v>0</v>
      </c>
      <c r="BH290" s="204">
        <f>IF(N290="sníž. přenesená",J290,0)</f>
        <v>0</v>
      </c>
      <c r="BI290" s="204">
        <f>IF(N290="nulová",J290,0)</f>
        <v>0</v>
      </c>
      <c r="BJ290" s="24" t="s">
        <v>82</v>
      </c>
      <c r="BK290" s="204">
        <f>ROUND(I290*H290,2)</f>
        <v>722479.2</v>
      </c>
      <c r="BL290" s="24" t="s">
        <v>164</v>
      </c>
      <c r="BM290" s="24" t="s">
        <v>534</v>
      </c>
    </row>
    <row r="291" spans="2:51" s="12" customFormat="1" ht="13.5">
      <c r="B291" s="216"/>
      <c r="C291" s="217"/>
      <c r="D291" s="207" t="s">
        <v>166</v>
      </c>
      <c r="E291" s="218" t="s">
        <v>21</v>
      </c>
      <c r="F291" s="219" t="s">
        <v>535</v>
      </c>
      <c r="G291" s="217"/>
      <c r="H291" s="220">
        <v>691.5</v>
      </c>
      <c r="I291" s="221"/>
      <c r="J291" s="217"/>
      <c r="K291" s="217"/>
      <c r="L291" s="222"/>
      <c r="M291" s="223"/>
      <c r="N291" s="224"/>
      <c r="O291" s="224"/>
      <c r="P291" s="224"/>
      <c r="Q291" s="224"/>
      <c r="R291" s="224"/>
      <c r="S291" s="224"/>
      <c r="T291" s="225"/>
      <c r="AT291" s="226" t="s">
        <v>166</v>
      </c>
      <c r="AU291" s="226" t="s">
        <v>85</v>
      </c>
      <c r="AV291" s="12" t="s">
        <v>85</v>
      </c>
      <c r="AW291" s="12" t="s">
        <v>37</v>
      </c>
      <c r="AX291" s="12" t="s">
        <v>82</v>
      </c>
      <c r="AY291" s="226" t="s">
        <v>157</v>
      </c>
    </row>
    <row r="292" spans="2:65" s="1" customFormat="1" ht="14.4" customHeight="1">
      <c r="B292" s="40"/>
      <c r="C292" s="193" t="s">
        <v>536</v>
      </c>
      <c r="D292" s="193" t="s">
        <v>160</v>
      </c>
      <c r="E292" s="194" t="s">
        <v>537</v>
      </c>
      <c r="F292" s="195" t="s">
        <v>538</v>
      </c>
      <c r="G292" s="196" t="s">
        <v>213</v>
      </c>
      <c r="H292" s="197">
        <v>6415.86</v>
      </c>
      <c r="I292" s="198">
        <v>37.49</v>
      </c>
      <c r="J292" s="199">
        <f>ROUND(I292*H292,2)</f>
        <v>240530.59</v>
      </c>
      <c r="K292" s="195" t="s">
        <v>214</v>
      </c>
      <c r="L292" s="60"/>
      <c r="M292" s="200" t="s">
        <v>21</v>
      </c>
      <c r="N292" s="201" t="s">
        <v>45</v>
      </c>
      <c r="O292" s="41"/>
      <c r="P292" s="202">
        <f>O292*H292</f>
        <v>0</v>
      </c>
      <c r="Q292" s="202">
        <v>0.00397</v>
      </c>
      <c r="R292" s="202">
        <f>Q292*H292</f>
        <v>25.470964199999997</v>
      </c>
      <c r="S292" s="202">
        <v>0</v>
      </c>
      <c r="T292" s="203">
        <f>S292*H292</f>
        <v>0</v>
      </c>
      <c r="AR292" s="24" t="s">
        <v>164</v>
      </c>
      <c r="AT292" s="24" t="s">
        <v>160</v>
      </c>
      <c r="AU292" s="24" t="s">
        <v>85</v>
      </c>
      <c r="AY292" s="24" t="s">
        <v>157</v>
      </c>
      <c r="BE292" s="204">
        <f>IF(N292="základní",J292,0)</f>
        <v>240530.59</v>
      </c>
      <c r="BF292" s="204">
        <f>IF(N292="snížená",J292,0)</f>
        <v>0</v>
      </c>
      <c r="BG292" s="204">
        <f>IF(N292="zákl. přenesená",J292,0)</f>
        <v>0</v>
      </c>
      <c r="BH292" s="204">
        <f>IF(N292="sníž. přenesená",J292,0)</f>
        <v>0</v>
      </c>
      <c r="BI292" s="204">
        <f>IF(N292="nulová",J292,0)</f>
        <v>0</v>
      </c>
      <c r="BJ292" s="24" t="s">
        <v>82</v>
      </c>
      <c r="BK292" s="204">
        <f>ROUND(I292*H292,2)</f>
        <v>240530.59</v>
      </c>
      <c r="BL292" s="24" t="s">
        <v>164</v>
      </c>
      <c r="BM292" s="24" t="s">
        <v>539</v>
      </c>
    </row>
    <row r="293" spans="2:47" s="1" customFormat="1" ht="120">
      <c r="B293" s="40"/>
      <c r="C293" s="62"/>
      <c r="D293" s="207" t="s">
        <v>216</v>
      </c>
      <c r="E293" s="62"/>
      <c r="F293" s="227" t="s">
        <v>540</v>
      </c>
      <c r="G293" s="62"/>
      <c r="H293" s="62"/>
      <c r="I293" s="164"/>
      <c r="J293" s="62"/>
      <c r="K293" s="62"/>
      <c r="L293" s="60"/>
      <c r="M293" s="228"/>
      <c r="N293" s="41"/>
      <c r="O293" s="41"/>
      <c r="P293" s="41"/>
      <c r="Q293" s="41"/>
      <c r="R293" s="41"/>
      <c r="S293" s="41"/>
      <c r="T293" s="77"/>
      <c r="AT293" s="24" t="s">
        <v>216</v>
      </c>
      <c r="AU293" s="24" t="s">
        <v>85</v>
      </c>
    </row>
    <row r="294" spans="2:51" s="12" customFormat="1" ht="13.5">
      <c r="B294" s="216"/>
      <c r="C294" s="217"/>
      <c r="D294" s="207" t="s">
        <v>166</v>
      </c>
      <c r="E294" s="218" t="s">
        <v>21</v>
      </c>
      <c r="F294" s="219" t="s">
        <v>541</v>
      </c>
      <c r="G294" s="217"/>
      <c r="H294" s="220">
        <v>1805.86</v>
      </c>
      <c r="I294" s="221"/>
      <c r="J294" s="217"/>
      <c r="K294" s="217"/>
      <c r="L294" s="222"/>
      <c r="M294" s="223"/>
      <c r="N294" s="224"/>
      <c r="O294" s="224"/>
      <c r="P294" s="224"/>
      <c r="Q294" s="224"/>
      <c r="R294" s="224"/>
      <c r="S294" s="224"/>
      <c r="T294" s="225"/>
      <c r="AT294" s="226" t="s">
        <v>166</v>
      </c>
      <c r="AU294" s="226" t="s">
        <v>85</v>
      </c>
      <c r="AV294" s="12" t="s">
        <v>85</v>
      </c>
      <c r="AW294" s="12" t="s">
        <v>37</v>
      </c>
      <c r="AX294" s="12" t="s">
        <v>74</v>
      </c>
      <c r="AY294" s="226" t="s">
        <v>157</v>
      </c>
    </row>
    <row r="295" spans="2:51" s="12" customFormat="1" ht="13.5">
      <c r="B295" s="216"/>
      <c r="C295" s="217"/>
      <c r="D295" s="207" t="s">
        <v>166</v>
      </c>
      <c r="E295" s="218" t="s">
        <v>21</v>
      </c>
      <c r="F295" s="219" t="s">
        <v>542</v>
      </c>
      <c r="G295" s="217"/>
      <c r="H295" s="220">
        <v>4610</v>
      </c>
      <c r="I295" s="221"/>
      <c r="J295" s="217"/>
      <c r="K295" s="217"/>
      <c r="L295" s="222"/>
      <c r="M295" s="223"/>
      <c r="N295" s="224"/>
      <c r="O295" s="224"/>
      <c r="P295" s="224"/>
      <c r="Q295" s="224"/>
      <c r="R295" s="224"/>
      <c r="S295" s="224"/>
      <c r="T295" s="225"/>
      <c r="AT295" s="226" t="s">
        <v>166</v>
      </c>
      <c r="AU295" s="226" t="s">
        <v>85</v>
      </c>
      <c r="AV295" s="12" t="s">
        <v>85</v>
      </c>
      <c r="AW295" s="12" t="s">
        <v>37</v>
      </c>
      <c r="AX295" s="12" t="s">
        <v>74</v>
      </c>
      <c r="AY295" s="226" t="s">
        <v>157</v>
      </c>
    </row>
    <row r="296" spans="2:51" s="13" customFormat="1" ht="13.5">
      <c r="B296" s="232"/>
      <c r="C296" s="233"/>
      <c r="D296" s="207" t="s">
        <v>166</v>
      </c>
      <c r="E296" s="234" t="s">
        <v>21</v>
      </c>
      <c r="F296" s="235" t="s">
        <v>285</v>
      </c>
      <c r="G296" s="233"/>
      <c r="H296" s="236">
        <v>6415.86</v>
      </c>
      <c r="I296" s="237"/>
      <c r="J296" s="233"/>
      <c r="K296" s="233"/>
      <c r="L296" s="238"/>
      <c r="M296" s="239"/>
      <c r="N296" s="240"/>
      <c r="O296" s="240"/>
      <c r="P296" s="240"/>
      <c r="Q296" s="240"/>
      <c r="R296" s="240"/>
      <c r="S296" s="240"/>
      <c r="T296" s="241"/>
      <c r="AT296" s="242" t="s">
        <v>166</v>
      </c>
      <c r="AU296" s="242" t="s">
        <v>85</v>
      </c>
      <c r="AV296" s="13" t="s">
        <v>164</v>
      </c>
      <c r="AW296" s="13" t="s">
        <v>37</v>
      </c>
      <c r="AX296" s="13" t="s">
        <v>82</v>
      </c>
      <c r="AY296" s="242" t="s">
        <v>157</v>
      </c>
    </row>
    <row r="297" spans="2:63" s="10" customFormat="1" ht="29.85" customHeight="1">
      <c r="B297" s="177"/>
      <c r="C297" s="178"/>
      <c r="D297" s="179" t="s">
        <v>73</v>
      </c>
      <c r="E297" s="191" t="s">
        <v>85</v>
      </c>
      <c r="F297" s="191" t="s">
        <v>543</v>
      </c>
      <c r="G297" s="178"/>
      <c r="H297" s="178"/>
      <c r="I297" s="181"/>
      <c r="J297" s="192">
        <f>BK297</f>
        <v>5619239.790000001</v>
      </c>
      <c r="K297" s="178"/>
      <c r="L297" s="183"/>
      <c r="M297" s="184"/>
      <c r="N297" s="185"/>
      <c r="O297" s="185"/>
      <c r="P297" s="186">
        <f>SUM(P298:P348)</f>
        <v>0</v>
      </c>
      <c r="Q297" s="185"/>
      <c r="R297" s="186">
        <f>SUM(R298:R348)</f>
        <v>3655.367996989999</v>
      </c>
      <c r="S297" s="185"/>
      <c r="T297" s="187">
        <f>SUM(T298:T348)</f>
        <v>0</v>
      </c>
      <c r="AR297" s="188" t="s">
        <v>82</v>
      </c>
      <c r="AT297" s="189" t="s">
        <v>73</v>
      </c>
      <c r="AU297" s="189" t="s">
        <v>82</v>
      </c>
      <c r="AY297" s="188" t="s">
        <v>157</v>
      </c>
      <c r="BK297" s="190">
        <f>SUM(BK298:BK348)</f>
        <v>5619239.790000001</v>
      </c>
    </row>
    <row r="298" spans="2:65" s="1" customFormat="1" ht="34.2" customHeight="1">
      <c r="B298" s="40"/>
      <c r="C298" s="193" t="s">
        <v>544</v>
      </c>
      <c r="D298" s="193" t="s">
        <v>160</v>
      </c>
      <c r="E298" s="194" t="s">
        <v>545</v>
      </c>
      <c r="F298" s="195" t="s">
        <v>546</v>
      </c>
      <c r="G298" s="196" t="s">
        <v>275</v>
      </c>
      <c r="H298" s="197">
        <v>416.9</v>
      </c>
      <c r="I298" s="198">
        <v>908.36</v>
      </c>
      <c r="J298" s="199">
        <f>ROUND(I298*H298,2)</f>
        <v>378695.28</v>
      </c>
      <c r="K298" s="195" t="s">
        <v>214</v>
      </c>
      <c r="L298" s="60"/>
      <c r="M298" s="200" t="s">
        <v>21</v>
      </c>
      <c r="N298" s="201" t="s">
        <v>45</v>
      </c>
      <c r="O298" s="41"/>
      <c r="P298" s="202">
        <f>O298*H298</f>
        <v>0</v>
      </c>
      <c r="Q298" s="202">
        <v>0</v>
      </c>
      <c r="R298" s="202">
        <f>Q298*H298</f>
        <v>0</v>
      </c>
      <c r="S298" s="202">
        <v>0</v>
      </c>
      <c r="T298" s="203">
        <f>S298*H298</f>
        <v>0</v>
      </c>
      <c r="AR298" s="24" t="s">
        <v>164</v>
      </c>
      <c r="AT298" s="24" t="s">
        <v>160</v>
      </c>
      <c r="AU298" s="24" t="s">
        <v>85</v>
      </c>
      <c r="AY298" s="24" t="s">
        <v>157</v>
      </c>
      <c r="BE298" s="204">
        <f>IF(N298="základní",J298,0)</f>
        <v>378695.28</v>
      </c>
      <c r="BF298" s="204">
        <f>IF(N298="snížená",J298,0)</f>
        <v>0</v>
      </c>
      <c r="BG298" s="204">
        <f>IF(N298="zákl. přenesená",J298,0)</f>
        <v>0</v>
      </c>
      <c r="BH298" s="204">
        <f>IF(N298="sníž. přenesená",J298,0)</f>
        <v>0</v>
      </c>
      <c r="BI298" s="204">
        <f>IF(N298="nulová",J298,0)</f>
        <v>0</v>
      </c>
      <c r="BJ298" s="24" t="s">
        <v>82</v>
      </c>
      <c r="BK298" s="204">
        <f>ROUND(I298*H298,2)</f>
        <v>378695.28</v>
      </c>
      <c r="BL298" s="24" t="s">
        <v>164</v>
      </c>
      <c r="BM298" s="24" t="s">
        <v>547</v>
      </c>
    </row>
    <row r="299" spans="2:47" s="1" customFormat="1" ht="120">
      <c r="B299" s="40"/>
      <c r="C299" s="62"/>
      <c r="D299" s="207" t="s">
        <v>216</v>
      </c>
      <c r="E299" s="62"/>
      <c r="F299" s="227" t="s">
        <v>548</v>
      </c>
      <c r="G299" s="62"/>
      <c r="H299" s="62"/>
      <c r="I299" s="164"/>
      <c r="J299" s="62"/>
      <c r="K299" s="62"/>
      <c r="L299" s="60"/>
      <c r="M299" s="228"/>
      <c r="N299" s="41"/>
      <c r="O299" s="41"/>
      <c r="P299" s="41"/>
      <c r="Q299" s="41"/>
      <c r="R299" s="41"/>
      <c r="S299" s="41"/>
      <c r="T299" s="77"/>
      <c r="AT299" s="24" t="s">
        <v>216</v>
      </c>
      <c r="AU299" s="24" t="s">
        <v>85</v>
      </c>
    </row>
    <row r="300" spans="2:51" s="12" customFormat="1" ht="13.5">
      <c r="B300" s="216"/>
      <c r="C300" s="217"/>
      <c r="D300" s="207" t="s">
        <v>166</v>
      </c>
      <c r="E300" s="218" t="s">
        <v>21</v>
      </c>
      <c r="F300" s="219" t="s">
        <v>549</v>
      </c>
      <c r="G300" s="217"/>
      <c r="H300" s="220">
        <v>416.9</v>
      </c>
      <c r="I300" s="221"/>
      <c r="J300" s="217"/>
      <c r="K300" s="217"/>
      <c r="L300" s="222"/>
      <c r="M300" s="223"/>
      <c r="N300" s="224"/>
      <c r="O300" s="224"/>
      <c r="P300" s="224"/>
      <c r="Q300" s="224"/>
      <c r="R300" s="224"/>
      <c r="S300" s="224"/>
      <c r="T300" s="225"/>
      <c r="AT300" s="226" t="s">
        <v>166</v>
      </c>
      <c r="AU300" s="226" t="s">
        <v>85</v>
      </c>
      <c r="AV300" s="12" t="s">
        <v>85</v>
      </c>
      <c r="AW300" s="12" t="s">
        <v>37</v>
      </c>
      <c r="AX300" s="12" t="s">
        <v>82</v>
      </c>
      <c r="AY300" s="226" t="s">
        <v>157</v>
      </c>
    </row>
    <row r="301" spans="2:65" s="1" customFormat="1" ht="34.2" customHeight="1">
      <c r="B301" s="40"/>
      <c r="C301" s="193" t="s">
        <v>550</v>
      </c>
      <c r="D301" s="193" t="s">
        <v>160</v>
      </c>
      <c r="E301" s="194" t="s">
        <v>551</v>
      </c>
      <c r="F301" s="195" t="s">
        <v>552</v>
      </c>
      <c r="G301" s="196" t="s">
        <v>213</v>
      </c>
      <c r="H301" s="197">
        <v>3250</v>
      </c>
      <c r="I301" s="198">
        <v>39.09</v>
      </c>
      <c r="J301" s="199">
        <f>ROUND(I301*H301,2)</f>
        <v>127042.5</v>
      </c>
      <c r="K301" s="195" t="s">
        <v>214</v>
      </c>
      <c r="L301" s="60"/>
      <c r="M301" s="200" t="s">
        <v>21</v>
      </c>
      <c r="N301" s="201" t="s">
        <v>45</v>
      </c>
      <c r="O301" s="41"/>
      <c r="P301" s="202">
        <f>O301*H301</f>
        <v>0</v>
      </c>
      <c r="Q301" s="202">
        <v>0.00017</v>
      </c>
      <c r="R301" s="202">
        <f>Q301*H301</f>
        <v>0.5525</v>
      </c>
      <c r="S301" s="202">
        <v>0</v>
      </c>
      <c r="T301" s="203">
        <f>S301*H301</f>
        <v>0</v>
      </c>
      <c r="AR301" s="24" t="s">
        <v>164</v>
      </c>
      <c r="AT301" s="24" t="s">
        <v>160</v>
      </c>
      <c r="AU301" s="24" t="s">
        <v>85</v>
      </c>
      <c r="AY301" s="24" t="s">
        <v>157</v>
      </c>
      <c r="BE301" s="204">
        <f>IF(N301="základní",J301,0)</f>
        <v>127042.5</v>
      </c>
      <c r="BF301" s="204">
        <f>IF(N301="snížená",J301,0)</f>
        <v>0</v>
      </c>
      <c r="BG301" s="204">
        <f>IF(N301="zákl. přenesená",J301,0)</f>
        <v>0</v>
      </c>
      <c r="BH301" s="204">
        <f>IF(N301="sníž. přenesená",J301,0)</f>
        <v>0</v>
      </c>
      <c r="BI301" s="204">
        <f>IF(N301="nulová",J301,0)</f>
        <v>0</v>
      </c>
      <c r="BJ301" s="24" t="s">
        <v>82</v>
      </c>
      <c r="BK301" s="204">
        <f>ROUND(I301*H301,2)</f>
        <v>127042.5</v>
      </c>
      <c r="BL301" s="24" t="s">
        <v>164</v>
      </c>
      <c r="BM301" s="24" t="s">
        <v>553</v>
      </c>
    </row>
    <row r="302" spans="2:47" s="1" customFormat="1" ht="300">
      <c r="B302" s="40"/>
      <c r="C302" s="62"/>
      <c r="D302" s="207" t="s">
        <v>216</v>
      </c>
      <c r="E302" s="62"/>
      <c r="F302" s="227" t="s">
        <v>554</v>
      </c>
      <c r="G302" s="62"/>
      <c r="H302" s="62"/>
      <c r="I302" s="164"/>
      <c r="J302" s="62"/>
      <c r="K302" s="62"/>
      <c r="L302" s="60"/>
      <c r="M302" s="228"/>
      <c r="N302" s="41"/>
      <c r="O302" s="41"/>
      <c r="P302" s="41"/>
      <c r="Q302" s="41"/>
      <c r="R302" s="41"/>
      <c r="S302" s="41"/>
      <c r="T302" s="77"/>
      <c r="AT302" s="24" t="s">
        <v>216</v>
      </c>
      <c r="AU302" s="24" t="s">
        <v>85</v>
      </c>
    </row>
    <row r="303" spans="2:51" s="12" customFormat="1" ht="13.5">
      <c r="B303" s="216"/>
      <c r="C303" s="217"/>
      <c r="D303" s="207" t="s">
        <v>166</v>
      </c>
      <c r="E303" s="218" t="s">
        <v>21</v>
      </c>
      <c r="F303" s="219" t="s">
        <v>555</v>
      </c>
      <c r="G303" s="217"/>
      <c r="H303" s="220">
        <v>3250</v>
      </c>
      <c r="I303" s="221"/>
      <c r="J303" s="217"/>
      <c r="K303" s="217"/>
      <c r="L303" s="222"/>
      <c r="M303" s="223"/>
      <c r="N303" s="224"/>
      <c r="O303" s="224"/>
      <c r="P303" s="224"/>
      <c r="Q303" s="224"/>
      <c r="R303" s="224"/>
      <c r="S303" s="224"/>
      <c r="T303" s="225"/>
      <c r="AT303" s="226" t="s">
        <v>166</v>
      </c>
      <c r="AU303" s="226" t="s">
        <v>85</v>
      </c>
      <c r="AV303" s="12" t="s">
        <v>85</v>
      </c>
      <c r="AW303" s="12" t="s">
        <v>37</v>
      </c>
      <c r="AX303" s="12" t="s">
        <v>82</v>
      </c>
      <c r="AY303" s="226" t="s">
        <v>157</v>
      </c>
    </row>
    <row r="304" spans="2:65" s="1" customFormat="1" ht="14.4" customHeight="1">
      <c r="B304" s="40"/>
      <c r="C304" s="244" t="s">
        <v>556</v>
      </c>
      <c r="D304" s="244" t="s">
        <v>457</v>
      </c>
      <c r="E304" s="245" t="s">
        <v>557</v>
      </c>
      <c r="F304" s="246" t="s">
        <v>558</v>
      </c>
      <c r="G304" s="247" t="s">
        <v>213</v>
      </c>
      <c r="H304" s="248">
        <v>3315</v>
      </c>
      <c r="I304" s="249">
        <v>14.75</v>
      </c>
      <c r="J304" s="250">
        <f>ROUND(I304*H304,2)</f>
        <v>48896.25</v>
      </c>
      <c r="K304" s="246" t="s">
        <v>214</v>
      </c>
      <c r="L304" s="251"/>
      <c r="M304" s="252" t="s">
        <v>21</v>
      </c>
      <c r="N304" s="253" t="s">
        <v>45</v>
      </c>
      <c r="O304" s="41"/>
      <c r="P304" s="202">
        <f>O304*H304</f>
        <v>0</v>
      </c>
      <c r="Q304" s="202">
        <v>0.0002</v>
      </c>
      <c r="R304" s="202">
        <f>Q304*H304</f>
        <v>0.663</v>
      </c>
      <c r="S304" s="202">
        <v>0</v>
      </c>
      <c r="T304" s="203">
        <f>S304*H304</f>
        <v>0</v>
      </c>
      <c r="AR304" s="24" t="s">
        <v>251</v>
      </c>
      <c r="AT304" s="24" t="s">
        <v>457</v>
      </c>
      <c r="AU304" s="24" t="s">
        <v>85</v>
      </c>
      <c r="AY304" s="24" t="s">
        <v>157</v>
      </c>
      <c r="BE304" s="204">
        <f>IF(N304="základní",J304,0)</f>
        <v>48896.25</v>
      </c>
      <c r="BF304" s="204">
        <f>IF(N304="snížená",J304,0)</f>
        <v>0</v>
      </c>
      <c r="BG304" s="204">
        <f>IF(N304="zákl. přenesená",J304,0)</f>
        <v>0</v>
      </c>
      <c r="BH304" s="204">
        <f>IF(N304="sníž. přenesená",J304,0)</f>
        <v>0</v>
      </c>
      <c r="BI304" s="204">
        <f>IF(N304="nulová",J304,0)</f>
        <v>0</v>
      </c>
      <c r="BJ304" s="24" t="s">
        <v>82</v>
      </c>
      <c r="BK304" s="204">
        <f>ROUND(I304*H304,2)</f>
        <v>48896.25</v>
      </c>
      <c r="BL304" s="24" t="s">
        <v>164</v>
      </c>
      <c r="BM304" s="24" t="s">
        <v>559</v>
      </c>
    </row>
    <row r="305" spans="2:51" s="12" customFormat="1" ht="13.5">
      <c r="B305" s="216"/>
      <c r="C305" s="217"/>
      <c r="D305" s="207" t="s">
        <v>166</v>
      </c>
      <c r="E305" s="218" t="s">
        <v>21</v>
      </c>
      <c r="F305" s="219" t="s">
        <v>560</v>
      </c>
      <c r="G305" s="217"/>
      <c r="H305" s="220">
        <v>3315</v>
      </c>
      <c r="I305" s="221"/>
      <c r="J305" s="217"/>
      <c r="K305" s="217"/>
      <c r="L305" s="222"/>
      <c r="M305" s="223"/>
      <c r="N305" s="224"/>
      <c r="O305" s="224"/>
      <c r="P305" s="224"/>
      <c r="Q305" s="224"/>
      <c r="R305" s="224"/>
      <c r="S305" s="224"/>
      <c r="T305" s="225"/>
      <c r="AT305" s="226" t="s">
        <v>166</v>
      </c>
      <c r="AU305" s="226" t="s">
        <v>85</v>
      </c>
      <c r="AV305" s="12" t="s">
        <v>85</v>
      </c>
      <c r="AW305" s="12" t="s">
        <v>37</v>
      </c>
      <c r="AX305" s="12" t="s">
        <v>82</v>
      </c>
      <c r="AY305" s="226" t="s">
        <v>157</v>
      </c>
    </row>
    <row r="306" spans="2:65" s="1" customFormat="1" ht="14.4" customHeight="1">
      <c r="B306" s="40"/>
      <c r="C306" s="193" t="s">
        <v>561</v>
      </c>
      <c r="D306" s="193" t="s">
        <v>160</v>
      </c>
      <c r="E306" s="194" t="s">
        <v>562</v>
      </c>
      <c r="F306" s="195" t="s">
        <v>563</v>
      </c>
      <c r="G306" s="196" t="s">
        <v>275</v>
      </c>
      <c r="H306" s="197">
        <v>2029.784</v>
      </c>
      <c r="I306" s="198">
        <v>883.78</v>
      </c>
      <c r="J306" s="199">
        <f>ROUND(I306*H306,2)</f>
        <v>1793882.5</v>
      </c>
      <c r="K306" s="195" t="s">
        <v>214</v>
      </c>
      <c r="L306" s="60"/>
      <c r="M306" s="200" t="s">
        <v>21</v>
      </c>
      <c r="N306" s="201" t="s">
        <v>45</v>
      </c>
      <c r="O306" s="41"/>
      <c r="P306" s="202">
        <f>O306*H306</f>
        <v>0</v>
      </c>
      <c r="Q306" s="202">
        <v>1.63</v>
      </c>
      <c r="R306" s="202">
        <f>Q306*H306</f>
        <v>3308.54792</v>
      </c>
      <c r="S306" s="202">
        <v>0</v>
      </c>
      <c r="T306" s="203">
        <f>S306*H306</f>
        <v>0</v>
      </c>
      <c r="AR306" s="24" t="s">
        <v>164</v>
      </c>
      <c r="AT306" s="24" t="s">
        <v>160</v>
      </c>
      <c r="AU306" s="24" t="s">
        <v>85</v>
      </c>
      <c r="AY306" s="24" t="s">
        <v>157</v>
      </c>
      <c r="BE306" s="204">
        <f>IF(N306="základní",J306,0)</f>
        <v>1793882.5</v>
      </c>
      <c r="BF306" s="204">
        <f>IF(N306="snížená",J306,0)</f>
        <v>0</v>
      </c>
      <c r="BG306" s="204">
        <f>IF(N306="zákl. přenesená",J306,0)</f>
        <v>0</v>
      </c>
      <c r="BH306" s="204">
        <f>IF(N306="sníž. přenesená",J306,0)</f>
        <v>0</v>
      </c>
      <c r="BI306" s="204">
        <f>IF(N306="nulová",J306,0)</f>
        <v>0</v>
      </c>
      <c r="BJ306" s="24" t="s">
        <v>82</v>
      </c>
      <c r="BK306" s="204">
        <f>ROUND(I306*H306,2)</f>
        <v>1793882.5</v>
      </c>
      <c r="BL306" s="24" t="s">
        <v>164</v>
      </c>
      <c r="BM306" s="24" t="s">
        <v>564</v>
      </c>
    </row>
    <row r="307" spans="2:47" s="1" customFormat="1" ht="60">
      <c r="B307" s="40"/>
      <c r="C307" s="62"/>
      <c r="D307" s="207" t="s">
        <v>216</v>
      </c>
      <c r="E307" s="62"/>
      <c r="F307" s="227" t="s">
        <v>565</v>
      </c>
      <c r="G307" s="62"/>
      <c r="H307" s="62"/>
      <c r="I307" s="164"/>
      <c r="J307" s="62"/>
      <c r="K307" s="62"/>
      <c r="L307" s="60"/>
      <c r="M307" s="228"/>
      <c r="N307" s="41"/>
      <c r="O307" s="41"/>
      <c r="P307" s="41"/>
      <c r="Q307" s="41"/>
      <c r="R307" s="41"/>
      <c r="S307" s="41"/>
      <c r="T307" s="77"/>
      <c r="AT307" s="24" t="s">
        <v>216</v>
      </c>
      <c r="AU307" s="24" t="s">
        <v>85</v>
      </c>
    </row>
    <row r="308" spans="2:51" s="12" customFormat="1" ht="13.5">
      <c r="B308" s="216"/>
      <c r="C308" s="217"/>
      <c r="D308" s="207" t="s">
        <v>166</v>
      </c>
      <c r="E308" s="218" t="s">
        <v>21</v>
      </c>
      <c r="F308" s="219" t="s">
        <v>566</v>
      </c>
      <c r="G308" s="217"/>
      <c r="H308" s="220">
        <v>2022</v>
      </c>
      <c r="I308" s="221"/>
      <c r="J308" s="217"/>
      <c r="K308" s="217"/>
      <c r="L308" s="222"/>
      <c r="M308" s="223"/>
      <c r="N308" s="224"/>
      <c r="O308" s="224"/>
      <c r="P308" s="224"/>
      <c r="Q308" s="224"/>
      <c r="R308" s="224"/>
      <c r="S308" s="224"/>
      <c r="T308" s="225"/>
      <c r="AT308" s="226" t="s">
        <v>166</v>
      </c>
      <c r="AU308" s="226" t="s">
        <v>85</v>
      </c>
      <c r="AV308" s="12" t="s">
        <v>85</v>
      </c>
      <c r="AW308" s="12" t="s">
        <v>37</v>
      </c>
      <c r="AX308" s="12" t="s">
        <v>74</v>
      </c>
      <c r="AY308" s="226" t="s">
        <v>157</v>
      </c>
    </row>
    <row r="309" spans="2:51" s="12" customFormat="1" ht="24">
      <c r="B309" s="216"/>
      <c r="C309" s="217"/>
      <c r="D309" s="207" t="s">
        <v>166</v>
      </c>
      <c r="E309" s="218" t="s">
        <v>21</v>
      </c>
      <c r="F309" s="219" t="s">
        <v>567</v>
      </c>
      <c r="G309" s="217"/>
      <c r="H309" s="220">
        <v>7.784</v>
      </c>
      <c r="I309" s="221"/>
      <c r="J309" s="217"/>
      <c r="K309" s="217"/>
      <c r="L309" s="222"/>
      <c r="M309" s="223"/>
      <c r="N309" s="224"/>
      <c r="O309" s="224"/>
      <c r="P309" s="224"/>
      <c r="Q309" s="224"/>
      <c r="R309" s="224"/>
      <c r="S309" s="224"/>
      <c r="T309" s="225"/>
      <c r="AT309" s="226" t="s">
        <v>166</v>
      </c>
      <c r="AU309" s="226" t="s">
        <v>85</v>
      </c>
      <c r="AV309" s="12" t="s">
        <v>85</v>
      </c>
      <c r="AW309" s="12" t="s">
        <v>37</v>
      </c>
      <c r="AX309" s="12" t="s">
        <v>74</v>
      </c>
      <c r="AY309" s="226" t="s">
        <v>157</v>
      </c>
    </row>
    <row r="310" spans="2:51" s="13" customFormat="1" ht="13.5">
      <c r="B310" s="232"/>
      <c r="C310" s="233"/>
      <c r="D310" s="207" t="s">
        <v>166</v>
      </c>
      <c r="E310" s="234" t="s">
        <v>21</v>
      </c>
      <c r="F310" s="235" t="s">
        <v>285</v>
      </c>
      <c r="G310" s="233"/>
      <c r="H310" s="236">
        <v>2029.784</v>
      </c>
      <c r="I310" s="237"/>
      <c r="J310" s="233"/>
      <c r="K310" s="233"/>
      <c r="L310" s="238"/>
      <c r="M310" s="239"/>
      <c r="N310" s="240"/>
      <c r="O310" s="240"/>
      <c r="P310" s="240"/>
      <c r="Q310" s="240"/>
      <c r="R310" s="240"/>
      <c r="S310" s="240"/>
      <c r="T310" s="241"/>
      <c r="AT310" s="242" t="s">
        <v>166</v>
      </c>
      <c r="AU310" s="242" t="s">
        <v>85</v>
      </c>
      <c r="AV310" s="13" t="s">
        <v>164</v>
      </c>
      <c r="AW310" s="13" t="s">
        <v>37</v>
      </c>
      <c r="AX310" s="13" t="s">
        <v>82</v>
      </c>
      <c r="AY310" s="242" t="s">
        <v>157</v>
      </c>
    </row>
    <row r="311" spans="2:65" s="1" customFormat="1" ht="14.4" customHeight="1">
      <c r="B311" s="40"/>
      <c r="C311" s="193" t="s">
        <v>568</v>
      </c>
      <c r="D311" s="193" t="s">
        <v>160</v>
      </c>
      <c r="E311" s="194" t="s">
        <v>569</v>
      </c>
      <c r="F311" s="195" t="s">
        <v>570</v>
      </c>
      <c r="G311" s="196" t="s">
        <v>275</v>
      </c>
      <c r="H311" s="197">
        <v>122.15</v>
      </c>
      <c r="I311" s="198">
        <v>869.03</v>
      </c>
      <c r="J311" s="199">
        <f>ROUND(I311*H311,2)</f>
        <v>106152.01</v>
      </c>
      <c r="K311" s="195" t="s">
        <v>214</v>
      </c>
      <c r="L311" s="60"/>
      <c r="M311" s="200" t="s">
        <v>21</v>
      </c>
      <c r="N311" s="201" t="s">
        <v>45</v>
      </c>
      <c r="O311" s="41"/>
      <c r="P311" s="202">
        <f>O311*H311</f>
        <v>0</v>
      </c>
      <c r="Q311" s="202">
        <v>1.9205</v>
      </c>
      <c r="R311" s="202">
        <f>Q311*H311</f>
        <v>234.58907500000004</v>
      </c>
      <c r="S311" s="202">
        <v>0</v>
      </c>
      <c r="T311" s="203">
        <f>S311*H311</f>
        <v>0</v>
      </c>
      <c r="AR311" s="24" t="s">
        <v>164</v>
      </c>
      <c r="AT311" s="24" t="s">
        <v>160</v>
      </c>
      <c r="AU311" s="24" t="s">
        <v>85</v>
      </c>
      <c r="AY311" s="24" t="s">
        <v>157</v>
      </c>
      <c r="BE311" s="204">
        <f>IF(N311="základní",J311,0)</f>
        <v>106152.01</v>
      </c>
      <c r="BF311" s="204">
        <f>IF(N311="snížená",J311,0)</f>
        <v>0</v>
      </c>
      <c r="BG311" s="204">
        <f>IF(N311="zákl. přenesená",J311,0)</f>
        <v>0</v>
      </c>
      <c r="BH311" s="204">
        <f>IF(N311="sníž. přenesená",J311,0)</f>
        <v>0</v>
      </c>
      <c r="BI311" s="204">
        <f>IF(N311="nulová",J311,0)</f>
        <v>0</v>
      </c>
      <c r="BJ311" s="24" t="s">
        <v>82</v>
      </c>
      <c r="BK311" s="204">
        <f>ROUND(I311*H311,2)</f>
        <v>106152.01</v>
      </c>
      <c r="BL311" s="24" t="s">
        <v>164</v>
      </c>
      <c r="BM311" s="24" t="s">
        <v>571</v>
      </c>
    </row>
    <row r="312" spans="2:47" s="1" customFormat="1" ht="60">
      <c r="B312" s="40"/>
      <c r="C312" s="62"/>
      <c r="D312" s="207" t="s">
        <v>216</v>
      </c>
      <c r="E312" s="62"/>
      <c r="F312" s="227" t="s">
        <v>565</v>
      </c>
      <c r="G312" s="62"/>
      <c r="H312" s="62"/>
      <c r="I312" s="164"/>
      <c r="J312" s="62"/>
      <c r="K312" s="62"/>
      <c r="L312" s="60"/>
      <c r="M312" s="228"/>
      <c r="N312" s="41"/>
      <c r="O312" s="41"/>
      <c r="P312" s="41"/>
      <c r="Q312" s="41"/>
      <c r="R312" s="41"/>
      <c r="S312" s="41"/>
      <c r="T312" s="77"/>
      <c r="AT312" s="24" t="s">
        <v>216</v>
      </c>
      <c r="AU312" s="24" t="s">
        <v>85</v>
      </c>
    </row>
    <row r="313" spans="2:51" s="12" customFormat="1" ht="13.5">
      <c r="B313" s="216"/>
      <c r="C313" s="217"/>
      <c r="D313" s="207" t="s">
        <v>166</v>
      </c>
      <c r="E313" s="218" t="s">
        <v>21</v>
      </c>
      <c r="F313" s="219" t="s">
        <v>572</v>
      </c>
      <c r="G313" s="217"/>
      <c r="H313" s="220">
        <v>111.75</v>
      </c>
      <c r="I313" s="221"/>
      <c r="J313" s="217"/>
      <c r="K313" s="217"/>
      <c r="L313" s="222"/>
      <c r="M313" s="223"/>
      <c r="N313" s="224"/>
      <c r="O313" s="224"/>
      <c r="P313" s="224"/>
      <c r="Q313" s="224"/>
      <c r="R313" s="224"/>
      <c r="S313" s="224"/>
      <c r="T313" s="225"/>
      <c r="AT313" s="226" t="s">
        <v>166</v>
      </c>
      <c r="AU313" s="226" t="s">
        <v>85</v>
      </c>
      <c r="AV313" s="12" t="s">
        <v>85</v>
      </c>
      <c r="AW313" s="12" t="s">
        <v>37</v>
      </c>
      <c r="AX313" s="12" t="s">
        <v>74</v>
      </c>
      <c r="AY313" s="226" t="s">
        <v>157</v>
      </c>
    </row>
    <row r="314" spans="2:51" s="12" customFormat="1" ht="13.5">
      <c r="B314" s="216"/>
      <c r="C314" s="217"/>
      <c r="D314" s="207" t="s">
        <v>166</v>
      </c>
      <c r="E314" s="218" t="s">
        <v>21</v>
      </c>
      <c r="F314" s="219" t="s">
        <v>573</v>
      </c>
      <c r="G314" s="217"/>
      <c r="H314" s="220">
        <v>10.4</v>
      </c>
      <c r="I314" s="221"/>
      <c r="J314" s="217"/>
      <c r="K314" s="217"/>
      <c r="L314" s="222"/>
      <c r="M314" s="223"/>
      <c r="N314" s="224"/>
      <c r="O314" s="224"/>
      <c r="P314" s="224"/>
      <c r="Q314" s="224"/>
      <c r="R314" s="224"/>
      <c r="S314" s="224"/>
      <c r="T314" s="225"/>
      <c r="AT314" s="226" t="s">
        <v>166</v>
      </c>
      <c r="AU314" s="226" t="s">
        <v>85</v>
      </c>
      <c r="AV314" s="12" t="s">
        <v>85</v>
      </c>
      <c r="AW314" s="12" t="s">
        <v>37</v>
      </c>
      <c r="AX314" s="12" t="s">
        <v>74</v>
      </c>
      <c r="AY314" s="226" t="s">
        <v>157</v>
      </c>
    </row>
    <row r="315" spans="2:51" s="13" customFormat="1" ht="13.5">
      <c r="B315" s="232"/>
      <c r="C315" s="233"/>
      <c r="D315" s="207" t="s">
        <v>166</v>
      </c>
      <c r="E315" s="234" t="s">
        <v>21</v>
      </c>
      <c r="F315" s="235" t="s">
        <v>285</v>
      </c>
      <c r="G315" s="233"/>
      <c r="H315" s="236">
        <v>122.15</v>
      </c>
      <c r="I315" s="237"/>
      <c r="J315" s="233"/>
      <c r="K315" s="233"/>
      <c r="L315" s="238"/>
      <c r="M315" s="239"/>
      <c r="N315" s="240"/>
      <c r="O315" s="240"/>
      <c r="P315" s="240"/>
      <c r="Q315" s="240"/>
      <c r="R315" s="240"/>
      <c r="S315" s="240"/>
      <c r="T315" s="241"/>
      <c r="AT315" s="242" t="s">
        <v>166</v>
      </c>
      <c r="AU315" s="242" t="s">
        <v>85</v>
      </c>
      <c r="AV315" s="13" t="s">
        <v>164</v>
      </c>
      <c r="AW315" s="13" t="s">
        <v>37</v>
      </c>
      <c r="AX315" s="13" t="s">
        <v>82</v>
      </c>
      <c r="AY315" s="242" t="s">
        <v>157</v>
      </c>
    </row>
    <row r="316" spans="2:65" s="1" customFormat="1" ht="22.8" customHeight="1">
      <c r="B316" s="40"/>
      <c r="C316" s="193" t="s">
        <v>574</v>
      </c>
      <c r="D316" s="193" t="s">
        <v>160</v>
      </c>
      <c r="E316" s="194" t="s">
        <v>575</v>
      </c>
      <c r="F316" s="195" t="s">
        <v>576</v>
      </c>
      <c r="G316" s="196" t="s">
        <v>577</v>
      </c>
      <c r="H316" s="197">
        <v>1820.2</v>
      </c>
      <c r="I316" s="198">
        <v>220.02</v>
      </c>
      <c r="J316" s="199">
        <f>ROUND(I316*H316,2)</f>
        <v>400480.4</v>
      </c>
      <c r="K316" s="195" t="s">
        <v>214</v>
      </c>
      <c r="L316" s="60"/>
      <c r="M316" s="200" t="s">
        <v>21</v>
      </c>
      <c r="N316" s="201" t="s">
        <v>45</v>
      </c>
      <c r="O316" s="41"/>
      <c r="P316" s="202">
        <f>O316*H316</f>
        <v>0</v>
      </c>
      <c r="Q316" s="202">
        <v>0.00191</v>
      </c>
      <c r="R316" s="202">
        <f>Q316*H316</f>
        <v>3.476582</v>
      </c>
      <c r="S316" s="202">
        <v>0</v>
      </c>
      <c r="T316" s="203">
        <f>S316*H316</f>
        <v>0</v>
      </c>
      <c r="AR316" s="24" t="s">
        <v>164</v>
      </c>
      <c r="AT316" s="24" t="s">
        <v>160</v>
      </c>
      <c r="AU316" s="24" t="s">
        <v>85</v>
      </c>
      <c r="AY316" s="24" t="s">
        <v>157</v>
      </c>
      <c r="BE316" s="204">
        <f>IF(N316="základní",J316,0)</f>
        <v>400480.4</v>
      </c>
      <c r="BF316" s="204">
        <f>IF(N316="snížená",J316,0)</f>
        <v>0</v>
      </c>
      <c r="BG316" s="204">
        <f>IF(N316="zákl. přenesená",J316,0)</f>
        <v>0</v>
      </c>
      <c r="BH316" s="204">
        <f>IF(N316="sníž. přenesená",J316,0)</f>
        <v>0</v>
      </c>
      <c r="BI316" s="204">
        <f>IF(N316="nulová",J316,0)</f>
        <v>0</v>
      </c>
      <c r="BJ316" s="24" t="s">
        <v>82</v>
      </c>
      <c r="BK316" s="204">
        <f>ROUND(I316*H316,2)</f>
        <v>400480.4</v>
      </c>
      <c r="BL316" s="24" t="s">
        <v>164</v>
      </c>
      <c r="BM316" s="24" t="s">
        <v>578</v>
      </c>
    </row>
    <row r="317" spans="2:47" s="1" customFormat="1" ht="84">
      <c r="B317" s="40"/>
      <c r="C317" s="62"/>
      <c r="D317" s="207" t="s">
        <v>216</v>
      </c>
      <c r="E317" s="62"/>
      <c r="F317" s="227" t="s">
        <v>579</v>
      </c>
      <c r="G317" s="62"/>
      <c r="H317" s="62"/>
      <c r="I317" s="164"/>
      <c r="J317" s="62"/>
      <c r="K317" s="62"/>
      <c r="L317" s="60"/>
      <c r="M317" s="228"/>
      <c r="N317" s="41"/>
      <c r="O317" s="41"/>
      <c r="P317" s="41"/>
      <c r="Q317" s="41"/>
      <c r="R317" s="41"/>
      <c r="S317" s="41"/>
      <c r="T317" s="77"/>
      <c r="AT317" s="24" t="s">
        <v>216</v>
      </c>
      <c r="AU317" s="24" t="s">
        <v>85</v>
      </c>
    </row>
    <row r="318" spans="2:51" s="11" customFormat="1" ht="13.5">
      <c r="B318" s="205"/>
      <c r="C318" s="206"/>
      <c r="D318" s="207" t="s">
        <v>166</v>
      </c>
      <c r="E318" s="208" t="s">
        <v>21</v>
      </c>
      <c r="F318" s="209" t="s">
        <v>580</v>
      </c>
      <c r="G318" s="206"/>
      <c r="H318" s="208" t="s">
        <v>21</v>
      </c>
      <c r="I318" s="210"/>
      <c r="J318" s="206"/>
      <c r="K318" s="206"/>
      <c r="L318" s="211"/>
      <c r="M318" s="212"/>
      <c r="N318" s="213"/>
      <c r="O318" s="213"/>
      <c r="P318" s="213"/>
      <c r="Q318" s="213"/>
      <c r="R318" s="213"/>
      <c r="S318" s="213"/>
      <c r="T318" s="214"/>
      <c r="AT318" s="215" t="s">
        <v>166</v>
      </c>
      <c r="AU318" s="215" t="s">
        <v>85</v>
      </c>
      <c r="AV318" s="11" t="s">
        <v>82</v>
      </c>
      <c r="AW318" s="11" t="s">
        <v>37</v>
      </c>
      <c r="AX318" s="11" t="s">
        <v>74</v>
      </c>
      <c r="AY318" s="215" t="s">
        <v>157</v>
      </c>
    </row>
    <row r="319" spans="2:51" s="12" customFormat="1" ht="13.5">
      <c r="B319" s="216"/>
      <c r="C319" s="217"/>
      <c r="D319" s="207" t="s">
        <v>166</v>
      </c>
      <c r="E319" s="218" t="s">
        <v>21</v>
      </c>
      <c r="F319" s="219" t="s">
        <v>581</v>
      </c>
      <c r="G319" s="217"/>
      <c r="H319" s="220">
        <v>1781.2</v>
      </c>
      <c r="I319" s="221"/>
      <c r="J319" s="217"/>
      <c r="K319" s="217"/>
      <c r="L319" s="222"/>
      <c r="M319" s="223"/>
      <c r="N319" s="224"/>
      <c r="O319" s="224"/>
      <c r="P319" s="224"/>
      <c r="Q319" s="224"/>
      <c r="R319" s="224"/>
      <c r="S319" s="224"/>
      <c r="T319" s="225"/>
      <c r="AT319" s="226" t="s">
        <v>166</v>
      </c>
      <c r="AU319" s="226" t="s">
        <v>85</v>
      </c>
      <c r="AV319" s="12" t="s">
        <v>85</v>
      </c>
      <c r="AW319" s="12" t="s">
        <v>37</v>
      </c>
      <c r="AX319" s="12" t="s">
        <v>74</v>
      </c>
      <c r="AY319" s="226" t="s">
        <v>157</v>
      </c>
    </row>
    <row r="320" spans="2:51" s="12" customFormat="1" ht="13.5">
      <c r="B320" s="216"/>
      <c r="C320" s="217"/>
      <c r="D320" s="207" t="s">
        <v>166</v>
      </c>
      <c r="E320" s="218" t="s">
        <v>21</v>
      </c>
      <c r="F320" s="219" t="s">
        <v>582</v>
      </c>
      <c r="G320" s="217"/>
      <c r="H320" s="220">
        <v>39</v>
      </c>
      <c r="I320" s="221"/>
      <c r="J320" s="217"/>
      <c r="K320" s="217"/>
      <c r="L320" s="222"/>
      <c r="M320" s="223"/>
      <c r="N320" s="224"/>
      <c r="O320" s="224"/>
      <c r="P320" s="224"/>
      <c r="Q320" s="224"/>
      <c r="R320" s="224"/>
      <c r="S320" s="224"/>
      <c r="T320" s="225"/>
      <c r="AT320" s="226" t="s">
        <v>166</v>
      </c>
      <c r="AU320" s="226" t="s">
        <v>85</v>
      </c>
      <c r="AV320" s="12" t="s">
        <v>85</v>
      </c>
      <c r="AW320" s="12" t="s">
        <v>37</v>
      </c>
      <c r="AX320" s="12" t="s">
        <v>74</v>
      </c>
      <c r="AY320" s="226" t="s">
        <v>157</v>
      </c>
    </row>
    <row r="321" spans="2:51" s="13" customFormat="1" ht="13.5">
      <c r="B321" s="232"/>
      <c r="C321" s="233"/>
      <c r="D321" s="207" t="s">
        <v>166</v>
      </c>
      <c r="E321" s="234" t="s">
        <v>21</v>
      </c>
      <c r="F321" s="235" t="s">
        <v>285</v>
      </c>
      <c r="G321" s="233"/>
      <c r="H321" s="236">
        <v>1820.2</v>
      </c>
      <c r="I321" s="237"/>
      <c r="J321" s="233"/>
      <c r="K321" s="233"/>
      <c r="L321" s="238"/>
      <c r="M321" s="239"/>
      <c r="N321" s="240"/>
      <c r="O321" s="240"/>
      <c r="P321" s="240"/>
      <c r="Q321" s="240"/>
      <c r="R321" s="240"/>
      <c r="S321" s="240"/>
      <c r="T321" s="241"/>
      <c r="AT321" s="242" t="s">
        <v>166</v>
      </c>
      <c r="AU321" s="242" t="s">
        <v>85</v>
      </c>
      <c r="AV321" s="13" t="s">
        <v>164</v>
      </c>
      <c r="AW321" s="13" t="s">
        <v>37</v>
      </c>
      <c r="AX321" s="13" t="s">
        <v>82</v>
      </c>
      <c r="AY321" s="242" t="s">
        <v>157</v>
      </c>
    </row>
    <row r="322" spans="2:65" s="1" customFormat="1" ht="34.2" customHeight="1">
      <c r="B322" s="40"/>
      <c r="C322" s="193" t="s">
        <v>583</v>
      </c>
      <c r="D322" s="193" t="s">
        <v>160</v>
      </c>
      <c r="E322" s="194" t="s">
        <v>584</v>
      </c>
      <c r="F322" s="195" t="s">
        <v>585</v>
      </c>
      <c r="G322" s="196" t="s">
        <v>213</v>
      </c>
      <c r="H322" s="197">
        <v>3030</v>
      </c>
      <c r="I322" s="198">
        <v>32.57</v>
      </c>
      <c r="J322" s="199">
        <f>ROUND(I322*H322,2)</f>
        <v>98687.1</v>
      </c>
      <c r="K322" s="195" t="s">
        <v>214</v>
      </c>
      <c r="L322" s="60"/>
      <c r="M322" s="200" t="s">
        <v>21</v>
      </c>
      <c r="N322" s="201" t="s">
        <v>45</v>
      </c>
      <c r="O322" s="41"/>
      <c r="P322" s="202">
        <f>O322*H322</f>
        <v>0</v>
      </c>
      <c r="Q322" s="202">
        <v>0.00014</v>
      </c>
      <c r="R322" s="202">
        <f>Q322*H322</f>
        <v>0.42419999999999997</v>
      </c>
      <c r="S322" s="202">
        <v>0</v>
      </c>
      <c r="T322" s="203">
        <f>S322*H322</f>
        <v>0</v>
      </c>
      <c r="AR322" s="24" t="s">
        <v>164</v>
      </c>
      <c r="AT322" s="24" t="s">
        <v>160</v>
      </c>
      <c r="AU322" s="24" t="s">
        <v>85</v>
      </c>
      <c r="AY322" s="24" t="s">
        <v>157</v>
      </c>
      <c r="BE322" s="204">
        <f>IF(N322="základní",J322,0)</f>
        <v>98687.1</v>
      </c>
      <c r="BF322" s="204">
        <f>IF(N322="snížená",J322,0)</f>
        <v>0</v>
      </c>
      <c r="BG322" s="204">
        <f>IF(N322="zákl. přenesená",J322,0)</f>
        <v>0</v>
      </c>
      <c r="BH322" s="204">
        <f>IF(N322="sníž. přenesená",J322,0)</f>
        <v>0</v>
      </c>
      <c r="BI322" s="204">
        <f>IF(N322="nulová",J322,0)</f>
        <v>0</v>
      </c>
      <c r="BJ322" s="24" t="s">
        <v>82</v>
      </c>
      <c r="BK322" s="204">
        <f>ROUND(I322*H322,2)</f>
        <v>98687.1</v>
      </c>
      <c r="BL322" s="24" t="s">
        <v>164</v>
      </c>
      <c r="BM322" s="24" t="s">
        <v>586</v>
      </c>
    </row>
    <row r="323" spans="2:47" s="1" customFormat="1" ht="120">
      <c r="B323" s="40"/>
      <c r="C323" s="62"/>
      <c r="D323" s="207" t="s">
        <v>216</v>
      </c>
      <c r="E323" s="62"/>
      <c r="F323" s="227" t="s">
        <v>587</v>
      </c>
      <c r="G323" s="62"/>
      <c r="H323" s="62"/>
      <c r="I323" s="164"/>
      <c r="J323" s="62"/>
      <c r="K323" s="62"/>
      <c r="L323" s="60"/>
      <c r="M323" s="228"/>
      <c r="N323" s="41"/>
      <c r="O323" s="41"/>
      <c r="P323" s="41"/>
      <c r="Q323" s="41"/>
      <c r="R323" s="41"/>
      <c r="S323" s="41"/>
      <c r="T323" s="77"/>
      <c r="AT323" s="24" t="s">
        <v>216</v>
      </c>
      <c r="AU323" s="24" t="s">
        <v>85</v>
      </c>
    </row>
    <row r="324" spans="2:51" s="12" customFormat="1" ht="13.5">
      <c r="B324" s="216"/>
      <c r="C324" s="217"/>
      <c r="D324" s="207" t="s">
        <v>166</v>
      </c>
      <c r="E324" s="218" t="s">
        <v>21</v>
      </c>
      <c r="F324" s="219" t="s">
        <v>588</v>
      </c>
      <c r="G324" s="217"/>
      <c r="H324" s="220">
        <v>3030</v>
      </c>
      <c r="I324" s="221"/>
      <c r="J324" s="217"/>
      <c r="K324" s="217"/>
      <c r="L324" s="222"/>
      <c r="M324" s="223"/>
      <c r="N324" s="224"/>
      <c r="O324" s="224"/>
      <c r="P324" s="224"/>
      <c r="Q324" s="224"/>
      <c r="R324" s="224"/>
      <c r="S324" s="224"/>
      <c r="T324" s="225"/>
      <c r="AT324" s="226" t="s">
        <v>166</v>
      </c>
      <c r="AU324" s="226" t="s">
        <v>85</v>
      </c>
      <c r="AV324" s="12" t="s">
        <v>85</v>
      </c>
      <c r="AW324" s="12" t="s">
        <v>37</v>
      </c>
      <c r="AX324" s="12" t="s">
        <v>82</v>
      </c>
      <c r="AY324" s="226" t="s">
        <v>157</v>
      </c>
    </row>
    <row r="325" spans="2:65" s="1" customFormat="1" ht="14.4" customHeight="1">
      <c r="B325" s="40"/>
      <c r="C325" s="244" t="s">
        <v>589</v>
      </c>
      <c r="D325" s="244" t="s">
        <v>457</v>
      </c>
      <c r="E325" s="245" t="s">
        <v>590</v>
      </c>
      <c r="F325" s="246" t="s">
        <v>591</v>
      </c>
      <c r="G325" s="247" t="s">
        <v>213</v>
      </c>
      <c r="H325" s="248">
        <v>3484.5</v>
      </c>
      <c r="I325" s="249">
        <v>29.5</v>
      </c>
      <c r="J325" s="250">
        <f>ROUND(I325*H325,2)</f>
        <v>102792.75</v>
      </c>
      <c r="K325" s="246" t="s">
        <v>214</v>
      </c>
      <c r="L325" s="251"/>
      <c r="M325" s="252" t="s">
        <v>21</v>
      </c>
      <c r="N325" s="253" t="s">
        <v>45</v>
      </c>
      <c r="O325" s="41"/>
      <c r="P325" s="202">
        <f>O325*H325</f>
        <v>0</v>
      </c>
      <c r="Q325" s="202">
        <v>0.0004</v>
      </c>
      <c r="R325" s="202">
        <f>Q325*H325</f>
        <v>1.3938000000000001</v>
      </c>
      <c r="S325" s="202">
        <v>0</v>
      </c>
      <c r="T325" s="203">
        <f>S325*H325</f>
        <v>0</v>
      </c>
      <c r="AR325" s="24" t="s">
        <v>251</v>
      </c>
      <c r="AT325" s="24" t="s">
        <v>457</v>
      </c>
      <c r="AU325" s="24" t="s">
        <v>85</v>
      </c>
      <c r="AY325" s="24" t="s">
        <v>157</v>
      </c>
      <c r="BE325" s="204">
        <f>IF(N325="základní",J325,0)</f>
        <v>102792.75</v>
      </c>
      <c r="BF325" s="204">
        <f>IF(N325="snížená",J325,0)</f>
        <v>0</v>
      </c>
      <c r="BG325" s="204">
        <f>IF(N325="zákl. přenesená",J325,0)</f>
        <v>0</v>
      </c>
      <c r="BH325" s="204">
        <f>IF(N325="sníž. přenesená",J325,0)</f>
        <v>0</v>
      </c>
      <c r="BI325" s="204">
        <f>IF(N325="nulová",J325,0)</f>
        <v>0</v>
      </c>
      <c r="BJ325" s="24" t="s">
        <v>82</v>
      </c>
      <c r="BK325" s="204">
        <f>ROUND(I325*H325,2)</f>
        <v>102792.75</v>
      </c>
      <c r="BL325" s="24" t="s">
        <v>164</v>
      </c>
      <c r="BM325" s="24" t="s">
        <v>592</v>
      </c>
    </row>
    <row r="326" spans="2:51" s="12" customFormat="1" ht="13.5">
      <c r="B326" s="216"/>
      <c r="C326" s="217"/>
      <c r="D326" s="207" t="s">
        <v>166</v>
      </c>
      <c r="E326" s="217"/>
      <c r="F326" s="219" t="s">
        <v>593</v>
      </c>
      <c r="G326" s="217"/>
      <c r="H326" s="220">
        <v>3484.5</v>
      </c>
      <c r="I326" s="221"/>
      <c r="J326" s="217"/>
      <c r="K326" s="217"/>
      <c r="L326" s="222"/>
      <c r="M326" s="223"/>
      <c r="N326" s="224"/>
      <c r="O326" s="224"/>
      <c r="P326" s="224"/>
      <c r="Q326" s="224"/>
      <c r="R326" s="224"/>
      <c r="S326" s="224"/>
      <c r="T326" s="225"/>
      <c r="AT326" s="226" t="s">
        <v>166</v>
      </c>
      <c r="AU326" s="226" t="s">
        <v>85</v>
      </c>
      <c r="AV326" s="12" t="s">
        <v>85</v>
      </c>
      <c r="AW326" s="12" t="s">
        <v>6</v>
      </c>
      <c r="AX326" s="12" t="s">
        <v>82</v>
      </c>
      <c r="AY326" s="226" t="s">
        <v>157</v>
      </c>
    </row>
    <row r="327" spans="2:65" s="1" customFormat="1" ht="22.8" customHeight="1">
      <c r="B327" s="40"/>
      <c r="C327" s="193" t="s">
        <v>594</v>
      </c>
      <c r="D327" s="193" t="s">
        <v>160</v>
      </c>
      <c r="E327" s="194" t="s">
        <v>595</v>
      </c>
      <c r="F327" s="195" t="s">
        <v>596</v>
      </c>
      <c r="G327" s="196" t="s">
        <v>275</v>
      </c>
      <c r="H327" s="197">
        <v>31.758</v>
      </c>
      <c r="I327" s="198">
        <v>4007.13</v>
      </c>
      <c r="J327" s="199">
        <f>ROUND(I327*H327,2)</f>
        <v>127258.43</v>
      </c>
      <c r="K327" s="195" t="s">
        <v>214</v>
      </c>
      <c r="L327" s="60"/>
      <c r="M327" s="200" t="s">
        <v>21</v>
      </c>
      <c r="N327" s="201" t="s">
        <v>45</v>
      </c>
      <c r="O327" s="41"/>
      <c r="P327" s="202">
        <f>O327*H327</f>
        <v>0</v>
      </c>
      <c r="Q327" s="202">
        <v>2.53596</v>
      </c>
      <c r="R327" s="202">
        <f>Q327*H327</f>
        <v>80.53701768</v>
      </c>
      <c r="S327" s="202">
        <v>0</v>
      </c>
      <c r="T327" s="203">
        <f>S327*H327</f>
        <v>0</v>
      </c>
      <c r="AR327" s="24" t="s">
        <v>164</v>
      </c>
      <c r="AT327" s="24" t="s">
        <v>160</v>
      </c>
      <c r="AU327" s="24" t="s">
        <v>85</v>
      </c>
      <c r="AY327" s="24" t="s">
        <v>157</v>
      </c>
      <c r="BE327" s="204">
        <f>IF(N327="základní",J327,0)</f>
        <v>127258.43</v>
      </c>
      <c r="BF327" s="204">
        <f>IF(N327="snížená",J327,0)</f>
        <v>0</v>
      </c>
      <c r="BG327" s="204">
        <f>IF(N327="zákl. přenesená",J327,0)</f>
        <v>0</v>
      </c>
      <c r="BH327" s="204">
        <f>IF(N327="sníž. přenesená",J327,0)</f>
        <v>0</v>
      </c>
      <c r="BI327" s="204">
        <f>IF(N327="nulová",J327,0)</f>
        <v>0</v>
      </c>
      <c r="BJ327" s="24" t="s">
        <v>82</v>
      </c>
      <c r="BK327" s="204">
        <f>ROUND(I327*H327,2)</f>
        <v>127258.43</v>
      </c>
      <c r="BL327" s="24" t="s">
        <v>164</v>
      </c>
      <c r="BM327" s="24" t="s">
        <v>597</v>
      </c>
    </row>
    <row r="328" spans="2:47" s="1" customFormat="1" ht="156">
      <c r="B328" s="40"/>
      <c r="C328" s="62"/>
      <c r="D328" s="207" t="s">
        <v>216</v>
      </c>
      <c r="E328" s="62"/>
      <c r="F328" s="227" t="s">
        <v>598</v>
      </c>
      <c r="G328" s="62"/>
      <c r="H328" s="62"/>
      <c r="I328" s="164"/>
      <c r="J328" s="62"/>
      <c r="K328" s="62"/>
      <c r="L328" s="60"/>
      <c r="M328" s="228"/>
      <c r="N328" s="41"/>
      <c r="O328" s="41"/>
      <c r="P328" s="41"/>
      <c r="Q328" s="41"/>
      <c r="R328" s="41"/>
      <c r="S328" s="41"/>
      <c r="T328" s="77"/>
      <c r="AT328" s="24" t="s">
        <v>216</v>
      </c>
      <c r="AU328" s="24" t="s">
        <v>85</v>
      </c>
    </row>
    <row r="329" spans="2:51" s="12" customFormat="1" ht="36">
      <c r="B329" s="216"/>
      <c r="C329" s="217"/>
      <c r="D329" s="207" t="s">
        <v>166</v>
      </c>
      <c r="E329" s="218" t="s">
        <v>21</v>
      </c>
      <c r="F329" s="219" t="s">
        <v>599</v>
      </c>
      <c r="G329" s="217"/>
      <c r="H329" s="220">
        <v>31.758</v>
      </c>
      <c r="I329" s="221"/>
      <c r="J329" s="217"/>
      <c r="K329" s="217"/>
      <c r="L329" s="222"/>
      <c r="M329" s="223"/>
      <c r="N329" s="224"/>
      <c r="O329" s="224"/>
      <c r="P329" s="224"/>
      <c r="Q329" s="224"/>
      <c r="R329" s="224"/>
      <c r="S329" s="224"/>
      <c r="T329" s="225"/>
      <c r="AT329" s="226" t="s">
        <v>166</v>
      </c>
      <c r="AU329" s="226" t="s">
        <v>85</v>
      </c>
      <c r="AV329" s="12" t="s">
        <v>85</v>
      </c>
      <c r="AW329" s="12" t="s">
        <v>37</v>
      </c>
      <c r="AX329" s="12" t="s">
        <v>82</v>
      </c>
      <c r="AY329" s="226" t="s">
        <v>157</v>
      </c>
    </row>
    <row r="330" spans="2:65" s="1" customFormat="1" ht="22.8" customHeight="1">
      <c r="B330" s="40"/>
      <c r="C330" s="193" t="s">
        <v>600</v>
      </c>
      <c r="D330" s="193" t="s">
        <v>160</v>
      </c>
      <c r="E330" s="194" t="s">
        <v>601</v>
      </c>
      <c r="F330" s="195" t="s">
        <v>602</v>
      </c>
      <c r="G330" s="196" t="s">
        <v>275</v>
      </c>
      <c r="H330" s="197">
        <v>254.55</v>
      </c>
      <c r="I330" s="198">
        <v>4621.72</v>
      </c>
      <c r="J330" s="199">
        <f>ROUND(I330*H330,2)</f>
        <v>1176458.83</v>
      </c>
      <c r="K330" s="195" t="s">
        <v>214</v>
      </c>
      <c r="L330" s="60"/>
      <c r="M330" s="200" t="s">
        <v>21</v>
      </c>
      <c r="N330" s="201" t="s">
        <v>45</v>
      </c>
      <c r="O330" s="41"/>
      <c r="P330" s="202">
        <f>O330*H330</f>
        <v>0</v>
      </c>
      <c r="Q330" s="202">
        <v>0</v>
      </c>
      <c r="R330" s="202">
        <f>Q330*H330</f>
        <v>0</v>
      </c>
      <c r="S330" s="202">
        <v>0</v>
      </c>
      <c r="T330" s="203">
        <f>S330*H330</f>
        <v>0</v>
      </c>
      <c r="AR330" s="24" t="s">
        <v>164</v>
      </c>
      <c r="AT330" s="24" t="s">
        <v>160</v>
      </c>
      <c r="AU330" s="24" t="s">
        <v>85</v>
      </c>
      <c r="AY330" s="24" t="s">
        <v>157</v>
      </c>
      <c r="BE330" s="204">
        <f>IF(N330="základní",J330,0)</f>
        <v>1176458.83</v>
      </c>
      <c r="BF330" s="204">
        <f>IF(N330="snížená",J330,0)</f>
        <v>0</v>
      </c>
      <c r="BG330" s="204">
        <f>IF(N330="zákl. přenesená",J330,0)</f>
        <v>0</v>
      </c>
      <c r="BH330" s="204">
        <f>IF(N330="sníž. přenesená",J330,0)</f>
        <v>0</v>
      </c>
      <c r="BI330" s="204">
        <f>IF(N330="nulová",J330,0)</f>
        <v>0</v>
      </c>
      <c r="BJ330" s="24" t="s">
        <v>82</v>
      </c>
      <c r="BK330" s="204">
        <f>ROUND(I330*H330,2)</f>
        <v>1176458.83</v>
      </c>
      <c r="BL330" s="24" t="s">
        <v>164</v>
      </c>
      <c r="BM330" s="24" t="s">
        <v>603</v>
      </c>
    </row>
    <row r="331" spans="2:47" s="1" customFormat="1" ht="156">
      <c r="B331" s="40"/>
      <c r="C331" s="62"/>
      <c r="D331" s="207" t="s">
        <v>216</v>
      </c>
      <c r="E331" s="62"/>
      <c r="F331" s="227" t="s">
        <v>604</v>
      </c>
      <c r="G331" s="62"/>
      <c r="H331" s="62"/>
      <c r="I331" s="164"/>
      <c r="J331" s="62"/>
      <c r="K331" s="62"/>
      <c r="L331" s="60"/>
      <c r="M331" s="228"/>
      <c r="N331" s="41"/>
      <c r="O331" s="41"/>
      <c r="P331" s="41"/>
      <c r="Q331" s="41"/>
      <c r="R331" s="41"/>
      <c r="S331" s="41"/>
      <c r="T331" s="77"/>
      <c r="AT331" s="24" t="s">
        <v>216</v>
      </c>
      <c r="AU331" s="24" t="s">
        <v>85</v>
      </c>
    </row>
    <row r="332" spans="2:51" s="12" customFormat="1" ht="13.5">
      <c r="B332" s="216"/>
      <c r="C332" s="217"/>
      <c r="D332" s="207" t="s">
        <v>166</v>
      </c>
      <c r="E332" s="218" t="s">
        <v>21</v>
      </c>
      <c r="F332" s="219" t="s">
        <v>605</v>
      </c>
      <c r="G332" s="217"/>
      <c r="H332" s="220">
        <v>254.55</v>
      </c>
      <c r="I332" s="221"/>
      <c r="J332" s="217"/>
      <c r="K332" s="217"/>
      <c r="L332" s="222"/>
      <c r="M332" s="223"/>
      <c r="N332" s="224"/>
      <c r="O332" s="224"/>
      <c r="P332" s="224"/>
      <c r="Q332" s="224"/>
      <c r="R332" s="224"/>
      <c r="S332" s="224"/>
      <c r="T332" s="225"/>
      <c r="AT332" s="226" t="s">
        <v>166</v>
      </c>
      <c r="AU332" s="226" t="s">
        <v>85</v>
      </c>
      <c r="AV332" s="12" t="s">
        <v>85</v>
      </c>
      <c r="AW332" s="12" t="s">
        <v>37</v>
      </c>
      <c r="AX332" s="12" t="s">
        <v>82</v>
      </c>
      <c r="AY332" s="226" t="s">
        <v>157</v>
      </c>
    </row>
    <row r="333" spans="2:65" s="1" customFormat="1" ht="14.4" customHeight="1">
      <c r="B333" s="40"/>
      <c r="C333" s="193" t="s">
        <v>606</v>
      </c>
      <c r="D333" s="193" t="s">
        <v>160</v>
      </c>
      <c r="E333" s="194" t="s">
        <v>607</v>
      </c>
      <c r="F333" s="195" t="s">
        <v>608</v>
      </c>
      <c r="G333" s="196" t="s">
        <v>213</v>
      </c>
      <c r="H333" s="197">
        <v>443.401</v>
      </c>
      <c r="I333" s="198">
        <v>1017.76</v>
      </c>
      <c r="J333" s="199">
        <f>ROUND(I333*H333,2)</f>
        <v>451275.8</v>
      </c>
      <c r="K333" s="195" t="s">
        <v>214</v>
      </c>
      <c r="L333" s="60"/>
      <c r="M333" s="200" t="s">
        <v>21</v>
      </c>
      <c r="N333" s="201" t="s">
        <v>45</v>
      </c>
      <c r="O333" s="41"/>
      <c r="P333" s="202">
        <f>O333*H333</f>
        <v>0</v>
      </c>
      <c r="Q333" s="202">
        <v>0.00144</v>
      </c>
      <c r="R333" s="202">
        <f>Q333*H333</f>
        <v>0.6384974400000001</v>
      </c>
      <c r="S333" s="202">
        <v>0</v>
      </c>
      <c r="T333" s="203">
        <f>S333*H333</f>
        <v>0</v>
      </c>
      <c r="AR333" s="24" t="s">
        <v>164</v>
      </c>
      <c r="AT333" s="24" t="s">
        <v>160</v>
      </c>
      <c r="AU333" s="24" t="s">
        <v>85</v>
      </c>
      <c r="AY333" s="24" t="s">
        <v>157</v>
      </c>
      <c r="BE333" s="204">
        <f>IF(N333="základní",J333,0)</f>
        <v>451275.8</v>
      </c>
      <c r="BF333" s="204">
        <f>IF(N333="snížená",J333,0)</f>
        <v>0</v>
      </c>
      <c r="BG333" s="204">
        <f>IF(N333="zákl. přenesená",J333,0)</f>
        <v>0</v>
      </c>
      <c r="BH333" s="204">
        <f>IF(N333="sníž. přenesená",J333,0)</f>
        <v>0</v>
      </c>
      <c r="BI333" s="204">
        <f>IF(N333="nulová",J333,0)</f>
        <v>0</v>
      </c>
      <c r="BJ333" s="24" t="s">
        <v>82</v>
      </c>
      <c r="BK333" s="204">
        <f>ROUND(I333*H333,2)</f>
        <v>451275.8</v>
      </c>
      <c r="BL333" s="24" t="s">
        <v>164</v>
      </c>
      <c r="BM333" s="24" t="s">
        <v>609</v>
      </c>
    </row>
    <row r="334" spans="2:47" s="1" customFormat="1" ht="156">
      <c r="B334" s="40"/>
      <c r="C334" s="62"/>
      <c r="D334" s="207" t="s">
        <v>216</v>
      </c>
      <c r="E334" s="62"/>
      <c r="F334" s="227" t="s">
        <v>610</v>
      </c>
      <c r="G334" s="62"/>
      <c r="H334" s="62"/>
      <c r="I334" s="164"/>
      <c r="J334" s="62"/>
      <c r="K334" s="62"/>
      <c r="L334" s="60"/>
      <c r="M334" s="228"/>
      <c r="N334" s="41"/>
      <c r="O334" s="41"/>
      <c r="P334" s="41"/>
      <c r="Q334" s="41"/>
      <c r="R334" s="41"/>
      <c r="S334" s="41"/>
      <c r="T334" s="77"/>
      <c r="AT334" s="24" t="s">
        <v>216</v>
      </c>
      <c r="AU334" s="24" t="s">
        <v>85</v>
      </c>
    </row>
    <row r="335" spans="2:51" s="12" customFormat="1" ht="13.5">
      <c r="B335" s="216"/>
      <c r="C335" s="217"/>
      <c r="D335" s="207" t="s">
        <v>166</v>
      </c>
      <c r="E335" s="218" t="s">
        <v>21</v>
      </c>
      <c r="F335" s="219" t="s">
        <v>611</v>
      </c>
      <c r="G335" s="217"/>
      <c r="H335" s="220">
        <v>194.5</v>
      </c>
      <c r="I335" s="221"/>
      <c r="J335" s="217"/>
      <c r="K335" s="217"/>
      <c r="L335" s="222"/>
      <c r="M335" s="223"/>
      <c r="N335" s="224"/>
      <c r="O335" s="224"/>
      <c r="P335" s="224"/>
      <c r="Q335" s="224"/>
      <c r="R335" s="224"/>
      <c r="S335" s="224"/>
      <c r="T335" s="225"/>
      <c r="AT335" s="226" t="s">
        <v>166</v>
      </c>
      <c r="AU335" s="226" t="s">
        <v>85</v>
      </c>
      <c r="AV335" s="12" t="s">
        <v>85</v>
      </c>
      <c r="AW335" s="12" t="s">
        <v>37</v>
      </c>
      <c r="AX335" s="12" t="s">
        <v>74</v>
      </c>
      <c r="AY335" s="226" t="s">
        <v>157</v>
      </c>
    </row>
    <row r="336" spans="2:51" s="12" customFormat="1" ht="24">
      <c r="B336" s="216"/>
      <c r="C336" s="217"/>
      <c r="D336" s="207" t="s">
        <v>166</v>
      </c>
      <c r="E336" s="218" t="s">
        <v>21</v>
      </c>
      <c r="F336" s="219" t="s">
        <v>612</v>
      </c>
      <c r="G336" s="217"/>
      <c r="H336" s="220">
        <v>248.901</v>
      </c>
      <c r="I336" s="221"/>
      <c r="J336" s="217"/>
      <c r="K336" s="217"/>
      <c r="L336" s="222"/>
      <c r="M336" s="223"/>
      <c r="N336" s="224"/>
      <c r="O336" s="224"/>
      <c r="P336" s="224"/>
      <c r="Q336" s="224"/>
      <c r="R336" s="224"/>
      <c r="S336" s="224"/>
      <c r="T336" s="225"/>
      <c r="AT336" s="226" t="s">
        <v>166</v>
      </c>
      <c r="AU336" s="226" t="s">
        <v>85</v>
      </c>
      <c r="AV336" s="12" t="s">
        <v>85</v>
      </c>
      <c r="AW336" s="12" t="s">
        <v>37</v>
      </c>
      <c r="AX336" s="12" t="s">
        <v>74</v>
      </c>
      <c r="AY336" s="226" t="s">
        <v>157</v>
      </c>
    </row>
    <row r="337" spans="2:51" s="13" customFormat="1" ht="13.5">
      <c r="B337" s="232"/>
      <c r="C337" s="233"/>
      <c r="D337" s="207" t="s">
        <v>166</v>
      </c>
      <c r="E337" s="234" t="s">
        <v>21</v>
      </c>
      <c r="F337" s="235" t="s">
        <v>285</v>
      </c>
      <c r="G337" s="233"/>
      <c r="H337" s="236">
        <v>443.401</v>
      </c>
      <c r="I337" s="237"/>
      <c r="J337" s="233"/>
      <c r="K337" s="233"/>
      <c r="L337" s="238"/>
      <c r="M337" s="239"/>
      <c r="N337" s="240"/>
      <c r="O337" s="240"/>
      <c r="P337" s="240"/>
      <c r="Q337" s="240"/>
      <c r="R337" s="240"/>
      <c r="S337" s="240"/>
      <c r="T337" s="241"/>
      <c r="AT337" s="242" t="s">
        <v>166</v>
      </c>
      <c r="AU337" s="242" t="s">
        <v>85</v>
      </c>
      <c r="AV337" s="13" t="s">
        <v>164</v>
      </c>
      <c r="AW337" s="13" t="s">
        <v>37</v>
      </c>
      <c r="AX337" s="13" t="s">
        <v>82</v>
      </c>
      <c r="AY337" s="242" t="s">
        <v>157</v>
      </c>
    </row>
    <row r="338" spans="2:65" s="1" customFormat="1" ht="14.4" customHeight="1">
      <c r="B338" s="40"/>
      <c r="C338" s="193" t="s">
        <v>613</v>
      </c>
      <c r="D338" s="193" t="s">
        <v>160</v>
      </c>
      <c r="E338" s="194" t="s">
        <v>614</v>
      </c>
      <c r="F338" s="195" t="s">
        <v>615</v>
      </c>
      <c r="G338" s="196" t="s">
        <v>213</v>
      </c>
      <c r="H338" s="197">
        <v>443.401</v>
      </c>
      <c r="I338" s="198">
        <v>188.06</v>
      </c>
      <c r="J338" s="199">
        <f>ROUND(I338*H338,2)</f>
        <v>83385.99</v>
      </c>
      <c r="K338" s="195" t="s">
        <v>214</v>
      </c>
      <c r="L338" s="60"/>
      <c r="M338" s="200" t="s">
        <v>21</v>
      </c>
      <c r="N338" s="201" t="s">
        <v>45</v>
      </c>
      <c r="O338" s="41"/>
      <c r="P338" s="202">
        <f>O338*H338</f>
        <v>0</v>
      </c>
      <c r="Q338" s="202">
        <v>4E-05</v>
      </c>
      <c r="R338" s="202">
        <f>Q338*H338</f>
        <v>0.01773604</v>
      </c>
      <c r="S338" s="202">
        <v>0</v>
      </c>
      <c r="T338" s="203">
        <f>S338*H338</f>
        <v>0</v>
      </c>
      <c r="AR338" s="24" t="s">
        <v>164</v>
      </c>
      <c r="AT338" s="24" t="s">
        <v>160</v>
      </c>
      <c r="AU338" s="24" t="s">
        <v>85</v>
      </c>
      <c r="AY338" s="24" t="s">
        <v>157</v>
      </c>
      <c r="BE338" s="204">
        <f>IF(N338="základní",J338,0)</f>
        <v>83385.99</v>
      </c>
      <c r="BF338" s="204">
        <f>IF(N338="snížená",J338,0)</f>
        <v>0</v>
      </c>
      <c r="BG338" s="204">
        <f>IF(N338="zákl. přenesená",J338,0)</f>
        <v>0</v>
      </c>
      <c r="BH338" s="204">
        <f>IF(N338="sníž. přenesená",J338,0)</f>
        <v>0</v>
      </c>
      <c r="BI338" s="204">
        <f>IF(N338="nulová",J338,0)</f>
        <v>0</v>
      </c>
      <c r="BJ338" s="24" t="s">
        <v>82</v>
      </c>
      <c r="BK338" s="204">
        <f>ROUND(I338*H338,2)</f>
        <v>83385.99</v>
      </c>
      <c r="BL338" s="24" t="s">
        <v>164</v>
      </c>
      <c r="BM338" s="24" t="s">
        <v>616</v>
      </c>
    </row>
    <row r="339" spans="2:47" s="1" customFormat="1" ht="156">
      <c r="B339" s="40"/>
      <c r="C339" s="62"/>
      <c r="D339" s="207" t="s">
        <v>216</v>
      </c>
      <c r="E339" s="62"/>
      <c r="F339" s="227" t="s">
        <v>610</v>
      </c>
      <c r="G339" s="62"/>
      <c r="H339" s="62"/>
      <c r="I339" s="164"/>
      <c r="J339" s="62"/>
      <c r="K339" s="62"/>
      <c r="L339" s="60"/>
      <c r="M339" s="228"/>
      <c r="N339" s="41"/>
      <c r="O339" s="41"/>
      <c r="P339" s="41"/>
      <c r="Q339" s="41"/>
      <c r="R339" s="41"/>
      <c r="S339" s="41"/>
      <c r="T339" s="77"/>
      <c r="AT339" s="24" t="s">
        <v>216</v>
      </c>
      <c r="AU339" s="24" t="s">
        <v>85</v>
      </c>
    </row>
    <row r="340" spans="2:51" s="12" customFormat="1" ht="13.5">
      <c r="B340" s="216"/>
      <c r="C340" s="217"/>
      <c r="D340" s="207" t="s">
        <v>166</v>
      </c>
      <c r="E340" s="218" t="s">
        <v>21</v>
      </c>
      <c r="F340" s="219" t="s">
        <v>617</v>
      </c>
      <c r="G340" s="217"/>
      <c r="H340" s="220">
        <v>443.401</v>
      </c>
      <c r="I340" s="221"/>
      <c r="J340" s="217"/>
      <c r="K340" s="217"/>
      <c r="L340" s="222"/>
      <c r="M340" s="223"/>
      <c r="N340" s="224"/>
      <c r="O340" s="224"/>
      <c r="P340" s="224"/>
      <c r="Q340" s="224"/>
      <c r="R340" s="224"/>
      <c r="S340" s="224"/>
      <c r="T340" s="225"/>
      <c r="AT340" s="226" t="s">
        <v>166</v>
      </c>
      <c r="AU340" s="226" t="s">
        <v>85</v>
      </c>
      <c r="AV340" s="12" t="s">
        <v>85</v>
      </c>
      <c r="AW340" s="12" t="s">
        <v>37</v>
      </c>
      <c r="AX340" s="12" t="s">
        <v>82</v>
      </c>
      <c r="AY340" s="226" t="s">
        <v>157</v>
      </c>
    </row>
    <row r="341" spans="2:65" s="1" customFormat="1" ht="14.4" customHeight="1">
      <c r="B341" s="40"/>
      <c r="C341" s="193" t="s">
        <v>618</v>
      </c>
      <c r="D341" s="193" t="s">
        <v>160</v>
      </c>
      <c r="E341" s="194" t="s">
        <v>619</v>
      </c>
      <c r="F341" s="195" t="s">
        <v>620</v>
      </c>
      <c r="G341" s="196" t="s">
        <v>460</v>
      </c>
      <c r="H341" s="197">
        <v>23.079</v>
      </c>
      <c r="I341" s="198">
        <v>30729.53</v>
      </c>
      <c r="J341" s="199">
        <f>ROUND(I341*H341,2)</f>
        <v>709206.82</v>
      </c>
      <c r="K341" s="195" t="s">
        <v>214</v>
      </c>
      <c r="L341" s="60"/>
      <c r="M341" s="200" t="s">
        <v>21</v>
      </c>
      <c r="N341" s="201" t="s">
        <v>45</v>
      </c>
      <c r="O341" s="41"/>
      <c r="P341" s="202">
        <f>O341*H341</f>
        <v>0</v>
      </c>
      <c r="Q341" s="202">
        <v>1.06277</v>
      </c>
      <c r="R341" s="202">
        <f>Q341*H341</f>
        <v>24.52766883</v>
      </c>
      <c r="S341" s="202">
        <v>0</v>
      </c>
      <c r="T341" s="203">
        <f>S341*H341</f>
        <v>0</v>
      </c>
      <c r="AR341" s="24" t="s">
        <v>164</v>
      </c>
      <c r="AT341" s="24" t="s">
        <v>160</v>
      </c>
      <c r="AU341" s="24" t="s">
        <v>85</v>
      </c>
      <c r="AY341" s="24" t="s">
        <v>157</v>
      </c>
      <c r="BE341" s="204">
        <f>IF(N341="základní",J341,0)</f>
        <v>709206.82</v>
      </c>
      <c r="BF341" s="204">
        <f>IF(N341="snížená",J341,0)</f>
        <v>0</v>
      </c>
      <c r="BG341" s="204">
        <f>IF(N341="zákl. přenesená",J341,0)</f>
        <v>0</v>
      </c>
      <c r="BH341" s="204">
        <f>IF(N341="sníž. přenesená",J341,0)</f>
        <v>0</v>
      </c>
      <c r="BI341" s="204">
        <f>IF(N341="nulová",J341,0)</f>
        <v>0</v>
      </c>
      <c r="BJ341" s="24" t="s">
        <v>82</v>
      </c>
      <c r="BK341" s="204">
        <f>ROUND(I341*H341,2)</f>
        <v>709206.82</v>
      </c>
      <c r="BL341" s="24" t="s">
        <v>164</v>
      </c>
      <c r="BM341" s="24" t="s">
        <v>621</v>
      </c>
    </row>
    <row r="342" spans="2:47" s="1" customFormat="1" ht="48">
      <c r="B342" s="40"/>
      <c r="C342" s="62"/>
      <c r="D342" s="207" t="s">
        <v>216</v>
      </c>
      <c r="E342" s="62"/>
      <c r="F342" s="227" t="s">
        <v>622</v>
      </c>
      <c r="G342" s="62"/>
      <c r="H342" s="62"/>
      <c r="I342" s="164"/>
      <c r="J342" s="62"/>
      <c r="K342" s="62"/>
      <c r="L342" s="60"/>
      <c r="M342" s="228"/>
      <c r="N342" s="41"/>
      <c r="O342" s="41"/>
      <c r="P342" s="41"/>
      <c r="Q342" s="41"/>
      <c r="R342" s="41"/>
      <c r="S342" s="41"/>
      <c r="T342" s="77"/>
      <c r="AT342" s="24" t="s">
        <v>216</v>
      </c>
      <c r="AU342" s="24" t="s">
        <v>85</v>
      </c>
    </row>
    <row r="343" spans="2:51" s="12" customFormat="1" ht="24">
      <c r="B343" s="216"/>
      <c r="C343" s="217"/>
      <c r="D343" s="207" t="s">
        <v>166</v>
      </c>
      <c r="E343" s="218" t="s">
        <v>21</v>
      </c>
      <c r="F343" s="219" t="s">
        <v>623</v>
      </c>
      <c r="G343" s="217"/>
      <c r="H343" s="220">
        <v>0.848</v>
      </c>
      <c r="I343" s="221"/>
      <c r="J343" s="217"/>
      <c r="K343" s="217"/>
      <c r="L343" s="222"/>
      <c r="M343" s="223"/>
      <c r="N343" s="224"/>
      <c r="O343" s="224"/>
      <c r="P343" s="224"/>
      <c r="Q343" s="224"/>
      <c r="R343" s="224"/>
      <c r="S343" s="224"/>
      <c r="T343" s="225"/>
      <c r="AT343" s="226" t="s">
        <v>166</v>
      </c>
      <c r="AU343" s="226" t="s">
        <v>85</v>
      </c>
      <c r="AV343" s="12" t="s">
        <v>85</v>
      </c>
      <c r="AW343" s="12" t="s">
        <v>37</v>
      </c>
      <c r="AX343" s="12" t="s">
        <v>74</v>
      </c>
      <c r="AY343" s="226" t="s">
        <v>157</v>
      </c>
    </row>
    <row r="344" spans="2:51" s="12" customFormat="1" ht="13.5">
      <c r="B344" s="216"/>
      <c r="C344" s="217"/>
      <c r="D344" s="207" t="s">
        <v>166</v>
      </c>
      <c r="E344" s="218" t="s">
        <v>21</v>
      </c>
      <c r="F344" s="219" t="s">
        <v>624</v>
      </c>
      <c r="G344" s="217"/>
      <c r="H344" s="220">
        <v>22.231</v>
      </c>
      <c r="I344" s="221"/>
      <c r="J344" s="217"/>
      <c r="K344" s="217"/>
      <c r="L344" s="222"/>
      <c r="M344" s="223"/>
      <c r="N344" s="224"/>
      <c r="O344" s="224"/>
      <c r="P344" s="224"/>
      <c r="Q344" s="224"/>
      <c r="R344" s="224"/>
      <c r="S344" s="224"/>
      <c r="T344" s="225"/>
      <c r="AT344" s="226" t="s">
        <v>166</v>
      </c>
      <c r="AU344" s="226" t="s">
        <v>85</v>
      </c>
      <c r="AV344" s="12" t="s">
        <v>85</v>
      </c>
      <c r="AW344" s="12" t="s">
        <v>37</v>
      </c>
      <c r="AX344" s="12" t="s">
        <v>74</v>
      </c>
      <c r="AY344" s="226" t="s">
        <v>157</v>
      </c>
    </row>
    <row r="345" spans="2:51" s="13" customFormat="1" ht="13.5">
      <c r="B345" s="232"/>
      <c r="C345" s="233"/>
      <c r="D345" s="207" t="s">
        <v>166</v>
      </c>
      <c r="E345" s="234" t="s">
        <v>21</v>
      </c>
      <c r="F345" s="235" t="s">
        <v>285</v>
      </c>
      <c r="G345" s="233"/>
      <c r="H345" s="236">
        <v>23.079</v>
      </c>
      <c r="I345" s="237"/>
      <c r="J345" s="233"/>
      <c r="K345" s="233"/>
      <c r="L345" s="238"/>
      <c r="M345" s="239"/>
      <c r="N345" s="240"/>
      <c r="O345" s="240"/>
      <c r="P345" s="240"/>
      <c r="Q345" s="240"/>
      <c r="R345" s="240"/>
      <c r="S345" s="240"/>
      <c r="T345" s="241"/>
      <c r="AT345" s="242" t="s">
        <v>166</v>
      </c>
      <c r="AU345" s="242" t="s">
        <v>85</v>
      </c>
      <c r="AV345" s="13" t="s">
        <v>164</v>
      </c>
      <c r="AW345" s="13" t="s">
        <v>37</v>
      </c>
      <c r="AX345" s="13" t="s">
        <v>82</v>
      </c>
      <c r="AY345" s="242" t="s">
        <v>157</v>
      </c>
    </row>
    <row r="346" spans="2:65" s="1" customFormat="1" ht="22.8" customHeight="1">
      <c r="B346" s="40"/>
      <c r="C346" s="193" t="s">
        <v>625</v>
      </c>
      <c r="D346" s="193" t="s">
        <v>160</v>
      </c>
      <c r="E346" s="194" t="s">
        <v>626</v>
      </c>
      <c r="F346" s="195" t="s">
        <v>627</v>
      </c>
      <c r="G346" s="196" t="s">
        <v>275</v>
      </c>
      <c r="H346" s="197">
        <v>3.424</v>
      </c>
      <c r="I346" s="198">
        <v>4388.18</v>
      </c>
      <c r="J346" s="199">
        <f>ROUND(I346*H346,2)</f>
        <v>15025.13</v>
      </c>
      <c r="K346" s="195" t="s">
        <v>214</v>
      </c>
      <c r="L346" s="60"/>
      <c r="M346" s="200" t="s">
        <v>21</v>
      </c>
      <c r="N346" s="201" t="s">
        <v>45</v>
      </c>
      <c r="O346" s="41"/>
      <c r="P346" s="202">
        <f>O346*H346</f>
        <v>0</v>
      </c>
      <c r="Q346" s="202">
        <v>0</v>
      </c>
      <c r="R346" s="202">
        <f>Q346*H346</f>
        <v>0</v>
      </c>
      <c r="S346" s="202">
        <v>0</v>
      </c>
      <c r="T346" s="203">
        <f>S346*H346</f>
        <v>0</v>
      </c>
      <c r="AR346" s="24" t="s">
        <v>164</v>
      </c>
      <c r="AT346" s="24" t="s">
        <v>160</v>
      </c>
      <c r="AU346" s="24" t="s">
        <v>85</v>
      </c>
      <c r="AY346" s="24" t="s">
        <v>157</v>
      </c>
      <c r="BE346" s="204">
        <f>IF(N346="základní",J346,0)</f>
        <v>15025.13</v>
      </c>
      <c r="BF346" s="204">
        <f>IF(N346="snížená",J346,0)</f>
        <v>0</v>
      </c>
      <c r="BG346" s="204">
        <f>IF(N346="zákl. přenesená",J346,0)</f>
        <v>0</v>
      </c>
      <c r="BH346" s="204">
        <f>IF(N346="sníž. přenesená",J346,0)</f>
        <v>0</v>
      </c>
      <c r="BI346" s="204">
        <f>IF(N346="nulová",J346,0)</f>
        <v>0</v>
      </c>
      <c r="BJ346" s="24" t="s">
        <v>82</v>
      </c>
      <c r="BK346" s="204">
        <f>ROUND(I346*H346,2)</f>
        <v>15025.13</v>
      </c>
      <c r="BL346" s="24" t="s">
        <v>164</v>
      </c>
      <c r="BM346" s="24" t="s">
        <v>628</v>
      </c>
    </row>
    <row r="347" spans="2:47" s="1" customFormat="1" ht="156">
      <c r="B347" s="40"/>
      <c r="C347" s="62"/>
      <c r="D347" s="207" t="s">
        <v>216</v>
      </c>
      <c r="E347" s="62"/>
      <c r="F347" s="227" t="s">
        <v>598</v>
      </c>
      <c r="G347" s="62"/>
      <c r="H347" s="62"/>
      <c r="I347" s="164"/>
      <c r="J347" s="62"/>
      <c r="K347" s="62"/>
      <c r="L347" s="60"/>
      <c r="M347" s="228"/>
      <c r="N347" s="41"/>
      <c r="O347" s="41"/>
      <c r="P347" s="41"/>
      <c r="Q347" s="41"/>
      <c r="R347" s="41"/>
      <c r="S347" s="41"/>
      <c r="T347" s="77"/>
      <c r="AT347" s="24" t="s">
        <v>216</v>
      </c>
      <c r="AU347" s="24" t="s">
        <v>85</v>
      </c>
    </row>
    <row r="348" spans="2:51" s="12" customFormat="1" ht="13.5">
      <c r="B348" s="216"/>
      <c r="C348" s="217"/>
      <c r="D348" s="207" t="s">
        <v>166</v>
      </c>
      <c r="E348" s="218" t="s">
        <v>21</v>
      </c>
      <c r="F348" s="219" t="s">
        <v>629</v>
      </c>
      <c r="G348" s="217"/>
      <c r="H348" s="220">
        <v>3.424</v>
      </c>
      <c r="I348" s="221"/>
      <c r="J348" s="217"/>
      <c r="K348" s="217"/>
      <c r="L348" s="222"/>
      <c r="M348" s="223"/>
      <c r="N348" s="224"/>
      <c r="O348" s="224"/>
      <c r="P348" s="224"/>
      <c r="Q348" s="224"/>
      <c r="R348" s="224"/>
      <c r="S348" s="224"/>
      <c r="T348" s="225"/>
      <c r="AT348" s="226" t="s">
        <v>166</v>
      </c>
      <c r="AU348" s="226" t="s">
        <v>85</v>
      </c>
      <c r="AV348" s="12" t="s">
        <v>85</v>
      </c>
      <c r="AW348" s="12" t="s">
        <v>37</v>
      </c>
      <c r="AX348" s="12" t="s">
        <v>82</v>
      </c>
      <c r="AY348" s="226" t="s">
        <v>157</v>
      </c>
    </row>
    <row r="349" spans="2:63" s="10" customFormat="1" ht="29.85" customHeight="1">
      <c r="B349" s="177"/>
      <c r="C349" s="178"/>
      <c r="D349" s="179" t="s">
        <v>73</v>
      </c>
      <c r="E349" s="191" t="s">
        <v>180</v>
      </c>
      <c r="F349" s="191" t="s">
        <v>630</v>
      </c>
      <c r="G349" s="178"/>
      <c r="H349" s="178"/>
      <c r="I349" s="181"/>
      <c r="J349" s="192">
        <f>BK349</f>
        <v>415613.65</v>
      </c>
      <c r="K349" s="178"/>
      <c r="L349" s="183"/>
      <c r="M349" s="184"/>
      <c r="N349" s="185"/>
      <c r="O349" s="185"/>
      <c r="P349" s="186">
        <f>SUM(P350:P361)</f>
        <v>0</v>
      </c>
      <c r="Q349" s="185"/>
      <c r="R349" s="186">
        <f>SUM(R350:R361)</f>
        <v>5.930427659999999</v>
      </c>
      <c r="S349" s="185"/>
      <c r="T349" s="187">
        <f>SUM(T350:T361)</f>
        <v>0</v>
      </c>
      <c r="AR349" s="188" t="s">
        <v>82</v>
      </c>
      <c r="AT349" s="189" t="s">
        <v>73</v>
      </c>
      <c r="AU349" s="189" t="s">
        <v>82</v>
      </c>
      <c r="AY349" s="188" t="s">
        <v>157</v>
      </c>
      <c r="BK349" s="190">
        <f>SUM(BK350:BK361)</f>
        <v>415613.65</v>
      </c>
    </row>
    <row r="350" spans="2:65" s="1" customFormat="1" ht="14.4" customHeight="1">
      <c r="B350" s="40"/>
      <c r="C350" s="193" t="s">
        <v>631</v>
      </c>
      <c r="D350" s="193" t="s">
        <v>160</v>
      </c>
      <c r="E350" s="194" t="s">
        <v>632</v>
      </c>
      <c r="F350" s="195" t="s">
        <v>633</v>
      </c>
      <c r="G350" s="196" t="s">
        <v>275</v>
      </c>
      <c r="H350" s="197">
        <v>35.487</v>
      </c>
      <c r="I350" s="198">
        <v>4265.26</v>
      </c>
      <c r="J350" s="199">
        <f>ROUND(I350*H350,2)</f>
        <v>151361.28</v>
      </c>
      <c r="K350" s="195" t="s">
        <v>214</v>
      </c>
      <c r="L350" s="60"/>
      <c r="M350" s="200" t="s">
        <v>21</v>
      </c>
      <c r="N350" s="201" t="s">
        <v>45</v>
      </c>
      <c r="O350" s="41"/>
      <c r="P350" s="202">
        <f>O350*H350</f>
        <v>0</v>
      </c>
      <c r="Q350" s="202">
        <v>0</v>
      </c>
      <c r="R350" s="202">
        <f>Q350*H350</f>
        <v>0</v>
      </c>
      <c r="S350" s="202">
        <v>0</v>
      </c>
      <c r="T350" s="203">
        <f>S350*H350</f>
        <v>0</v>
      </c>
      <c r="AR350" s="24" t="s">
        <v>164</v>
      </c>
      <c r="AT350" s="24" t="s">
        <v>160</v>
      </c>
      <c r="AU350" s="24" t="s">
        <v>85</v>
      </c>
      <c r="AY350" s="24" t="s">
        <v>157</v>
      </c>
      <c r="BE350" s="204">
        <f>IF(N350="základní",J350,0)</f>
        <v>151361.28</v>
      </c>
      <c r="BF350" s="204">
        <f>IF(N350="snížená",J350,0)</f>
        <v>0</v>
      </c>
      <c r="BG350" s="204">
        <f>IF(N350="zákl. přenesená",J350,0)</f>
        <v>0</v>
      </c>
      <c r="BH350" s="204">
        <f>IF(N350="sníž. přenesená",J350,0)</f>
        <v>0</v>
      </c>
      <c r="BI350" s="204">
        <f>IF(N350="nulová",J350,0)</f>
        <v>0</v>
      </c>
      <c r="BJ350" s="24" t="s">
        <v>82</v>
      </c>
      <c r="BK350" s="204">
        <f>ROUND(I350*H350,2)</f>
        <v>151361.28</v>
      </c>
      <c r="BL350" s="24" t="s">
        <v>164</v>
      </c>
      <c r="BM350" s="24" t="s">
        <v>634</v>
      </c>
    </row>
    <row r="351" spans="2:47" s="1" customFormat="1" ht="252">
      <c r="B351" s="40"/>
      <c r="C351" s="62"/>
      <c r="D351" s="207" t="s">
        <v>216</v>
      </c>
      <c r="E351" s="62"/>
      <c r="F351" s="227" t="s">
        <v>635</v>
      </c>
      <c r="G351" s="62"/>
      <c r="H351" s="62"/>
      <c r="I351" s="164"/>
      <c r="J351" s="62"/>
      <c r="K351" s="62"/>
      <c r="L351" s="60"/>
      <c r="M351" s="228"/>
      <c r="N351" s="41"/>
      <c r="O351" s="41"/>
      <c r="P351" s="41"/>
      <c r="Q351" s="41"/>
      <c r="R351" s="41"/>
      <c r="S351" s="41"/>
      <c r="T351" s="77"/>
      <c r="AT351" s="24" t="s">
        <v>216</v>
      </c>
      <c r="AU351" s="24" t="s">
        <v>85</v>
      </c>
    </row>
    <row r="352" spans="2:51" s="12" customFormat="1" ht="13.5">
      <c r="B352" s="216"/>
      <c r="C352" s="217"/>
      <c r="D352" s="207" t="s">
        <v>166</v>
      </c>
      <c r="E352" s="218" t="s">
        <v>21</v>
      </c>
      <c r="F352" s="219" t="s">
        <v>636</v>
      </c>
      <c r="G352" s="217"/>
      <c r="H352" s="220">
        <v>35.487</v>
      </c>
      <c r="I352" s="221"/>
      <c r="J352" s="217"/>
      <c r="K352" s="217"/>
      <c r="L352" s="222"/>
      <c r="M352" s="223"/>
      <c r="N352" s="224"/>
      <c r="O352" s="224"/>
      <c r="P352" s="224"/>
      <c r="Q352" s="224"/>
      <c r="R352" s="224"/>
      <c r="S352" s="224"/>
      <c r="T352" s="225"/>
      <c r="AT352" s="226" t="s">
        <v>166</v>
      </c>
      <c r="AU352" s="226" t="s">
        <v>85</v>
      </c>
      <c r="AV352" s="12" t="s">
        <v>85</v>
      </c>
      <c r="AW352" s="12" t="s">
        <v>37</v>
      </c>
      <c r="AX352" s="12" t="s">
        <v>82</v>
      </c>
      <c r="AY352" s="226" t="s">
        <v>157</v>
      </c>
    </row>
    <row r="353" spans="2:65" s="1" customFormat="1" ht="22.8" customHeight="1">
      <c r="B353" s="40"/>
      <c r="C353" s="193" t="s">
        <v>637</v>
      </c>
      <c r="D353" s="193" t="s">
        <v>160</v>
      </c>
      <c r="E353" s="194" t="s">
        <v>638</v>
      </c>
      <c r="F353" s="195" t="s">
        <v>639</v>
      </c>
      <c r="G353" s="196" t="s">
        <v>213</v>
      </c>
      <c r="H353" s="197">
        <v>78.526</v>
      </c>
      <c r="I353" s="198">
        <v>1093.97</v>
      </c>
      <c r="J353" s="199">
        <f>ROUND(I353*H353,2)</f>
        <v>85905.09</v>
      </c>
      <c r="K353" s="195" t="s">
        <v>214</v>
      </c>
      <c r="L353" s="60"/>
      <c r="M353" s="200" t="s">
        <v>21</v>
      </c>
      <c r="N353" s="201" t="s">
        <v>45</v>
      </c>
      <c r="O353" s="41"/>
      <c r="P353" s="202">
        <f>O353*H353</f>
        <v>0</v>
      </c>
      <c r="Q353" s="202">
        <v>0.00182</v>
      </c>
      <c r="R353" s="202">
        <f>Q353*H353</f>
        <v>0.14291732</v>
      </c>
      <c r="S353" s="202">
        <v>0</v>
      </c>
      <c r="T353" s="203">
        <f>S353*H353</f>
        <v>0</v>
      </c>
      <c r="AR353" s="24" t="s">
        <v>164</v>
      </c>
      <c r="AT353" s="24" t="s">
        <v>160</v>
      </c>
      <c r="AU353" s="24" t="s">
        <v>85</v>
      </c>
      <c r="AY353" s="24" t="s">
        <v>157</v>
      </c>
      <c r="BE353" s="204">
        <f>IF(N353="základní",J353,0)</f>
        <v>85905.09</v>
      </c>
      <c r="BF353" s="204">
        <f>IF(N353="snížená",J353,0)</f>
        <v>0</v>
      </c>
      <c r="BG353" s="204">
        <f>IF(N353="zákl. přenesená",J353,0)</f>
        <v>0</v>
      </c>
      <c r="BH353" s="204">
        <f>IF(N353="sníž. přenesená",J353,0)</f>
        <v>0</v>
      </c>
      <c r="BI353" s="204">
        <f>IF(N353="nulová",J353,0)</f>
        <v>0</v>
      </c>
      <c r="BJ353" s="24" t="s">
        <v>82</v>
      </c>
      <c r="BK353" s="204">
        <f>ROUND(I353*H353,2)</f>
        <v>85905.09</v>
      </c>
      <c r="BL353" s="24" t="s">
        <v>164</v>
      </c>
      <c r="BM353" s="24" t="s">
        <v>640</v>
      </c>
    </row>
    <row r="354" spans="2:47" s="1" customFormat="1" ht="384">
      <c r="B354" s="40"/>
      <c r="C354" s="62"/>
      <c r="D354" s="207" t="s">
        <v>216</v>
      </c>
      <c r="E354" s="62"/>
      <c r="F354" s="227" t="s">
        <v>641</v>
      </c>
      <c r="G354" s="62"/>
      <c r="H354" s="62"/>
      <c r="I354" s="164"/>
      <c r="J354" s="62"/>
      <c r="K354" s="62"/>
      <c r="L354" s="60"/>
      <c r="M354" s="228"/>
      <c r="N354" s="41"/>
      <c r="O354" s="41"/>
      <c r="P354" s="41"/>
      <c r="Q354" s="41"/>
      <c r="R354" s="41"/>
      <c r="S354" s="41"/>
      <c r="T354" s="77"/>
      <c r="AT354" s="24" t="s">
        <v>216</v>
      </c>
      <c r="AU354" s="24" t="s">
        <v>85</v>
      </c>
    </row>
    <row r="355" spans="2:51" s="12" customFormat="1" ht="13.5">
      <c r="B355" s="216"/>
      <c r="C355" s="217"/>
      <c r="D355" s="207" t="s">
        <v>166</v>
      </c>
      <c r="E355" s="218" t="s">
        <v>21</v>
      </c>
      <c r="F355" s="219" t="s">
        <v>642</v>
      </c>
      <c r="G355" s="217"/>
      <c r="H355" s="220">
        <v>78.526</v>
      </c>
      <c r="I355" s="221"/>
      <c r="J355" s="217"/>
      <c r="K355" s="217"/>
      <c r="L355" s="222"/>
      <c r="M355" s="223"/>
      <c r="N355" s="224"/>
      <c r="O355" s="224"/>
      <c r="P355" s="224"/>
      <c r="Q355" s="224"/>
      <c r="R355" s="224"/>
      <c r="S355" s="224"/>
      <c r="T355" s="225"/>
      <c r="AT355" s="226" t="s">
        <v>166</v>
      </c>
      <c r="AU355" s="226" t="s">
        <v>85</v>
      </c>
      <c r="AV355" s="12" t="s">
        <v>85</v>
      </c>
      <c r="AW355" s="12" t="s">
        <v>37</v>
      </c>
      <c r="AX355" s="12" t="s">
        <v>82</v>
      </c>
      <c r="AY355" s="226" t="s">
        <v>157</v>
      </c>
    </row>
    <row r="356" spans="2:65" s="1" customFormat="1" ht="22.8" customHeight="1">
      <c r="B356" s="40"/>
      <c r="C356" s="193" t="s">
        <v>643</v>
      </c>
      <c r="D356" s="193" t="s">
        <v>160</v>
      </c>
      <c r="E356" s="194" t="s">
        <v>644</v>
      </c>
      <c r="F356" s="195" t="s">
        <v>645</v>
      </c>
      <c r="G356" s="196" t="s">
        <v>213</v>
      </c>
      <c r="H356" s="197">
        <v>78.526</v>
      </c>
      <c r="I356" s="198">
        <v>265.5</v>
      </c>
      <c r="J356" s="199">
        <f>ROUND(I356*H356,2)</f>
        <v>20848.65</v>
      </c>
      <c r="K356" s="195" t="s">
        <v>214</v>
      </c>
      <c r="L356" s="60"/>
      <c r="M356" s="200" t="s">
        <v>21</v>
      </c>
      <c r="N356" s="201" t="s">
        <v>45</v>
      </c>
      <c r="O356" s="41"/>
      <c r="P356" s="202">
        <f>O356*H356</f>
        <v>0</v>
      </c>
      <c r="Q356" s="202">
        <v>4E-05</v>
      </c>
      <c r="R356" s="202">
        <f>Q356*H356</f>
        <v>0.00314104</v>
      </c>
      <c r="S356" s="202">
        <v>0</v>
      </c>
      <c r="T356" s="203">
        <f>S356*H356</f>
        <v>0</v>
      </c>
      <c r="AR356" s="24" t="s">
        <v>164</v>
      </c>
      <c r="AT356" s="24" t="s">
        <v>160</v>
      </c>
      <c r="AU356" s="24" t="s">
        <v>85</v>
      </c>
      <c r="AY356" s="24" t="s">
        <v>157</v>
      </c>
      <c r="BE356" s="204">
        <f>IF(N356="základní",J356,0)</f>
        <v>20848.65</v>
      </c>
      <c r="BF356" s="204">
        <f>IF(N356="snížená",J356,0)</f>
        <v>0</v>
      </c>
      <c r="BG356" s="204">
        <f>IF(N356="zákl. přenesená",J356,0)</f>
        <v>0</v>
      </c>
      <c r="BH356" s="204">
        <f>IF(N356="sníž. přenesená",J356,0)</f>
        <v>0</v>
      </c>
      <c r="BI356" s="204">
        <f>IF(N356="nulová",J356,0)</f>
        <v>0</v>
      </c>
      <c r="BJ356" s="24" t="s">
        <v>82</v>
      </c>
      <c r="BK356" s="204">
        <f>ROUND(I356*H356,2)</f>
        <v>20848.65</v>
      </c>
      <c r="BL356" s="24" t="s">
        <v>164</v>
      </c>
      <c r="BM356" s="24" t="s">
        <v>646</v>
      </c>
    </row>
    <row r="357" spans="2:47" s="1" customFormat="1" ht="384">
      <c r="B357" s="40"/>
      <c r="C357" s="62"/>
      <c r="D357" s="207" t="s">
        <v>216</v>
      </c>
      <c r="E357" s="62"/>
      <c r="F357" s="227" t="s">
        <v>641</v>
      </c>
      <c r="G357" s="62"/>
      <c r="H357" s="62"/>
      <c r="I357" s="164"/>
      <c r="J357" s="62"/>
      <c r="K357" s="62"/>
      <c r="L357" s="60"/>
      <c r="M357" s="228"/>
      <c r="N357" s="41"/>
      <c r="O357" s="41"/>
      <c r="P357" s="41"/>
      <c r="Q357" s="41"/>
      <c r="R357" s="41"/>
      <c r="S357" s="41"/>
      <c r="T357" s="77"/>
      <c r="AT357" s="24" t="s">
        <v>216</v>
      </c>
      <c r="AU357" s="24" t="s">
        <v>85</v>
      </c>
    </row>
    <row r="358" spans="2:51" s="12" customFormat="1" ht="13.5">
      <c r="B358" s="216"/>
      <c r="C358" s="217"/>
      <c r="D358" s="207" t="s">
        <v>166</v>
      </c>
      <c r="E358" s="218" t="s">
        <v>21</v>
      </c>
      <c r="F358" s="219" t="s">
        <v>642</v>
      </c>
      <c r="G358" s="217"/>
      <c r="H358" s="220">
        <v>78.526</v>
      </c>
      <c r="I358" s="221"/>
      <c r="J358" s="217"/>
      <c r="K358" s="217"/>
      <c r="L358" s="222"/>
      <c r="M358" s="223"/>
      <c r="N358" s="224"/>
      <c r="O358" s="224"/>
      <c r="P358" s="224"/>
      <c r="Q358" s="224"/>
      <c r="R358" s="224"/>
      <c r="S358" s="224"/>
      <c r="T358" s="225"/>
      <c r="AT358" s="226" t="s">
        <v>166</v>
      </c>
      <c r="AU358" s="226" t="s">
        <v>85</v>
      </c>
      <c r="AV358" s="12" t="s">
        <v>85</v>
      </c>
      <c r="AW358" s="12" t="s">
        <v>37</v>
      </c>
      <c r="AX358" s="12" t="s">
        <v>82</v>
      </c>
      <c r="AY358" s="226" t="s">
        <v>157</v>
      </c>
    </row>
    <row r="359" spans="2:65" s="1" customFormat="1" ht="34.2" customHeight="1">
      <c r="B359" s="40"/>
      <c r="C359" s="193" t="s">
        <v>647</v>
      </c>
      <c r="D359" s="193" t="s">
        <v>160</v>
      </c>
      <c r="E359" s="194" t="s">
        <v>648</v>
      </c>
      <c r="F359" s="195" t="s">
        <v>649</v>
      </c>
      <c r="G359" s="196" t="s">
        <v>460</v>
      </c>
      <c r="H359" s="197">
        <v>5.571</v>
      </c>
      <c r="I359" s="198">
        <v>28271.16</v>
      </c>
      <c r="J359" s="199">
        <f>ROUND(I359*H359,2)</f>
        <v>157498.63</v>
      </c>
      <c r="K359" s="195" t="s">
        <v>214</v>
      </c>
      <c r="L359" s="60"/>
      <c r="M359" s="200" t="s">
        <v>21</v>
      </c>
      <c r="N359" s="201" t="s">
        <v>45</v>
      </c>
      <c r="O359" s="41"/>
      <c r="P359" s="202">
        <f>O359*H359</f>
        <v>0</v>
      </c>
      <c r="Q359" s="202">
        <v>1.0383</v>
      </c>
      <c r="R359" s="202">
        <f>Q359*H359</f>
        <v>5.7843693</v>
      </c>
      <c r="S359" s="202">
        <v>0</v>
      </c>
      <c r="T359" s="203">
        <f>S359*H359</f>
        <v>0</v>
      </c>
      <c r="AR359" s="24" t="s">
        <v>164</v>
      </c>
      <c r="AT359" s="24" t="s">
        <v>160</v>
      </c>
      <c r="AU359" s="24" t="s">
        <v>85</v>
      </c>
      <c r="AY359" s="24" t="s">
        <v>157</v>
      </c>
      <c r="BE359" s="204">
        <f>IF(N359="základní",J359,0)</f>
        <v>157498.63</v>
      </c>
      <c r="BF359" s="204">
        <f>IF(N359="snížená",J359,0)</f>
        <v>0</v>
      </c>
      <c r="BG359" s="204">
        <f>IF(N359="zákl. přenesená",J359,0)</f>
        <v>0</v>
      </c>
      <c r="BH359" s="204">
        <f>IF(N359="sníž. přenesená",J359,0)</f>
        <v>0</v>
      </c>
      <c r="BI359" s="204">
        <f>IF(N359="nulová",J359,0)</f>
        <v>0</v>
      </c>
      <c r="BJ359" s="24" t="s">
        <v>82</v>
      </c>
      <c r="BK359" s="204">
        <f>ROUND(I359*H359,2)</f>
        <v>157498.63</v>
      </c>
      <c r="BL359" s="24" t="s">
        <v>164</v>
      </c>
      <c r="BM359" s="24" t="s">
        <v>650</v>
      </c>
    </row>
    <row r="360" spans="2:47" s="1" customFormat="1" ht="156">
      <c r="B360" s="40"/>
      <c r="C360" s="62"/>
      <c r="D360" s="207" t="s">
        <v>216</v>
      </c>
      <c r="E360" s="62"/>
      <c r="F360" s="227" t="s">
        <v>651</v>
      </c>
      <c r="G360" s="62"/>
      <c r="H360" s="62"/>
      <c r="I360" s="164"/>
      <c r="J360" s="62"/>
      <c r="K360" s="62"/>
      <c r="L360" s="60"/>
      <c r="M360" s="228"/>
      <c r="N360" s="41"/>
      <c r="O360" s="41"/>
      <c r="P360" s="41"/>
      <c r="Q360" s="41"/>
      <c r="R360" s="41"/>
      <c r="S360" s="41"/>
      <c r="T360" s="77"/>
      <c r="AT360" s="24" t="s">
        <v>216</v>
      </c>
      <c r="AU360" s="24" t="s">
        <v>85</v>
      </c>
    </row>
    <row r="361" spans="2:51" s="12" customFormat="1" ht="13.5">
      <c r="B361" s="216"/>
      <c r="C361" s="217"/>
      <c r="D361" s="207" t="s">
        <v>166</v>
      </c>
      <c r="E361" s="218" t="s">
        <v>21</v>
      </c>
      <c r="F361" s="219" t="s">
        <v>652</v>
      </c>
      <c r="G361" s="217"/>
      <c r="H361" s="220">
        <v>5.571</v>
      </c>
      <c r="I361" s="221"/>
      <c r="J361" s="217"/>
      <c r="K361" s="217"/>
      <c r="L361" s="222"/>
      <c r="M361" s="223"/>
      <c r="N361" s="224"/>
      <c r="O361" s="224"/>
      <c r="P361" s="224"/>
      <c r="Q361" s="224"/>
      <c r="R361" s="224"/>
      <c r="S361" s="224"/>
      <c r="T361" s="225"/>
      <c r="AT361" s="226" t="s">
        <v>166</v>
      </c>
      <c r="AU361" s="226" t="s">
        <v>85</v>
      </c>
      <c r="AV361" s="12" t="s">
        <v>85</v>
      </c>
      <c r="AW361" s="12" t="s">
        <v>37</v>
      </c>
      <c r="AX361" s="12" t="s">
        <v>82</v>
      </c>
      <c r="AY361" s="226" t="s">
        <v>157</v>
      </c>
    </row>
    <row r="362" spans="2:63" s="10" customFormat="1" ht="29.85" customHeight="1">
      <c r="B362" s="177"/>
      <c r="C362" s="178"/>
      <c r="D362" s="179" t="s">
        <v>73</v>
      </c>
      <c r="E362" s="191" t="s">
        <v>164</v>
      </c>
      <c r="F362" s="191" t="s">
        <v>653</v>
      </c>
      <c r="G362" s="178"/>
      <c r="H362" s="178"/>
      <c r="I362" s="181"/>
      <c r="J362" s="192">
        <f>BK362</f>
        <v>1611387.8</v>
      </c>
      <c r="K362" s="178"/>
      <c r="L362" s="183"/>
      <c r="M362" s="184"/>
      <c r="N362" s="185"/>
      <c r="O362" s="185"/>
      <c r="P362" s="186">
        <f>SUM(P363:P383)</f>
        <v>0</v>
      </c>
      <c r="Q362" s="185"/>
      <c r="R362" s="186">
        <f>SUM(R363:R383)</f>
        <v>1596.682598</v>
      </c>
      <c r="S362" s="185"/>
      <c r="T362" s="187">
        <f>SUM(T363:T383)</f>
        <v>0</v>
      </c>
      <c r="AR362" s="188" t="s">
        <v>82</v>
      </c>
      <c r="AT362" s="189" t="s">
        <v>73</v>
      </c>
      <c r="AU362" s="189" t="s">
        <v>82</v>
      </c>
      <c r="AY362" s="188" t="s">
        <v>157</v>
      </c>
      <c r="BK362" s="190">
        <f>SUM(BK363:BK383)</f>
        <v>1611387.8</v>
      </c>
    </row>
    <row r="363" spans="2:65" s="1" customFormat="1" ht="22.8" customHeight="1">
      <c r="B363" s="40"/>
      <c r="C363" s="193" t="s">
        <v>654</v>
      </c>
      <c r="D363" s="193" t="s">
        <v>160</v>
      </c>
      <c r="E363" s="194" t="s">
        <v>655</v>
      </c>
      <c r="F363" s="195" t="s">
        <v>656</v>
      </c>
      <c r="G363" s="196" t="s">
        <v>275</v>
      </c>
      <c r="H363" s="197">
        <v>13.688</v>
      </c>
      <c r="I363" s="198">
        <v>900.99</v>
      </c>
      <c r="J363" s="199">
        <f>ROUND(I363*H363,2)</f>
        <v>12332.75</v>
      </c>
      <c r="K363" s="195" t="s">
        <v>214</v>
      </c>
      <c r="L363" s="60"/>
      <c r="M363" s="200" t="s">
        <v>21</v>
      </c>
      <c r="N363" s="201" t="s">
        <v>45</v>
      </c>
      <c r="O363" s="41"/>
      <c r="P363" s="202">
        <f>O363*H363</f>
        <v>0</v>
      </c>
      <c r="Q363" s="202">
        <v>0</v>
      </c>
      <c r="R363" s="202">
        <f>Q363*H363</f>
        <v>0</v>
      </c>
      <c r="S363" s="202">
        <v>0</v>
      </c>
      <c r="T363" s="203">
        <f>S363*H363</f>
        <v>0</v>
      </c>
      <c r="AR363" s="24" t="s">
        <v>164</v>
      </c>
      <c r="AT363" s="24" t="s">
        <v>160</v>
      </c>
      <c r="AU363" s="24" t="s">
        <v>85</v>
      </c>
      <c r="AY363" s="24" t="s">
        <v>157</v>
      </c>
      <c r="BE363" s="204">
        <f>IF(N363="základní",J363,0)</f>
        <v>12332.75</v>
      </c>
      <c r="BF363" s="204">
        <f>IF(N363="snížená",J363,0)</f>
        <v>0</v>
      </c>
      <c r="BG363" s="204">
        <f>IF(N363="zákl. přenesená",J363,0)</f>
        <v>0</v>
      </c>
      <c r="BH363" s="204">
        <f>IF(N363="sníž. přenesená",J363,0)</f>
        <v>0</v>
      </c>
      <c r="BI363" s="204">
        <f>IF(N363="nulová",J363,0)</f>
        <v>0</v>
      </c>
      <c r="BJ363" s="24" t="s">
        <v>82</v>
      </c>
      <c r="BK363" s="204">
        <f>ROUND(I363*H363,2)</f>
        <v>12332.75</v>
      </c>
      <c r="BL363" s="24" t="s">
        <v>164</v>
      </c>
      <c r="BM363" s="24" t="s">
        <v>657</v>
      </c>
    </row>
    <row r="364" spans="2:47" s="1" customFormat="1" ht="72">
      <c r="B364" s="40"/>
      <c r="C364" s="62"/>
      <c r="D364" s="207" t="s">
        <v>216</v>
      </c>
      <c r="E364" s="62"/>
      <c r="F364" s="227" t="s">
        <v>658</v>
      </c>
      <c r="G364" s="62"/>
      <c r="H364" s="62"/>
      <c r="I364" s="164"/>
      <c r="J364" s="62"/>
      <c r="K364" s="62"/>
      <c r="L364" s="60"/>
      <c r="M364" s="228"/>
      <c r="N364" s="41"/>
      <c r="O364" s="41"/>
      <c r="P364" s="41"/>
      <c r="Q364" s="41"/>
      <c r="R364" s="41"/>
      <c r="S364" s="41"/>
      <c r="T364" s="77"/>
      <c r="AT364" s="24" t="s">
        <v>216</v>
      </c>
      <c r="AU364" s="24" t="s">
        <v>85</v>
      </c>
    </row>
    <row r="365" spans="2:51" s="12" customFormat="1" ht="13.5">
      <c r="B365" s="216"/>
      <c r="C365" s="217"/>
      <c r="D365" s="207" t="s">
        <v>166</v>
      </c>
      <c r="E365" s="218" t="s">
        <v>21</v>
      </c>
      <c r="F365" s="219" t="s">
        <v>659</v>
      </c>
      <c r="G365" s="217"/>
      <c r="H365" s="220">
        <v>13.688</v>
      </c>
      <c r="I365" s="221"/>
      <c r="J365" s="217"/>
      <c r="K365" s="217"/>
      <c r="L365" s="222"/>
      <c r="M365" s="223"/>
      <c r="N365" s="224"/>
      <c r="O365" s="224"/>
      <c r="P365" s="224"/>
      <c r="Q365" s="224"/>
      <c r="R365" s="224"/>
      <c r="S365" s="224"/>
      <c r="T365" s="225"/>
      <c r="AT365" s="226" t="s">
        <v>166</v>
      </c>
      <c r="AU365" s="226" t="s">
        <v>85</v>
      </c>
      <c r="AV365" s="12" t="s">
        <v>85</v>
      </c>
      <c r="AW365" s="12" t="s">
        <v>37</v>
      </c>
      <c r="AX365" s="12" t="s">
        <v>82</v>
      </c>
      <c r="AY365" s="226" t="s">
        <v>157</v>
      </c>
    </row>
    <row r="366" spans="2:65" s="1" customFormat="1" ht="34.2" customHeight="1">
      <c r="B366" s="40"/>
      <c r="C366" s="193" t="s">
        <v>660</v>
      </c>
      <c r="D366" s="193" t="s">
        <v>160</v>
      </c>
      <c r="E366" s="194" t="s">
        <v>661</v>
      </c>
      <c r="F366" s="195" t="s">
        <v>662</v>
      </c>
      <c r="G366" s="196" t="s">
        <v>577</v>
      </c>
      <c r="H366" s="197">
        <v>19.2</v>
      </c>
      <c r="I366" s="198">
        <v>430.21</v>
      </c>
      <c r="J366" s="199">
        <f>ROUND(I366*H366,2)</f>
        <v>8260.03</v>
      </c>
      <c r="K366" s="195" t="s">
        <v>214</v>
      </c>
      <c r="L366" s="60"/>
      <c r="M366" s="200" t="s">
        <v>21</v>
      </c>
      <c r="N366" s="201" t="s">
        <v>45</v>
      </c>
      <c r="O366" s="41"/>
      <c r="P366" s="202">
        <f>O366*H366</f>
        <v>0</v>
      </c>
      <c r="Q366" s="202">
        <v>0.11505</v>
      </c>
      <c r="R366" s="202">
        <f>Q366*H366</f>
        <v>2.20896</v>
      </c>
      <c r="S366" s="202">
        <v>0</v>
      </c>
      <c r="T366" s="203">
        <f>S366*H366</f>
        <v>0</v>
      </c>
      <c r="AR366" s="24" t="s">
        <v>164</v>
      </c>
      <c r="AT366" s="24" t="s">
        <v>160</v>
      </c>
      <c r="AU366" s="24" t="s">
        <v>85</v>
      </c>
      <c r="AY366" s="24" t="s">
        <v>157</v>
      </c>
      <c r="BE366" s="204">
        <f>IF(N366="základní",J366,0)</f>
        <v>8260.03</v>
      </c>
      <c r="BF366" s="204">
        <f>IF(N366="snížená",J366,0)</f>
        <v>0</v>
      </c>
      <c r="BG366" s="204">
        <f>IF(N366="zákl. přenesená",J366,0)</f>
        <v>0</v>
      </c>
      <c r="BH366" s="204">
        <f>IF(N366="sníž. přenesená",J366,0)</f>
        <v>0</v>
      </c>
      <c r="BI366" s="204">
        <f>IF(N366="nulová",J366,0)</f>
        <v>0</v>
      </c>
      <c r="BJ366" s="24" t="s">
        <v>82</v>
      </c>
      <c r="BK366" s="204">
        <f>ROUND(I366*H366,2)</f>
        <v>8260.03</v>
      </c>
      <c r="BL366" s="24" t="s">
        <v>164</v>
      </c>
      <c r="BM366" s="24" t="s">
        <v>663</v>
      </c>
    </row>
    <row r="367" spans="2:47" s="1" customFormat="1" ht="108">
      <c r="B367" s="40"/>
      <c r="C367" s="62"/>
      <c r="D367" s="207" t="s">
        <v>216</v>
      </c>
      <c r="E367" s="62"/>
      <c r="F367" s="227" t="s">
        <v>664</v>
      </c>
      <c r="G367" s="62"/>
      <c r="H367" s="62"/>
      <c r="I367" s="164"/>
      <c r="J367" s="62"/>
      <c r="K367" s="62"/>
      <c r="L367" s="60"/>
      <c r="M367" s="228"/>
      <c r="N367" s="41"/>
      <c r="O367" s="41"/>
      <c r="P367" s="41"/>
      <c r="Q367" s="41"/>
      <c r="R367" s="41"/>
      <c r="S367" s="41"/>
      <c r="T367" s="77"/>
      <c r="AT367" s="24" t="s">
        <v>216</v>
      </c>
      <c r="AU367" s="24" t="s">
        <v>85</v>
      </c>
    </row>
    <row r="368" spans="2:51" s="12" customFormat="1" ht="13.5">
      <c r="B368" s="216"/>
      <c r="C368" s="217"/>
      <c r="D368" s="207" t="s">
        <v>166</v>
      </c>
      <c r="E368" s="218" t="s">
        <v>21</v>
      </c>
      <c r="F368" s="219" t="s">
        <v>665</v>
      </c>
      <c r="G368" s="217"/>
      <c r="H368" s="220">
        <v>19.2</v>
      </c>
      <c r="I368" s="221"/>
      <c r="J368" s="217"/>
      <c r="K368" s="217"/>
      <c r="L368" s="222"/>
      <c r="M368" s="223"/>
      <c r="N368" s="224"/>
      <c r="O368" s="224"/>
      <c r="P368" s="224"/>
      <c r="Q368" s="224"/>
      <c r="R368" s="224"/>
      <c r="S368" s="224"/>
      <c r="T368" s="225"/>
      <c r="AT368" s="226" t="s">
        <v>166</v>
      </c>
      <c r="AU368" s="226" t="s">
        <v>85</v>
      </c>
      <c r="AV368" s="12" t="s">
        <v>85</v>
      </c>
      <c r="AW368" s="12" t="s">
        <v>37</v>
      </c>
      <c r="AX368" s="12" t="s">
        <v>82</v>
      </c>
      <c r="AY368" s="226" t="s">
        <v>157</v>
      </c>
    </row>
    <row r="369" spans="2:65" s="1" customFormat="1" ht="34.2" customHeight="1">
      <c r="B369" s="40"/>
      <c r="C369" s="193" t="s">
        <v>666</v>
      </c>
      <c r="D369" s="193" t="s">
        <v>160</v>
      </c>
      <c r="E369" s="194" t="s">
        <v>667</v>
      </c>
      <c r="F369" s="195" t="s">
        <v>668</v>
      </c>
      <c r="G369" s="196" t="s">
        <v>275</v>
      </c>
      <c r="H369" s="197">
        <v>7.571</v>
      </c>
      <c r="I369" s="198">
        <v>918.2</v>
      </c>
      <c r="J369" s="199">
        <f>ROUND(I369*H369,2)</f>
        <v>6951.69</v>
      </c>
      <c r="K369" s="195" t="s">
        <v>214</v>
      </c>
      <c r="L369" s="60"/>
      <c r="M369" s="200" t="s">
        <v>21</v>
      </c>
      <c r="N369" s="201" t="s">
        <v>45</v>
      </c>
      <c r="O369" s="41"/>
      <c r="P369" s="202">
        <f>O369*H369</f>
        <v>0</v>
      </c>
      <c r="Q369" s="202">
        <v>1.87</v>
      </c>
      <c r="R369" s="202">
        <f>Q369*H369</f>
        <v>14.157770000000001</v>
      </c>
      <c r="S369" s="202">
        <v>0</v>
      </c>
      <c r="T369" s="203">
        <f>S369*H369</f>
        <v>0</v>
      </c>
      <c r="AR369" s="24" t="s">
        <v>164</v>
      </c>
      <c r="AT369" s="24" t="s">
        <v>160</v>
      </c>
      <c r="AU369" s="24" t="s">
        <v>85</v>
      </c>
      <c r="AY369" s="24" t="s">
        <v>157</v>
      </c>
      <c r="BE369" s="204">
        <f>IF(N369="základní",J369,0)</f>
        <v>6951.69</v>
      </c>
      <c r="BF369" s="204">
        <f>IF(N369="snížená",J369,0)</f>
        <v>0</v>
      </c>
      <c r="BG369" s="204">
        <f>IF(N369="zákl. přenesená",J369,0)</f>
        <v>0</v>
      </c>
      <c r="BH369" s="204">
        <f>IF(N369="sníž. přenesená",J369,0)</f>
        <v>0</v>
      </c>
      <c r="BI369" s="204">
        <f>IF(N369="nulová",J369,0)</f>
        <v>0</v>
      </c>
      <c r="BJ369" s="24" t="s">
        <v>82</v>
      </c>
      <c r="BK369" s="204">
        <f>ROUND(I369*H369,2)</f>
        <v>6951.69</v>
      </c>
      <c r="BL369" s="24" t="s">
        <v>164</v>
      </c>
      <c r="BM369" s="24" t="s">
        <v>669</v>
      </c>
    </row>
    <row r="370" spans="2:47" s="1" customFormat="1" ht="48">
      <c r="B370" s="40"/>
      <c r="C370" s="62"/>
      <c r="D370" s="207" t="s">
        <v>216</v>
      </c>
      <c r="E370" s="62"/>
      <c r="F370" s="227" t="s">
        <v>670</v>
      </c>
      <c r="G370" s="62"/>
      <c r="H370" s="62"/>
      <c r="I370" s="164"/>
      <c r="J370" s="62"/>
      <c r="K370" s="62"/>
      <c r="L370" s="60"/>
      <c r="M370" s="228"/>
      <c r="N370" s="41"/>
      <c r="O370" s="41"/>
      <c r="P370" s="41"/>
      <c r="Q370" s="41"/>
      <c r="R370" s="41"/>
      <c r="S370" s="41"/>
      <c r="T370" s="77"/>
      <c r="AT370" s="24" t="s">
        <v>216</v>
      </c>
      <c r="AU370" s="24" t="s">
        <v>85</v>
      </c>
    </row>
    <row r="371" spans="2:51" s="12" customFormat="1" ht="13.5">
      <c r="B371" s="216"/>
      <c r="C371" s="217"/>
      <c r="D371" s="207" t="s">
        <v>166</v>
      </c>
      <c r="E371" s="218" t="s">
        <v>21</v>
      </c>
      <c r="F371" s="219" t="s">
        <v>671</v>
      </c>
      <c r="G371" s="217"/>
      <c r="H371" s="220">
        <v>7.571</v>
      </c>
      <c r="I371" s="221"/>
      <c r="J371" s="217"/>
      <c r="K371" s="217"/>
      <c r="L371" s="222"/>
      <c r="M371" s="223"/>
      <c r="N371" s="224"/>
      <c r="O371" s="224"/>
      <c r="P371" s="224"/>
      <c r="Q371" s="224"/>
      <c r="R371" s="224"/>
      <c r="S371" s="224"/>
      <c r="T371" s="225"/>
      <c r="AT371" s="226" t="s">
        <v>166</v>
      </c>
      <c r="AU371" s="226" t="s">
        <v>85</v>
      </c>
      <c r="AV371" s="12" t="s">
        <v>85</v>
      </c>
      <c r="AW371" s="12" t="s">
        <v>37</v>
      </c>
      <c r="AX371" s="12" t="s">
        <v>82</v>
      </c>
      <c r="AY371" s="226" t="s">
        <v>157</v>
      </c>
    </row>
    <row r="372" spans="2:65" s="1" customFormat="1" ht="34.2" customHeight="1">
      <c r="B372" s="40"/>
      <c r="C372" s="193" t="s">
        <v>672</v>
      </c>
      <c r="D372" s="193" t="s">
        <v>160</v>
      </c>
      <c r="E372" s="194" t="s">
        <v>673</v>
      </c>
      <c r="F372" s="195" t="s">
        <v>674</v>
      </c>
      <c r="G372" s="196" t="s">
        <v>275</v>
      </c>
      <c r="H372" s="197">
        <v>3.96</v>
      </c>
      <c r="I372" s="198">
        <v>1073.08</v>
      </c>
      <c r="J372" s="199">
        <f>ROUND(I372*H372,2)</f>
        <v>4249.4</v>
      </c>
      <c r="K372" s="195" t="s">
        <v>214</v>
      </c>
      <c r="L372" s="60"/>
      <c r="M372" s="200" t="s">
        <v>21</v>
      </c>
      <c r="N372" s="201" t="s">
        <v>45</v>
      </c>
      <c r="O372" s="41"/>
      <c r="P372" s="202">
        <f>O372*H372</f>
        <v>0</v>
      </c>
      <c r="Q372" s="202">
        <v>2.002</v>
      </c>
      <c r="R372" s="202">
        <f>Q372*H372</f>
        <v>7.927919999999999</v>
      </c>
      <c r="S372" s="202">
        <v>0</v>
      </c>
      <c r="T372" s="203">
        <f>S372*H372</f>
        <v>0</v>
      </c>
      <c r="AR372" s="24" t="s">
        <v>164</v>
      </c>
      <c r="AT372" s="24" t="s">
        <v>160</v>
      </c>
      <c r="AU372" s="24" t="s">
        <v>85</v>
      </c>
      <c r="AY372" s="24" t="s">
        <v>157</v>
      </c>
      <c r="BE372" s="204">
        <f>IF(N372="základní",J372,0)</f>
        <v>4249.4</v>
      </c>
      <c r="BF372" s="204">
        <f>IF(N372="snížená",J372,0)</f>
        <v>0</v>
      </c>
      <c r="BG372" s="204">
        <f>IF(N372="zákl. přenesená",J372,0)</f>
        <v>0</v>
      </c>
      <c r="BH372" s="204">
        <f>IF(N372="sníž. přenesená",J372,0)</f>
        <v>0</v>
      </c>
      <c r="BI372" s="204">
        <f>IF(N372="nulová",J372,0)</f>
        <v>0</v>
      </c>
      <c r="BJ372" s="24" t="s">
        <v>82</v>
      </c>
      <c r="BK372" s="204">
        <f>ROUND(I372*H372,2)</f>
        <v>4249.4</v>
      </c>
      <c r="BL372" s="24" t="s">
        <v>164</v>
      </c>
      <c r="BM372" s="24" t="s">
        <v>675</v>
      </c>
    </row>
    <row r="373" spans="2:47" s="1" customFormat="1" ht="48">
      <c r="B373" s="40"/>
      <c r="C373" s="62"/>
      <c r="D373" s="207" t="s">
        <v>216</v>
      </c>
      <c r="E373" s="62"/>
      <c r="F373" s="227" t="s">
        <v>670</v>
      </c>
      <c r="G373" s="62"/>
      <c r="H373" s="62"/>
      <c r="I373" s="164"/>
      <c r="J373" s="62"/>
      <c r="K373" s="62"/>
      <c r="L373" s="60"/>
      <c r="M373" s="228"/>
      <c r="N373" s="41"/>
      <c r="O373" s="41"/>
      <c r="P373" s="41"/>
      <c r="Q373" s="41"/>
      <c r="R373" s="41"/>
      <c r="S373" s="41"/>
      <c r="T373" s="77"/>
      <c r="AT373" s="24" t="s">
        <v>216</v>
      </c>
      <c r="AU373" s="24" t="s">
        <v>85</v>
      </c>
    </row>
    <row r="374" spans="2:51" s="12" customFormat="1" ht="13.5">
      <c r="B374" s="216"/>
      <c r="C374" s="217"/>
      <c r="D374" s="207" t="s">
        <v>166</v>
      </c>
      <c r="E374" s="218" t="s">
        <v>21</v>
      </c>
      <c r="F374" s="219" t="s">
        <v>676</v>
      </c>
      <c r="G374" s="217"/>
      <c r="H374" s="220">
        <v>3.96</v>
      </c>
      <c r="I374" s="221"/>
      <c r="J374" s="217"/>
      <c r="K374" s="217"/>
      <c r="L374" s="222"/>
      <c r="M374" s="223"/>
      <c r="N374" s="224"/>
      <c r="O374" s="224"/>
      <c r="P374" s="224"/>
      <c r="Q374" s="224"/>
      <c r="R374" s="224"/>
      <c r="S374" s="224"/>
      <c r="T374" s="225"/>
      <c r="AT374" s="226" t="s">
        <v>166</v>
      </c>
      <c r="AU374" s="226" t="s">
        <v>85</v>
      </c>
      <c r="AV374" s="12" t="s">
        <v>85</v>
      </c>
      <c r="AW374" s="12" t="s">
        <v>37</v>
      </c>
      <c r="AX374" s="12" t="s">
        <v>82</v>
      </c>
      <c r="AY374" s="226" t="s">
        <v>157</v>
      </c>
    </row>
    <row r="375" spans="2:65" s="1" customFormat="1" ht="22.8" customHeight="1">
      <c r="B375" s="40"/>
      <c r="C375" s="193" t="s">
        <v>677</v>
      </c>
      <c r="D375" s="193" t="s">
        <v>160</v>
      </c>
      <c r="E375" s="194" t="s">
        <v>678</v>
      </c>
      <c r="F375" s="195" t="s">
        <v>679</v>
      </c>
      <c r="G375" s="196" t="s">
        <v>275</v>
      </c>
      <c r="H375" s="197">
        <v>759.5</v>
      </c>
      <c r="I375" s="198">
        <v>1954.4</v>
      </c>
      <c r="J375" s="199">
        <f>ROUND(I375*H375,2)</f>
        <v>1484366.8</v>
      </c>
      <c r="K375" s="195" t="s">
        <v>214</v>
      </c>
      <c r="L375" s="60"/>
      <c r="M375" s="200" t="s">
        <v>21</v>
      </c>
      <c r="N375" s="201" t="s">
        <v>45</v>
      </c>
      <c r="O375" s="41"/>
      <c r="P375" s="202">
        <f>O375*H375</f>
        <v>0</v>
      </c>
      <c r="Q375" s="202">
        <v>1.9968</v>
      </c>
      <c r="R375" s="202">
        <f>Q375*H375</f>
        <v>1516.5696</v>
      </c>
      <c r="S375" s="202">
        <v>0</v>
      </c>
      <c r="T375" s="203">
        <f>S375*H375</f>
        <v>0</v>
      </c>
      <c r="AR375" s="24" t="s">
        <v>164</v>
      </c>
      <c r="AT375" s="24" t="s">
        <v>160</v>
      </c>
      <c r="AU375" s="24" t="s">
        <v>85</v>
      </c>
      <c r="AY375" s="24" t="s">
        <v>157</v>
      </c>
      <c r="BE375" s="204">
        <f>IF(N375="základní",J375,0)</f>
        <v>1484366.8</v>
      </c>
      <c r="BF375" s="204">
        <f>IF(N375="snížená",J375,0)</f>
        <v>0</v>
      </c>
      <c r="BG375" s="204">
        <f>IF(N375="zákl. přenesená",J375,0)</f>
        <v>0</v>
      </c>
      <c r="BH375" s="204">
        <f>IF(N375="sníž. přenesená",J375,0)</f>
        <v>0</v>
      </c>
      <c r="BI375" s="204">
        <f>IF(N375="nulová",J375,0)</f>
        <v>0</v>
      </c>
      <c r="BJ375" s="24" t="s">
        <v>82</v>
      </c>
      <c r="BK375" s="204">
        <f>ROUND(I375*H375,2)</f>
        <v>1484366.8</v>
      </c>
      <c r="BL375" s="24" t="s">
        <v>164</v>
      </c>
      <c r="BM375" s="24" t="s">
        <v>680</v>
      </c>
    </row>
    <row r="376" spans="2:47" s="1" customFormat="1" ht="144">
      <c r="B376" s="40"/>
      <c r="C376" s="62"/>
      <c r="D376" s="207" t="s">
        <v>216</v>
      </c>
      <c r="E376" s="62"/>
      <c r="F376" s="227" t="s">
        <v>681</v>
      </c>
      <c r="G376" s="62"/>
      <c r="H376" s="62"/>
      <c r="I376" s="164"/>
      <c r="J376" s="62"/>
      <c r="K376" s="62"/>
      <c r="L376" s="60"/>
      <c r="M376" s="228"/>
      <c r="N376" s="41"/>
      <c r="O376" s="41"/>
      <c r="P376" s="41"/>
      <c r="Q376" s="41"/>
      <c r="R376" s="41"/>
      <c r="S376" s="41"/>
      <c r="T376" s="77"/>
      <c r="AT376" s="24" t="s">
        <v>216</v>
      </c>
      <c r="AU376" s="24" t="s">
        <v>85</v>
      </c>
    </row>
    <row r="377" spans="2:51" s="12" customFormat="1" ht="13.5">
      <c r="B377" s="216"/>
      <c r="C377" s="217"/>
      <c r="D377" s="207" t="s">
        <v>166</v>
      </c>
      <c r="E377" s="218" t="s">
        <v>21</v>
      </c>
      <c r="F377" s="219" t="s">
        <v>682</v>
      </c>
      <c r="G377" s="217"/>
      <c r="H377" s="220">
        <v>759.5</v>
      </c>
      <c r="I377" s="221"/>
      <c r="J377" s="217"/>
      <c r="K377" s="217"/>
      <c r="L377" s="222"/>
      <c r="M377" s="223"/>
      <c r="N377" s="224"/>
      <c r="O377" s="224"/>
      <c r="P377" s="224"/>
      <c r="Q377" s="224"/>
      <c r="R377" s="224"/>
      <c r="S377" s="224"/>
      <c r="T377" s="225"/>
      <c r="AT377" s="226" t="s">
        <v>166</v>
      </c>
      <c r="AU377" s="226" t="s">
        <v>85</v>
      </c>
      <c r="AV377" s="12" t="s">
        <v>85</v>
      </c>
      <c r="AW377" s="12" t="s">
        <v>37</v>
      </c>
      <c r="AX377" s="12" t="s">
        <v>82</v>
      </c>
      <c r="AY377" s="226" t="s">
        <v>157</v>
      </c>
    </row>
    <row r="378" spans="2:65" s="1" customFormat="1" ht="34.2" customHeight="1">
      <c r="B378" s="40"/>
      <c r="C378" s="193" t="s">
        <v>683</v>
      </c>
      <c r="D378" s="193" t="s">
        <v>160</v>
      </c>
      <c r="E378" s="194" t="s">
        <v>684</v>
      </c>
      <c r="F378" s="195" t="s">
        <v>685</v>
      </c>
      <c r="G378" s="196" t="s">
        <v>213</v>
      </c>
      <c r="H378" s="197">
        <v>29.4</v>
      </c>
      <c r="I378" s="198">
        <v>2089.61</v>
      </c>
      <c r="J378" s="199">
        <f>ROUND(I378*H378,2)</f>
        <v>61434.53</v>
      </c>
      <c r="K378" s="195" t="s">
        <v>214</v>
      </c>
      <c r="L378" s="60"/>
      <c r="M378" s="200" t="s">
        <v>21</v>
      </c>
      <c r="N378" s="201" t="s">
        <v>45</v>
      </c>
      <c r="O378" s="41"/>
      <c r="P378" s="202">
        <f>O378*H378</f>
        <v>0</v>
      </c>
      <c r="Q378" s="202">
        <v>0.40242</v>
      </c>
      <c r="R378" s="202">
        <f>Q378*H378</f>
        <v>11.831147999999999</v>
      </c>
      <c r="S378" s="202">
        <v>0</v>
      </c>
      <c r="T378" s="203">
        <f>S378*H378</f>
        <v>0</v>
      </c>
      <c r="AR378" s="24" t="s">
        <v>164</v>
      </c>
      <c r="AT378" s="24" t="s">
        <v>160</v>
      </c>
      <c r="AU378" s="24" t="s">
        <v>85</v>
      </c>
      <c r="AY378" s="24" t="s">
        <v>157</v>
      </c>
      <c r="BE378" s="204">
        <f>IF(N378="základní",J378,0)</f>
        <v>61434.53</v>
      </c>
      <c r="BF378" s="204">
        <f>IF(N378="snížená",J378,0)</f>
        <v>0</v>
      </c>
      <c r="BG378" s="204">
        <f>IF(N378="zákl. přenesená",J378,0)</f>
        <v>0</v>
      </c>
      <c r="BH378" s="204">
        <f>IF(N378="sníž. přenesená",J378,0)</f>
        <v>0</v>
      </c>
      <c r="BI378" s="204">
        <f>IF(N378="nulová",J378,0)</f>
        <v>0</v>
      </c>
      <c r="BJ378" s="24" t="s">
        <v>82</v>
      </c>
      <c r="BK378" s="204">
        <f>ROUND(I378*H378,2)</f>
        <v>61434.53</v>
      </c>
      <c r="BL378" s="24" t="s">
        <v>164</v>
      </c>
      <c r="BM378" s="24" t="s">
        <v>686</v>
      </c>
    </row>
    <row r="379" spans="2:47" s="1" customFormat="1" ht="132">
      <c r="B379" s="40"/>
      <c r="C379" s="62"/>
      <c r="D379" s="207" t="s">
        <v>216</v>
      </c>
      <c r="E379" s="62"/>
      <c r="F379" s="227" t="s">
        <v>687</v>
      </c>
      <c r="G379" s="62"/>
      <c r="H379" s="62"/>
      <c r="I379" s="164"/>
      <c r="J379" s="62"/>
      <c r="K379" s="62"/>
      <c r="L379" s="60"/>
      <c r="M379" s="228"/>
      <c r="N379" s="41"/>
      <c r="O379" s="41"/>
      <c r="P379" s="41"/>
      <c r="Q379" s="41"/>
      <c r="R379" s="41"/>
      <c r="S379" s="41"/>
      <c r="T379" s="77"/>
      <c r="AT379" s="24" t="s">
        <v>216</v>
      </c>
      <c r="AU379" s="24" t="s">
        <v>85</v>
      </c>
    </row>
    <row r="380" spans="2:51" s="12" customFormat="1" ht="13.5">
      <c r="B380" s="216"/>
      <c r="C380" s="217"/>
      <c r="D380" s="207" t="s">
        <v>166</v>
      </c>
      <c r="E380" s="218" t="s">
        <v>21</v>
      </c>
      <c r="F380" s="219" t="s">
        <v>688</v>
      </c>
      <c r="G380" s="217"/>
      <c r="H380" s="220">
        <v>29.4</v>
      </c>
      <c r="I380" s="221"/>
      <c r="J380" s="217"/>
      <c r="K380" s="217"/>
      <c r="L380" s="222"/>
      <c r="M380" s="223"/>
      <c r="N380" s="224"/>
      <c r="O380" s="224"/>
      <c r="P380" s="224"/>
      <c r="Q380" s="224"/>
      <c r="R380" s="224"/>
      <c r="S380" s="224"/>
      <c r="T380" s="225"/>
      <c r="AT380" s="226" t="s">
        <v>166</v>
      </c>
      <c r="AU380" s="226" t="s">
        <v>85</v>
      </c>
      <c r="AV380" s="12" t="s">
        <v>85</v>
      </c>
      <c r="AW380" s="12" t="s">
        <v>37</v>
      </c>
      <c r="AX380" s="12" t="s">
        <v>82</v>
      </c>
      <c r="AY380" s="226" t="s">
        <v>157</v>
      </c>
    </row>
    <row r="381" spans="2:65" s="1" customFormat="1" ht="34.2" customHeight="1">
      <c r="B381" s="40"/>
      <c r="C381" s="193" t="s">
        <v>689</v>
      </c>
      <c r="D381" s="193" t="s">
        <v>160</v>
      </c>
      <c r="E381" s="194" t="s">
        <v>690</v>
      </c>
      <c r="F381" s="195" t="s">
        <v>691</v>
      </c>
      <c r="G381" s="196" t="s">
        <v>275</v>
      </c>
      <c r="H381" s="197">
        <v>18.96</v>
      </c>
      <c r="I381" s="198">
        <v>1782.31</v>
      </c>
      <c r="J381" s="199">
        <f>ROUND(I381*H381,2)</f>
        <v>33792.6</v>
      </c>
      <c r="K381" s="195" t="s">
        <v>214</v>
      </c>
      <c r="L381" s="60"/>
      <c r="M381" s="200" t="s">
        <v>21</v>
      </c>
      <c r="N381" s="201" t="s">
        <v>45</v>
      </c>
      <c r="O381" s="41"/>
      <c r="P381" s="202">
        <f>O381*H381</f>
        <v>0</v>
      </c>
      <c r="Q381" s="202">
        <v>2.32</v>
      </c>
      <c r="R381" s="202">
        <f>Q381*H381</f>
        <v>43.9872</v>
      </c>
      <c r="S381" s="202">
        <v>0</v>
      </c>
      <c r="T381" s="203">
        <f>S381*H381</f>
        <v>0</v>
      </c>
      <c r="AR381" s="24" t="s">
        <v>164</v>
      </c>
      <c r="AT381" s="24" t="s">
        <v>160</v>
      </c>
      <c r="AU381" s="24" t="s">
        <v>85</v>
      </c>
      <c r="AY381" s="24" t="s">
        <v>157</v>
      </c>
      <c r="BE381" s="204">
        <f>IF(N381="základní",J381,0)</f>
        <v>33792.6</v>
      </c>
      <c r="BF381" s="204">
        <f>IF(N381="snížená",J381,0)</f>
        <v>0</v>
      </c>
      <c r="BG381" s="204">
        <f>IF(N381="zákl. přenesená",J381,0)</f>
        <v>0</v>
      </c>
      <c r="BH381" s="204">
        <f>IF(N381="sníž. přenesená",J381,0)</f>
        <v>0</v>
      </c>
      <c r="BI381" s="204">
        <f>IF(N381="nulová",J381,0)</f>
        <v>0</v>
      </c>
      <c r="BJ381" s="24" t="s">
        <v>82</v>
      </c>
      <c r="BK381" s="204">
        <f>ROUND(I381*H381,2)</f>
        <v>33792.6</v>
      </c>
      <c r="BL381" s="24" t="s">
        <v>164</v>
      </c>
      <c r="BM381" s="24" t="s">
        <v>692</v>
      </c>
    </row>
    <row r="382" spans="2:47" s="1" customFormat="1" ht="96">
      <c r="B382" s="40"/>
      <c r="C382" s="62"/>
      <c r="D382" s="207" t="s">
        <v>216</v>
      </c>
      <c r="E382" s="62"/>
      <c r="F382" s="227" t="s">
        <v>693</v>
      </c>
      <c r="G382" s="62"/>
      <c r="H382" s="62"/>
      <c r="I382" s="164"/>
      <c r="J382" s="62"/>
      <c r="K382" s="62"/>
      <c r="L382" s="60"/>
      <c r="M382" s="228"/>
      <c r="N382" s="41"/>
      <c r="O382" s="41"/>
      <c r="P382" s="41"/>
      <c r="Q382" s="41"/>
      <c r="R382" s="41"/>
      <c r="S382" s="41"/>
      <c r="T382" s="77"/>
      <c r="AT382" s="24" t="s">
        <v>216</v>
      </c>
      <c r="AU382" s="24" t="s">
        <v>85</v>
      </c>
    </row>
    <row r="383" spans="2:51" s="12" customFormat="1" ht="13.5">
      <c r="B383" s="216"/>
      <c r="C383" s="217"/>
      <c r="D383" s="207" t="s">
        <v>166</v>
      </c>
      <c r="E383" s="218" t="s">
        <v>21</v>
      </c>
      <c r="F383" s="219" t="s">
        <v>694</v>
      </c>
      <c r="G383" s="217"/>
      <c r="H383" s="220">
        <v>18.96</v>
      </c>
      <c r="I383" s="221"/>
      <c r="J383" s="217"/>
      <c r="K383" s="217"/>
      <c r="L383" s="222"/>
      <c r="M383" s="223"/>
      <c r="N383" s="224"/>
      <c r="O383" s="224"/>
      <c r="P383" s="224"/>
      <c r="Q383" s="224"/>
      <c r="R383" s="224"/>
      <c r="S383" s="224"/>
      <c r="T383" s="225"/>
      <c r="AT383" s="226" t="s">
        <v>166</v>
      </c>
      <c r="AU383" s="226" t="s">
        <v>85</v>
      </c>
      <c r="AV383" s="12" t="s">
        <v>85</v>
      </c>
      <c r="AW383" s="12" t="s">
        <v>37</v>
      </c>
      <c r="AX383" s="12" t="s">
        <v>82</v>
      </c>
      <c r="AY383" s="226" t="s">
        <v>157</v>
      </c>
    </row>
    <row r="384" spans="2:63" s="10" customFormat="1" ht="29.85" customHeight="1">
      <c r="B384" s="177"/>
      <c r="C384" s="178"/>
      <c r="D384" s="179" t="s">
        <v>73</v>
      </c>
      <c r="E384" s="191" t="s">
        <v>156</v>
      </c>
      <c r="F384" s="191" t="s">
        <v>695</v>
      </c>
      <c r="G384" s="178"/>
      <c r="H384" s="178"/>
      <c r="I384" s="181"/>
      <c r="J384" s="192">
        <f>BK384</f>
        <v>18984929.85</v>
      </c>
      <c r="K384" s="178"/>
      <c r="L384" s="183"/>
      <c r="M384" s="184"/>
      <c r="N384" s="185"/>
      <c r="O384" s="185"/>
      <c r="P384" s="186">
        <f>SUM(P385:P437)</f>
        <v>0</v>
      </c>
      <c r="Q384" s="185"/>
      <c r="R384" s="186">
        <f>SUM(R385:R437)</f>
        <v>5074.0646686</v>
      </c>
      <c r="S384" s="185"/>
      <c r="T384" s="187">
        <f>SUM(T385:T437)</f>
        <v>0</v>
      </c>
      <c r="AR384" s="188" t="s">
        <v>82</v>
      </c>
      <c r="AT384" s="189" t="s">
        <v>73</v>
      </c>
      <c r="AU384" s="189" t="s">
        <v>82</v>
      </c>
      <c r="AY384" s="188" t="s">
        <v>157</v>
      </c>
      <c r="BK384" s="190">
        <f>SUM(BK385:BK437)</f>
        <v>18984929.85</v>
      </c>
    </row>
    <row r="385" spans="2:65" s="1" customFormat="1" ht="22.8" customHeight="1">
      <c r="B385" s="40"/>
      <c r="C385" s="193" t="s">
        <v>696</v>
      </c>
      <c r="D385" s="193" t="s">
        <v>160</v>
      </c>
      <c r="E385" s="194" t="s">
        <v>697</v>
      </c>
      <c r="F385" s="195" t="s">
        <v>698</v>
      </c>
      <c r="G385" s="196" t="s">
        <v>213</v>
      </c>
      <c r="H385" s="197">
        <v>8039.46</v>
      </c>
      <c r="I385" s="198">
        <v>129.06</v>
      </c>
      <c r="J385" s="199">
        <f>ROUND(I385*H385,2)</f>
        <v>1037572.71</v>
      </c>
      <c r="K385" s="195" t="s">
        <v>214</v>
      </c>
      <c r="L385" s="60"/>
      <c r="M385" s="200" t="s">
        <v>21</v>
      </c>
      <c r="N385" s="201" t="s">
        <v>45</v>
      </c>
      <c r="O385" s="41"/>
      <c r="P385" s="202">
        <f>O385*H385</f>
        <v>0</v>
      </c>
      <c r="Q385" s="202">
        <v>0</v>
      </c>
      <c r="R385" s="202">
        <f>Q385*H385</f>
        <v>0</v>
      </c>
      <c r="S385" s="202">
        <v>0</v>
      </c>
      <c r="T385" s="203">
        <f>S385*H385</f>
        <v>0</v>
      </c>
      <c r="AR385" s="24" t="s">
        <v>164</v>
      </c>
      <c r="AT385" s="24" t="s">
        <v>160</v>
      </c>
      <c r="AU385" s="24" t="s">
        <v>85</v>
      </c>
      <c r="AY385" s="24" t="s">
        <v>157</v>
      </c>
      <c r="BE385" s="204">
        <f>IF(N385="základní",J385,0)</f>
        <v>1037572.71</v>
      </c>
      <c r="BF385" s="204">
        <f>IF(N385="snížená",J385,0)</f>
        <v>0</v>
      </c>
      <c r="BG385" s="204">
        <f>IF(N385="zákl. přenesená",J385,0)</f>
        <v>0</v>
      </c>
      <c r="BH385" s="204">
        <f>IF(N385="sníž. přenesená",J385,0)</f>
        <v>0</v>
      </c>
      <c r="BI385" s="204">
        <f>IF(N385="nulová",J385,0)</f>
        <v>0</v>
      </c>
      <c r="BJ385" s="24" t="s">
        <v>82</v>
      </c>
      <c r="BK385" s="204">
        <f>ROUND(I385*H385,2)</f>
        <v>1037572.71</v>
      </c>
      <c r="BL385" s="24" t="s">
        <v>164</v>
      </c>
      <c r="BM385" s="24" t="s">
        <v>699</v>
      </c>
    </row>
    <row r="386" spans="2:51" s="12" customFormat="1" ht="13.5">
      <c r="B386" s="216"/>
      <c r="C386" s="217"/>
      <c r="D386" s="207" t="s">
        <v>166</v>
      </c>
      <c r="E386" s="218" t="s">
        <v>21</v>
      </c>
      <c r="F386" s="219" t="s">
        <v>700</v>
      </c>
      <c r="G386" s="217"/>
      <c r="H386" s="220">
        <v>6291</v>
      </c>
      <c r="I386" s="221"/>
      <c r="J386" s="217"/>
      <c r="K386" s="217"/>
      <c r="L386" s="222"/>
      <c r="M386" s="223"/>
      <c r="N386" s="224"/>
      <c r="O386" s="224"/>
      <c r="P386" s="224"/>
      <c r="Q386" s="224"/>
      <c r="R386" s="224"/>
      <c r="S386" s="224"/>
      <c r="T386" s="225"/>
      <c r="AT386" s="226" t="s">
        <v>166</v>
      </c>
      <c r="AU386" s="226" t="s">
        <v>85</v>
      </c>
      <c r="AV386" s="12" t="s">
        <v>85</v>
      </c>
      <c r="AW386" s="12" t="s">
        <v>37</v>
      </c>
      <c r="AX386" s="12" t="s">
        <v>74</v>
      </c>
      <c r="AY386" s="226" t="s">
        <v>157</v>
      </c>
    </row>
    <row r="387" spans="2:51" s="12" customFormat="1" ht="13.5">
      <c r="B387" s="216"/>
      <c r="C387" s="217"/>
      <c r="D387" s="207" t="s">
        <v>166</v>
      </c>
      <c r="E387" s="218" t="s">
        <v>21</v>
      </c>
      <c r="F387" s="219" t="s">
        <v>701</v>
      </c>
      <c r="G387" s="217"/>
      <c r="H387" s="220">
        <v>1673.46</v>
      </c>
      <c r="I387" s="221"/>
      <c r="J387" s="217"/>
      <c r="K387" s="217"/>
      <c r="L387" s="222"/>
      <c r="M387" s="223"/>
      <c r="N387" s="224"/>
      <c r="O387" s="224"/>
      <c r="P387" s="224"/>
      <c r="Q387" s="224"/>
      <c r="R387" s="224"/>
      <c r="S387" s="224"/>
      <c r="T387" s="225"/>
      <c r="AT387" s="226" t="s">
        <v>166</v>
      </c>
      <c r="AU387" s="226" t="s">
        <v>85</v>
      </c>
      <c r="AV387" s="12" t="s">
        <v>85</v>
      </c>
      <c r="AW387" s="12" t="s">
        <v>37</v>
      </c>
      <c r="AX387" s="12" t="s">
        <v>74</v>
      </c>
      <c r="AY387" s="226" t="s">
        <v>157</v>
      </c>
    </row>
    <row r="388" spans="2:51" s="12" customFormat="1" ht="13.5">
      <c r="B388" s="216"/>
      <c r="C388" s="217"/>
      <c r="D388" s="207" t="s">
        <v>166</v>
      </c>
      <c r="E388" s="218" t="s">
        <v>21</v>
      </c>
      <c r="F388" s="219" t="s">
        <v>702</v>
      </c>
      <c r="G388" s="217"/>
      <c r="H388" s="220">
        <v>75</v>
      </c>
      <c r="I388" s="221"/>
      <c r="J388" s="217"/>
      <c r="K388" s="217"/>
      <c r="L388" s="222"/>
      <c r="M388" s="223"/>
      <c r="N388" s="224"/>
      <c r="O388" s="224"/>
      <c r="P388" s="224"/>
      <c r="Q388" s="224"/>
      <c r="R388" s="224"/>
      <c r="S388" s="224"/>
      <c r="T388" s="225"/>
      <c r="AT388" s="226" t="s">
        <v>166</v>
      </c>
      <c r="AU388" s="226" t="s">
        <v>85</v>
      </c>
      <c r="AV388" s="12" t="s">
        <v>85</v>
      </c>
      <c r="AW388" s="12" t="s">
        <v>37</v>
      </c>
      <c r="AX388" s="12" t="s">
        <v>74</v>
      </c>
      <c r="AY388" s="226" t="s">
        <v>157</v>
      </c>
    </row>
    <row r="389" spans="2:51" s="13" customFormat="1" ht="13.5">
      <c r="B389" s="232"/>
      <c r="C389" s="233"/>
      <c r="D389" s="207" t="s">
        <v>166</v>
      </c>
      <c r="E389" s="234" t="s">
        <v>21</v>
      </c>
      <c r="F389" s="235" t="s">
        <v>285</v>
      </c>
      <c r="G389" s="233"/>
      <c r="H389" s="236">
        <v>8039.46</v>
      </c>
      <c r="I389" s="237"/>
      <c r="J389" s="233"/>
      <c r="K389" s="233"/>
      <c r="L389" s="238"/>
      <c r="M389" s="239"/>
      <c r="N389" s="240"/>
      <c r="O389" s="240"/>
      <c r="P389" s="240"/>
      <c r="Q389" s="240"/>
      <c r="R389" s="240"/>
      <c r="S389" s="240"/>
      <c r="T389" s="241"/>
      <c r="AT389" s="242" t="s">
        <v>166</v>
      </c>
      <c r="AU389" s="242" t="s">
        <v>85</v>
      </c>
      <c r="AV389" s="13" t="s">
        <v>164</v>
      </c>
      <c r="AW389" s="13" t="s">
        <v>37</v>
      </c>
      <c r="AX389" s="13" t="s">
        <v>82</v>
      </c>
      <c r="AY389" s="242" t="s">
        <v>157</v>
      </c>
    </row>
    <row r="390" spans="2:65" s="1" customFormat="1" ht="22.8" customHeight="1">
      <c r="B390" s="40"/>
      <c r="C390" s="193" t="s">
        <v>703</v>
      </c>
      <c r="D390" s="193" t="s">
        <v>160</v>
      </c>
      <c r="E390" s="194" t="s">
        <v>704</v>
      </c>
      <c r="F390" s="195" t="s">
        <v>705</v>
      </c>
      <c r="G390" s="196" t="s">
        <v>213</v>
      </c>
      <c r="H390" s="197">
        <v>1190.4</v>
      </c>
      <c r="I390" s="198">
        <v>149.96</v>
      </c>
      <c r="J390" s="199">
        <f>ROUND(I390*H390,2)</f>
        <v>178512.38</v>
      </c>
      <c r="K390" s="195" t="s">
        <v>214</v>
      </c>
      <c r="L390" s="60"/>
      <c r="M390" s="200" t="s">
        <v>21</v>
      </c>
      <c r="N390" s="201" t="s">
        <v>45</v>
      </c>
      <c r="O390" s="41"/>
      <c r="P390" s="202">
        <f>O390*H390</f>
        <v>0</v>
      </c>
      <c r="Q390" s="202">
        <v>0</v>
      </c>
      <c r="R390" s="202">
        <f>Q390*H390</f>
        <v>0</v>
      </c>
      <c r="S390" s="202">
        <v>0</v>
      </c>
      <c r="T390" s="203">
        <f>S390*H390</f>
        <v>0</v>
      </c>
      <c r="AR390" s="24" t="s">
        <v>164</v>
      </c>
      <c r="AT390" s="24" t="s">
        <v>160</v>
      </c>
      <c r="AU390" s="24" t="s">
        <v>85</v>
      </c>
      <c r="AY390" s="24" t="s">
        <v>157</v>
      </c>
      <c r="BE390" s="204">
        <f>IF(N390="základní",J390,0)</f>
        <v>178512.38</v>
      </c>
      <c r="BF390" s="204">
        <f>IF(N390="snížená",J390,0)</f>
        <v>0</v>
      </c>
      <c r="BG390" s="204">
        <f>IF(N390="zákl. přenesená",J390,0)</f>
        <v>0</v>
      </c>
      <c r="BH390" s="204">
        <f>IF(N390="sníž. přenesená",J390,0)</f>
        <v>0</v>
      </c>
      <c r="BI390" s="204">
        <f>IF(N390="nulová",J390,0)</f>
        <v>0</v>
      </c>
      <c r="BJ390" s="24" t="s">
        <v>82</v>
      </c>
      <c r="BK390" s="204">
        <f>ROUND(I390*H390,2)</f>
        <v>178512.38</v>
      </c>
      <c r="BL390" s="24" t="s">
        <v>164</v>
      </c>
      <c r="BM390" s="24" t="s">
        <v>706</v>
      </c>
    </row>
    <row r="391" spans="2:51" s="12" customFormat="1" ht="13.5">
      <c r="B391" s="216"/>
      <c r="C391" s="217"/>
      <c r="D391" s="207" t="s">
        <v>166</v>
      </c>
      <c r="E391" s="218" t="s">
        <v>21</v>
      </c>
      <c r="F391" s="219" t="s">
        <v>707</v>
      </c>
      <c r="G391" s="217"/>
      <c r="H391" s="220">
        <v>1057.4</v>
      </c>
      <c r="I391" s="221"/>
      <c r="J391" s="217"/>
      <c r="K391" s="217"/>
      <c r="L391" s="222"/>
      <c r="M391" s="223"/>
      <c r="N391" s="224"/>
      <c r="O391" s="224"/>
      <c r="P391" s="224"/>
      <c r="Q391" s="224"/>
      <c r="R391" s="224"/>
      <c r="S391" s="224"/>
      <c r="T391" s="225"/>
      <c r="AT391" s="226" t="s">
        <v>166</v>
      </c>
      <c r="AU391" s="226" t="s">
        <v>85</v>
      </c>
      <c r="AV391" s="12" t="s">
        <v>85</v>
      </c>
      <c r="AW391" s="12" t="s">
        <v>37</v>
      </c>
      <c r="AX391" s="12" t="s">
        <v>74</v>
      </c>
      <c r="AY391" s="226" t="s">
        <v>157</v>
      </c>
    </row>
    <row r="392" spans="2:51" s="12" customFormat="1" ht="13.5">
      <c r="B392" s="216"/>
      <c r="C392" s="217"/>
      <c r="D392" s="207" t="s">
        <v>166</v>
      </c>
      <c r="E392" s="218" t="s">
        <v>21</v>
      </c>
      <c r="F392" s="219" t="s">
        <v>708</v>
      </c>
      <c r="G392" s="217"/>
      <c r="H392" s="220">
        <v>133</v>
      </c>
      <c r="I392" s="221"/>
      <c r="J392" s="217"/>
      <c r="K392" s="217"/>
      <c r="L392" s="222"/>
      <c r="M392" s="223"/>
      <c r="N392" s="224"/>
      <c r="O392" s="224"/>
      <c r="P392" s="224"/>
      <c r="Q392" s="224"/>
      <c r="R392" s="224"/>
      <c r="S392" s="224"/>
      <c r="T392" s="225"/>
      <c r="AT392" s="226" t="s">
        <v>166</v>
      </c>
      <c r="AU392" s="226" t="s">
        <v>85</v>
      </c>
      <c r="AV392" s="12" t="s">
        <v>85</v>
      </c>
      <c r="AW392" s="12" t="s">
        <v>37</v>
      </c>
      <c r="AX392" s="12" t="s">
        <v>74</v>
      </c>
      <c r="AY392" s="226" t="s">
        <v>157</v>
      </c>
    </row>
    <row r="393" spans="2:51" s="13" customFormat="1" ht="13.5">
      <c r="B393" s="232"/>
      <c r="C393" s="233"/>
      <c r="D393" s="207" t="s">
        <v>166</v>
      </c>
      <c r="E393" s="234" t="s">
        <v>21</v>
      </c>
      <c r="F393" s="235" t="s">
        <v>285</v>
      </c>
      <c r="G393" s="233"/>
      <c r="H393" s="236">
        <v>1190.4</v>
      </c>
      <c r="I393" s="237"/>
      <c r="J393" s="233"/>
      <c r="K393" s="233"/>
      <c r="L393" s="238"/>
      <c r="M393" s="239"/>
      <c r="N393" s="240"/>
      <c r="O393" s="240"/>
      <c r="P393" s="240"/>
      <c r="Q393" s="240"/>
      <c r="R393" s="240"/>
      <c r="S393" s="240"/>
      <c r="T393" s="241"/>
      <c r="AT393" s="242" t="s">
        <v>166</v>
      </c>
      <c r="AU393" s="242" t="s">
        <v>85</v>
      </c>
      <c r="AV393" s="13" t="s">
        <v>164</v>
      </c>
      <c r="AW393" s="13" t="s">
        <v>37</v>
      </c>
      <c r="AX393" s="13" t="s">
        <v>82</v>
      </c>
      <c r="AY393" s="242" t="s">
        <v>157</v>
      </c>
    </row>
    <row r="394" spans="2:65" s="1" customFormat="1" ht="22.8" customHeight="1">
      <c r="B394" s="40"/>
      <c r="C394" s="193" t="s">
        <v>709</v>
      </c>
      <c r="D394" s="193" t="s">
        <v>160</v>
      </c>
      <c r="E394" s="194" t="s">
        <v>710</v>
      </c>
      <c r="F394" s="195" t="s">
        <v>711</v>
      </c>
      <c r="G394" s="196" t="s">
        <v>213</v>
      </c>
      <c r="H394" s="197">
        <v>3155.2</v>
      </c>
      <c r="I394" s="198">
        <v>178.23</v>
      </c>
      <c r="J394" s="199">
        <f>ROUND(I394*H394,2)</f>
        <v>562351.3</v>
      </c>
      <c r="K394" s="195" t="s">
        <v>214</v>
      </c>
      <c r="L394" s="60"/>
      <c r="M394" s="200" t="s">
        <v>21</v>
      </c>
      <c r="N394" s="201" t="s">
        <v>45</v>
      </c>
      <c r="O394" s="41"/>
      <c r="P394" s="202">
        <f>O394*H394</f>
        <v>0</v>
      </c>
      <c r="Q394" s="202">
        <v>0</v>
      </c>
      <c r="R394" s="202">
        <f>Q394*H394</f>
        <v>0</v>
      </c>
      <c r="S394" s="202">
        <v>0</v>
      </c>
      <c r="T394" s="203">
        <f>S394*H394</f>
        <v>0</v>
      </c>
      <c r="AR394" s="24" t="s">
        <v>164</v>
      </c>
      <c r="AT394" s="24" t="s">
        <v>160</v>
      </c>
      <c r="AU394" s="24" t="s">
        <v>85</v>
      </c>
      <c r="AY394" s="24" t="s">
        <v>157</v>
      </c>
      <c r="BE394" s="204">
        <f>IF(N394="základní",J394,0)</f>
        <v>562351.3</v>
      </c>
      <c r="BF394" s="204">
        <f>IF(N394="snížená",J394,0)</f>
        <v>0</v>
      </c>
      <c r="BG394" s="204">
        <f>IF(N394="zákl. přenesená",J394,0)</f>
        <v>0</v>
      </c>
      <c r="BH394" s="204">
        <f>IF(N394="sníž. přenesená",J394,0)</f>
        <v>0</v>
      </c>
      <c r="BI394" s="204">
        <f>IF(N394="nulová",J394,0)</f>
        <v>0</v>
      </c>
      <c r="BJ394" s="24" t="s">
        <v>82</v>
      </c>
      <c r="BK394" s="204">
        <f>ROUND(I394*H394,2)</f>
        <v>562351.3</v>
      </c>
      <c r="BL394" s="24" t="s">
        <v>164</v>
      </c>
      <c r="BM394" s="24" t="s">
        <v>712</v>
      </c>
    </row>
    <row r="395" spans="2:51" s="12" customFormat="1" ht="13.5">
      <c r="B395" s="216"/>
      <c r="C395" s="217"/>
      <c r="D395" s="207" t="s">
        <v>166</v>
      </c>
      <c r="E395" s="218" t="s">
        <v>21</v>
      </c>
      <c r="F395" s="219" t="s">
        <v>713</v>
      </c>
      <c r="G395" s="217"/>
      <c r="H395" s="220">
        <v>3076</v>
      </c>
      <c r="I395" s="221"/>
      <c r="J395" s="217"/>
      <c r="K395" s="217"/>
      <c r="L395" s="222"/>
      <c r="M395" s="223"/>
      <c r="N395" s="224"/>
      <c r="O395" s="224"/>
      <c r="P395" s="224"/>
      <c r="Q395" s="224"/>
      <c r="R395" s="224"/>
      <c r="S395" s="224"/>
      <c r="T395" s="225"/>
      <c r="AT395" s="226" t="s">
        <v>166</v>
      </c>
      <c r="AU395" s="226" t="s">
        <v>85</v>
      </c>
      <c r="AV395" s="12" t="s">
        <v>85</v>
      </c>
      <c r="AW395" s="12" t="s">
        <v>37</v>
      </c>
      <c r="AX395" s="12" t="s">
        <v>74</v>
      </c>
      <c r="AY395" s="226" t="s">
        <v>157</v>
      </c>
    </row>
    <row r="396" spans="2:51" s="12" customFormat="1" ht="13.5">
      <c r="B396" s="216"/>
      <c r="C396" s="217"/>
      <c r="D396" s="207" t="s">
        <v>166</v>
      </c>
      <c r="E396" s="218" t="s">
        <v>21</v>
      </c>
      <c r="F396" s="219" t="s">
        <v>714</v>
      </c>
      <c r="G396" s="217"/>
      <c r="H396" s="220">
        <v>79.2</v>
      </c>
      <c r="I396" s="221"/>
      <c r="J396" s="217"/>
      <c r="K396" s="217"/>
      <c r="L396" s="222"/>
      <c r="M396" s="223"/>
      <c r="N396" s="224"/>
      <c r="O396" s="224"/>
      <c r="P396" s="224"/>
      <c r="Q396" s="224"/>
      <c r="R396" s="224"/>
      <c r="S396" s="224"/>
      <c r="T396" s="225"/>
      <c r="AT396" s="226" t="s">
        <v>166</v>
      </c>
      <c r="AU396" s="226" t="s">
        <v>85</v>
      </c>
      <c r="AV396" s="12" t="s">
        <v>85</v>
      </c>
      <c r="AW396" s="12" t="s">
        <v>37</v>
      </c>
      <c r="AX396" s="12" t="s">
        <v>74</v>
      </c>
      <c r="AY396" s="226" t="s">
        <v>157</v>
      </c>
    </row>
    <row r="397" spans="2:51" s="13" customFormat="1" ht="13.5">
      <c r="B397" s="232"/>
      <c r="C397" s="233"/>
      <c r="D397" s="207" t="s">
        <v>166</v>
      </c>
      <c r="E397" s="234" t="s">
        <v>21</v>
      </c>
      <c r="F397" s="235" t="s">
        <v>285</v>
      </c>
      <c r="G397" s="233"/>
      <c r="H397" s="236">
        <v>3155.2</v>
      </c>
      <c r="I397" s="237"/>
      <c r="J397" s="233"/>
      <c r="K397" s="233"/>
      <c r="L397" s="238"/>
      <c r="M397" s="239"/>
      <c r="N397" s="240"/>
      <c r="O397" s="240"/>
      <c r="P397" s="240"/>
      <c r="Q397" s="240"/>
      <c r="R397" s="240"/>
      <c r="S397" s="240"/>
      <c r="T397" s="241"/>
      <c r="AT397" s="242" t="s">
        <v>166</v>
      </c>
      <c r="AU397" s="242" t="s">
        <v>85</v>
      </c>
      <c r="AV397" s="13" t="s">
        <v>164</v>
      </c>
      <c r="AW397" s="13" t="s">
        <v>37</v>
      </c>
      <c r="AX397" s="13" t="s">
        <v>82</v>
      </c>
      <c r="AY397" s="242" t="s">
        <v>157</v>
      </c>
    </row>
    <row r="398" spans="2:65" s="1" customFormat="1" ht="34.2" customHeight="1">
      <c r="B398" s="40"/>
      <c r="C398" s="193" t="s">
        <v>715</v>
      </c>
      <c r="D398" s="193" t="s">
        <v>160</v>
      </c>
      <c r="E398" s="194" t="s">
        <v>716</v>
      </c>
      <c r="F398" s="195" t="s">
        <v>717</v>
      </c>
      <c r="G398" s="196" t="s">
        <v>213</v>
      </c>
      <c r="H398" s="197">
        <v>4446.22</v>
      </c>
      <c r="I398" s="198">
        <v>309.75</v>
      </c>
      <c r="J398" s="199">
        <f>ROUND(I398*H398,2)</f>
        <v>1377216.65</v>
      </c>
      <c r="K398" s="195" t="s">
        <v>214</v>
      </c>
      <c r="L398" s="60"/>
      <c r="M398" s="200" t="s">
        <v>21</v>
      </c>
      <c r="N398" s="201" t="s">
        <v>45</v>
      </c>
      <c r="O398" s="41"/>
      <c r="P398" s="202">
        <f>O398*H398</f>
        <v>0</v>
      </c>
      <c r="Q398" s="202">
        <v>0.18463</v>
      </c>
      <c r="R398" s="202">
        <f>Q398*H398</f>
        <v>820.9055986</v>
      </c>
      <c r="S398" s="202">
        <v>0</v>
      </c>
      <c r="T398" s="203">
        <f>S398*H398</f>
        <v>0</v>
      </c>
      <c r="AR398" s="24" t="s">
        <v>164</v>
      </c>
      <c r="AT398" s="24" t="s">
        <v>160</v>
      </c>
      <c r="AU398" s="24" t="s">
        <v>85</v>
      </c>
      <c r="AY398" s="24" t="s">
        <v>157</v>
      </c>
      <c r="BE398" s="204">
        <f>IF(N398="základní",J398,0)</f>
        <v>1377216.65</v>
      </c>
      <c r="BF398" s="204">
        <f>IF(N398="snížená",J398,0)</f>
        <v>0</v>
      </c>
      <c r="BG398" s="204">
        <f>IF(N398="zákl. přenesená",J398,0)</f>
        <v>0</v>
      </c>
      <c r="BH398" s="204">
        <f>IF(N398="sníž. přenesená",J398,0)</f>
        <v>0</v>
      </c>
      <c r="BI398" s="204">
        <f>IF(N398="nulová",J398,0)</f>
        <v>0</v>
      </c>
      <c r="BJ398" s="24" t="s">
        <v>82</v>
      </c>
      <c r="BK398" s="204">
        <f>ROUND(I398*H398,2)</f>
        <v>1377216.65</v>
      </c>
      <c r="BL398" s="24" t="s">
        <v>164</v>
      </c>
      <c r="BM398" s="24" t="s">
        <v>718</v>
      </c>
    </row>
    <row r="399" spans="2:47" s="1" customFormat="1" ht="36">
      <c r="B399" s="40"/>
      <c r="C399" s="62"/>
      <c r="D399" s="207" t="s">
        <v>216</v>
      </c>
      <c r="E399" s="62"/>
      <c r="F399" s="227" t="s">
        <v>719</v>
      </c>
      <c r="G399" s="62"/>
      <c r="H399" s="62"/>
      <c r="I399" s="164"/>
      <c r="J399" s="62"/>
      <c r="K399" s="62"/>
      <c r="L399" s="60"/>
      <c r="M399" s="228"/>
      <c r="N399" s="41"/>
      <c r="O399" s="41"/>
      <c r="P399" s="41"/>
      <c r="Q399" s="41"/>
      <c r="R399" s="41"/>
      <c r="S399" s="41"/>
      <c r="T399" s="77"/>
      <c r="AT399" s="24" t="s">
        <v>216</v>
      </c>
      <c r="AU399" s="24" t="s">
        <v>85</v>
      </c>
    </row>
    <row r="400" spans="2:51" s="11" customFormat="1" ht="13.5">
      <c r="B400" s="205"/>
      <c r="C400" s="206"/>
      <c r="D400" s="207" t="s">
        <v>166</v>
      </c>
      <c r="E400" s="208" t="s">
        <v>21</v>
      </c>
      <c r="F400" s="209" t="s">
        <v>720</v>
      </c>
      <c r="G400" s="206"/>
      <c r="H400" s="208" t="s">
        <v>21</v>
      </c>
      <c r="I400" s="210"/>
      <c r="J400" s="206"/>
      <c r="K400" s="206"/>
      <c r="L400" s="211"/>
      <c r="M400" s="212"/>
      <c r="N400" s="213"/>
      <c r="O400" s="213"/>
      <c r="P400" s="213"/>
      <c r="Q400" s="213"/>
      <c r="R400" s="213"/>
      <c r="S400" s="213"/>
      <c r="T400" s="214"/>
      <c r="AT400" s="215" t="s">
        <v>166</v>
      </c>
      <c r="AU400" s="215" t="s">
        <v>85</v>
      </c>
      <c r="AV400" s="11" t="s">
        <v>82</v>
      </c>
      <c r="AW400" s="11" t="s">
        <v>37</v>
      </c>
      <c r="AX400" s="11" t="s">
        <v>74</v>
      </c>
      <c r="AY400" s="215" t="s">
        <v>157</v>
      </c>
    </row>
    <row r="401" spans="2:51" s="12" customFormat="1" ht="13.5">
      <c r="B401" s="216"/>
      <c r="C401" s="217"/>
      <c r="D401" s="207" t="s">
        <v>166</v>
      </c>
      <c r="E401" s="218" t="s">
        <v>21</v>
      </c>
      <c r="F401" s="219" t="s">
        <v>721</v>
      </c>
      <c r="G401" s="217"/>
      <c r="H401" s="220">
        <v>4081</v>
      </c>
      <c r="I401" s="221"/>
      <c r="J401" s="217"/>
      <c r="K401" s="217"/>
      <c r="L401" s="222"/>
      <c r="M401" s="223"/>
      <c r="N401" s="224"/>
      <c r="O401" s="224"/>
      <c r="P401" s="224"/>
      <c r="Q401" s="224"/>
      <c r="R401" s="224"/>
      <c r="S401" s="224"/>
      <c r="T401" s="225"/>
      <c r="AT401" s="226" t="s">
        <v>166</v>
      </c>
      <c r="AU401" s="226" t="s">
        <v>85</v>
      </c>
      <c r="AV401" s="12" t="s">
        <v>85</v>
      </c>
      <c r="AW401" s="12" t="s">
        <v>37</v>
      </c>
      <c r="AX401" s="12" t="s">
        <v>74</v>
      </c>
      <c r="AY401" s="226" t="s">
        <v>157</v>
      </c>
    </row>
    <row r="402" spans="2:51" s="12" customFormat="1" ht="13.5">
      <c r="B402" s="216"/>
      <c r="C402" s="217"/>
      <c r="D402" s="207" t="s">
        <v>166</v>
      </c>
      <c r="E402" s="218" t="s">
        <v>21</v>
      </c>
      <c r="F402" s="219" t="s">
        <v>722</v>
      </c>
      <c r="G402" s="217"/>
      <c r="H402" s="220">
        <v>71.22</v>
      </c>
      <c r="I402" s="221"/>
      <c r="J402" s="217"/>
      <c r="K402" s="217"/>
      <c r="L402" s="222"/>
      <c r="M402" s="223"/>
      <c r="N402" s="224"/>
      <c r="O402" s="224"/>
      <c r="P402" s="224"/>
      <c r="Q402" s="224"/>
      <c r="R402" s="224"/>
      <c r="S402" s="224"/>
      <c r="T402" s="225"/>
      <c r="AT402" s="226" t="s">
        <v>166</v>
      </c>
      <c r="AU402" s="226" t="s">
        <v>85</v>
      </c>
      <c r="AV402" s="12" t="s">
        <v>85</v>
      </c>
      <c r="AW402" s="12" t="s">
        <v>37</v>
      </c>
      <c r="AX402" s="12" t="s">
        <v>74</v>
      </c>
      <c r="AY402" s="226" t="s">
        <v>157</v>
      </c>
    </row>
    <row r="403" spans="2:51" s="12" customFormat="1" ht="13.5">
      <c r="B403" s="216"/>
      <c r="C403" s="217"/>
      <c r="D403" s="207" t="s">
        <v>166</v>
      </c>
      <c r="E403" s="218" t="s">
        <v>21</v>
      </c>
      <c r="F403" s="219" t="s">
        <v>723</v>
      </c>
      <c r="G403" s="217"/>
      <c r="H403" s="220">
        <v>294</v>
      </c>
      <c r="I403" s="221"/>
      <c r="J403" s="217"/>
      <c r="K403" s="217"/>
      <c r="L403" s="222"/>
      <c r="M403" s="223"/>
      <c r="N403" s="224"/>
      <c r="O403" s="224"/>
      <c r="P403" s="224"/>
      <c r="Q403" s="224"/>
      <c r="R403" s="224"/>
      <c r="S403" s="224"/>
      <c r="T403" s="225"/>
      <c r="AT403" s="226" t="s">
        <v>166</v>
      </c>
      <c r="AU403" s="226" t="s">
        <v>85</v>
      </c>
      <c r="AV403" s="12" t="s">
        <v>85</v>
      </c>
      <c r="AW403" s="12" t="s">
        <v>37</v>
      </c>
      <c r="AX403" s="12" t="s">
        <v>74</v>
      </c>
      <c r="AY403" s="226" t="s">
        <v>157</v>
      </c>
    </row>
    <row r="404" spans="2:51" s="13" customFormat="1" ht="13.5">
      <c r="B404" s="232"/>
      <c r="C404" s="233"/>
      <c r="D404" s="207" t="s">
        <v>166</v>
      </c>
      <c r="E404" s="234" t="s">
        <v>21</v>
      </c>
      <c r="F404" s="235" t="s">
        <v>285</v>
      </c>
      <c r="G404" s="233"/>
      <c r="H404" s="236">
        <v>4446.22</v>
      </c>
      <c r="I404" s="237"/>
      <c r="J404" s="233"/>
      <c r="K404" s="233"/>
      <c r="L404" s="238"/>
      <c r="M404" s="239"/>
      <c r="N404" s="240"/>
      <c r="O404" s="240"/>
      <c r="P404" s="240"/>
      <c r="Q404" s="240"/>
      <c r="R404" s="240"/>
      <c r="S404" s="240"/>
      <c r="T404" s="241"/>
      <c r="AT404" s="242" t="s">
        <v>166</v>
      </c>
      <c r="AU404" s="242" t="s">
        <v>85</v>
      </c>
      <c r="AV404" s="13" t="s">
        <v>164</v>
      </c>
      <c r="AW404" s="13" t="s">
        <v>37</v>
      </c>
      <c r="AX404" s="13" t="s">
        <v>82</v>
      </c>
      <c r="AY404" s="242" t="s">
        <v>157</v>
      </c>
    </row>
    <row r="405" spans="2:65" s="1" customFormat="1" ht="22.8" customHeight="1">
      <c r="B405" s="40"/>
      <c r="C405" s="193" t="s">
        <v>724</v>
      </c>
      <c r="D405" s="193" t="s">
        <v>160</v>
      </c>
      <c r="E405" s="194" t="s">
        <v>725</v>
      </c>
      <c r="F405" s="195" t="s">
        <v>726</v>
      </c>
      <c r="G405" s="196" t="s">
        <v>213</v>
      </c>
      <c r="H405" s="197">
        <v>5176</v>
      </c>
      <c r="I405" s="198">
        <v>109.03</v>
      </c>
      <c r="J405" s="199">
        <f>ROUND(I405*H405,2)</f>
        <v>564339.28</v>
      </c>
      <c r="K405" s="195" t="s">
        <v>214</v>
      </c>
      <c r="L405" s="60"/>
      <c r="M405" s="200" t="s">
        <v>21</v>
      </c>
      <c r="N405" s="201" t="s">
        <v>45</v>
      </c>
      <c r="O405" s="41"/>
      <c r="P405" s="202">
        <f>O405*H405</f>
        <v>0</v>
      </c>
      <c r="Q405" s="202">
        <v>0.18776</v>
      </c>
      <c r="R405" s="202">
        <f>Q405*H405</f>
        <v>971.84576</v>
      </c>
      <c r="S405" s="202">
        <v>0</v>
      </c>
      <c r="T405" s="203">
        <f>S405*H405</f>
        <v>0</v>
      </c>
      <c r="AR405" s="24" t="s">
        <v>164</v>
      </c>
      <c r="AT405" s="24" t="s">
        <v>160</v>
      </c>
      <c r="AU405" s="24" t="s">
        <v>85</v>
      </c>
      <c r="AY405" s="24" t="s">
        <v>157</v>
      </c>
      <c r="BE405" s="204">
        <f>IF(N405="základní",J405,0)</f>
        <v>564339.28</v>
      </c>
      <c r="BF405" s="204">
        <f>IF(N405="snížená",J405,0)</f>
        <v>0</v>
      </c>
      <c r="BG405" s="204">
        <f>IF(N405="zákl. přenesená",J405,0)</f>
        <v>0</v>
      </c>
      <c r="BH405" s="204">
        <f>IF(N405="sníž. přenesená",J405,0)</f>
        <v>0</v>
      </c>
      <c r="BI405" s="204">
        <f>IF(N405="nulová",J405,0)</f>
        <v>0</v>
      </c>
      <c r="BJ405" s="24" t="s">
        <v>82</v>
      </c>
      <c r="BK405" s="204">
        <f>ROUND(I405*H405,2)</f>
        <v>564339.28</v>
      </c>
      <c r="BL405" s="24" t="s">
        <v>164</v>
      </c>
      <c r="BM405" s="24" t="s">
        <v>727</v>
      </c>
    </row>
    <row r="406" spans="2:47" s="1" customFormat="1" ht="96">
      <c r="B406" s="40"/>
      <c r="C406" s="62"/>
      <c r="D406" s="207" t="s">
        <v>216</v>
      </c>
      <c r="E406" s="62"/>
      <c r="F406" s="227" t="s">
        <v>728</v>
      </c>
      <c r="G406" s="62"/>
      <c r="H406" s="62"/>
      <c r="I406" s="164"/>
      <c r="J406" s="62"/>
      <c r="K406" s="62"/>
      <c r="L406" s="60"/>
      <c r="M406" s="228"/>
      <c r="N406" s="41"/>
      <c r="O406" s="41"/>
      <c r="P406" s="41"/>
      <c r="Q406" s="41"/>
      <c r="R406" s="41"/>
      <c r="S406" s="41"/>
      <c r="T406" s="77"/>
      <c r="AT406" s="24" t="s">
        <v>216</v>
      </c>
      <c r="AU406" s="24" t="s">
        <v>85</v>
      </c>
    </row>
    <row r="407" spans="2:51" s="12" customFormat="1" ht="13.5">
      <c r="B407" s="216"/>
      <c r="C407" s="217"/>
      <c r="D407" s="207" t="s">
        <v>166</v>
      </c>
      <c r="E407" s="218" t="s">
        <v>21</v>
      </c>
      <c r="F407" s="219" t="s">
        <v>729</v>
      </c>
      <c r="G407" s="217"/>
      <c r="H407" s="220">
        <v>5176</v>
      </c>
      <c r="I407" s="221"/>
      <c r="J407" s="217"/>
      <c r="K407" s="217"/>
      <c r="L407" s="222"/>
      <c r="M407" s="223"/>
      <c r="N407" s="224"/>
      <c r="O407" s="224"/>
      <c r="P407" s="224"/>
      <c r="Q407" s="224"/>
      <c r="R407" s="224"/>
      <c r="S407" s="224"/>
      <c r="T407" s="225"/>
      <c r="AT407" s="226" t="s">
        <v>166</v>
      </c>
      <c r="AU407" s="226" t="s">
        <v>85</v>
      </c>
      <c r="AV407" s="12" t="s">
        <v>85</v>
      </c>
      <c r="AW407" s="12" t="s">
        <v>37</v>
      </c>
      <c r="AX407" s="12" t="s">
        <v>82</v>
      </c>
      <c r="AY407" s="226" t="s">
        <v>157</v>
      </c>
    </row>
    <row r="408" spans="2:65" s="1" customFormat="1" ht="14.4" customHeight="1">
      <c r="B408" s="40"/>
      <c r="C408" s="193" t="s">
        <v>730</v>
      </c>
      <c r="D408" s="193" t="s">
        <v>160</v>
      </c>
      <c r="E408" s="194" t="s">
        <v>731</v>
      </c>
      <c r="F408" s="195" t="s">
        <v>732</v>
      </c>
      <c r="G408" s="196" t="s">
        <v>275</v>
      </c>
      <c r="H408" s="197">
        <v>1850</v>
      </c>
      <c r="I408" s="198">
        <v>167.17</v>
      </c>
      <c r="J408" s="199">
        <f>ROUND(I408*H408,2)</f>
        <v>309264.5</v>
      </c>
      <c r="K408" s="195" t="s">
        <v>214</v>
      </c>
      <c r="L408" s="60"/>
      <c r="M408" s="200" t="s">
        <v>21</v>
      </c>
      <c r="N408" s="201" t="s">
        <v>45</v>
      </c>
      <c r="O408" s="41"/>
      <c r="P408" s="202">
        <f>O408*H408</f>
        <v>0</v>
      </c>
      <c r="Q408" s="202">
        <v>0</v>
      </c>
      <c r="R408" s="202">
        <f>Q408*H408</f>
        <v>0</v>
      </c>
      <c r="S408" s="202">
        <v>0</v>
      </c>
      <c r="T408" s="203">
        <f>S408*H408</f>
        <v>0</v>
      </c>
      <c r="AR408" s="24" t="s">
        <v>164</v>
      </c>
      <c r="AT408" s="24" t="s">
        <v>160</v>
      </c>
      <c r="AU408" s="24" t="s">
        <v>85</v>
      </c>
      <c r="AY408" s="24" t="s">
        <v>157</v>
      </c>
      <c r="BE408" s="204">
        <f>IF(N408="základní",J408,0)</f>
        <v>309264.5</v>
      </c>
      <c r="BF408" s="204">
        <f>IF(N408="snížená",J408,0)</f>
        <v>0</v>
      </c>
      <c r="BG408" s="204">
        <f>IF(N408="zákl. přenesená",J408,0)</f>
        <v>0</v>
      </c>
      <c r="BH408" s="204">
        <f>IF(N408="sníž. přenesená",J408,0)</f>
        <v>0</v>
      </c>
      <c r="BI408" s="204">
        <f>IF(N408="nulová",J408,0)</f>
        <v>0</v>
      </c>
      <c r="BJ408" s="24" t="s">
        <v>82</v>
      </c>
      <c r="BK408" s="204">
        <f>ROUND(I408*H408,2)</f>
        <v>309264.5</v>
      </c>
      <c r="BL408" s="24" t="s">
        <v>164</v>
      </c>
      <c r="BM408" s="24" t="s">
        <v>733</v>
      </c>
    </row>
    <row r="409" spans="2:47" s="1" customFormat="1" ht="72">
      <c r="B409" s="40"/>
      <c r="C409" s="62"/>
      <c r="D409" s="207" t="s">
        <v>216</v>
      </c>
      <c r="E409" s="62"/>
      <c r="F409" s="227" t="s">
        <v>734</v>
      </c>
      <c r="G409" s="62"/>
      <c r="H409" s="62"/>
      <c r="I409" s="164"/>
      <c r="J409" s="62"/>
      <c r="K409" s="62"/>
      <c r="L409" s="60"/>
      <c r="M409" s="228"/>
      <c r="N409" s="41"/>
      <c r="O409" s="41"/>
      <c r="P409" s="41"/>
      <c r="Q409" s="41"/>
      <c r="R409" s="41"/>
      <c r="S409" s="41"/>
      <c r="T409" s="77"/>
      <c r="AT409" s="24" t="s">
        <v>216</v>
      </c>
      <c r="AU409" s="24" t="s">
        <v>85</v>
      </c>
    </row>
    <row r="410" spans="2:51" s="12" customFormat="1" ht="13.5">
      <c r="B410" s="216"/>
      <c r="C410" s="217"/>
      <c r="D410" s="207" t="s">
        <v>166</v>
      </c>
      <c r="E410" s="218" t="s">
        <v>21</v>
      </c>
      <c r="F410" s="219" t="s">
        <v>735</v>
      </c>
      <c r="G410" s="217"/>
      <c r="H410" s="220">
        <v>610</v>
      </c>
      <c r="I410" s="221"/>
      <c r="J410" s="217"/>
      <c r="K410" s="217"/>
      <c r="L410" s="222"/>
      <c r="M410" s="223"/>
      <c r="N410" s="224"/>
      <c r="O410" s="224"/>
      <c r="P410" s="224"/>
      <c r="Q410" s="224"/>
      <c r="R410" s="224"/>
      <c r="S410" s="224"/>
      <c r="T410" s="225"/>
      <c r="AT410" s="226" t="s">
        <v>166</v>
      </c>
      <c r="AU410" s="226" t="s">
        <v>85</v>
      </c>
      <c r="AV410" s="12" t="s">
        <v>85</v>
      </c>
      <c r="AW410" s="12" t="s">
        <v>37</v>
      </c>
      <c r="AX410" s="12" t="s">
        <v>74</v>
      </c>
      <c r="AY410" s="226" t="s">
        <v>157</v>
      </c>
    </row>
    <row r="411" spans="2:51" s="12" customFormat="1" ht="13.5">
      <c r="B411" s="216"/>
      <c r="C411" s="217"/>
      <c r="D411" s="207" t="s">
        <v>166</v>
      </c>
      <c r="E411" s="218" t="s">
        <v>21</v>
      </c>
      <c r="F411" s="219" t="s">
        <v>736</v>
      </c>
      <c r="G411" s="217"/>
      <c r="H411" s="220">
        <v>1240</v>
      </c>
      <c r="I411" s="221"/>
      <c r="J411" s="217"/>
      <c r="K411" s="217"/>
      <c r="L411" s="222"/>
      <c r="M411" s="223"/>
      <c r="N411" s="224"/>
      <c r="O411" s="224"/>
      <c r="P411" s="224"/>
      <c r="Q411" s="224"/>
      <c r="R411" s="224"/>
      <c r="S411" s="224"/>
      <c r="T411" s="225"/>
      <c r="AT411" s="226" t="s">
        <v>166</v>
      </c>
      <c r="AU411" s="226" t="s">
        <v>85</v>
      </c>
      <c r="AV411" s="12" t="s">
        <v>85</v>
      </c>
      <c r="AW411" s="12" t="s">
        <v>37</v>
      </c>
      <c r="AX411" s="12" t="s">
        <v>74</v>
      </c>
      <c r="AY411" s="226" t="s">
        <v>157</v>
      </c>
    </row>
    <row r="412" spans="2:51" s="13" customFormat="1" ht="13.5">
      <c r="B412" s="232"/>
      <c r="C412" s="233"/>
      <c r="D412" s="207" t="s">
        <v>166</v>
      </c>
      <c r="E412" s="234" t="s">
        <v>21</v>
      </c>
      <c r="F412" s="235" t="s">
        <v>285</v>
      </c>
      <c r="G412" s="233"/>
      <c r="H412" s="236">
        <v>1850</v>
      </c>
      <c r="I412" s="237"/>
      <c r="J412" s="233"/>
      <c r="K412" s="233"/>
      <c r="L412" s="238"/>
      <c r="M412" s="239"/>
      <c r="N412" s="240"/>
      <c r="O412" s="240"/>
      <c r="P412" s="240"/>
      <c r="Q412" s="240"/>
      <c r="R412" s="240"/>
      <c r="S412" s="240"/>
      <c r="T412" s="241"/>
      <c r="AT412" s="242" t="s">
        <v>166</v>
      </c>
      <c r="AU412" s="242" t="s">
        <v>85</v>
      </c>
      <c r="AV412" s="13" t="s">
        <v>164</v>
      </c>
      <c r="AW412" s="13" t="s">
        <v>37</v>
      </c>
      <c r="AX412" s="13" t="s">
        <v>82</v>
      </c>
      <c r="AY412" s="242" t="s">
        <v>157</v>
      </c>
    </row>
    <row r="413" spans="2:65" s="1" customFormat="1" ht="14.4" customHeight="1">
      <c r="B413" s="40"/>
      <c r="C413" s="244" t="s">
        <v>737</v>
      </c>
      <c r="D413" s="244" t="s">
        <v>457</v>
      </c>
      <c r="E413" s="245" t="s">
        <v>738</v>
      </c>
      <c r="F413" s="246" t="s">
        <v>739</v>
      </c>
      <c r="G413" s="247" t="s">
        <v>460</v>
      </c>
      <c r="H413" s="248">
        <v>2728</v>
      </c>
      <c r="I413" s="249">
        <v>350.32</v>
      </c>
      <c r="J413" s="250">
        <f>ROUND(I413*H413,2)</f>
        <v>955672.96</v>
      </c>
      <c r="K413" s="246" t="s">
        <v>214</v>
      </c>
      <c r="L413" s="251"/>
      <c r="M413" s="252" t="s">
        <v>21</v>
      </c>
      <c r="N413" s="253" t="s">
        <v>45</v>
      </c>
      <c r="O413" s="41"/>
      <c r="P413" s="202">
        <f>O413*H413</f>
        <v>0</v>
      </c>
      <c r="Q413" s="202">
        <v>1</v>
      </c>
      <c r="R413" s="202">
        <f>Q413*H413</f>
        <v>2728</v>
      </c>
      <c r="S413" s="202">
        <v>0</v>
      </c>
      <c r="T413" s="203">
        <f>S413*H413</f>
        <v>0</v>
      </c>
      <c r="AR413" s="24" t="s">
        <v>251</v>
      </c>
      <c r="AT413" s="24" t="s">
        <v>457</v>
      </c>
      <c r="AU413" s="24" t="s">
        <v>85</v>
      </c>
      <c r="AY413" s="24" t="s">
        <v>157</v>
      </c>
      <c r="BE413" s="204">
        <f>IF(N413="základní",J413,0)</f>
        <v>955672.96</v>
      </c>
      <c r="BF413" s="204">
        <f>IF(N413="snížená",J413,0)</f>
        <v>0</v>
      </c>
      <c r="BG413" s="204">
        <f>IF(N413="zákl. přenesená",J413,0)</f>
        <v>0</v>
      </c>
      <c r="BH413" s="204">
        <f>IF(N413="sníž. přenesená",J413,0)</f>
        <v>0</v>
      </c>
      <c r="BI413" s="204">
        <f>IF(N413="nulová",J413,0)</f>
        <v>0</v>
      </c>
      <c r="BJ413" s="24" t="s">
        <v>82</v>
      </c>
      <c r="BK413" s="204">
        <f>ROUND(I413*H413,2)</f>
        <v>955672.96</v>
      </c>
      <c r="BL413" s="24" t="s">
        <v>164</v>
      </c>
      <c r="BM413" s="24" t="s">
        <v>740</v>
      </c>
    </row>
    <row r="414" spans="2:51" s="12" customFormat="1" ht="13.5">
      <c r="B414" s="216"/>
      <c r="C414" s="217"/>
      <c r="D414" s="207" t="s">
        <v>166</v>
      </c>
      <c r="E414" s="218" t="s">
        <v>21</v>
      </c>
      <c r="F414" s="219" t="s">
        <v>741</v>
      </c>
      <c r="G414" s="217"/>
      <c r="H414" s="220">
        <v>2728</v>
      </c>
      <c r="I414" s="221"/>
      <c r="J414" s="217"/>
      <c r="K414" s="217"/>
      <c r="L414" s="222"/>
      <c r="M414" s="223"/>
      <c r="N414" s="224"/>
      <c r="O414" s="224"/>
      <c r="P414" s="224"/>
      <c r="Q414" s="224"/>
      <c r="R414" s="224"/>
      <c r="S414" s="224"/>
      <c r="T414" s="225"/>
      <c r="AT414" s="226" t="s">
        <v>166</v>
      </c>
      <c r="AU414" s="226" t="s">
        <v>85</v>
      </c>
      <c r="AV414" s="12" t="s">
        <v>85</v>
      </c>
      <c r="AW414" s="12" t="s">
        <v>37</v>
      </c>
      <c r="AX414" s="12" t="s">
        <v>82</v>
      </c>
      <c r="AY414" s="226" t="s">
        <v>157</v>
      </c>
    </row>
    <row r="415" spans="2:65" s="1" customFormat="1" ht="22.8" customHeight="1">
      <c r="B415" s="40"/>
      <c r="C415" s="193" t="s">
        <v>742</v>
      </c>
      <c r="D415" s="193" t="s">
        <v>160</v>
      </c>
      <c r="E415" s="194" t="s">
        <v>743</v>
      </c>
      <c r="F415" s="195" t="s">
        <v>744</v>
      </c>
      <c r="G415" s="196" t="s">
        <v>213</v>
      </c>
      <c r="H415" s="197">
        <v>40565</v>
      </c>
      <c r="I415" s="198">
        <v>20.28</v>
      </c>
      <c r="J415" s="199">
        <f>ROUND(I415*H415,2)</f>
        <v>822658.2</v>
      </c>
      <c r="K415" s="195" t="s">
        <v>214</v>
      </c>
      <c r="L415" s="60"/>
      <c r="M415" s="200" t="s">
        <v>21</v>
      </c>
      <c r="N415" s="201" t="s">
        <v>45</v>
      </c>
      <c r="O415" s="41"/>
      <c r="P415" s="202">
        <f>O415*H415</f>
        <v>0</v>
      </c>
      <c r="Q415" s="202">
        <v>0.00071</v>
      </c>
      <c r="R415" s="202">
        <f>Q415*H415</f>
        <v>28.80115</v>
      </c>
      <c r="S415" s="202">
        <v>0</v>
      </c>
      <c r="T415" s="203">
        <f>S415*H415</f>
        <v>0</v>
      </c>
      <c r="AR415" s="24" t="s">
        <v>164</v>
      </c>
      <c r="AT415" s="24" t="s">
        <v>160</v>
      </c>
      <c r="AU415" s="24" t="s">
        <v>85</v>
      </c>
      <c r="AY415" s="24" t="s">
        <v>157</v>
      </c>
      <c r="BE415" s="204">
        <f>IF(N415="základní",J415,0)</f>
        <v>822658.2</v>
      </c>
      <c r="BF415" s="204">
        <f>IF(N415="snížená",J415,0)</f>
        <v>0</v>
      </c>
      <c r="BG415" s="204">
        <f>IF(N415="zákl. přenesená",J415,0)</f>
        <v>0</v>
      </c>
      <c r="BH415" s="204">
        <f>IF(N415="sníž. přenesená",J415,0)</f>
        <v>0</v>
      </c>
      <c r="BI415" s="204">
        <f>IF(N415="nulová",J415,0)</f>
        <v>0</v>
      </c>
      <c r="BJ415" s="24" t="s">
        <v>82</v>
      </c>
      <c r="BK415" s="204">
        <f>ROUND(I415*H415,2)</f>
        <v>822658.2</v>
      </c>
      <c r="BL415" s="24" t="s">
        <v>164</v>
      </c>
      <c r="BM415" s="24" t="s">
        <v>745</v>
      </c>
    </row>
    <row r="416" spans="2:51" s="11" customFormat="1" ht="13.5">
      <c r="B416" s="205"/>
      <c r="C416" s="206"/>
      <c r="D416" s="207" t="s">
        <v>166</v>
      </c>
      <c r="E416" s="208" t="s">
        <v>21</v>
      </c>
      <c r="F416" s="209" t="s">
        <v>746</v>
      </c>
      <c r="G416" s="206"/>
      <c r="H416" s="208" t="s">
        <v>21</v>
      </c>
      <c r="I416" s="210"/>
      <c r="J416" s="206"/>
      <c r="K416" s="206"/>
      <c r="L416" s="211"/>
      <c r="M416" s="212"/>
      <c r="N416" s="213"/>
      <c r="O416" s="213"/>
      <c r="P416" s="213"/>
      <c r="Q416" s="213"/>
      <c r="R416" s="213"/>
      <c r="S416" s="213"/>
      <c r="T416" s="214"/>
      <c r="AT416" s="215" t="s">
        <v>166</v>
      </c>
      <c r="AU416" s="215" t="s">
        <v>85</v>
      </c>
      <c r="AV416" s="11" t="s">
        <v>82</v>
      </c>
      <c r="AW416" s="11" t="s">
        <v>37</v>
      </c>
      <c r="AX416" s="11" t="s">
        <v>74</v>
      </c>
      <c r="AY416" s="215" t="s">
        <v>157</v>
      </c>
    </row>
    <row r="417" spans="2:51" s="12" customFormat="1" ht="13.5">
      <c r="B417" s="216"/>
      <c r="C417" s="217"/>
      <c r="D417" s="207" t="s">
        <v>166</v>
      </c>
      <c r="E417" s="218" t="s">
        <v>21</v>
      </c>
      <c r="F417" s="219" t="s">
        <v>747</v>
      </c>
      <c r="G417" s="217"/>
      <c r="H417" s="220">
        <v>40565</v>
      </c>
      <c r="I417" s="221"/>
      <c r="J417" s="217"/>
      <c r="K417" s="217"/>
      <c r="L417" s="222"/>
      <c r="M417" s="223"/>
      <c r="N417" s="224"/>
      <c r="O417" s="224"/>
      <c r="P417" s="224"/>
      <c r="Q417" s="224"/>
      <c r="R417" s="224"/>
      <c r="S417" s="224"/>
      <c r="T417" s="225"/>
      <c r="AT417" s="226" t="s">
        <v>166</v>
      </c>
      <c r="AU417" s="226" t="s">
        <v>85</v>
      </c>
      <c r="AV417" s="12" t="s">
        <v>85</v>
      </c>
      <c r="AW417" s="12" t="s">
        <v>37</v>
      </c>
      <c r="AX417" s="12" t="s">
        <v>82</v>
      </c>
      <c r="AY417" s="226" t="s">
        <v>157</v>
      </c>
    </row>
    <row r="418" spans="2:65" s="1" customFormat="1" ht="34.2" customHeight="1">
      <c r="B418" s="40"/>
      <c r="C418" s="193" t="s">
        <v>748</v>
      </c>
      <c r="D418" s="193" t="s">
        <v>160</v>
      </c>
      <c r="E418" s="194" t="s">
        <v>749</v>
      </c>
      <c r="F418" s="195" t="s">
        <v>750</v>
      </c>
      <c r="G418" s="196" t="s">
        <v>213</v>
      </c>
      <c r="H418" s="197">
        <v>20142.8</v>
      </c>
      <c r="I418" s="198">
        <v>221.25</v>
      </c>
      <c r="J418" s="199">
        <f>ROUND(I418*H418,2)</f>
        <v>4456594.5</v>
      </c>
      <c r="K418" s="195" t="s">
        <v>214</v>
      </c>
      <c r="L418" s="60"/>
      <c r="M418" s="200" t="s">
        <v>21</v>
      </c>
      <c r="N418" s="201" t="s">
        <v>45</v>
      </c>
      <c r="O418" s="41"/>
      <c r="P418" s="202">
        <f>O418*H418</f>
        <v>0</v>
      </c>
      <c r="Q418" s="202">
        <v>0</v>
      </c>
      <c r="R418" s="202">
        <f>Q418*H418</f>
        <v>0</v>
      </c>
      <c r="S418" s="202">
        <v>0</v>
      </c>
      <c r="T418" s="203">
        <f>S418*H418</f>
        <v>0</v>
      </c>
      <c r="AR418" s="24" t="s">
        <v>164</v>
      </c>
      <c r="AT418" s="24" t="s">
        <v>160</v>
      </c>
      <c r="AU418" s="24" t="s">
        <v>85</v>
      </c>
      <c r="AY418" s="24" t="s">
        <v>157</v>
      </c>
      <c r="BE418" s="204">
        <f>IF(N418="základní",J418,0)</f>
        <v>4456594.5</v>
      </c>
      <c r="BF418" s="204">
        <f>IF(N418="snížená",J418,0)</f>
        <v>0</v>
      </c>
      <c r="BG418" s="204">
        <f>IF(N418="zákl. přenesená",J418,0)</f>
        <v>0</v>
      </c>
      <c r="BH418" s="204">
        <f>IF(N418="sníž. přenesená",J418,0)</f>
        <v>0</v>
      </c>
      <c r="BI418" s="204">
        <f>IF(N418="nulová",J418,0)</f>
        <v>0</v>
      </c>
      <c r="BJ418" s="24" t="s">
        <v>82</v>
      </c>
      <c r="BK418" s="204">
        <f>ROUND(I418*H418,2)</f>
        <v>4456594.5</v>
      </c>
      <c r="BL418" s="24" t="s">
        <v>164</v>
      </c>
      <c r="BM418" s="24" t="s">
        <v>751</v>
      </c>
    </row>
    <row r="419" spans="2:47" s="1" customFormat="1" ht="36">
      <c r="B419" s="40"/>
      <c r="C419" s="62"/>
      <c r="D419" s="207" t="s">
        <v>216</v>
      </c>
      <c r="E419" s="62"/>
      <c r="F419" s="227" t="s">
        <v>752</v>
      </c>
      <c r="G419" s="62"/>
      <c r="H419" s="62"/>
      <c r="I419" s="164"/>
      <c r="J419" s="62"/>
      <c r="K419" s="62"/>
      <c r="L419" s="60"/>
      <c r="M419" s="228"/>
      <c r="N419" s="41"/>
      <c r="O419" s="41"/>
      <c r="P419" s="41"/>
      <c r="Q419" s="41"/>
      <c r="R419" s="41"/>
      <c r="S419" s="41"/>
      <c r="T419" s="77"/>
      <c r="AT419" s="24" t="s">
        <v>216</v>
      </c>
      <c r="AU419" s="24" t="s">
        <v>85</v>
      </c>
    </row>
    <row r="420" spans="2:51" s="11" customFormat="1" ht="13.5">
      <c r="B420" s="205"/>
      <c r="C420" s="206"/>
      <c r="D420" s="207" t="s">
        <v>166</v>
      </c>
      <c r="E420" s="208" t="s">
        <v>21</v>
      </c>
      <c r="F420" s="209" t="s">
        <v>753</v>
      </c>
      <c r="G420" s="206"/>
      <c r="H420" s="208" t="s">
        <v>21</v>
      </c>
      <c r="I420" s="210"/>
      <c r="J420" s="206"/>
      <c r="K420" s="206"/>
      <c r="L420" s="211"/>
      <c r="M420" s="212"/>
      <c r="N420" s="213"/>
      <c r="O420" s="213"/>
      <c r="P420" s="213"/>
      <c r="Q420" s="213"/>
      <c r="R420" s="213"/>
      <c r="S420" s="213"/>
      <c r="T420" s="214"/>
      <c r="AT420" s="215" t="s">
        <v>166</v>
      </c>
      <c r="AU420" s="215" t="s">
        <v>85</v>
      </c>
      <c r="AV420" s="11" t="s">
        <v>82</v>
      </c>
      <c r="AW420" s="11" t="s">
        <v>37</v>
      </c>
      <c r="AX420" s="11" t="s">
        <v>74</v>
      </c>
      <c r="AY420" s="215" t="s">
        <v>157</v>
      </c>
    </row>
    <row r="421" spans="2:51" s="12" customFormat="1" ht="13.5">
      <c r="B421" s="216"/>
      <c r="C421" s="217"/>
      <c r="D421" s="207" t="s">
        <v>166</v>
      </c>
      <c r="E421" s="218" t="s">
        <v>21</v>
      </c>
      <c r="F421" s="219" t="s">
        <v>754</v>
      </c>
      <c r="G421" s="217"/>
      <c r="H421" s="220">
        <v>20142.8</v>
      </c>
      <c r="I421" s="221"/>
      <c r="J421" s="217"/>
      <c r="K421" s="217"/>
      <c r="L421" s="222"/>
      <c r="M421" s="223"/>
      <c r="N421" s="224"/>
      <c r="O421" s="224"/>
      <c r="P421" s="224"/>
      <c r="Q421" s="224"/>
      <c r="R421" s="224"/>
      <c r="S421" s="224"/>
      <c r="T421" s="225"/>
      <c r="AT421" s="226" t="s">
        <v>166</v>
      </c>
      <c r="AU421" s="226" t="s">
        <v>85</v>
      </c>
      <c r="AV421" s="12" t="s">
        <v>85</v>
      </c>
      <c r="AW421" s="12" t="s">
        <v>37</v>
      </c>
      <c r="AX421" s="12" t="s">
        <v>82</v>
      </c>
      <c r="AY421" s="226" t="s">
        <v>157</v>
      </c>
    </row>
    <row r="422" spans="2:65" s="1" customFormat="1" ht="34.2" customHeight="1">
      <c r="B422" s="40"/>
      <c r="C422" s="193" t="s">
        <v>755</v>
      </c>
      <c r="D422" s="193" t="s">
        <v>160</v>
      </c>
      <c r="E422" s="194" t="s">
        <v>756</v>
      </c>
      <c r="F422" s="195" t="s">
        <v>757</v>
      </c>
      <c r="G422" s="196" t="s">
        <v>213</v>
      </c>
      <c r="H422" s="197">
        <v>8514.8</v>
      </c>
      <c r="I422" s="198">
        <v>290.09</v>
      </c>
      <c r="J422" s="199">
        <f>ROUND(I422*H422,2)</f>
        <v>2470058.33</v>
      </c>
      <c r="K422" s="195" t="s">
        <v>214</v>
      </c>
      <c r="L422" s="60"/>
      <c r="M422" s="200" t="s">
        <v>21</v>
      </c>
      <c r="N422" s="201" t="s">
        <v>45</v>
      </c>
      <c r="O422" s="41"/>
      <c r="P422" s="202">
        <f>O422*H422</f>
        <v>0</v>
      </c>
      <c r="Q422" s="202">
        <v>0</v>
      </c>
      <c r="R422" s="202">
        <f>Q422*H422</f>
        <v>0</v>
      </c>
      <c r="S422" s="202">
        <v>0</v>
      </c>
      <c r="T422" s="203">
        <f>S422*H422</f>
        <v>0</v>
      </c>
      <c r="AR422" s="24" t="s">
        <v>164</v>
      </c>
      <c r="AT422" s="24" t="s">
        <v>160</v>
      </c>
      <c r="AU422" s="24" t="s">
        <v>85</v>
      </c>
      <c r="AY422" s="24" t="s">
        <v>157</v>
      </c>
      <c r="BE422" s="204">
        <f>IF(N422="základní",J422,0)</f>
        <v>2470058.33</v>
      </c>
      <c r="BF422" s="204">
        <f>IF(N422="snížená",J422,0)</f>
        <v>0</v>
      </c>
      <c r="BG422" s="204">
        <f>IF(N422="zákl. přenesená",J422,0)</f>
        <v>0</v>
      </c>
      <c r="BH422" s="204">
        <f>IF(N422="sníž. přenesená",J422,0)</f>
        <v>0</v>
      </c>
      <c r="BI422" s="204">
        <f>IF(N422="nulová",J422,0)</f>
        <v>0</v>
      </c>
      <c r="BJ422" s="24" t="s">
        <v>82</v>
      </c>
      <c r="BK422" s="204">
        <f>ROUND(I422*H422,2)</f>
        <v>2470058.33</v>
      </c>
      <c r="BL422" s="24" t="s">
        <v>164</v>
      </c>
      <c r="BM422" s="24" t="s">
        <v>758</v>
      </c>
    </row>
    <row r="423" spans="2:47" s="1" customFormat="1" ht="36">
      <c r="B423" s="40"/>
      <c r="C423" s="62"/>
      <c r="D423" s="207" t="s">
        <v>216</v>
      </c>
      <c r="E423" s="62"/>
      <c r="F423" s="227" t="s">
        <v>759</v>
      </c>
      <c r="G423" s="62"/>
      <c r="H423" s="62"/>
      <c r="I423" s="164"/>
      <c r="J423" s="62"/>
      <c r="K423" s="62"/>
      <c r="L423" s="60"/>
      <c r="M423" s="228"/>
      <c r="N423" s="41"/>
      <c r="O423" s="41"/>
      <c r="P423" s="41"/>
      <c r="Q423" s="41"/>
      <c r="R423" s="41"/>
      <c r="S423" s="41"/>
      <c r="T423" s="77"/>
      <c r="AT423" s="24" t="s">
        <v>216</v>
      </c>
      <c r="AU423" s="24" t="s">
        <v>85</v>
      </c>
    </row>
    <row r="424" spans="2:51" s="12" customFormat="1" ht="13.5">
      <c r="B424" s="216"/>
      <c r="C424" s="217"/>
      <c r="D424" s="207" t="s">
        <v>166</v>
      </c>
      <c r="E424" s="218" t="s">
        <v>21</v>
      </c>
      <c r="F424" s="219" t="s">
        <v>760</v>
      </c>
      <c r="G424" s="217"/>
      <c r="H424" s="220">
        <v>8514.8</v>
      </c>
      <c r="I424" s="221"/>
      <c r="J424" s="217"/>
      <c r="K424" s="217"/>
      <c r="L424" s="222"/>
      <c r="M424" s="223"/>
      <c r="N424" s="224"/>
      <c r="O424" s="224"/>
      <c r="P424" s="224"/>
      <c r="Q424" s="224"/>
      <c r="R424" s="224"/>
      <c r="S424" s="224"/>
      <c r="T424" s="225"/>
      <c r="AT424" s="226" t="s">
        <v>166</v>
      </c>
      <c r="AU424" s="226" t="s">
        <v>85</v>
      </c>
      <c r="AV424" s="12" t="s">
        <v>85</v>
      </c>
      <c r="AW424" s="12" t="s">
        <v>37</v>
      </c>
      <c r="AX424" s="12" t="s">
        <v>82</v>
      </c>
      <c r="AY424" s="226" t="s">
        <v>157</v>
      </c>
    </row>
    <row r="425" spans="2:65" s="1" customFormat="1" ht="34.2" customHeight="1">
      <c r="B425" s="40"/>
      <c r="C425" s="193" t="s">
        <v>761</v>
      </c>
      <c r="D425" s="193" t="s">
        <v>160</v>
      </c>
      <c r="E425" s="194" t="s">
        <v>762</v>
      </c>
      <c r="F425" s="195" t="s">
        <v>763</v>
      </c>
      <c r="G425" s="196" t="s">
        <v>213</v>
      </c>
      <c r="H425" s="197">
        <v>3667.6</v>
      </c>
      <c r="I425" s="198">
        <v>385.96</v>
      </c>
      <c r="J425" s="199">
        <f>ROUND(I425*H425,2)</f>
        <v>1415546.9</v>
      </c>
      <c r="K425" s="195" t="s">
        <v>214</v>
      </c>
      <c r="L425" s="60"/>
      <c r="M425" s="200" t="s">
        <v>21</v>
      </c>
      <c r="N425" s="201" t="s">
        <v>45</v>
      </c>
      <c r="O425" s="41"/>
      <c r="P425" s="202">
        <f>O425*H425</f>
        <v>0</v>
      </c>
      <c r="Q425" s="202">
        <v>0</v>
      </c>
      <c r="R425" s="202">
        <f>Q425*H425</f>
        <v>0</v>
      </c>
      <c r="S425" s="202">
        <v>0</v>
      </c>
      <c r="T425" s="203">
        <f>S425*H425</f>
        <v>0</v>
      </c>
      <c r="AR425" s="24" t="s">
        <v>164</v>
      </c>
      <c r="AT425" s="24" t="s">
        <v>160</v>
      </c>
      <c r="AU425" s="24" t="s">
        <v>85</v>
      </c>
      <c r="AY425" s="24" t="s">
        <v>157</v>
      </c>
      <c r="BE425" s="204">
        <f>IF(N425="základní",J425,0)</f>
        <v>1415546.9</v>
      </c>
      <c r="BF425" s="204">
        <f>IF(N425="snížená",J425,0)</f>
        <v>0</v>
      </c>
      <c r="BG425" s="204">
        <f>IF(N425="zákl. přenesená",J425,0)</f>
        <v>0</v>
      </c>
      <c r="BH425" s="204">
        <f>IF(N425="sníž. přenesená",J425,0)</f>
        <v>0</v>
      </c>
      <c r="BI425" s="204">
        <f>IF(N425="nulová",J425,0)</f>
        <v>0</v>
      </c>
      <c r="BJ425" s="24" t="s">
        <v>82</v>
      </c>
      <c r="BK425" s="204">
        <f>ROUND(I425*H425,2)</f>
        <v>1415546.9</v>
      </c>
      <c r="BL425" s="24" t="s">
        <v>164</v>
      </c>
      <c r="BM425" s="24" t="s">
        <v>764</v>
      </c>
    </row>
    <row r="426" spans="2:47" s="1" customFormat="1" ht="36">
      <c r="B426" s="40"/>
      <c r="C426" s="62"/>
      <c r="D426" s="207" t="s">
        <v>216</v>
      </c>
      <c r="E426" s="62"/>
      <c r="F426" s="227" t="s">
        <v>759</v>
      </c>
      <c r="G426" s="62"/>
      <c r="H426" s="62"/>
      <c r="I426" s="164"/>
      <c r="J426" s="62"/>
      <c r="K426" s="62"/>
      <c r="L426" s="60"/>
      <c r="M426" s="228"/>
      <c r="N426" s="41"/>
      <c r="O426" s="41"/>
      <c r="P426" s="41"/>
      <c r="Q426" s="41"/>
      <c r="R426" s="41"/>
      <c r="S426" s="41"/>
      <c r="T426" s="77"/>
      <c r="AT426" s="24" t="s">
        <v>216</v>
      </c>
      <c r="AU426" s="24" t="s">
        <v>85</v>
      </c>
    </row>
    <row r="427" spans="2:51" s="12" customFormat="1" ht="13.5">
      <c r="B427" s="216"/>
      <c r="C427" s="217"/>
      <c r="D427" s="207" t="s">
        <v>166</v>
      </c>
      <c r="E427" s="218" t="s">
        <v>21</v>
      </c>
      <c r="F427" s="219" t="s">
        <v>765</v>
      </c>
      <c r="G427" s="217"/>
      <c r="H427" s="220">
        <v>3667.6</v>
      </c>
      <c r="I427" s="221"/>
      <c r="J427" s="217"/>
      <c r="K427" s="217"/>
      <c r="L427" s="222"/>
      <c r="M427" s="223"/>
      <c r="N427" s="224"/>
      <c r="O427" s="224"/>
      <c r="P427" s="224"/>
      <c r="Q427" s="224"/>
      <c r="R427" s="224"/>
      <c r="S427" s="224"/>
      <c r="T427" s="225"/>
      <c r="AT427" s="226" t="s">
        <v>166</v>
      </c>
      <c r="AU427" s="226" t="s">
        <v>85</v>
      </c>
      <c r="AV427" s="12" t="s">
        <v>85</v>
      </c>
      <c r="AW427" s="12" t="s">
        <v>37</v>
      </c>
      <c r="AX427" s="12" t="s">
        <v>82</v>
      </c>
      <c r="AY427" s="226" t="s">
        <v>157</v>
      </c>
    </row>
    <row r="428" spans="2:65" s="1" customFormat="1" ht="34.2" customHeight="1">
      <c r="B428" s="40"/>
      <c r="C428" s="193" t="s">
        <v>766</v>
      </c>
      <c r="D428" s="193" t="s">
        <v>160</v>
      </c>
      <c r="E428" s="194" t="s">
        <v>767</v>
      </c>
      <c r="F428" s="195" t="s">
        <v>768</v>
      </c>
      <c r="G428" s="196" t="s">
        <v>213</v>
      </c>
      <c r="H428" s="197">
        <v>8035.6</v>
      </c>
      <c r="I428" s="198">
        <v>436.36</v>
      </c>
      <c r="J428" s="199">
        <f>ROUND(I428*H428,2)</f>
        <v>3506414.42</v>
      </c>
      <c r="K428" s="195" t="s">
        <v>214</v>
      </c>
      <c r="L428" s="60"/>
      <c r="M428" s="200" t="s">
        <v>21</v>
      </c>
      <c r="N428" s="201" t="s">
        <v>45</v>
      </c>
      <c r="O428" s="41"/>
      <c r="P428" s="202">
        <f>O428*H428</f>
        <v>0</v>
      </c>
      <c r="Q428" s="202">
        <v>0</v>
      </c>
      <c r="R428" s="202">
        <f>Q428*H428</f>
        <v>0</v>
      </c>
      <c r="S428" s="202">
        <v>0</v>
      </c>
      <c r="T428" s="203">
        <f>S428*H428</f>
        <v>0</v>
      </c>
      <c r="AR428" s="24" t="s">
        <v>164</v>
      </c>
      <c r="AT428" s="24" t="s">
        <v>160</v>
      </c>
      <c r="AU428" s="24" t="s">
        <v>85</v>
      </c>
      <c r="AY428" s="24" t="s">
        <v>157</v>
      </c>
      <c r="BE428" s="204">
        <f>IF(N428="základní",J428,0)</f>
        <v>3506414.42</v>
      </c>
      <c r="BF428" s="204">
        <f>IF(N428="snížená",J428,0)</f>
        <v>0</v>
      </c>
      <c r="BG428" s="204">
        <f>IF(N428="zákl. přenesená",J428,0)</f>
        <v>0</v>
      </c>
      <c r="BH428" s="204">
        <f>IF(N428="sníž. přenesená",J428,0)</f>
        <v>0</v>
      </c>
      <c r="BI428" s="204">
        <f>IF(N428="nulová",J428,0)</f>
        <v>0</v>
      </c>
      <c r="BJ428" s="24" t="s">
        <v>82</v>
      </c>
      <c r="BK428" s="204">
        <f>ROUND(I428*H428,2)</f>
        <v>3506414.42</v>
      </c>
      <c r="BL428" s="24" t="s">
        <v>164</v>
      </c>
      <c r="BM428" s="24" t="s">
        <v>769</v>
      </c>
    </row>
    <row r="429" spans="2:47" s="1" customFormat="1" ht="36">
      <c r="B429" s="40"/>
      <c r="C429" s="62"/>
      <c r="D429" s="207" t="s">
        <v>216</v>
      </c>
      <c r="E429" s="62"/>
      <c r="F429" s="227" t="s">
        <v>759</v>
      </c>
      <c r="G429" s="62"/>
      <c r="H429" s="62"/>
      <c r="I429" s="164"/>
      <c r="J429" s="62"/>
      <c r="K429" s="62"/>
      <c r="L429" s="60"/>
      <c r="M429" s="228"/>
      <c r="N429" s="41"/>
      <c r="O429" s="41"/>
      <c r="P429" s="41"/>
      <c r="Q429" s="41"/>
      <c r="R429" s="41"/>
      <c r="S429" s="41"/>
      <c r="T429" s="77"/>
      <c r="AT429" s="24" t="s">
        <v>216</v>
      </c>
      <c r="AU429" s="24" t="s">
        <v>85</v>
      </c>
    </row>
    <row r="430" spans="2:51" s="11" customFormat="1" ht="13.5">
      <c r="B430" s="205"/>
      <c r="C430" s="206"/>
      <c r="D430" s="207" t="s">
        <v>166</v>
      </c>
      <c r="E430" s="208" t="s">
        <v>21</v>
      </c>
      <c r="F430" s="209" t="s">
        <v>770</v>
      </c>
      <c r="G430" s="206"/>
      <c r="H430" s="208" t="s">
        <v>21</v>
      </c>
      <c r="I430" s="210"/>
      <c r="J430" s="206"/>
      <c r="K430" s="206"/>
      <c r="L430" s="211"/>
      <c r="M430" s="212"/>
      <c r="N430" s="213"/>
      <c r="O430" s="213"/>
      <c r="P430" s="213"/>
      <c r="Q430" s="213"/>
      <c r="R430" s="213"/>
      <c r="S430" s="213"/>
      <c r="T430" s="214"/>
      <c r="AT430" s="215" t="s">
        <v>166</v>
      </c>
      <c r="AU430" s="215" t="s">
        <v>85</v>
      </c>
      <c r="AV430" s="11" t="s">
        <v>82</v>
      </c>
      <c r="AW430" s="11" t="s">
        <v>37</v>
      </c>
      <c r="AX430" s="11" t="s">
        <v>74</v>
      </c>
      <c r="AY430" s="215" t="s">
        <v>157</v>
      </c>
    </row>
    <row r="431" spans="2:51" s="12" customFormat="1" ht="13.5">
      <c r="B431" s="216"/>
      <c r="C431" s="217"/>
      <c r="D431" s="207" t="s">
        <v>166</v>
      </c>
      <c r="E431" s="218" t="s">
        <v>21</v>
      </c>
      <c r="F431" s="219" t="s">
        <v>771</v>
      </c>
      <c r="G431" s="217"/>
      <c r="H431" s="220">
        <v>8035.6</v>
      </c>
      <c r="I431" s="221"/>
      <c r="J431" s="217"/>
      <c r="K431" s="217"/>
      <c r="L431" s="222"/>
      <c r="M431" s="223"/>
      <c r="N431" s="224"/>
      <c r="O431" s="224"/>
      <c r="P431" s="224"/>
      <c r="Q431" s="224"/>
      <c r="R431" s="224"/>
      <c r="S431" s="224"/>
      <c r="T431" s="225"/>
      <c r="AT431" s="226" t="s">
        <v>166</v>
      </c>
      <c r="AU431" s="226" t="s">
        <v>85</v>
      </c>
      <c r="AV431" s="12" t="s">
        <v>85</v>
      </c>
      <c r="AW431" s="12" t="s">
        <v>37</v>
      </c>
      <c r="AX431" s="12" t="s">
        <v>82</v>
      </c>
      <c r="AY431" s="226" t="s">
        <v>157</v>
      </c>
    </row>
    <row r="432" spans="2:65" s="1" customFormat="1" ht="45.6" customHeight="1">
      <c r="B432" s="40"/>
      <c r="C432" s="193" t="s">
        <v>772</v>
      </c>
      <c r="D432" s="193" t="s">
        <v>160</v>
      </c>
      <c r="E432" s="194" t="s">
        <v>773</v>
      </c>
      <c r="F432" s="195" t="s">
        <v>774</v>
      </c>
      <c r="G432" s="196" t="s">
        <v>213</v>
      </c>
      <c r="H432" s="197">
        <v>881</v>
      </c>
      <c r="I432" s="198">
        <v>610.9</v>
      </c>
      <c r="J432" s="199">
        <f>ROUND(I432*H432,2)</f>
        <v>538202.9</v>
      </c>
      <c r="K432" s="195" t="s">
        <v>214</v>
      </c>
      <c r="L432" s="60"/>
      <c r="M432" s="200" t="s">
        <v>21</v>
      </c>
      <c r="N432" s="201" t="s">
        <v>45</v>
      </c>
      <c r="O432" s="41"/>
      <c r="P432" s="202">
        <f>O432*H432</f>
        <v>0</v>
      </c>
      <c r="Q432" s="202">
        <v>0.19536</v>
      </c>
      <c r="R432" s="202">
        <f>Q432*H432</f>
        <v>172.11216000000002</v>
      </c>
      <c r="S432" s="202">
        <v>0</v>
      </c>
      <c r="T432" s="203">
        <f>S432*H432</f>
        <v>0</v>
      </c>
      <c r="AR432" s="24" t="s">
        <v>164</v>
      </c>
      <c r="AT432" s="24" t="s">
        <v>160</v>
      </c>
      <c r="AU432" s="24" t="s">
        <v>85</v>
      </c>
      <c r="AY432" s="24" t="s">
        <v>157</v>
      </c>
      <c r="BE432" s="204">
        <f>IF(N432="základní",J432,0)</f>
        <v>538202.9</v>
      </c>
      <c r="BF432" s="204">
        <f>IF(N432="snížená",J432,0)</f>
        <v>0</v>
      </c>
      <c r="BG432" s="204">
        <f>IF(N432="zákl. přenesená",J432,0)</f>
        <v>0</v>
      </c>
      <c r="BH432" s="204">
        <f>IF(N432="sníž. přenesená",J432,0)</f>
        <v>0</v>
      </c>
      <c r="BI432" s="204">
        <f>IF(N432="nulová",J432,0)</f>
        <v>0</v>
      </c>
      <c r="BJ432" s="24" t="s">
        <v>82</v>
      </c>
      <c r="BK432" s="204">
        <f>ROUND(I432*H432,2)</f>
        <v>538202.9</v>
      </c>
      <c r="BL432" s="24" t="s">
        <v>164</v>
      </c>
      <c r="BM432" s="24" t="s">
        <v>775</v>
      </c>
    </row>
    <row r="433" spans="2:47" s="1" customFormat="1" ht="240">
      <c r="B433" s="40"/>
      <c r="C433" s="62"/>
      <c r="D433" s="207" t="s">
        <v>216</v>
      </c>
      <c r="E433" s="62"/>
      <c r="F433" s="227" t="s">
        <v>776</v>
      </c>
      <c r="G433" s="62"/>
      <c r="H433" s="62"/>
      <c r="I433" s="164"/>
      <c r="J433" s="62"/>
      <c r="K433" s="62"/>
      <c r="L433" s="60"/>
      <c r="M433" s="228"/>
      <c r="N433" s="41"/>
      <c r="O433" s="41"/>
      <c r="P433" s="41"/>
      <c r="Q433" s="41"/>
      <c r="R433" s="41"/>
      <c r="S433" s="41"/>
      <c r="T433" s="77"/>
      <c r="AT433" s="24" t="s">
        <v>216</v>
      </c>
      <c r="AU433" s="24" t="s">
        <v>85</v>
      </c>
    </row>
    <row r="434" spans="2:51" s="11" customFormat="1" ht="13.5">
      <c r="B434" s="205"/>
      <c r="C434" s="206"/>
      <c r="D434" s="207" t="s">
        <v>166</v>
      </c>
      <c r="E434" s="208" t="s">
        <v>21</v>
      </c>
      <c r="F434" s="209" t="s">
        <v>777</v>
      </c>
      <c r="G434" s="206"/>
      <c r="H434" s="208" t="s">
        <v>21</v>
      </c>
      <c r="I434" s="210"/>
      <c r="J434" s="206"/>
      <c r="K434" s="206"/>
      <c r="L434" s="211"/>
      <c r="M434" s="212"/>
      <c r="N434" s="213"/>
      <c r="O434" s="213"/>
      <c r="P434" s="213"/>
      <c r="Q434" s="213"/>
      <c r="R434" s="213"/>
      <c r="S434" s="213"/>
      <c r="T434" s="214"/>
      <c r="AT434" s="215" t="s">
        <v>166</v>
      </c>
      <c r="AU434" s="215" t="s">
        <v>85</v>
      </c>
      <c r="AV434" s="11" t="s">
        <v>82</v>
      </c>
      <c r="AW434" s="11" t="s">
        <v>37</v>
      </c>
      <c r="AX434" s="11" t="s">
        <v>74</v>
      </c>
      <c r="AY434" s="215" t="s">
        <v>157</v>
      </c>
    </row>
    <row r="435" spans="2:51" s="12" customFormat="1" ht="13.5">
      <c r="B435" s="216"/>
      <c r="C435" s="217"/>
      <c r="D435" s="207" t="s">
        <v>166</v>
      </c>
      <c r="E435" s="218" t="s">
        <v>21</v>
      </c>
      <c r="F435" s="219" t="s">
        <v>778</v>
      </c>
      <c r="G435" s="217"/>
      <c r="H435" s="220">
        <v>881</v>
      </c>
      <c r="I435" s="221"/>
      <c r="J435" s="217"/>
      <c r="K435" s="217"/>
      <c r="L435" s="222"/>
      <c r="M435" s="223"/>
      <c r="N435" s="224"/>
      <c r="O435" s="224"/>
      <c r="P435" s="224"/>
      <c r="Q435" s="224"/>
      <c r="R435" s="224"/>
      <c r="S435" s="224"/>
      <c r="T435" s="225"/>
      <c r="AT435" s="226" t="s">
        <v>166</v>
      </c>
      <c r="AU435" s="226" t="s">
        <v>85</v>
      </c>
      <c r="AV435" s="12" t="s">
        <v>85</v>
      </c>
      <c r="AW435" s="12" t="s">
        <v>37</v>
      </c>
      <c r="AX435" s="12" t="s">
        <v>82</v>
      </c>
      <c r="AY435" s="226" t="s">
        <v>157</v>
      </c>
    </row>
    <row r="436" spans="2:65" s="1" customFormat="1" ht="14.4" customHeight="1">
      <c r="B436" s="40"/>
      <c r="C436" s="244" t="s">
        <v>779</v>
      </c>
      <c r="D436" s="244" t="s">
        <v>457</v>
      </c>
      <c r="E436" s="245" t="s">
        <v>780</v>
      </c>
      <c r="F436" s="246" t="s">
        <v>781</v>
      </c>
      <c r="G436" s="247" t="s">
        <v>460</v>
      </c>
      <c r="H436" s="248">
        <v>352.4</v>
      </c>
      <c r="I436" s="249">
        <v>2243.26</v>
      </c>
      <c r="J436" s="250">
        <f>ROUND(I436*H436,2)</f>
        <v>790524.82</v>
      </c>
      <c r="K436" s="246" t="s">
        <v>214</v>
      </c>
      <c r="L436" s="251"/>
      <c r="M436" s="252" t="s">
        <v>21</v>
      </c>
      <c r="N436" s="253" t="s">
        <v>45</v>
      </c>
      <c r="O436" s="41"/>
      <c r="P436" s="202">
        <f>O436*H436</f>
        <v>0</v>
      </c>
      <c r="Q436" s="202">
        <v>1</v>
      </c>
      <c r="R436" s="202">
        <f>Q436*H436</f>
        <v>352.4</v>
      </c>
      <c r="S436" s="202">
        <v>0</v>
      </c>
      <c r="T436" s="203">
        <f>S436*H436</f>
        <v>0</v>
      </c>
      <c r="AR436" s="24" t="s">
        <v>251</v>
      </c>
      <c r="AT436" s="24" t="s">
        <v>457</v>
      </c>
      <c r="AU436" s="24" t="s">
        <v>85</v>
      </c>
      <c r="AY436" s="24" t="s">
        <v>157</v>
      </c>
      <c r="BE436" s="204">
        <f>IF(N436="základní",J436,0)</f>
        <v>790524.82</v>
      </c>
      <c r="BF436" s="204">
        <f>IF(N436="snížená",J436,0)</f>
        <v>0</v>
      </c>
      <c r="BG436" s="204">
        <f>IF(N436="zákl. přenesená",J436,0)</f>
        <v>0</v>
      </c>
      <c r="BH436" s="204">
        <f>IF(N436="sníž. přenesená",J436,0)</f>
        <v>0</v>
      </c>
      <c r="BI436" s="204">
        <f>IF(N436="nulová",J436,0)</f>
        <v>0</v>
      </c>
      <c r="BJ436" s="24" t="s">
        <v>82</v>
      </c>
      <c r="BK436" s="204">
        <f>ROUND(I436*H436,2)</f>
        <v>790524.82</v>
      </c>
      <c r="BL436" s="24" t="s">
        <v>164</v>
      </c>
      <c r="BM436" s="24" t="s">
        <v>782</v>
      </c>
    </row>
    <row r="437" spans="2:51" s="12" customFormat="1" ht="13.5">
      <c r="B437" s="216"/>
      <c r="C437" s="217"/>
      <c r="D437" s="207" t="s">
        <v>166</v>
      </c>
      <c r="E437" s="218" t="s">
        <v>21</v>
      </c>
      <c r="F437" s="219" t="s">
        <v>783</v>
      </c>
      <c r="G437" s="217"/>
      <c r="H437" s="220">
        <v>352.4</v>
      </c>
      <c r="I437" s="221"/>
      <c r="J437" s="217"/>
      <c r="K437" s="217"/>
      <c r="L437" s="222"/>
      <c r="M437" s="223"/>
      <c r="N437" s="224"/>
      <c r="O437" s="224"/>
      <c r="P437" s="224"/>
      <c r="Q437" s="224"/>
      <c r="R437" s="224"/>
      <c r="S437" s="224"/>
      <c r="T437" s="225"/>
      <c r="AT437" s="226" t="s">
        <v>166</v>
      </c>
      <c r="AU437" s="226" t="s">
        <v>85</v>
      </c>
      <c r="AV437" s="12" t="s">
        <v>85</v>
      </c>
      <c r="AW437" s="12" t="s">
        <v>37</v>
      </c>
      <c r="AX437" s="12" t="s">
        <v>82</v>
      </c>
      <c r="AY437" s="226" t="s">
        <v>157</v>
      </c>
    </row>
    <row r="438" spans="2:63" s="10" customFormat="1" ht="29.85" customHeight="1">
      <c r="B438" s="177"/>
      <c r="C438" s="178"/>
      <c r="D438" s="179" t="s">
        <v>73</v>
      </c>
      <c r="E438" s="191" t="s">
        <v>251</v>
      </c>
      <c r="F438" s="191" t="s">
        <v>784</v>
      </c>
      <c r="G438" s="178"/>
      <c r="H438" s="178"/>
      <c r="I438" s="181"/>
      <c r="J438" s="192">
        <f>BK438</f>
        <v>124491.43999999999</v>
      </c>
      <c r="K438" s="178"/>
      <c r="L438" s="183"/>
      <c r="M438" s="184"/>
      <c r="N438" s="185"/>
      <c r="O438" s="185"/>
      <c r="P438" s="186">
        <f>SUM(P439:P447)</f>
        <v>0</v>
      </c>
      <c r="Q438" s="185"/>
      <c r="R438" s="186">
        <f>SUM(R439:R447)</f>
        <v>21.22935</v>
      </c>
      <c r="S438" s="185"/>
      <c r="T438" s="187">
        <f>SUM(T439:T447)</f>
        <v>0</v>
      </c>
      <c r="AR438" s="188" t="s">
        <v>82</v>
      </c>
      <c r="AT438" s="189" t="s">
        <v>73</v>
      </c>
      <c r="AU438" s="189" t="s">
        <v>82</v>
      </c>
      <c r="AY438" s="188" t="s">
        <v>157</v>
      </c>
      <c r="BK438" s="190">
        <f>SUM(BK439:BK447)</f>
        <v>124491.43999999999</v>
      </c>
    </row>
    <row r="439" spans="2:65" s="1" customFormat="1" ht="22.8" customHeight="1">
      <c r="B439" s="40"/>
      <c r="C439" s="193" t="s">
        <v>785</v>
      </c>
      <c r="D439" s="193" t="s">
        <v>160</v>
      </c>
      <c r="E439" s="194" t="s">
        <v>786</v>
      </c>
      <c r="F439" s="195" t="s">
        <v>787</v>
      </c>
      <c r="G439" s="196" t="s">
        <v>226</v>
      </c>
      <c r="H439" s="197">
        <v>14</v>
      </c>
      <c r="I439" s="198">
        <v>8628.85</v>
      </c>
      <c r="J439" s="199">
        <f>ROUND(I439*H439,2)</f>
        <v>120803.9</v>
      </c>
      <c r="K439" s="195" t="s">
        <v>214</v>
      </c>
      <c r="L439" s="60"/>
      <c r="M439" s="200" t="s">
        <v>21</v>
      </c>
      <c r="N439" s="201" t="s">
        <v>45</v>
      </c>
      <c r="O439" s="41"/>
      <c r="P439" s="202">
        <f>O439*H439</f>
        <v>0</v>
      </c>
      <c r="Q439" s="202">
        <v>1.51471</v>
      </c>
      <c r="R439" s="202">
        <f>Q439*H439</f>
        <v>21.20594</v>
      </c>
      <c r="S439" s="202">
        <v>0</v>
      </c>
      <c r="T439" s="203">
        <f>S439*H439</f>
        <v>0</v>
      </c>
      <c r="AR439" s="24" t="s">
        <v>164</v>
      </c>
      <c r="AT439" s="24" t="s">
        <v>160</v>
      </c>
      <c r="AU439" s="24" t="s">
        <v>85</v>
      </c>
      <c r="AY439" s="24" t="s">
        <v>157</v>
      </c>
      <c r="BE439" s="204">
        <f>IF(N439="základní",J439,0)</f>
        <v>120803.9</v>
      </c>
      <c r="BF439" s="204">
        <f>IF(N439="snížená",J439,0)</f>
        <v>0</v>
      </c>
      <c r="BG439" s="204">
        <f>IF(N439="zákl. přenesená",J439,0)</f>
        <v>0</v>
      </c>
      <c r="BH439" s="204">
        <f>IF(N439="sníž. přenesená",J439,0)</f>
        <v>0</v>
      </c>
      <c r="BI439" s="204">
        <f>IF(N439="nulová",J439,0)</f>
        <v>0</v>
      </c>
      <c r="BJ439" s="24" t="s">
        <v>82</v>
      </c>
      <c r="BK439" s="204">
        <f>ROUND(I439*H439,2)</f>
        <v>120803.9</v>
      </c>
      <c r="BL439" s="24" t="s">
        <v>164</v>
      </c>
      <c r="BM439" s="24" t="s">
        <v>788</v>
      </c>
    </row>
    <row r="440" spans="2:51" s="12" customFormat="1" ht="13.5">
      <c r="B440" s="216"/>
      <c r="C440" s="217"/>
      <c r="D440" s="207" t="s">
        <v>166</v>
      </c>
      <c r="E440" s="218" t="s">
        <v>21</v>
      </c>
      <c r="F440" s="219" t="s">
        <v>789</v>
      </c>
      <c r="G440" s="217"/>
      <c r="H440" s="220">
        <v>14</v>
      </c>
      <c r="I440" s="221"/>
      <c r="J440" s="217"/>
      <c r="K440" s="217"/>
      <c r="L440" s="222"/>
      <c r="M440" s="223"/>
      <c r="N440" s="224"/>
      <c r="O440" s="224"/>
      <c r="P440" s="224"/>
      <c r="Q440" s="224"/>
      <c r="R440" s="224"/>
      <c r="S440" s="224"/>
      <c r="T440" s="225"/>
      <c r="AT440" s="226" t="s">
        <v>166</v>
      </c>
      <c r="AU440" s="226" t="s">
        <v>85</v>
      </c>
      <c r="AV440" s="12" t="s">
        <v>85</v>
      </c>
      <c r="AW440" s="12" t="s">
        <v>37</v>
      </c>
      <c r="AX440" s="12" t="s">
        <v>82</v>
      </c>
      <c r="AY440" s="226" t="s">
        <v>157</v>
      </c>
    </row>
    <row r="441" spans="2:65" s="1" customFormat="1" ht="22.8" customHeight="1">
      <c r="B441" s="40"/>
      <c r="C441" s="193" t="s">
        <v>790</v>
      </c>
      <c r="D441" s="193" t="s">
        <v>160</v>
      </c>
      <c r="E441" s="194" t="s">
        <v>791</v>
      </c>
      <c r="F441" s="195" t="s">
        <v>792</v>
      </c>
      <c r="G441" s="196" t="s">
        <v>226</v>
      </c>
      <c r="H441" s="197">
        <v>1</v>
      </c>
      <c r="I441" s="198">
        <v>614.59</v>
      </c>
      <c r="J441" s="199">
        <f>ROUND(I441*H441,2)</f>
        <v>614.59</v>
      </c>
      <c r="K441" s="195" t="s">
        <v>214</v>
      </c>
      <c r="L441" s="60"/>
      <c r="M441" s="200" t="s">
        <v>21</v>
      </c>
      <c r="N441" s="201" t="s">
        <v>45</v>
      </c>
      <c r="O441" s="41"/>
      <c r="P441" s="202">
        <f>O441*H441</f>
        <v>0</v>
      </c>
      <c r="Q441" s="202">
        <v>0.00936</v>
      </c>
      <c r="R441" s="202">
        <f>Q441*H441</f>
        <v>0.00936</v>
      </c>
      <c r="S441" s="202">
        <v>0</v>
      </c>
      <c r="T441" s="203">
        <f>S441*H441</f>
        <v>0</v>
      </c>
      <c r="AR441" s="24" t="s">
        <v>164</v>
      </c>
      <c r="AT441" s="24" t="s">
        <v>160</v>
      </c>
      <c r="AU441" s="24" t="s">
        <v>85</v>
      </c>
      <c r="AY441" s="24" t="s">
        <v>157</v>
      </c>
      <c r="BE441" s="204">
        <f>IF(N441="základní",J441,0)</f>
        <v>614.59</v>
      </c>
      <c r="BF441" s="204">
        <f>IF(N441="snížená",J441,0)</f>
        <v>0</v>
      </c>
      <c r="BG441" s="204">
        <f>IF(N441="zákl. přenesená",J441,0)</f>
        <v>0</v>
      </c>
      <c r="BH441" s="204">
        <f>IF(N441="sníž. přenesená",J441,0)</f>
        <v>0</v>
      </c>
      <c r="BI441" s="204">
        <f>IF(N441="nulová",J441,0)</f>
        <v>0</v>
      </c>
      <c r="BJ441" s="24" t="s">
        <v>82</v>
      </c>
      <c r="BK441" s="204">
        <f>ROUND(I441*H441,2)</f>
        <v>614.59</v>
      </c>
      <c r="BL441" s="24" t="s">
        <v>164</v>
      </c>
      <c r="BM441" s="24" t="s">
        <v>793</v>
      </c>
    </row>
    <row r="442" spans="2:47" s="1" customFormat="1" ht="48">
      <c r="B442" s="40"/>
      <c r="C442" s="62"/>
      <c r="D442" s="207" t="s">
        <v>216</v>
      </c>
      <c r="E442" s="62"/>
      <c r="F442" s="227" t="s">
        <v>794</v>
      </c>
      <c r="G442" s="62"/>
      <c r="H442" s="62"/>
      <c r="I442" s="164"/>
      <c r="J442" s="62"/>
      <c r="K442" s="62"/>
      <c r="L442" s="60"/>
      <c r="M442" s="228"/>
      <c r="N442" s="41"/>
      <c r="O442" s="41"/>
      <c r="P442" s="41"/>
      <c r="Q442" s="41"/>
      <c r="R442" s="41"/>
      <c r="S442" s="41"/>
      <c r="T442" s="77"/>
      <c r="AT442" s="24" t="s">
        <v>216</v>
      </c>
      <c r="AU442" s="24" t="s">
        <v>85</v>
      </c>
    </row>
    <row r="443" spans="2:51" s="12" customFormat="1" ht="13.5">
      <c r="B443" s="216"/>
      <c r="C443" s="217"/>
      <c r="D443" s="207" t="s">
        <v>166</v>
      </c>
      <c r="E443" s="218" t="s">
        <v>21</v>
      </c>
      <c r="F443" s="219" t="s">
        <v>795</v>
      </c>
      <c r="G443" s="217"/>
      <c r="H443" s="220">
        <v>1</v>
      </c>
      <c r="I443" s="221"/>
      <c r="J443" s="217"/>
      <c r="K443" s="217"/>
      <c r="L443" s="222"/>
      <c r="M443" s="223"/>
      <c r="N443" s="224"/>
      <c r="O443" s="224"/>
      <c r="P443" s="224"/>
      <c r="Q443" s="224"/>
      <c r="R443" s="224"/>
      <c r="S443" s="224"/>
      <c r="T443" s="225"/>
      <c r="AT443" s="226" t="s">
        <v>166</v>
      </c>
      <c r="AU443" s="226" t="s">
        <v>85</v>
      </c>
      <c r="AV443" s="12" t="s">
        <v>85</v>
      </c>
      <c r="AW443" s="12" t="s">
        <v>37</v>
      </c>
      <c r="AX443" s="12" t="s">
        <v>82</v>
      </c>
      <c r="AY443" s="226" t="s">
        <v>157</v>
      </c>
    </row>
    <row r="444" spans="2:65" s="1" customFormat="1" ht="22.8" customHeight="1">
      <c r="B444" s="40"/>
      <c r="C444" s="193" t="s">
        <v>796</v>
      </c>
      <c r="D444" s="193" t="s">
        <v>160</v>
      </c>
      <c r="E444" s="194" t="s">
        <v>797</v>
      </c>
      <c r="F444" s="195" t="s">
        <v>798</v>
      </c>
      <c r="G444" s="196" t="s">
        <v>226</v>
      </c>
      <c r="H444" s="197">
        <v>5</v>
      </c>
      <c r="I444" s="198">
        <v>184.38</v>
      </c>
      <c r="J444" s="199">
        <f>ROUND(I444*H444,2)</f>
        <v>921.9</v>
      </c>
      <c r="K444" s="195" t="s">
        <v>214</v>
      </c>
      <c r="L444" s="60"/>
      <c r="M444" s="200" t="s">
        <v>21</v>
      </c>
      <c r="N444" s="201" t="s">
        <v>45</v>
      </c>
      <c r="O444" s="41"/>
      <c r="P444" s="202">
        <f>O444*H444</f>
        <v>0</v>
      </c>
      <c r="Q444" s="202">
        <v>0.00156</v>
      </c>
      <c r="R444" s="202">
        <f>Q444*H444</f>
        <v>0.0078</v>
      </c>
      <c r="S444" s="202">
        <v>0</v>
      </c>
      <c r="T444" s="203">
        <f>S444*H444</f>
        <v>0</v>
      </c>
      <c r="AR444" s="24" t="s">
        <v>164</v>
      </c>
      <c r="AT444" s="24" t="s">
        <v>160</v>
      </c>
      <c r="AU444" s="24" t="s">
        <v>85</v>
      </c>
      <c r="AY444" s="24" t="s">
        <v>157</v>
      </c>
      <c r="BE444" s="204">
        <f>IF(N444="základní",J444,0)</f>
        <v>921.9</v>
      </c>
      <c r="BF444" s="204">
        <f>IF(N444="snížená",J444,0)</f>
        <v>0</v>
      </c>
      <c r="BG444" s="204">
        <f>IF(N444="zákl. přenesená",J444,0)</f>
        <v>0</v>
      </c>
      <c r="BH444" s="204">
        <f>IF(N444="sníž. přenesená",J444,0)</f>
        <v>0</v>
      </c>
      <c r="BI444" s="204">
        <f>IF(N444="nulová",J444,0)</f>
        <v>0</v>
      </c>
      <c r="BJ444" s="24" t="s">
        <v>82</v>
      </c>
      <c r="BK444" s="204">
        <f>ROUND(I444*H444,2)</f>
        <v>921.9</v>
      </c>
      <c r="BL444" s="24" t="s">
        <v>164</v>
      </c>
      <c r="BM444" s="24" t="s">
        <v>799</v>
      </c>
    </row>
    <row r="445" spans="2:47" s="1" customFormat="1" ht="48">
      <c r="B445" s="40"/>
      <c r="C445" s="62"/>
      <c r="D445" s="207" t="s">
        <v>216</v>
      </c>
      <c r="E445" s="62"/>
      <c r="F445" s="227" t="s">
        <v>800</v>
      </c>
      <c r="G445" s="62"/>
      <c r="H445" s="62"/>
      <c r="I445" s="164"/>
      <c r="J445" s="62"/>
      <c r="K445" s="62"/>
      <c r="L445" s="60"/>
      <c r="M445" s="228"/>
      <c r="N445" s="41"/>
      <c r="O445" s="41"/>
      <c r="P445" s="41"/>
      <c r="Q445" s="41"/>
      <c r="R445" s="41"/>
      <c r="S445" s="41"/>
      <c r="T445" s="77"/>
      <c r="AT445" s="24" t="s">
        <v>216</v>
      </c>
      <c r="AU445" s="24" t="s">
        <v>85</v>
      </c>
    </row>
    <row r="446" spans="2:51" s="12" customFormat="1" ht="13.5">
      <c r="B446" s="216"/>
      <c r="C446" s="217"/>
      <c r="D446" s="207" t="s">
        <v>166</v>
      </c>
      <c r="E446" s="218" t="s">
        <v>21</v>
      </c>
      <c r="F446" s="219" t="s">
        <v>156</v>
      </c>
      <c r="G446" s="217"/>
      <c r="H446" s="220">
        <v>5</v>
      </c>
      <c r="I446" s="221"/>
      <c r="J446" s="217"/>
      <c r="K446" s="217"/>
      <c r="L446" s="222"/>
      <c r="M446" s="223"/>
      <c r="N446" s="224"/>
      <c r="O446" s="224"/>
      <c r="P446" s="224"/>
      <c r="Q446" s="224"/>
      <c r="R446" s="224"/>
      <c r="S446" s="224"/>
      <c r="T446" s="225"/>
      <c r="AT446" s="226" t="s">
        <v>166</v>
      </c>
      <c r="AU446" s="226" t="s">
        <v>85</v>
      </c>
      <c r="AV446" s="12" t="s">
        <v>85</v>
      </c>
      <c r="AW446" s="12" t="s">
        <v>37</v>
      </c>
      <c r="AX446" s="12" t="s">
        <v>82</v>
      </c>
      <c r="AY446" s="226" t="s">
        <v>157</v>
      </c>
    </row>
    <row r="447" spans="2:65" s="1" customFormat="1" ht="14.4" customHeight="1">
      <c r="B447" s="40"/>
      <c r="C447" s="244" t="s">
        <v>801</v>
      </c>
      <c r="D447" s="244" t="s">
        <v>457</v>
      </c>
      <c r="E447" s="245" t="s">
        <v>802</v>
      </c>
      <c r="F447" s="246" t="s">
        <v>803</v>
      </c>
      <c r="G447" s="247" t="s">
        <v>226</v>
      </c>
      <c r="H447" s="248">
        <v>5</v>
      </c>
      <c r="I447" s="249">
        <v>430.21</v>
      </c>
      <c r="J447" s="250">
        <f>ROUND(I447*H447,2)</f>
        <v>2151.05</v>
      </c>
      <c r="K447" s="246" t="s">
        <v>214</v>
      </c>
      <c r="L447" s="251"/>
      <c r="M447" s="252" t="s">
        <v>21</v>
      </c>
      <c r="N447" s="253" t="s">
        <v>45</v>
      </c>
      <c r="O447" s="41"/>
      <c r="P447" s="202">
        <f>O447*H447</f>
        <v>0</v>
      </c>
      <c r="Q447" s="202">
        <v>0.00125</v>
      </c>
      <c r="R447" s="202">
        <f>Q447*H447</f>
        <v>0.00625</v>
      </c>
      <c r="S447" s="202">
        <v>0</v>
      </c>
      <c r="T447" s="203">
        <f>S447*H447</f>
        <v>0</v>
      </c>
      <c r="AR447" s="24" t="s">
        <v>251</v>
      </c>
      <c r="AT447" s="24" t="s">
        <v>457</v>
      </c>
      <c r="AU447" s="24" t="s">
        <v>85</v>
      </c>
      <c r="AY447" s="24" t="s">
        <v>157</v>
      </c>
      <c r="BE447" s="204">
        <f>IF(N447="základní",J447,0)</f>
        <v>2151.05</v>
      </c>
      <c r="BF447" s="204">
        <f>IF(N447="snížená",J447,0)</f>
        <v>0</v>
      </c>
      <c r="BG447" s="204">
        <f>IF(N447="zákl. přenesená",J447,0)</f>
        <v>0</v>
      </c>
      <c r="BH447" s="204">
        <f>IF(N447="sníž. přenesená",J447,0)</f>
        <v>0</v>
      </c>
      <c r="BI447" s="204">
        <f>IF(N447="nulová",J447,0)</f>
        <v>0</v>
      </c>
      <c r="BJ447" s="24" t="s">
        <v>82</v>
      </c>
      <c r="BK447" s="204">
        <f>ROUND(I447*H447,2)</f>
        <v>2151.05</v>
      </c>
      <c r="BL447" s="24" t="s">
        <v>164</v>
      </c>
      <c r="BM447" s="24" t="s">
        <v>804</v>
      </c>
    </row>
    <row r="448" spans="2:63" s="10" customFormat="1" ht="29.85" customHeight="1">
      <c r="B448" s="177"/>
      <c r="C448" s="178"/>
      <c r="D448" s="179" t="s">
        <v>73</v>
      </c>
      <c r="E448" s="191" t="s">
        <v>256</v>
      </c>
      <c r="F448" s="191" t="s">
        <v>805</v>
      </c>
      <c r="G448" s="178"/>
      <c r="H448" s="178"/>
      <c r="I448" s="181"/>
      <c r="J448" s="192">
        <f>BK448</f>
        <v>5941673.909999999</v>
      </c>
      <c r="K448" s="178"/>
      <c r="L448" s="183"/>
      <c r="M448" s="184"/>
      <c r="N448" s="185"/>
      <c r="O448" s="185"/>
      <c r="P448" s="186">
        <f>P449+SUM(P450:P610)+P613</f>
        <v>0</v>
      </c>
      <c r="Q448" s="185"/>
      <c r="R448" s="186">
        <f>R449+SUM(R450:R610)+R613</f>
        <v>374.7682972</v>
      </c>
      <c r="S448" s="185"/>
      <c r="T448" s="187">
        <f>T449+SUM(T450:T610)+T613</f>
        <v>908.2499000000001</v>
      </c>
      <c r="AR448" s="188" t="s">
        <v>82</v>
      </c>
      <c r="AT448" s="189" t="s">
        <v>73</v>
      </c>
      <c r="AU448" s="189" t="s">
        <v>82</v>
      </c>
      <c r="AY448" s="188" t="s">
        <v>157</v>
      </c>
      <c r="BK448" s="190">
        <f>BK449+SUM(BK450:BK610)+BK613</f>
        <v>5941673.909999999</v>
      </c>
    </row>
    <row r="449" spans="2:65" s="1" customFormat="1" ht="14.4" customHeight="1">
      <c r="B449" s="40"/>
      <c r="C449" s="193" t="s">
        <v>86</v>
      </c>
      <c r="D449" s="193" t="s">
        <v>160</v>
      </c>
      <c r="E449" s="194" t="s">
        <v>806</v>
      </c>
      <c r="F449" s="195" t="s">
        <v>807</v>
      </c>
      <c r="G449" s="196" t="s">
        <v>577</v>
      </c>
      <c r="H449" s="197">
        <v>1.6</v>
      </c>
      <c r="I449" s="198">
        <v>1843.77</v>
      </c>
      <c r="J449" s="199">
        <f>ROUND(I449*H449,2)</f>
        <v>2950.03</v>
      </c>
      <c r="K449" s="195" t="s">
        <v>214</v>
      </c>
      <c r="L449" s="60"/>
      <c r="M449" s="200" t="s">
        <v>21</v>
      </c>
      <c r="N449" s="201" t="s">
        <v>45</v>
      </c>
      <c r="O449" s="41"/>
      <c r="P449" s="202">
        <f>O449*H449</f>
        <v>0</v>
      </c>
      <c r="Q449" s="202">
        <v>0.04008</v>
      </c>
      <c r="R449" s="202">
        <f>Q449*H449</f>
        <v>0.064128</v>
      </c>
      <c r="S449" s="202">
        <v>0</v>
      </c>
      <c r="T449" s="203">
        <f>S449*H449</f>
        <v>0</v>
      </c>
      <c r="AR449" s="24" t="s">
        <v>164</v>
      </c>
      <c r="AT449" s="24" t="s">
        <v>160</v>
      </c>
      <c r="AU449" s="24" t="s">
        <v>85</v>
      </c>
      <c r="AY449" s="24" t="s">
        <v>157</v>
      </c>
      <c r="BE449" s="204">
        <f>IF(N449="základní",J449,0)</f>
        <v>2950.03</v>
      </c>
      <c r="BF449" s="204">
        <f>IF(N449="snížená",J449,0)</f>
        <v>0</v>
      </c>
      <c r="BG449" s="204">
        <f>IF(N449="zákl. přenesená",J449,0)</f>
        <v>0</v>
      </c>
      <c r="BH449" s="204">
        <f>IF(N449="sníž. přenesená",J449,0)</f>
        <v>0</v>
      </c>
      <c r="BI449" s="204">
        <f>IF(N449="nulová",J449,0)</f>
        <v>0</v>
      </c>
      <c r="BJ449" s="24" t="s">
        <v>82</v>
      </c>
      <c r="BK449" s="204">
        <f>ROUND(I449*H449,2)</f>
        <v>2950.03</v>
      </c>
      <c r="BL449" s="24" t="s">
        <v>164</v>
      </c>
      <c r="BM449" s="24" t="s">
        <v>808</v>
      </c>
    </row>
    <row r="450" spans="2:47" s="1" customFormat="1" ht="156">
      <c r="B450" s="40"/>
      <c r="C450" s="62"/>
      <c r="D450" s="207" t="s">
        <v>216</v>
      </c>
      <c r="E450" s="62"/>
      <c r="F450" s="227" t="s">
        <v>809</v>
      </c>
      <c r="G450" s="62"/>
      <c r="H450" s="62"/>
      <c r="I450" s="164"/>
      <c r="J450" s="62"/>
      <c r="K450" s="62"/>
      <c r="L450" s="60"/>
      <c r="M450" s="228"/>
      <c r="N450" s="41"/>
      <c r="O450" s="41"/>
      <c r="P450" s="41"/>
      <c r="Q450" s="41"/>
      <c r="R450" s="41"/>
      <c r="S450" s="41"/>
      <c r="T450" s="77"/>
      <c r="AT450" s="24" t="s">
        <v>216</v>
      </c>
      <c r="AU450" s="24" t="s">
        <v>85</v>
      </c>
    </row>
    <row r="451" spans="2:51" s="11" customFormat="1" ht="24">
      <c r="B451" s="205"/>
      <c r="C451" s="206"/>
      <c r="D451" s="207" t="s">
        <v>166</v>
      </c>
      <c r="E451" s="208" t="s">
        <v>21</v>
      </c>
      <c r="F451" s="209" t="s">
        <v>810</v>
      </c>
      <c r="G451" s="206"/>
      <c r="H451" s="208" t="s">
        <v>21</v>
      </c>
      <c r="I451" s="210"/>
      <c r="J451" s="206"/>
      <c r="K451" s="206"/>
      <c r="L451" s="211"/>
      <c r="M451" s="212"/>
      <c r="N451" s="213"/>
      <c r="O451" s="213"/>
      <c r="P451" s="213"/>
      <c r="Q451" s="213"/>
      <c r="R451" s="213"/>
      <c r="S451" s="213"/>
      <c r="T451" s="214"/>
      <c r="AT451" s="215" t="s">
        <v>166</v>
      </c>
      <c r="AU451" s="215" t="s">
        <v>85</v>
      </c>
      <c r="AV451" s="11" t="s">
        <v>82</v>
      </c>
      <c r="AW451" s="11" t="s">
        <v>37</v>
      </c>
      <c r="AX451" s="11" t="s">
        <v>74</v>
      </c>
      <c r="AY451" s="215" t="s">
        <v>157</v>
      </c>
    </row>
    <row r="452" spans="2:51" s="12" customFormat="1" ht="13.5">
      <c r="B452" s="216"/>
      <c r="C452" s="217"/>
      <c r="D452" s="207" t="s">
        <v>166</v>
      </c>
      <c r="E452" s="218" t="s">
        <v>21</v>
      </c>
      <c r="F452" s="219" t="s">
        <v>811</v>
      </c>
      <c r="G452" s="217"/>
      <c r="H452" s="220">
        <v>1.6</v>
      </c>
      <c r="I452" s="221"/>
      <c r="J452" s="217"/>
      <c r="K452" s="217"/>
      <c r="L452" s="222"/>
      <c r="M452" s="223"/>
      <c r="N452" s="224"/>
      <c r="O452" s="224"/>
      <c r="P452" s="224"/>
      <c r="Q452" s="224"/>
      <c r="R452" s="224"/>
      <c r="S452" s="224"/>
      <c r="T452" s="225"/>
      <c r="AT452" s="226" t="s">
        <v>166</v>
      </c>
      <c r="AU452" s="226" t="s">
        <v>85</v>
      </c>
      <c r="AV452" s="12" t="s">
        <v>85</v>
      </c>
      <c r="AW452" s="12" t="s">
        <v>37</v>
      </c>
      <c r="AX452" s="12" t="s">
        <v>82</v>
      </c>
      <c r="AY452" s="226" t="s">
        <v>157</v>
      </c>
    </row>
    <row r="453" spans="2:65" s="1" customFormat="1" ht="22.8" customHeight="1">
      <c r="B453" s="40"/>
      <c r="C453" s="193" t="s">
        <v>90</v>
      </c>
      <c r="D453" s="193" t="s">
        <v>160</v>
      </c>
      <c r="E453" s="194" t="s">
        <v>812</v>
      </c>
      <c r="F453" s="195" t="s">
        <v>813</v>
      </c>
      <c r="G453" s="196" t="s">
        <v>577</v>
      </c>
      <c r="H453" s="197">
        <v>60</v>
      </c>
      <c r="I453" s="198">
        <v>958.76</v>
      </c>
      <c r="J453" s="199">
        <f>ROUND(I453*H453,2)</f>
        <v>57525.6</v>
      </c>
      <c r="K453" s="195" t="s">
        <v>214</v>
      </c>
      <c r="L453" s="60"/>
      <c r="M453" s="200" t="s">
        <v>21</v>
      </c>
      <c r="N453" s="201" t="s">
        <v>45</v>
      </c>
      <c r="O453" s="41"/>
      <c r="P453" s="202">
        <f>O453*H453</f>
        <v>0</v>
      </c>
      <c r="Q453" s="202">
        <v>0.0283</v>
      </c>
      <c r="R453" s="202">
        <f>Q453*H453</f>
        <v>1.698</v>
      </c>
      <c r="S453" s="202">
        <v>0</v>
      </c>
      <c r="T453" s="203">
        <f>S453*H453</f>
        <v>0</v>
      </c>
      <c r="AR453" s="24" t="s">
        <v>164</v>
      </c>
      <c r="AT453" s="24" t="s">
        <v>160</v>
      </c>
      <c r="AU453" s="24" t="s">
        <v>85</v>
      </c>
      <c r="AY453" s="24" t="s">
        <v>157</v>
      </c>
      <c r="BE453" s="204">
        <f>IF(N453="základní",J453,0)</f>
        <v>57525.6</v>
      </c>
      <c r="BF453" s="204">
        <f>IF(N453="snížená",J453,0)</f>
        <v>0</v>
      </c>
      <c r="BG453" s="204">
        <f>IF(N453="zákl. přenesená",J453,0)</f>
        <v>0</v>
      </c>
      <c r="BH453" s="204">
        <f>IF(N453="sníž. přenesená",J453,0)</f>
        <v>0</v>
      </c>
      <c r="BI453" s="204">
        <f>IF(N453="nulová",J453,0)</f>
        <v>0</v>
      </c>
      <c r="BJ453" s="24" t="s">
        <v>82</v>
      </c>
      <c r="BK453" s="204">
        <f>ROUND(I453*H453,2)</f>
        <v>57525.6</v>
      </c>
      <c r="BL453" s="24" t="s">
        <v>164</v>
      </c>
      <c r="BM453" s="24" t="s">
        <v>814</v>
      </c>
    </row>
    <row r="454" spans="2:47" s="1" customFormat="1" ht="180">
      <c r="B454" s="40"/>
      <c r="C454" s="62"/>
      <c r="D454" s="207" t="s">
        <v>216</v>
      </c>
      <c r="E454" s="62"/>
      <c r="F454" s="227" t="s">
        <v>815</v>
      </c>
      <c r="G454" s="62"/>
      <c r="H454" s="62"/>
      <c r="I454" s="164"/>
      <c r="J454" s="62"/>
      <c r="K454" s="62"/>
      <c r="L454" s="60"/>
      <c r="M454" s="228"/>
      <c r="N454" s="41"/>
      <c r="O454" s="41"/>
      <c r="P454" s="41"/>
      <c r="Q454" s="41"/>
      <c r="R454" s="41"/>
      <c r="S454" s="41"/>
      <c r="T454" s="77"/>
      <c r="AT454" s="24" t="s">
        <v>216</v>
      </c>
      <c r="AU454" s="24" t="s">
        <v>85</v>
      </c>
    </row>
    <row r="455" spans="2:51" s="12" customFormat="1" ht="13.5">
      <c r="B455" s="216"/>
      <c r="C455" s="217"/>
      <c r="D455" s="207" t="s">
        <v>166</v>
      </c>
      <c r="E455" s="218" t="s">
        <v>21</v>
      </c>
      <c r="F455" s="219" t="s">
        <v>816</v>
      </c>
      <c r="G455" s="217"/>
      <c r="H455" s="220">
        <v>60</v>
      </c>
      <c r="I455" s="221"/>
      <c r="J455" s="217"/>
      <c r="K455" s="217"/>
      <c r="L455" s="222"/>
      <c r="M455" s="223"/>
      <c r="N455" s="224"/>
      <c r="O455" s="224"/>
      <c r="P455" s="224"/>
      <c r="Q455" s="224"/>
      <c r="R455" s="224"/>
      <c r="S455" s="224"/>
      <c r="T455" s="225"/>
      <c r="AT455" s="226" t="s">
        <v>166</v>
      </c>
      <c r="AU455" s="226" t="s">
        <v>85</v>
      </c>
      <c r="AV455" s="12" t="s">
        <v>85</v>
      </c>
      <c r="AW455" s="12" t="s">
        <v>37</v>
      </c>
      <c r="AX455" s="12" t="s">
        <v>82</v>
      </c>
      <c r="AY455" s="226" t="s">
        <v>157</v>
      </c>
    </row>
    <row r="456" spans="2:65" s="1" customFormat="1" ht="22.8" customHeight="1">
      <c r="B456" s="40"/>
      <c r="C456" s="193" t="s">
        <v>94</v>
      </c>
      <c r="D456" s="193" t="s">
        <v>160</v>
      </c>
      <c r="E456" s="194" t="s">
        <v>817</v>
      </c>
      <c r="F456" s="195" t="s">
        <v>818</v>
      </c>
      <c r="G456" s="196" t="s">
        <v>577</v>
      </c>
      <c r="H456" s="197">
        <v>933.7</v>
      </c>
      <c r="I456" s="198">
        <v>958.76</v>
      </c>
      <c r="J456" s="199">
        <f>ROUND(I456*H456,2)</f>
        <v>895194.21</v>
      </c>
      <c r="K456" s="195" t="s">
        <v>214</v>
      </c>
      <c r="L456" s="60"/>
      <c r="M456" s="200" t="s">
        <v>21</v>
      </c>
      <c r="N456" s="201" t="s">
        <v>45</v>
      </c>
      <c r="O456" s="41"/>
      <c r="P456" s="202">
        <f>O456*H456</f>
        <v>0</v>
      </c>
      <c r="Q456" s="202">
        <v>0.0231</v>
      </c>
      <c r="R456" s="202">
        <f>Q456*H456</f>
        <v>21.56847</v>
      </c>
      <c r="S456" s="202">
        <v>0</v>
      </c>
      <c r="T456" s="203">
        <f>S456*H456</f>
        <v>0</v>
      </c>
      <c r="AR456" s="24" t="s">
        <v>164</v>
      </c>
      <c r="AT456" s="24" t="s">
        <v>160</v>
      </c>
      <c r="AU456" s="24" t="s">
        <v>85</v>
      </c>
      <c r="AY456" s="24" t="s">
        <v>157</v>
      </c>
      <c r="BE456" s="204">
        <f>IF(N456="základní",J456,0)</f>
        <v>895194.21</v>
      </c>
      <c r="BF456" s="204">
        <f>IF(N456="snížená",J456,0)</f>
        <v>0</v>
      </c>
      <c r="BG456" s="204">
        <f>IF(N456="zákl. přenesená",J456,0)</f>
        <v>0</v>
      </c>
      <c r="BH456" s="204">
        <f>IF(N456="sníž. přenesená",J456,0)</f>
        <v>0</v>
      </c>
      <c r="BI456" s="204">
        <f>IF(N456="nulová",J456,0)</f>
        <v>0</v>
      </c>
      <c r="BJ456" s="24" t="s">
        <v>82</v>
      </c>
      <c r="BK456" s="204">
        <f>ROUND(I456*H456,2)</f>
        <v>895194.21</v>
      </c>
      <c r="BL456" s="24" t="s">
        <v>164</v>
      </c>
      <c r="BM456" s="24" t="s">
        <v>819</v>
      </c>
    </row>
    <row r="457" spans="2:47" s="1" customFormat="1" ht="180">
      <c r="B457" s="40"/>
      <c r="C457" s="62"/>
      <c r="D457" s="207" t="s">
        <v>216</v>
      </c>
      <c r="E457" s="62"/>
      <c r="F457" s="227" t="s">
        <v>815</v>
      </c>
      <c r="G457" s="62"/>
      <c r="H457" s="62"/>
      <c r="I457" s="164"/>
      <c r="J457" s="62"/>
      <c r="K457" s="62"/>
      <c r="L457" s="60"/>
      <c r="M457" s="228"/>
      <c r="N457" s="41"/>
      <c r="O457" s="41"/>
      <c r="P457" s="41"/>
      <c r="Q457" s="41"/>
      <c r="R457" s="41"/>
      <c r="S457" s="41"/>
      <c r="T457" s="77"/>
      <c r="AT457" s="24" t="s">
        <v>216</v>
      </c>
      <c r="AU457" s="24" t="s">
        <v>85</v>
      </c>
    </row>
    <row r="458" spans="2:51" s="11" customFormat="1" ht="24">
      <c r="B458" s="205"/>
      <c r="C458" s="206"/>
      <c r="D458" s="207" t="s">
        <v>166</v>
      </c>
      <c r="E458" s="208" t="s">
        <v>21</v>
      </c>
      <c r="F458" s="209" t="s">
        <v>820</v>
      </c>
      <c r="G458" s="206"/>
      <c r="H458" s="208" t="s">
        <v>21</v>
      </c>
      <c r="I458" s="210"/>
      <c r="J458" s="206"/>
      <c r="K458" s="206"/>
      <c r="L458" s="211"/>
      <c r="M458" s="212"/>
      <c r="N458" s="213"/>
      <c r="O458" s="213"/>
      <c r="P458" s="213"/>
      <c r="Q458" s="213"/>
      <c r="R458" s="213"/>
      <c r="S458" s="213"/>
      <c r="T458" s="214"/>
      <c r="AT458" s="215" t="s">
        <v>166</v>
      </c>
      <c r="AU458" s="215" t="s">
        <v>85</v>
      </c>
      <c r="AV458" s="11" t="s">
        <v>82</v>
      </c>
      <c r="AW458" s="11" t="s">
        <v>37</v>
      </c>
      <c r="AX458" s="11" t="s">
        <v>74</v>
      </c>
      <c r="AY458" s="215" t="s">
        <v>157</v>
      </c>
    </row>
    <row r="459" spans="2:51" s="12" customFormat="1" ht="13.5">
      <c r="B459" s="216"/>
      <c r="C459" s="217"/>
      <c r="D459" s="207" t="s">
        <v>166</v>
      </c>
      <c r="E459" s="218" t="s">
        <v>21</v>
      </c>
      <c r="F459" s="219" t="s">
        <v>821</v>
      </c>
      <c r="G459" s="217"/>
      <c r="H459" s="220">
        <v>1029.7</v>
      </c>
      <c r="I459" s="221"/>
      <c r="J459" s="217"/>
      <c r="K459" s="217"/>
      <c r="L459" s="222"/>
      <c r="M459" s="223"/>
      <c r="N459" s="224"/>
      <c r="O459" s="224"/>
      <c r="P459" s="224"/>
      <c r="Q459" s="224"/>
      <c r="R459" s="224"/>
      <c r="S459" s="224"/>
      <c r="T459" s="225"/>
      <c r="AT459" s="226" t="s">
        <v>166</v>
      </c>
      <c r="AU459" s="226" t="s">
        <v>85</v>
      </c>
      <c r="AV459" s="12" t="s">
        <v>85</v>
      </c>
      <c r="AW459" s="12" t="s">
        <v>37</v>
      </c>
      <c r="AX459" s="12" t="s">
        <v>74</v>
      </c>
      <c r="AY459" s="226" t="s">
        <v>157</v>
      </c>
    </row>
    <row r="460" spans="2:51" s="12" customFormat="1" ht="13.5">
      <c r="B460" s="216"/>
      <c r="C460" s="217"/>
      <c r="D460" s="207" t="s">
        <v>166</v>
      </c>
      <c r="E460" s="218" t="s">
        <v>21</v>
      </c>
      <c r="F460" s="219" t="s">
        <v>822</v>
      </c>
      <c r="G460" s="217"/>
      <c r="H460" s="220">
        <v>-96</v>
      </c>
      <c r="I460" s="221"/>
      <c r="J460" s="217"/>
      <c r="K460" s="217"/>
      <c r="L460" s="222"/>
      <c r="M460" s="223"/>
      <c r="N460" s="224"/>
      <c r="O460" s="224"/>
      <c r="P460" s="224"/>
      <c r="Q460" s="224"/>
      <c r="R460" s="224"/>
      <c r="S460" s="224"/>
      <c r="T460" s="225"/>
      <c r="AT460" s="226" t="s">
        <v>166</v>
      </c>
      <c r="AU460" s="226" t="s">
        <v>85</v>
      </c>
      <c r="AV460" s="12" t="s">
        <v>85</v>
      </c>
      <c r="AW460" s="12" t="s">
        <v>37</v>
      </c>
      <c r="AX460" s="12" t="s">
        <v>74</v>
      </c>
      <c r="AY460" s="226" t="s">
        <v>157</v>
      </c>
    </row>
    <row r="461" spans="2:51" s="13" customFormat="1" ht="13.5">
      <c r="B461" s="232"/>
      <c r="C461" s="233"/>
      <c r="D461" s="207" t="s">
        <v>166</v>
      </c>
      <c r="E461" s="234" t="s">
        <v>21</v>
      </c>
      <c r="F461" s="235" t="s">
        <v>285</v>
      </c>
      <c r="G461" s="233"/>
      <c r="H461" s="236">
        <v>933.7</v>
      </c>
      <c r="I461" s="237"/>
      <c r="J461" s="233"/>
      <c r="K461" s="233"/>
      <c r="L461" s="238"/>
      <c r="M461" s="239"/>
      <c r="N461" s="240"/>
      <c r="O461" s="240"/>
      <c r="P461" s="240"/>
      <c r="Q461" s="240"/>
      <c r="R461" s="240"/>
      <c r="S461" s="240"/>
      <c r="T461" s="241"/>
      <c r="AT461" s="242" t="s">
        <v>166</v>
      </c>
      <c r="AU461" s="242" t="s">
        <v>85</v>
      </c>
      <c r="AV461" s="13" t="s">
        <v>164</v>
      </c>
      <c r="AW461" s="13" t="s">
        <v>37</v>
      </c>
      <c r="AX461" s="13" t="s">
        <v>82</v>
      </c>
      <c r="AY461" s="242" t="s">
        <v>157</v>
      </c>
    </row>
    <row r="462" spans="2:65" s="1" customFormat="1" ht="22.8" customHeight="1">
      <c r="B462" s="40"/>
      <c r="C462" s="193" t="s">
        <v>823</v>
      </c>
      <c r="D462" s="193" t="s">
        <v>160</v>
      </c>
      <c r="E462" s="194" t="s">
        <v>824</v>
      </c>
      <c r="F462" s="195" t="s">
        <v>825</v>
      </c>
      <c r="G462" s="196" t="s">
        <v>577</v>
      </c>
      <c r="H462" s="197">
        <v>36</v>
      </c>
      <c r="I462" s="198">
        <v>1364.39</v>
      </c>
      <c r="J462" s="199">
        <f>ROUND(I462*H462,2)</f>
        <v>49118.04</v>
      </c>
      <c r="K462" s="195" t="s">
        <v>214</v>
      </c>
      <c r="L462" s="60"/>
      <c r="M462" s="200" t="s">
        <v>21</v>
      </c>
      <c r="N462" s="201" t="s">
        <v>45</v>
      </c>
      <c r="O462" s="41"/>
      <c r="P462" s="202">
        <f>O462*H462</f>
        <v>0</v>
      </c>
      <c r="Q462" s="202">
        <v>0.0278</v>
      </c>
      <c r="R462" s="202">
        <f>Q462*H462</f>
        <v>1.0008</v>
      </c>
      <c r="S462" s="202">
        <v>0</v>
      </c>
      <c r="T462" s="203">
        <f>S462*H462</f>
        <v>0</v>
      </c>
      <c r="AR462" s="24" t="s">
        <v>164</v>
      </c>
      <c r="AT462" s="24" t="s">
        <v>160</v>
      </c>
      <c r="AU462" s="24" t="s">
        <v>85</v>
      </c>
      <c r="AY462" s="24" t="s">
        <v>157</v>
      </c>
      <c r="BE462" s="204">
        <f>IF(N462="základní",J462,0)</f>
        <v>49118.04</v>
      </c>
      <c r="BF462" s="204">
        <f>IF(N462="snížená",J462,0)</f>
        <v>0</v>
      </c>
      <c r="BG462" s="204">
        <f>IF(N462="zákl. přenesená",J462,0)</f>
        <v>0</v>
      </c>
      <c r="BH462" s="204">
        <f>IF(N462="sníž. přenesená",J462,0)</f>
        <v>0</v>
      </c>
      <c r="BI462" s="204">
        <f>IF(N462="nulová",J462,0)</f>
        <v>0</v>
      </c>
      <c r="BJ462" s="24" t="s">
        <v>82</v>
      </c>
      <c r="BK462" s="204">
        <f>ROUND(I462*H462,2)</f>
        <v>49118.04</v>
      </c>
      <c r="BL462" s="24" t="s">
        <v>164</v>
      </c>
      <c r="BM462" s="24" t="s">
        <v>826</v>
      </c>
    </row>
    <row r="463" spans="2:47" s="1" customFormat="1" ht="180">
      <c r="B463" s="40"/>
      <c r="C463" s="62"/>
      <c r="D463" s="207" t="s">
        <v>216</v>
      </c>
      <c r="E463" s="62"/>
      <c r="F463" s="227" t="s">
        <v>815</v>
      </c>
      <c r="G463" s="62"/>
      <c r="H463" s="62"/>
      <c r="I463" s="164"/>
      <c r="J463" s="62"/>
      <c r="K463" s="62"/>
      <c r="L463" s="60"/>
      <c r="M463" s="228"/>
      <c r="N463" s="41"/>
      <c r="O463" s="41"/>
      <c r="P463" s="41"/>
      <c r="Q463" s="41"/>
      <c r="R463" s="41"/>
      <c r="S463" s="41"/>
      <c r="T463" s="77"/>
      <c r="AT463" s="24" t="s">
        <v>216</v>
      </c>
      <c r="AU463" s="24" t="s">
        <v>85</v>
      </c>
    </row>
    <row r="464" spans="2:51" s="12" customFormat="1" ht="13.5">
      <c r="B464" s="216"/>
      <c r="C464" s="217"/>
      <c r="D464" s="207" t="s">
        <v>166</v>
      </c>
      <c r="E464" s="218" t="s">
        <v>21</v>
      </c>
      <c r="F464" s="219" t="s">
        <v>827</v>
      </c>
      <c r="G464" s="217"/>
      <c r="H464" s="220">
        <v>36</v>
      </c>
      <c r="I464" s="221"/>
      <c r="J464" s="217"/>
      <c r="K464" s="217"/>
      <c r="L464" s="222"/>
      <c r="M464" s="223"/>
      <c r="N464" s="224"/>
      <c r="O464" s="224"/>
      <c r="P464" s="224"/>
      <c r="Q464" s="224"/>
      <c r="R464" s="224"/>
      <c r="S464" s="224"/>
      <c r="T464" s="225"/>
      <c r="AT464" s="226" t="s">
        <v>166</v>
      </c>
      <c r="AU464" s="226" t="s">
        <v>85</v>
      </c>
      <c r="AV464" s="12" t="s">
        <v>85</v>
      </c>
      <c r="AW464" s="12" t="s">
        <v>37</v>
      </c>
      <c r="AX464" s="12" t="s">
        <v>82</v>
      </c>
      <c r="AY464" s="226" t="s">
        <v>157</v>
      </c>
    </row>
    <row r="465" spans="2:65" s="1" customFormat="1" ht="22.8" customHeight="1">
      <c r="B465" s="40"/>
      <c r="C465" s="193" t="s">
        <v>828</v>
      </c>
      <c r="D465" s="193" t="s">
        <v>160</v>
      </c>
      <c r="E465" s="194" t="s">
        <v>829</v>
      </c>
      <c r="F465" s="195" t="s">
        <v>830</v>
      </c>
      <c r="G465" s="196" t="s">
        <v>226</v>
      </c>
      <c r="H465" s="197">
        <v>251</v>
      </c>
      <c r="I465" s="198">
        <v>61.46</v>
      </c>
      <c r="J465" s="199">
        <f>ROUND(I465*H465,2)</f>
        <v>15426.46</v>
      </c>
      <c r="K465" s="195" t="s">
        <v>214</v>
      </c>
      <c r="L465" s="60"/>
      <c r="M465" s="200" t="s">
        <v>21</v>
      </c>
      <c r="N465" s="201" t="s">
        <v>45</v>
      </c>
      <c r="O465" s="41"/>
      <c r="P465" s="202">
        <f>O465*H465</f>
        <v>0</v>
      </c>
      <c r="Q465" s="202">
        <v>0</v>
      </c>
      <c r="R465" s="202">
        <f>Q465*H465</f>
        <v>0</v>
      </c>
      <c r="S465" s="202">
        <v>0</v>
      </c>
      <c r="T465" s="203">
        <f>S465*H465</f>
        <v>0</v>
      </c>
      <c r="AR465" s="24" t="s">
        <v>164</v>
      </c>
      <c r="AT465" s="24" t="s">
        <v>160</v>
      </c>
      <c r="AU465" s="24" t="s">
        <v>85</v>
      </c>
      <c r="AY465" s="24" t="s">
        <v>157</v>
      </c>
      <c r="BE465" s="204">
        <f>IF(N465="základní",J465,0)</f>
        <v>15426.46</v>
      </c>
      <c r="BF465" s="204">
        <f>IF(N465="snížená",J465,0)</f>
        <v>0</v>
      </c>
      <c r="BG465" s="204">
        <f>IF(N465="zákl. přenesená",J465,0)</f>
        <v>0</v>
      </c>
      <c r="BH465" s="204">
        <f>IF(N465="sníž. přenesená",J465,0)</f>
        <v>0</v>
      </c>
      <c r="BI465" s="204">
        <f>IF(N465="nulová",J465,0)</f>
        <v>0</v>
      </c>
      <c r="BJ465" s="24" t="s">
        <v>82</v>
      </c>
      <c r="BK465" s="204">
        <f>ROUND(I465*H465,2)</f>
        <v>15426.46</v>
      </c>
      <c r="BL465" s="24" t="s">
        <v>164</v>
      </c>
      <c r="BM465" s="24" t="s">
        <v>831</v>
      </c>
    </row>
    <row r="466" spans="2:47" s="1" customFormat="1" ht="120">
      <c r="B466" s="40"/>
      <c r="C466" s="62"/>
      <c r="D466" s="207" t="s">
        <v>216</v>
      </c>
      <c r="E466" s="62"/>
      <c r="F466" s="227" t="s">
        <v>832</v>
      </c>
      <c r="G466" s="62"/>
      <c r="H466" s="62"/>
      <c r="I466" s="164"/>
      <c r="J466" s="62"/>
      <c r="K466" s="62"/>
      <c r="L466" s="60"/>
      <c r="M466" s="228"/>
      <c r="N466" s="41"/>
      <c r="O466" s="41"/>
      <c r="P466" s="41"/>
      <c r="Q466" s="41"/>
      <c r="R466" s="41"/>
      <c r="S466" s="41"/>
      <c r="T466" s="77"/>
      <c r="AT466" s="24" t="s">
        <v>216</v>
      </c>
      <c r="AU466" s="24" t="s">
        <v>85</v>
      </c>
    </row>
    <row r="467" spans="2:51" s="12" customFormat="1" ht="13.5">
      <c r="B467" s="216"/>
      <c r="C467" s="217"/>
      <c r="D467" s="207" t="s">
        <v>166</v>
      </c>
      <c r="E467" s="218" t="s">
        <v>21</v>
      </c>
      <c r="F467" s="219" t="s">
        <v>833</v>
      </c>
      <c r="G467" s="217"/>
      <c r="H467" s="220">
        <v>227</v>
      </c>
      <c r="I467" s="221"/>
      <c r="J467" s="217"/>
      <c r="K467" s="217"/>
      <c r="L467" s="222"/>
      <c r="M467" s="223"/>
      <c r="N467" s="224"/>
      <c r="O467" s="224"/>
      <c r="P467" s="224"/>
      <c r="Q467" s="224"/>
      <c r="R467" s="224"/>
      <c r="S467" s="224"/>
      <c r="T467" s="225"/>
      <c r="AT467" s="226" t="s">
        <v>166</v>
      </c>
      <c r="AU467" s="226" t="s">
        <v>85</v>
      </c>
      <c r="AV467" s="12" t="s">
        <v>85</v>
      </c>
      <c r="AW467" s="12" t="s">
        <v>37</v>
      </c>
      <c r="AX467" s="12" t="s">
        <v>74</v>
      </c>
      <c r="AY467" s="226" t="s">
        <v>157</v>
      </c>
    </row>
    <row r="468" spans="2:51" s="12" customFormat="1" ht="13.5">
      <c r="B468" s="216"/>
      <c r="C468" s="217"/>
      <c r="D468" s="207" t="s">
        <v>166</v>
      </c>
      <c r="E468" s="218" t="s">
        <v>21</v>
      </c>
      <c r="F468" s="219" t="s">
        <v>834</v>
      </c>
      <c r="G468" s="217"/>
      <c r="H468" s="220">
        <v>24</v>
      </c>
      <c r="I468" s="221"/>
      <c r="J468" s="217"/>
      <c r="K468" s="217"/>
      <c r="L468" s="222"/>
      <c r="M468" s="223"/>
      <c r="N468" s="224"/>
      <c r="O468" s="224"/>
      <c r="P468" s="224"/>
      <c r="Q468" s="224"/>
      <c r="R468" s="224"/>
      <c r="S468" s="224"/>
      <c r="T468" s="225"/>
      <c r="AT468" s="226" t="s">
        <v>166</v>
      </c>
      <c r="AU468" s="226" t="s">
        <v>85</v>
      </c>
      <c r="AV468" s="12" t="s">
        <v>85</v>
      </c>
      <c r="AW468" s="12" t="s">
        <v>37</v>
      </c>
      <c r="AX468" s="12" t="s">
        <v>74</v>
      </c>
      <c r="AY468" s="226" t="s">
        <v>157</v>
      </c>
    </row>
    <row r="469" spans="2:51" s="13" customFormat="1" ht="13.5">
      <c r="B469" s="232"/>
      <c r="C469" s="233"/>
      <c r="D469" s="207" t="s">
        <v>166</v>
      </c>
      <c r="E469" s="234" t="s">
        <v>21</v>
      </c>
      <c r="F469" s="235" t="s">
        <v>285</v>
      </c>
      <c r="G469" s="233"/>
      <c r="H469" s="236">
        <v>251</v>
      </c>
      <c r="I469" s="237"/>
      <c r="J469" s="233"/>
      <c r="K469" s="233"/>
      <c r="L469" s="238"/>
      <c r="M469" s="239"/>
      <c r="N469" s="240"/>
      <c r="O469" s="240"/>
      <c r="P469" s="240"/>
      <c r="Q469" s="240"/>
      <c r="R469" s="240"/>
      <c r="S469" s="240"/>
      <c r="T469" s="241"/>
      <c r="AT469" s="242" t="s">
        <v>166</v>
      </c>
      <c r="AU469" s="242" t="s">
        <v>85</v>
      </c>
      <c r="AV469" s="13" t="s">
        <v>164</v>
      </c>
      <c r="AW469" s="13" t="s">
        <v>37</v>
      </c>
      <c r="AX469" s="13" t="s">
        <v>82</v>
      </c>
      <c r="AY469" s="242" t="s">
        <v>157</v>
      </c>
    </row>
    <row r="470" spans="2:65" s="1" customFormat="1" ht="14.4" customHeight="1">
      <c r="B470" s="40"/>
      <c r="C470" s="244" t="s">
        <v>835</v>
      </c>
      <c r="D470" s="244" t="s">
        <v>457</v>
      </c>
      <c r="E470" s="245" t="s">
        <v>836</v>
      </c>
      <c r="F470" s="246" t="s">
        <v>837</v>
      </c>
      <c r="G470" s="247" t="s">
        <v>226</v>
      </c>
      <c r="H470" s="248">
        <v>251</v>
      </c>
      <c r="I470" s="249">
        <v>295</v>
      </c>
      <c r="J470" s="250">
        <f>ROUND(I470*H470,2)</f>
        <v>74045</v>
      </c>
      <c r="K470" s="246" t="s">
        <v>214</v>
      </c>
      <c r="L470" s="251"/>
      <c r="M470" s="252" t="s">
        <v>21</v>
      </c>
      <c r="N470" s="253" t="s">
        <v>45</v>
      </c>
      <c r="O470" s="41"/>
      <c r="P470" s="202">
        <f>O470*H470</f>
        <v>0</v>
      </c>
      <c r="Q470" s="202">
        <v>0.00145</v>
      </c>
      <c r="R470" s="202">
        <f>Q470*H470</f>
        <v>0.36395</v>
      </c>
      <c r="S470" s="202">
        <v>0</v>
      </c>
      <c r="T470" s="203">
        <f>S470*H470</f>
        <v>0</v>
      </c>
      <c r="AR470" s="24" t="s">
        <v>251</v>
      </c>
      <c r="AT470" s="24" t="s">
        <v>457</v>
      </c>
      <c r="AU470" s="24" t="s">
        <v>85</v>
      </c>
      <c r="AY470" s="24" t="s">
        <v>157</v>
      </c>
      <c r="BE470" s="204">
        <f>IF(N470="základní",J470,0)</f>
        <v>74045</v>
      </c>
      <c r="BF470" s="204">
        <f>IF(N470="snížená",J470,0)</f>
        <v>0</v>
      </c>
      <c r="BG470" s="204">
        <f>IF(N470="zákl. přenesená",J470,0)</f>
        <v>0</v>
      </c>
      <c r="BH470" s="204">
        <f>IF(N470="sníž. přenesená",J470,0)</f>
        <v>0</v>
      </c>
      <c r="BI470" s="204">
        <f>IF(N470="nulová",J470,0)</f>
        <v>0</v>
      </c>
      <c r="BJ470" s="24" t="s">
        <v>82</v>
      </c>
      <c r="BK470" s="204">
        <f>ROUND(I470*H470,2)</f>
        <v>74045</v>
      </c>
      <c r="BL470" s="24" t="s">
        <v>164</v>
      </c>
      <c r="BM470" s="24" t="s">
        <v>838</v>
      </c>
    </row>
    <row r="471" spans="2:51" s="12" customFormat="1" ht="13.5">
      <c r="B471" s="216"/>
      <c r="C471" s="217"/>
      <c r="D471" s="207" t="s">
        <v>166</v>
      </c>
      <c r="E471" s="218" t="s">
        <v>21</v>
      </c>
      <c r="F471" s="219" t="s">
        <v>839</v>
      </c>
      <c r="G471" s="217"/>
      <c r="H471" s="220">
        <v>251</v>
      </c>
      <c r="I471" s="221"/>
      <c r="J471" s="217"/>
      <c r="K471" s="217"/>
      <c r="L471" s="222"/>
      <c r="M471" s="223"/>
      <c r="N471" s="224"/>
      <c r="O471" s="224"/>
      <c r="P471" s="224"/>
      <c r="Q471" s="224"/>
      <c r="R471" s="224"/>
      <c r="S471" s="224"/>
      <c r="T471" s="225"/>
      <c r="AT471" s="226" t="s">
        <v>166</v>
      </c>
      <c r="AU471" s="226" t="s">
        <v>85</v>
      </c>
      <c r="AV471" s="12" t="s">
        <v>85</v>
      </c>
      <c r="AW471" s="12" t="s">
        <v>37</v>
      </c>
      <c r="AX471" s="12" t="s">
        <v>82</v>
      </c>
      <c r="AY471" s="226" t="s">
        <v>157</v>
      </c>
    </row>
    <row r="472" spans="2:65" s="1" customFormat="1" ht="22.8" customHeight="1">
      <c r="B472" s="40"/>
      <c r="C472" s="193" t="s">
        <v>840</v>
      </c>
      <c r="D472" s="193" t="s">
        <v>160</v>
      </c>
      <c r="E472" s="194" t="s">
        <v>841</v>
      </c>
      <c r="F472" s="195" t="s">
        <v>842</v>
      </c>
      <c r="G472" s="196" t="s">
        <v>226</v>
      </c>
      <c r="H472" s="197">
        <v>98</v>
      </c>
      <c r="I472" s="198">
        <v>61.46</v>
      </c>
      <c r="J472" s="199">
        <f>ROUND(I472*H472,2)</f>
        <v>6023.08</v>
      </c>
      <c r="K472" s="195" t="s">
        <v>214</v>
      </c>
      <c r="L472" s="60"/>
      <c r="M472" s="200" t="s">
        <v>21</v>
      </c>
      <c r="N472" s="201" t="s">
        <v>45</v>
      </c>
      <c r="O472" s="41"/>
      <c r="P472" s="202">
        <f>O472*H472</f>
        <v>0</v>
      </c>
      <c r="Q472" s="202">
        <v>0.00036</v>
      </c>
      <c r="R472" s="202">
        <f>Q472*H472</f>
        <v>0.03528</v>
      </c>
      <c r="S472" s="202">
        <v>0</v>
      </c>
      <c r="T472" s="203">
        <f>S472*H472</f>
        <v>0</v>
      </c>
      <c r="AR472" s="24" t="s">
        <v>164</v>
      </c>
      <c r="AT472" s="24" t="s">
        <v>160</v>
      </c>
      <c r="AU472" s="24" t="s">
        <v>85</v>
      </c>
      <c r="AY472" s="24" t="s">
        <v>157</v>
      </c>
      <c r="BE472" s="204">
        <f>IF(N472="základní",J472,0)</f>
        <v>6023.08</v>
      </c>
      <c r="BF472" s="204">
        <f>IF(N472="snížená",J472,0)</f>
        <v>0</v>
      </c>
      <c r="BG472" s="204">
        <f>IF(N472="zákl. přenesená",J472,0)</f>
        <v>0</v>
      </c>
      <c r="BH472" s="204">
        <f>IF(N472="sníž. přenesená",J472,0)</f>
        <v>0</v>
      </c>
      <c r="BI472" s="204">
        <f>IF(N472="nulová",J472,0)</f>
        <v>0</v>
      </c>
      <c r="BJ472" s="24" t="s">
        <v>82</v>
      </c>
      <c r="BK472" s="204">
        <f>ROUND(I472*H472,2)</f>
        <v>6023.08</v>
      </c>
      <c r="BL472" s="24" t="s">
        <v>164</v>
      </c>
      <c r="BM472" s="24" t="s">
        <v>843</v>
      </c>
    </row>
    <row r="473" spans="2:47" s="1" customFormat="1" ht="120">
      <c r="B473" s="40"/>
      <c r="C473" s="62"/>
      <c r="D473" s="207" t="s">
        <v>216</v>
      </c>
      <c r="E473" s="62"/>
      <c r="F473" s="227" t="s">
        <v>832</v>
      </c>
      <c r="G473" s="62"/>
      <c r="H473" s="62"/>
      <c r="I473" s="164"/>
      <c r="J473" s="62"/>
      <c r="K473" s="62"/>
      <c r="L473" s="60"/>
      <c r="M473" s="228"/>
      <c r="N473" s="41"/>
      <c r="O473" s="41"/>
      <c r="P473" s="41"/>
      <c r="Q473" s="41"/>
      <c r="R473" s="41"/>
      <c r="S473" s="41"/>
      <c r="T473" s="77"/>
      <c r="AT473" s="24" t="s">
        <v>216</v>
      </c>
      <c r="AU473" s="24" t="s">
        <v>85</v>
      </c>
    </row>
    <row r="474" spans="2:51" s="12" customFormat="1" ht="13.5">
      <c r="B474" s="216"/>
      <c r="C474" s="217"/>
      <c r="D474" s="207" t="s">
        <v>166</v>
      </c>
      <c r="E474" s="218" t="s">
        <v>21</v>
      </c>
      <c r="F474" s="219" t="s">
        <v>844</v>
      </c>
      <c r="G474" s="217"/>
      <c r="H474" s="220">
        <v>98</v>
      </c>
      <c r="I474" s="221"/>
      <c r="J474" s="217"/>
      <c r="K474" s="217"/>
      <c r="L474" s="222"/>
      <c r="M474" s="223"/>
      <c r="N474" s="224"/>
      <c r="O474" s="224"/>
      <c r="P474" s="224"/>
      <c r="Q474" s="224"/>
      <c r="R474" s="224"/>
      <c r="S474" s="224"/>
      <c r="T474" s="225"/>
      <c r="AT474" s="226" t="s">
        <v>166</v>
      </c>
      <c r="AU474" s="226" t="s">
        <v>85</v>
      </c>
      <c r="AV474" s="12" t="s">
        <v>85</v>
      </c>
      <c r="AW474" s="12" t="s">
        <v>37</v>
      </c>
      <c r="AX474" s="12" t="s">
        <v>82</v>
      </c>
      <c r="AY474" s="226" t="s">
        <v>157</v>
      </c>
    </row>
    <row r="475" spans="2:65" s="1" customFormat="1" ht="14.4" customHeight="1">
      <c r="B475" s="40"/>
      <c r="C475" s="244" t="s">
        <v>845</v>
      </c>
      <c r="D475" s="244" t="s">
        <v>457</v>
      </c>
      <c r="E475" s="245" t="s">
        <v>846</v>
      </c>
      <c r="F475" s="246" t="s">
        <v>847</v>
      </c>
      <c r="G475" s="247" t="s">
        <v>226</v>
      </c>
      <c r="H475" s="248">
        <v>98</v>
      </c>
      <c r="I475" s="249">
        <v>295</v>
      </c>
      <c r="J475" s="250">
        <f>ROUND(I475*H475,2)</f>
        <v>28910</v>
      </c>
      <c r="K475" s="246" t="s">
        <v>214</v>
      </c>
      <c r="L475" s="251"/>
      <c r="M475" s="252" t="s">
        <v>21</v>
      </c>
      <c r="N475" s="253" t="s">
        <v>45</v>
      </c>
      <c r="O475" s="41"/>
      <c r="P475" s="202">
        <f>O475*H475</f>
        <v>0</v>
      </c>
      <c r="Q475" s="202">
        <v>0.0025</v>
      </c>
      <c r="R475" s="202">
        <f>Q475*H475</f>
        <v>0.245</v>
      </c>
      <c r="S475" s="202">
        <v>0</v>
      </c>
      <c r="T475" s="203">
        <f>S475*H475</f>
        <v>0</v>
      </c>
      <c r="AR475" s="24" t="s">
        <v>251</v>
      </c>
      <c r="AT475" s="24" t="s">
        <v>457</v>
      </c>
      <c r="AU475" s="24" t="s">
        <v>85</v>
      </c>
      <c r="AY475" s="24" t="s">
        <v>157</v>
      </c>
      <c r="BE475" s="204">
        <f>IF(N475="základní",J475,0)</f>
        <v>28910</v>
      </c>
      <c r="BF475" s="204">
        <f>IF(N475="snížená",J475,0)</f>
        <v>0</v>
      </c>
      <c r="BG475" s="204">
        <f>IF(N475="zákl. přenesená",J475,0)</f>
        <v>0</v>
      </c>
      <c r="BH475" s="204">
        <f>IF(N475="sníž. přenesená",J475,0)</f>
        <v>0</v>
      </c>
      <c r="BI475" s="204">
        <f>IF(N475="nulová",J475,0)</f>
        <v>0</v>
      </c>
      <c r="BJ475" s="24" t="s">
        <v>82</v>
      </c>
      <c r="BK475" s="204">
        <f>ROUND(I475*H475,2)</f>
        <v>28910</v>
      </c>
      <c r="BL475" s="24" t="s">
        <v>164</v>
      </c>
      <c r="BM475" s="24" t="s">
        <v>848</v>
      </c>
    </row>
    <row r="476" spans="2:51" s="12" customFormat="1" ht="13.5">
      <c r="B476" s="216"/>
      <c r="C476" s="217"/>
      <c r="D476" s="207" t="s">
        <v>166</v>
      </c>
      <c r="E476" s="218" t="s">
        <v>21</v>
      </c>
      <c r="F476" s="219" t="s">
        <v>849</v>
      </c>
      <c r="G476" s="217"/>
      <c r="H476" s="220">
        <v>98</v>
      </c>
      <c r="I476" s="221"/>
      <c r="J476" s="217"/>
      <c r="K476" s="217"/>
      <c r="L476" s="222"/>
      <c r="M476" s="223"/>
      <c r="N476" s="224"/>
      <c r="O476" s="224"/>
      <c r="P476" s="224"/>
      <c r="Q476" s="224"/>
      <c r="R476" s="224"/>
      <c r="S476" s="224"/>
      <c r="T476" s="225"/>
      <c r="AT476" s="226" t="s">
        <v>166</v>
      </c>
      <c r="AU476" s="226" t="s">
        <v>85</v>
      </c>
      <c r="AV476" s="12" t="s">
        <v>85</v>
      </c>
      <c r="AW476" s="12" t="s">
        <v>37</v>
      </c>
      <c r="AX476" s="12" t="s">
        <v>82</v>
      </c>
      <c r="AY476" s="226" t="s">
        <v>157</v>
      </c>
    </row>
    <row r="477" spans="2:65" s="1" customFormat="1" ht="22.8" customHeight="1">
      <c r="B477" s="40"/>
      <c r="C477" s="193" t="s">
        <v>850</v>
      </c>
      <c r="D477" s="193" t="s">
        <v>160</v>
      </c>
      <c r="E477" s="194" t="s">
        <v>851</v>
      </c>
      <c r="F477" s="195" t="s">
        <v>852</v>
      </c>
      <c r="G477" s="196" t="s">
        <v>226</v>
      </c>
      <c r="H477" s="197">
        <v>13</v>
      </c>
      <c r="I477" s="198">
        <v>694.49</v>
      </c>
      <c r="J477" s="199">
        <f>ROUND(I477*H477,2)</f>
        <v>9028.37</v>
      </c>
      <c r="K477" s="195" t="s">
        <v>214</v>
      </c>
      <c r="L477" s="60"/>
      <c r="M477" s="200" t="s">
        <v>21</v>
      </c>
      <c r="N477" s="201" t="s">
        <v>45</v>
      </c>
      <c r="O477" s="41"/>
      <c r="P477" s="202">
        <f>O477*H477</f>
        <v>0</v>
      </c>
      <c r="Q477" s="202">
        <v>0.0007</v>
      </c>
      <c r="R477" s="202">
        <f>Q477*H477</f>
        <v>0.0091</v>
      </c>
      <c r="S477" s="202">
        <v>0</v>
      </c>
      <c r="T477" s="203">
        <f>S477*H477</f>
        <v>0</v>
      </c>
      <c r="AR477" s="24" t="s">
        <v>164</v>
      </c>
      <c r="AT477" s="24" t="s">
        <v>160</v>
      </c>
      <c r="AU477" s="24" t="s">
        <v>85</v>
      </c>
      <c r="AY477" s="24" t="s">
        <v>157</v>
      </c>
      <c r="BE477" s="204">
        <f>IF(N477="základní",J477,0)</f>
        <v>9028.37</v>
      </c>
      <c r="BF477" s="204">
        <f>IF(N477="snížená",J477,0)</f>
        <v>0</v>
      </c>
      <c r="BG477" s="204">
        <f>IF(N477="zákl. přenesená",J477,0)</f>
        <v>0</v>
      </c>
      <c r="BH477" s="204">
        <f>IF(N477="sníž. přenesená",J477,0)</f>
        <v>0</v>
      </c>
      <c r="BI477" s="204">
        <f>IF(N477="nulová",J477,0)</f>
        <v>0</v>
      </c>
      <c r="BJ477" s="24" t="s">
        <v>82</v>
      </c>
      <c r="BK477" s="204">
        <f>ROUND(I477*H477,2)</f>
        <v>9028.37</v>
      </c>
      <c r="BL477" s="24" t="s">
        <v>164</v>
      </c>
      <c r="BM477" s="24" t="s">
        <v>853</v>
      </c>
    </row>
    <row r="478" spans="2:47" s="1" customFormat="1" ht="228">
      <c r="B478" s="40"/>
      <c r="C478" s="62"/>
      <c r="D478" s="207" t="s">
        <v>216</v>
      </c>
      <c r="E478" s="62"/>
      <c r="F478" s="227" t="s">
        <v>854</v>
      </c>
      <c r="G478" s="62"/>
      <c r="H478" s="62"/>
      <c r="I478" s="164"/>
      <c r="J478" s="62"/>
      <c r="K478" s="62"/>
      <c r="L478" s="60"/>
      <c r="M478" s="228"/>
      <c r="N478" s="41"/>
      <c r="O478" s="41"/>
      <c r="P478" s="41"/>
      <c r="Q478" s="41"/>
      <c r="R478" s="41"/>
      <c r="S478" s="41"/>
      <c r="T478" s="77"/>
      <c r="AT478" s="24" t="s">
        <v>216</v>
      </c>
      <c r="AU478" s="24" t="s">
        <v>85</v>
      </c>
    </row>
    <row r="479" spans="2:51" s="12" customFormat="1" ht="13.5">
      <c r="B479" s="216"/>
      <c r="C479" s="217"/>
      <c r="D479" s="207" t="s">
        <v>166</v>
      </c>
      <c r="E479" s="218" t="s">
        <v>21</v>
      </c>
      <c r="F479" s="219" t="s">
        <v>855</v>
      </c>
      <c r="G479" s="217"/>
      <c r="H479" s="220">
        <v>13</v>
      </c>
      <c r="I479" s="221"/>
      <c r="J479" s="217"/>
      <c r="K479" s="217"/>
      <c r="L479" s="222"/>
      <c r="M479" s="223"/>
      <c r="N479" s="224"/>
      <c r="O479" s="224"/>
      <c r="P479" s="224"/>
      <c r="Q479" s="224"/>
      <c r="R479" s="224"/>
      <c r="S479" s="224"/>
      <c r="T479" s="225"/>
      <c r="AT479" s="226" t="s">
        <v>166</v>
      </c>
      <c r="AU479" s="226" t="s">
        <v>85</v>
      </c>
      <c r="AV479" s="12" t="s">
        <v>85</v>
      </c>
      <c r="AW479" s="12" t="s">
        <v>37</v>
      </c>
      <c r="AX479" s="12" t="s">
        <v>82</v>
      </c>
      <c r="AY479" s="226" t="s">
        <v>157</v>
      </c>
    </row>
    <row r="480" spans="2:65" s="1" customFormat="1" ht="14.4" customHeight="1">
      <c r="B480" s="40"/>
      <c r="C480" s="244" t="s">
        <v>856</v>
      </c>
      <c r="D480" s="244" t="s">
        <v>457</v>
      </c>
      <c r="E480" s="245" t="s">
        <v>857</v>
      </c>
      <c r="F480" s="246" t="s">
        <v>858</v>
      </c>
      <c r="G480" s="247" t="s">
        <v>226</v>
      </c>
      <c r="H480" s="248">
        <v>5</v>
      </c>
      <c r="I480" s="249">
        <v>661.3</v>
      </c>
      <c r="J480" s="250">
        <f>ROUND(I480*H480,2)</f>
        <v>3306.5</v>
      </c>
      <c r="K480" s="246" t="s">
        <v>214</v>
      </c>
      <c r="L480" s="251"/>
      <c r="M480" s="252" t="s">
        <v>21</v>
      </c>
      <c r="N480" s="253" t="s">
        <v>45</v>
      </c>
      <c r="O480" s="41"/>
      <c r="P480" s="202">
        <f>O480*H480</f>
        <v>0</v>
      </c>
      <c r="Q480" s="202">
        <v>0.005</v>
      </c>
      <c r="R480" s="202">
        <f>Q480*H480</f>
        <v>0.025</v>
      </c>
      <c r="S480" s="202">
        <v>0</v>
      </c>
      <c r="T480" s="203">
        <f>S480*H480</f>
        <v>0</v>
      </c>
      <c r="AR480" s="24" t="s">
        <v>251</v>
      </c>
      <c r="AT480" s="24" t="s">
        <v>457</v>
      </c>
      <c r="AU480" s="24" t="s">
        <v>85</v>
      </c>
      <c r="AY480" s="24" t="s">
        <v>157</v>
      </c>
      <c r="BE480" s="204">
        <f>IF(N480="základní",J480,0)</f>
        <v>3306.5</v>
      </c>
      <c r="BF480" s="204">
        <f>IF(N480="snížená",J480,0)</f>
        <v>0</v>
      </c>
      <c r="BG480" s="204">
        <f>IF(N480="zákl. přenesená",J480,0)</f>
        <v>0</v>
      </c>
      <c r="BH480" s="204">
        <f>IF(N480="sníž. přenesená",J480,0)</f>
        <v>0</v>
      </c>
      <c r="BI480" s="204">
        <f>IF(N480="nulová",J480,0)</f>
        <v>0</v>
      </c>
      <c r="BJ480" s="24" t="s">
        <v>82</v>
      </c>
      <c r="BK480" s="204">
        <f>ROUND(I480*H480,2)</f>
        <v>3306.5</v>
      </c>
      <c r="BL480" s="24" t="s">
        <v>164</v>
      </c>
      <c r="BM480" s="24" t="s">
        <v>859</v>
      </c>
    </row>
    <row r="481" spans="2:51" s="12" customFormat="1" ht="13.5">
      <c r="B481" s="216"/>
      <c r="C481" s="217"/>
      <c r="D481" s="207" t="s">
        <v>166</v>
      </c>
      <c r="E481" s="218" t="s">
        <v>21</v>
      </c>
      <c r="F481" s="219" t="s">
        <v>860</v>
      </c>
      <c r="G481" s="217"/>
      <c r="H481" s="220">
        <v>2</v>
      </c>
      <c r="I481" s="221"/>
      <c r="J481" s="217"/>
      <c r="K481" s="217"/>
      <c r="L481" s="222"/>
      <c r="M481" s="223"/>
      <c r="N481" s="224"/>
      <c r="O481" s="224"/>
      <c r="P481" s="224"/>
      <c r="Q481" s="224"/>
      <c r="R481" s="224"/>
      <c r="S481" s="224"/>
      <c r="T481" s="225"/>
      <c r="AT481" s="226" t="s">
        <v>166</v>
      </c>
      <c r="AU481" s="226" t="s">
        <v>85</v>
      </c>
      <c r="AV481" s="12" t="s">
        <v>85</v>
      </c>
      <c r="AW481" s="12" t="s">
        <v>37</v>
      </c>
      <c r="AX481" s="12" t="s">
        <v>74</v>
      </c>
      <c r="AY481" s="226" t="s">
        <v>157</v>
      </c>
    </row>
    <row r="482" spans="2:51" s="12" customFormat="1" ht="13.5">
      <c r="B482" s="216"/>
      <c r="C482" s="217"/>
      <c r="D482" s="207" t="s">
        <v>166</v>
      </c>
      <c r="E482" s="218" t="s">
        <v>21</v>
      </c>
      <c r="F482" s="219" t="s">
        <v>861</v>
      </c>
      <c r="G482" s="217"/>
      <c r="H482" s="220">
        <v>3</v>
      </c>
      <c r="I482" s="221"/>
      <c r="J482" s="217"/>
      <c r="K482" s="217"/>
      <c r="L482" s="222"/>
      <c r="M482" s="223"/>
      <c r="N482" s="224"/>
      <c r="O482" s="224"/>
      <c r="P482" s="224"/>
      <c r="Q482" s="224"/>
      <c r="R482" s="224"/>
      <c r="S482" s="224"/>
      <c r="T482" s="225"/>
      <c r="AT482" s="226" t="s">
        <v>166</v>
      </c>
      <c r="AU482" s="226" t="s">
        <v>85</v>
      </c>
      <c r="AV482" s="12" t="s">
        <v>85</v>
      </c>
      <c r="AW482" s="12" t="s">
        <v>37</v>
      </c>
      <c r="AX482" s="12" t="s">
        <v>74</v>
      </c>
      <c r="AY482" s="226" t="s">
        <v>157</v>
      </c>
    </row>
    <row r="483" spans="2:51" s="13" customFormat="1" ht="13.5">
      <c r="B483" s="232"/>
      <c r="C483" s="233"/>
      <c r="D483" s="207" t="s">
        <v>166</v>
      </c>
      <c r="E483" s="234" t="s">
        <v>21</v>
      </c>
      <c r="F483" s="235" t="s">
        <v>285</v>
      </c>
      <c r="G483" s="233"/>
      <c r="H483" s="236">
        <v>5</v>
      </c>
      <c r="I483" s="237"/>
      <c r="J483" s="233"/>
      <c r="K483" s="233"/>
      <c r="L483" s="238"/>
      <c r="M483" s="239"/>
      <c r="N483" s="240"/>
      <c r="O483" s="240"/>
      <c r="P483" s="240"/>
      <c r="Q483" s="240"/>
      <c r="R483" s="240"/>
      <c r="S483" s="240"/>
      <c r="T483" s="241"/>
      <c r="AT483" s="242" t="s">
        <v>166</v>
      </c>
      <c r="AU483" s="242" t="s">
        <v>85</v>
      </c>
      <c r="AV483" s="13" t="s">
        <v>164</v>
      </c>
      <c r="AW483" s="13" t="s">
        <v>37</v>
      </c>
      <c r="AX483" s="13" t="s">
        <v>82</v>
      </c>
      <c r="AY483" s="242" t="s">
        <v>157</v>
      </c>
    </row>
    <row r="484" spans="2:65" s="1" customFormat="1" ht="14.4" customHeight="1">
      <c r="B484" s="40"/>
      <c r="C484" s="244" t="s">
        <v>862</v>
      </c>
      <c r="D484" s="244" t="s">
        <v>457</v>
      </c>
      <c r="E484" s="245" t="s">
        <v>863</v>
      </c>
      <c r="F484" s="246" t="s">
        <v>864</v>
      </c>
      <c r="G484" s="247" t="s">
        <v>226</v>
      </c>
      <c r="H484" s="248">
        <v>3</v>
      </c>
      <c r="I484" s="249">
        <v>1006.7</v>
      </c>
      <c r="J484" s="250">
        <f>ROUND(I484*H484,2)</f>
        <v>3020.1</v>
      </c>
      <c r="K484" s="246" t="s">
        <v>214</v>
      </c>
      <c r="L484" s="251"/>
      <c r="M484" s="252" t="s">
        <v>21</v>
      </c>
      <c r="N484" s="253" t="s">
        <v>45</v>
      </c>
      <c r="O484" s="41"/>
      <c r="P484" s="202">
        <f>O484*H484</f>
        <v>0</v>
      </c>
      <c r="Q484" s="202">
        <v>0.006</v>
      </c>
      <c r="R484" s="202">
        <f>Q484*H484</f>
        <v>0.018000000000000002</v>
      </c>
      <c r="S484" s="202">
        <v>0</v>
      </c>
      <c r="T484" s="203">
        <f>S484*H484</f>
        <v>0</v>
      </c>
      <c r="AR484" s="24" t="s">
        <v>251</v>
      </c>
      <c r="AT484" s="24" t="s">
        <v>457</v>
      </c>
      <c r="AU484" s="24" t="s">
        <v>85</v>
      </c>
      <c r="AY484" s="24" t="s">
        <v>157</v>
      </c>
      <c r="BE484" s="204">
        <f>IF(N484="základní",J484,0)</f>
        <v>3020.1</v>
      </c>
      <c r="BF484" s="204">
        <f>IF(N484="snížená",J484,0)</f>
        <v>0</v>
      </c>
      <c r="BG484" s="204">
        <f>IF(N484="zákl. přenesená",J484,0)</f>
        <v>0</v>
      </c>
      <c r="BH484" s="204">
        <f>IF(N484="sníž. přenesená",J484,0)</f>
        <v>0</v>
      </c>
      <c r="BI484" s="204">
        <f>IF(N484="nulová",J484,0)</f>
        <v>0</v>
      </c>
      <c r="BJ484" s="24" t="s">
        <v>82</v>
      </c>
      <c r="BK484" s="204">
        <f>ROUND(I484*H484,2)</f>
        <v>3020.1</v>
      </c>
      <c r="BL484" s="24" t="s">
        <v>164</v>
      </c>
      <c r="BM484" s="24" t="s">
        <v>865</v>
      </c>
    </row>
    <row r="485" spans="2:51" s="12" customFormat="1" ht="13.5">
      <c r="B485" s="216"/>
      <c r="C485" s="217"/>
      <c r="D485" s="207" t="s">
        <v>166</v>
      </c>
      <c r="E485" s="218" t="s">
        <v>21</v>
      </c>
      <c r="F485" s="219" t="s">
        <v>866</v>
      </c>
      <c r="G485" s="217"/>
      <c r="H485" s="220">
        <v>3</v>
      </c>
      <c r="I485" s="221"/>
      <c r="J485" s="217"/>
      <c r="K485" s="217"/>
      <c r="L485" s="222"/>
      <c r="M485" s="223"/>
      <c r="N485" s="224"/>
      <c r="O485" s="224"/>
      <c r="P485" s="224"/>
      <c r="Q485" s="224"/>
      <c r="R485" s="224"/>
      <c r="S485" s="224"/>
      <c r="T485" s="225"/>
      <c r="AT485" s="226" t="s">
        <v>166</v>
      </c>
      <c r="AU485" s="226" t="s">
        <v>85</v>
      </c>
      <c r="AV485" s="12" t="s">
        <v>85</v>
      </c>
      <c r="AW485" s="12" t="s">
        <v>37</v>
      </c>
      <c r="AX485" s="12" t="s">
        <v>82</v>
      </c>
      <c r="AY485" s="226" t="s">
        <v>157</v>
      </c>
    </row>
    <row r="486" spans="2:65" s="1" customFormat="1" ht="22.8" customHeight="1">
      <c r="B486" s="40"/>
      <c r="C486" s="244" t="s">
        <v>867</v>
      </c>
      <c r="D486" s="244" t="s">
        <v>457</v>
      </c>
      <c r="E486" s="245" t="s">
        <v>868</v>
      </c>
      <c r="F486" s="246" t="s">
        <v>869</v>
      </c>
      <c r="G486" s="247" t="s">
        <v>226</v>
      </c>
      <c r="H486" s="248">
        <v>1</v>
      </c>
      <c r="I486" s="249">
        <v>968.59</v>
      </c>
      <c r="J486" s="250">
        <f>ROUND(I486*H486,2)</f>
        <v>968.59</v>
      </c>
      <c r="K486" s="246" t="s">
        <v>214</v>
      </c>
      <c r="L486" s="251"/>
      <c r="M486" s="252" t="s">
        <v>21</v>
      </c>
      <c r="N486" s="253" t="s">
        <v>45</v>
      </c>
      <c r="O486" s="41"/>
      <c r="P486" s="202">
        <f>O486*H486</f>
        <v>0</v>
      </c>
      <c r="Q486" s="202">
        <v>0.006</v>
      </c>
      <c r="R486" s="202">
        <f>Q486*H486</f>
        <v>0.006</v>
      </c>
      <c r="S486" s="202">
        <v>0</v>
      </c>
      <c r="T486" s="203">
        <f>S486*H486</f>
        <v>0</v>
      </c>
      <c r="AR486" s="24" t="s">
        <v>251</v>
      </c>
      <c r="AT486" s="24" t="s">
        <v>457</v>
      </c>
      <c r="AU486" s="24" t="s">
        <v>85</v>
      </c>
      <c r="AY486" s="24" t="s">
        <v>157</v>
      </c>
      <c r="BE486" s="204">
        <f>IF(N486="základní",J486,0)</f>
        <v>968.59</v>
      </c>
      <c r="BF486" s="204">
        <f>IF(N486="snížená",J486,0)</f>
        <v>0</v>
      </c>
      <c r="BG486" s="204">
        <f>IF(N486="zákl. přenesená",J486,0)</f>
        <v>0</v>
      </c>
      <c r="BH486" s="204">
        <f>IF(N486="sníž. přenesená",J486,0)</f>
        <v>0</v>
      </c>
      <c r="BI486" s="204">
        <f>IF(N486="nulová",J486,0)</f>
        <v>0</v>
      </c>
      <c r="BJ486" s="24" t="s">
        <v>82</v>
      </c>
      <c r="BK486" s="204">
        <f>ROUND(I486*H486,2)</f>
        <v>968.59</v>
      </c>
      <c r="BL486" s="24" t="s">
        <v>164</v>
      </c>
      <c r="BM486" s="24" t="s">
        <v>870</v>
      </c>
    </row>
    <row r="487" spans="2:51" s="12" customFormat="1" ht="13.5">
      <c r="B487" s="216"/>
      <c r="C487" s="217"/>
      <c r="D487" s="207" t="s">
        <v>166</v>
      </c>
      <c r="E487" s="218" t="s">
        <v>21</v>
      </c>
      <c r="F487" s="219" t="s">
        <v>871</v>
      </c>
      <c r="G487" s="217"/>
      <c r="H487" s="220">
        <v>1</v>
      </c>
      <c r="I487" s="221"/>
      <c r="J487" s="217"/>
      <c r="K487" s="217"/>
      <c r="L487" s="222"/>
      <c r="M487" s="223"/>
      <c r="N487" s="224"/>
      <c r="O487" s="224"/>
      <c r="P487" s="224"/>
      <c r="Q487" s="224"/>
      <c r="R487" s="224"/>
      <c r="S487" s="224"/>
      <c r="T487" s="225"/>
      <c r="AT487" s="226" t="s">
        <v>166</v>
      </c>
      <c r="AU487" s="226" t="s">
        <v>85</v>
      </c>
      <c r="AV487" s="12" t="s">
        <v>85</v>
      </c>
      <c r="AW487" s="12" t="s">
        <v>37</v>
      </c>
      <c r="AX487" s="12" t="s">
        <v>82</v>
      </c>
      <c r="AY487" s="226" t="s">
        <v>157</v>
      </c>
    </row>
    <row r="488" spans="2:65" s="1" customFormat="1" ht="14.4" customHeight="1">
      <c r="B488" s="40"/>
      <c r="C488" s="244" t="s">
        <v>872</v>
      </c>
      <c r="D488" s="244" t="s">
        <v>457</v>
      </c>
      <c r="E488" s="245" t="s">
        <v>873</v>
      </c>
      <c r="F488" s="246" t="s">
        <v>874</v>
      </c>
      <c r="G488" s="247" t="s">
        <v>226</v>
      </c>
      <c r="H488" s="248">
        <v>1</v>
      </c>
      <c r="I488" s="249">
        <v>354</v>
      </c>
      <c r="J488" s="250">
        <f>ROUND(I488*H488,2)</f>
        <v>354</v>
      </c>
      <c r="K488" s="246" t="s">
        <v>214</v>
      </c>
      <c r="L488" s="251"/>
      <c r="M488" s="252" t="s">
        <v>21</v>
      </c>
      <c r="N488" s="253" t="s">
        <v>45</v>
      </c>
      <c r="O488" s="41"/>
      <c r="P488" s="202">
        <f>O488*H488</f>
        <v>0</v>
      </c>
      <c r="Q488" s="202">
        <v>0.006</v>
      </c>
      <c r="R488" s="202">
        <f>Q488*H488</f>
        <v>0.006</v>
      </c>
      <c r="S488" s="202">
        <v>0</v>
      </c>
      <c r="T488" s="203">
        <f>S488*H488</f>
        <v>0</v>
      </c>
      <c r="AR488" s="24" t="s">
        <v>251</v>
      </c>
      <c r="AT488" s="24" t="s">
        <v>457</v>
      </c>
      <c r="AU488" s="24" t="s">
        <v>85</v>
      </c>
      <c r="AY488" s="24" t="s">
        <v>157</v>
      </c>
      <c r="BE488" s="204">
        <f>IF(N488="základní",J488,0)</f>
        <v>354</v>
      </c>
      <c r="BF488" s="204">
        <f>IF(N488="snížená",J488,0)</f>
        <v>0</v>
      </c>
      <c r="BG488" s="204">
        <f>IF(N488="zákl. přenesená",J488,0)</f>
        <v>0</v>
      </c>
      <c r="BH488" s="204">
        <f>IF(N488="sníž. přenesená",J488,0)</f>
        <v>0</v>
      </c>
      <c r="BI488" s="204">
        <f>IF(N488="nulová",J488,0)</f>
        <v>0</v>
      </c>
      <c r="BJ488" s="24" t="s">
        <v>82</v>
      </c>
      <c r="BK488" s="204">
        <f>ROUND(I488*H488,2)</f>
        <v>354</v>
      </c>
      <c r="BL488" s="24" t="s">
        <v>164</v>
      </c>
      <c r="BM488" s="24" t="s">
        <v>875</v>
      </c>
    </row>
    <row r="489" spans="2:51" s="12" customFormat="1" ht="13.5">
      <c r="B489" s="216"/>
      <c r="C489" s="217"/>
      <c r="D489" s="207" t="s">
        <v>166</v>
      </c>
      <c r="E489" s="218" t="s">
        <v>21</v>
      </c>
      <c r="F489" s="219" t="s">
        <v>876</v>
      </c>
      <c r="G489" s="217"/>
      <c r="H489" s="220">
        <v>1</v>
      </c>
      <c r="I489" s="221"/>
      <c r="J489" s="217"/>
      <c r="K489" s="217"/>
      <c r="L489" s="222"/>
      <c r="M489" s="223"/>
      <c r="N489" s="224"/>
      <c r="O489" s="224"/>
      <c r="P489" s="224"/>
      <c r="Q489" s="224"/>
      <c r="R489" s="224"/>
      <c r="S489" s="224"/>
      <c r="T489" s="225"/>
      <c r="AT489" s="226" t="s">
        <v>166</v>
      </c>
      <c r="AU489" s="226" t="s">
        <v>85</v>
      </c>
      <c r="AV489" s="12" t="s">
        <v>85</v>
      </c>
      <c r="AW489" s="12" t="s">
        <v>37</v>
      </c>
      <c r="AX489" s="12" t="s">
        <v>82</v>
      </c>
      <c r="AY489" s="226" t="s">
        <v>157</v>
      </c>
    </row>
    <row r="490" spans="2:65" s="1" customFormat="1" ht="14.4" customHeight="1">
      <c r="B490" s="40"/>
      <c r="C490" s="244" t="s">
        <v>877</v>
      </c>
      <c r="D490" s="244" t="s">
        <v>457</v>
      </c>
      <c r="E490" s="245" t="s">
        <v>878</v>
      </c>
      <c r="F490" s="246" t="s">
        <v>879</v>
      </c>
      <c r="G490" s="247" t="s">
        <v>226</v>
      </c>
      <c r="H490" s="248">
        <v>1</v>
      </c>
      <c r="I490" s="249">
        <v>676.05</v>
      </c>
      <c r="J490" s="250">
        <f>ROUND(I490*H490,2)</f>
        <v>676.05</v>
      </c>
      <c r="K490" s="246" t="s">
        <v>214</v>
      </c>
      <c r="L490" s="251"/>
      <c r="M490" s="252" t="s">
        <v>21</v>
      </c>
      <c r="N490" s="253" t="s">
        <v>45</v>
      </c>
      <c r="O490" s="41"/>
      <c r="P490" s="202">
        <f>O490*H490</f>
        <v>0</v>
      </c>
      <c r="Q490" s="202">
        <v>0.004</v>
      </c>
      <c r="R490" s="202">
        <f>Q490*H490</f>
        <v>0.004</v>
      </c>
      <c r="S490" s="202">
        <v>0</v>
      </c>
      <c r="T490" s="203">
        <f>S490*H490</f>
        <v>0</v>
      </c>
      <c r="AR490" s="24" t="s">
        <v>251</v>
      </c>
      <c r="AT490" s="24" t="s">
        <v>457</v>
      </c>
      <c r="AU490" s="24" t="s">
        <v>85</v>
      </c>
      <c r="AY490" s="24" t="s">
        <v>157</v>
      </c>
      <c r="BE490" s="204">
        <f>IF(N490="základní",J490,0)</f>
        <v>676.05</v>
      </c>
      <c r="BF490" s="204">
        <f>IF(N490="snížená",J490,0)</f>
        <v>0</v>
      </c>
      <c r="BG490" s="204">
        <f>IF(N490="zákl. přenesená",J490,0)</f>
        <v>0</v>
      </c>
      <c r="BH490" s="204">
        <f>IF(N490="sníž. přenesená",J490,0)</f>
        <v>0</v>
      </c>
      <c r="BI490" s="204">
        <f>IF(N490="nulová",J490,0)</f>
        <v>0</v>
      </c>
      <c r="BJ490" s="24" t="s">
        <v>82</v>
      </c>
      <c r="BK490" s="204">
        <f>ROUND(I490*H490,2)</f>
        <v>676.05</v>
      </c>
      <c r="BL490" s="24" t="s">
        <v>164</v>
      </c>
      <c r="BM490" s="24" t="s">
        <v>880</v>
      </c>
    </row>
    <row r="491" spans="2:51" s="12" customFormat="1" ht="13.5">
      <c r="B491" s="216"/>
      <c r="C491" s="217"/>
      <c r="D491" s="207" t="s">
        <v>166</v>
      </c>
      <c r="E491" s="218" t="s">
        <v>21</v>
      </c>
      <c r="F491" s="219" t="s">
        <v>881</v>
      </c>
      <c r="G491" s="217"/>
      <c r="H491" s="220">
        <v>1</v>
      </c>
      <c r="I491" s="221"/>
      <c r="J491" s="217"/>
      <c r="K491" s="217"/>
      <c r="L491" s="222"/>
      <c r="M491" s="223"/>
      <c r="N491" s="224"/>
      <c r="O491" s="224"/>
      <c r="P491" s="224"/>
      <c r="Q491" s="224"/>
      <c r="R491" s="224"/>
      <c r="S491" s="224"/>
      <c r="T491" s="225"/>
      <c r="AT491" s="226" t="s">
        <v>166</v>
      </c>
      <c r="AU491" s="226" t="s">
        <v>85</v>
      </c>
      <c r="AV491" s="12" t="s">
        <v>85</v>
      </c>
      <c r="AW491" s="12" t="s">
        <v>37</v>
      </c>
      <c r="AX491" s="12" t="s">
        <v>82</v>
      </c>
      <c r="AY491" s="226" t="s">
        <v>157</v>
      </c>
    </row>
    <row r="492" spans="2:65" s="1" customFormat="1" ht="14.4" customHeight="1">
      <c r="B492" s="40"/>
      <c r="C492" s="244" t="s">
        <v>882</v>
      </c>
      <c r="D492" s="244" t="s">
        <v>457</v>
      </c>
      <c r="E492" s="245" t="s">
        <v>883</v>
      </c>
      <c r="F492" s="246" t="s">
        <v>884</v>
      </c>
      <c r="G492" s="247" t="s">
        <v>226</v>
      </c>
      <c r="H492" s="248">
        <v>2</v>
      </c>
      <c r="I492" s="249">
        <v>491.67</v>
      </c>
      <c r="J492" s="250">
        <f>ROUND(I492*H492,2)</f>
        <v>983.34</v>
      </c>
      <c r="K492" s="246" t="s">
        <v>214</v>
      </c>
      <c r="L492" s="251"/>
      <c r="M492" s="252" t="s">
        <v>21</v>
      </c>
      <c r="N492" s="253" t="s">
        <v>45</v>
      </c>
      <c r="O492" s="41"/>
      <c r="P492" s="202">
        <f>O492*H492</f>
        <v>0</v>
      </c>
      <c r="Q492" s="202">
        <v>0.004</v>
      </c>
      <c r="R492" s="202">
        <f>Q492*H492</f>
        <v>0.008</v>
      </c>
      <c r="S492" s="202">
        <v>0</v>
      </c>
      <c r="T492" s="203">
        <f>S492*H492</f>
        <v>0</v>
      </c>
      <c r="AR492" s="24" t="s">
        <v>251</v>
      </c>
      <c r="AT492" s="24" t="s">
        <v>457</v>
      </c>
      <c r="AU492" s="24" t="s">
        <v>85</v>
      </c>
      <c r="AY492" s="24" t="s">
        <v>157</v>
      </c>
      <c r="BE492" s="204">
        <f>IF(N492="základní",J492,0)</f>
        <v>983.34</v>
      </c>
      <c r="BF492" s="204">
        <f>IF(N492="snížená",J492,0)</f>
        <v>0</v>
      </c>
      <c r="BG492" s="204">
        <f>IF(N492="zákl. přenesená",J492,0)</f>
        <v>0</v>
      </c>
      <c r="BH492" s="204">
        <f>IF(N492="sníž. přenesená",J492,0)</f>
        <v>0</v>
      </c>
      <c r="BI492" s="204">
        <f>IF(N492="nulová",J492,0)</f>
        <v>0</v>
      </c>
      <c r="BJ492" s="24" t="s">
        <v>82</v>
      </c>
      <c r="BK492" s="204">
        <f>ROUND(I492*H492,2)</f>
        <v>983.34</v>
      </c>
      <c r="BL492" s="24" t="s">
        <v>164</v>
      </c>
      <c r="BM492" s="24" t="s">
        <v>885</v>
      </c>
    </row>
    <row r="493" spans="2:51" s="12" customFormat="1" ht="13.5">
      <c r="B493" s="216"/>
      <c r="C493" s="217"/>
      <c r="D493" s="207" t="s">
        <v>166</v>
      </c>
      <c r="E493" s="218" t="s">
        <v>21</v>
      </c>
      <c r="F493" s="219" t="s">
        <v>886</v>
      </c>
      <c r="G493" s="217"/>
      <c r="H493" s="220">
        <v>2</v>
      </c>
      <c r="I493" s="221"/>
      <c r="J493" s="217"/>
      <c r="K493" s="217"/>
      <c r="L493" s="222"/>
      <c r="M493" s="223"/>
      <c r="N493" s="224"/>
      <c r="O493" s="224"/>
      <c r="P493" s="224"/>
      <c r="Q493" s="224"/>
      <c r="R493" s="224"/>
      <c r="S493" s="224"/>
      <c r="T493" s="225"/>
      <c r="AT493" s="226" t="s">
        <v>166</v>
      </c>
      <c r="AU493" s="226" t="s">
        <v>85</v>
      </c>
      <c r="AV493" s="12" t="s">
        <v>85</v>
      </c>
      <c r="AW493" s="12" t="s">
        <v>37</v>
      </c>
      <c r="AX493" s="12" t="s">
        <v>82</v>
      </c>
      <c r="AY493" s="226" t="s">
        <v>157</v>
      </c>
    </row>
    <row r="494" spans="2:65" s="1" customFormat="1" ht="22.8" customHeight="1">
      <c r="B494" s="40"/>
      <c r="C494" s="193" t="s">
        <v>887</v>
      </c>
      <c r="D494" s="193" t="s">
        <v>160</v>
      </c>
      <c r="E494" s="194" t="s">
        <v>888</v>
      </c>
      <c r="F494" s="195" t="s">
        <v>889</v>
      </c>
      <c r="G494" s="196" t="s">
        <v>226</v>
      </c>
      <c r="H494" s="197">
        <v>1</v>
      </c>
      <c r="I494" s="198">
        <v>614.59</v>
      </c>
      <c r="J494" s="199">
        <f>ROUND(I494*H494,2)</f>
        <v>614.59</v>
      </c>
      <c r="K494" s="195" t="s">
        <v>214</v>
      </c>
      <c r="L494" s="60"/>
      <c r="M494" s="200" t="s">
        <v>21</v>
      </c>
      <c r="N494" s="201" t="s">
        <v>45</v>
      </c>
      <c r="O494" s="41"/>
      <c r="P494" s="202">
        <f>O494*H494</f>
        <v>0</v>
      </c>
      <c r="Q494" s="202">
        <v>0</v>
      </c>
      <c r="R494" s="202">
        <f>Q494*H494</f>
        <v>0</v>
      </c>
      <c r="S494" s="202">
        <v>0</v>
      </c>
      <c r="T494" s="203">
        <f>S494*H494</f>
        <v>0</v>
      </c>
      <c r="AR494" s="24" t="s">
        <v>164</v>
      </c>
      <c r="AT494" s="24" t="s">
        <v>160</v>
      </c>
      <c r="AU494" s="24" t="s">
        <v>85</v>
      </c>
      <c r="AY494" s="24" t="s">
        <v>157</v>
      </c>
      <c r="BE494" s="204">
        <f>IF(N494="základní",J494,0)</f>
        <v>614.59</v>
      </c>
      <c r="BF494" s="204">
        <f>IF(N494="snížená",J494,0)</f>
        <v>0</v>
      </c>
      <c r="BG494" s="204">
        <f>IF(N494="zákl. přenesená",J494,0)</f>
        <v>0</v>
      </c>
      <c r="BH494" s="204">
        <f>IF(N494="sníž. přenesená",J494,0)</f>
        <v>0</v>
      </c>
      <c r="BI494" s="204">
        <f>IF(N494="nulová",J494,0)</f>
        <v>0</v>
      </c>
      <c r="BJ494" s="24" t="s">
        <v>82</v>
      </c>
      <c r="BK494" s="204">
        <f>ROUND(I494*H494,2)</f>
        <v>614.59</v>
      </c>
      <c r="BL494" s="24" t="s">
        <v>164</v>
      </c>
      <c r="BM494" s="24" t="s">
        <v>890</v>
      </c>
    </row>
    <row r="495" spans="2:47" s="1" customFormat="1" ht="120">
      <c r="B495" s="40"/>
      <c r="C495" s="62"/>
      <c r="D495" s="207" t="s">
        <v>216</v>
      </c>
      <c r="E495" s="62"/>
      <c r="F495" s="227" t="s">
        <v>891</v>
      </c>
      <c r="G495" s="62"/>
      <c r="H495" s="62"/>
      <c r="I495" s="164"/>
      <c r="J495" s="62"/>
      <c r="K495" s="62"/>
      <c r="L495" s="60"/>
      <c r="M495" s="228"/>
      <c r="N495" s="41"/>
      <c r="O495" s="41"/>
      <c r="P495" s="41"/>
      <c r="Q495" s="41"/>
      <c r="R495" s="41"/>
      <c r="S495" s="41"/>
      <c r="T495" s="77"/>
      <c r="AT495" s="24" t="s">
        <v>216</v>
      </c>
      <c r="AU495" s="24" t="s">
        <v>85</v>
      </c>
    </row>
    <row r="496" spans="2:51" s="12" customFormat="1" ht="13.5">
      <c r="B496" s="216"/>
      <c r="C496" s="217"/>
      <c r="D496" s="207" t="s">
        <v>166</v>
      </c>
      <c r="E496" s="218" t="s">
        <v>21</v>
      </c>
      <c r="F496" s="219" t="s">
        <v>82</v>
      </c>
      <c r="G496" s="217"/>
      <c r="H496" s="220">
        <v>1</v>
      </c>
      <c r="I496" s="221"/>
      <c r="J496" s="217"/>
      <c r="K496" s="217"/>
      <c r="L496" s="222"/>
      <c r="M496" s="223"/>
      <c r="N496" s="224"/>
      <c r="O496" s="224"/>
      <c r="P496" s="224"/>
      <c r="Q496" s="224"/>
      <c r="R496" s="224"/>
      <c r="S496" s="224"/>
      <c r="T496" s="225"/>
      <c r="AT496" s="226" t="s">
        <v>166</v>
      </c>
      <c r="AU496" s="226" t="s">
        <v>85</v>
      </c>
      <c r="AV496" s="12" t="s">
        <v>85</v>
      </c>
      <c r="AW496" s="12" t="s">
        <v>37</v>
      </c>
      <c r="AX496" s="12" t="s">
        <v>82</v>
      </c>
      <c r="AY496" s="226" t="s">
        <v>157</v>
      </c>
    </row>
    <row r="497" spans="2:65" s="1" customFormat="1" ht="14.4" customHeight="1">
      <c r="B497" s="40"/>
      <c r="C497" s="244" t="s">
        <v>892</v>
      </c>
      <c r="D497" s="244" t="s">
        <v>457</v>
      </c>
      <c r="E497" s="245" t="s">
        <v>893</v>
      </c>
      <c r="F497" s="246" t="s">
        <v>894</v>
      </c>
      <c r="G497" s="247" t="s">
        <v>226</v>
      </c>
      <c r="H497" s="248">
        <v>1</v>
      </c>
      <c r="I497" s="249">
        <v>5424.38</v>
      </c>
      <c r="J497" s="250">
        <f>ROUND(I497*H497,2)</f>
        <v>5424.38</v>
      </c>
      <c r="K497" s="246" t="s">
        <v>214</v>
      </c>
      <c r="L497" s="251"/>
      <c r="M497" s="252" t="s">
        <v>21</v>
      </c>
      <c r="N497" s="253" t="s">
        <v>45</v>
      </c>
      <c r="O497" s="41"/>
      <c r="P497" s="202">
        <f>O497*H497</f>
        <v>0</v>
      </c>
      <c r="Q497" s="202">
        <v>0.009</v>
      </c>
      <c r="R497" s="202">
        <f>Q497*H497</f>
        <v>0.009</v>
      </c>
      <c r="S497" s="202">
        <v>0</v>
      </c>
      <c r="T497" s="203">
        <f>S497*H497</f>
        <v>0</v>
      </c>
      <c r="AR497" s="24" t="s">
        <v>251</v>
      </c>
      <c r="AT497" s="24" t="s">
        <v>457</v>
      </c>
      <c r="AU497" s="24" t="s">
        <v>85</v>
      </c>
      <c r="AY497" s="24" t="s">
        <v>157</v>
      </c>
      <c r="BE497" s="204">
        <f>IF(N497="základní",J497,0)</f>
        <v>5424.38</v>
      </c>
      <c r="BF497" s="204">
        <f>IF(N497="snížená",J497,0)</f>
        <v>0</v>
      </c>
      <c r="BG497" s="204">
        <f>IF(N497="zákl. přenesená",J497,0)</f>
        <v>0</v>
      </c>
      <c r="BH497" s="204">
        <f>IF(N497="sníž. přenesená",J497,0)</f>
        <v>0</v>
      </c>
      <c r="BI497" s="204">
        <f>IF(N497="nulová",J497,0)</f>
        <v>0</v>
      </c>
      <c r="BJ497" s="24" t="s">
        <v>82</v>
      </c>
      <c r="BK497" s="204">
        <f>ROUND(I497*H497,2)</f>
        <v>5424.38</v>
      </c>
      <c r="BL497" s="24" t="s">
        <v>164</v>
      </c>
      <c r="BM497" s="24" t="s">
        <v>895</v>
      </c>
    </row>
    <row r="498" spans="2:51" s="12" customFormat="1" ht="13.5">
      <c r="B498" s="216"/>
      <c r="C498" s="217"/>
      <c r="D498" s="207" t="s">
        <v>166</v>
      </c>
      <c r="E498" s="218" t="s">
        <v>21</v>
      </c>
      <c r="F498" s="219" t="s">
        <v>82</v>
      </c>
      <c r="G498" s="217"/>
      <c r="H498" s="220">
        <v>1</v>
      </c>
      <c r="I498" s="221"/>
      <c r="J498" s="217"/>
      <c r="K498" s="217"/>
      <c r="L498" s="222"/>
      <c r="M498" s="223"/>
      <c r="N498" s="224"/>
      <c r="O498" s="224"/>
      <c r="P498" s="224"/>
      <c r="Q498" s="224"/>
      <c r="R498" s="224"/>
      <c r="S498" s="224"/>
      <c r="T498" s="225"/>
      <c r="AT498" s="226" t="s">
        <v>166</v>
      </c>
      <c r="AU498" s="226" t="s">
        <v>85</v>
      </c>
      <c r="AV498" s="12" t="s">
        <v>85</v>
      </c>
      <c r="AW498" s="12" t="s">
        <v>37</v>
      </c>
      <c r="AX498" s="12" t="s">
        <v>82</v>
      </c>
      <c r="AY498" s="226" t="s">
        <v>157</v>
      </c>
    </row>
    <row r="499" spans="2:65" s="1" customFormat="1" ht="22.8" customHeight="1">
      <c r="B499" s="40"/>
      <c r="C499" s="193" t="s">
        <v>896</v>
      </c>
      <c r="D499" s="193" t="s">
        <v>160</v>
      </c>
      <c r="E499" s="194" t="s">
        <v>897</v>
      </c>
      <c r="F499" s="195" t="s">
        <v>898</v>
      </c>
      <c r="G499" s="196" t="s">
        <v>226</v>
      </c>
      <c r="H499" s="197">
        <v>11</v>
      </c>
      <c r="I499" s="198">
        <v>565.42</v>
      </c>
      <c r="J499" s="199">
        <f>ROUND(I499*H499,2)</f>
        <v>6219.62</v>
      </c>
      <c r="K499" s="195" t="s">
        <v>214</v>
      </c>
      <c r="L499" s="60"/>
      <c r="M499" s="200" t="s">
        <v>21</v>
      </c>
      <c r="N499" s="201" t="s">
        <v>45</v>
      </c>
      <c r="O499" s="41"/>
      <c r="P499" s="202">
        <f>O499*H499</f>
        <v>0</v>
      </c>
      <c r="Q499" s="202">
        <v>0.11241</v>
      </c>
      <c r="R499" s="202">
        <f>Q499*H499</f>
        <v>1.23651</v>
      </c>
      <c r="S499" s="202">
        <v>0</v>
      </c>
      <c r="T499" s="203">
        <f>S499*H499</f>
        <v>0</v>
      </c>
      <c r="AR499" s="24" t="s">
        <v>164</v>
      </c>
      <c r="AT499" s="24" t="s">
        <v>160</v>
      </c>
      <c r="AU499" s="24" t="s">
        <v>85</v>
      </c>
      <c r="AY499" s="24" t="s">
        <v>157</v>
      </c>
      <c r="BE499" s="204">
        <f>IF(N499="základní",J499,0)</f>
        <v>6219.62</v>
      </c>
      <c r="BF499" s="204">
        <f>IF(N499="snížená",J499,0)</f>
        <v>0</v>
      </c>
      <c r="BG499" s="204">
        <f>IF(N499="zákl. přenesená",J499,0)</f>
        <v>0</v>
      </c>
      <c r="BH499" s="204">
        <f>IF(N499="sníž. přenesená",J499,0)</f>
        <v>0</v>
      </c>
      <c r="BI499" s="204">
        <f>IF(N499="nulová",J499,0)</f>
        <v>0</v>
      </c>
      <c r="BJ499" s="24" t="s">
        <v>82</v>
      </c>
      <c r="BK499" s="204">
        <f>ROUND(I499*H499,2)</f>
        <v>6219.62</v>
      </c>
      <c r="BL499" s="24" t="s">
        <v>164</v>
      </c>
      <c r="BM499" s="24" t="s">
        <v>899</v>
      </c>
    </row>
    <row r="500" spans="2:47" s="1" customFormat="1" ht="144">
      <c r="B500" s="40"/>
      <c r="C500" s="62"/>
      <c r="D500" s="207" t="s">
        <v>216</v>
      </c>
      <c r="E500" s="62"/>
      <c r="F500" s="227" t="s">
        <v>900</v>
      </c>
      <c r="G500" s="62"/>
      <c r="H500" s="62"/>
      <c r="I500" s="164"/>
      <c r="J500" s="62"/>
      <c r="K500" s="62"/>
      <c r="L500" s="60"/>
      <c r="M500" s="228"/>
      <c r="N500" s="41"/>
      <c r="O500" s="41"/>
      <c r="P500" s="41"/>
      <c r="Q500" s="41"/>
      <c r="R500" s="41"/>
      <c r="S500" s="41"/>
      <c r="T500" s="77"/>
      <c r="AT500" s="24" t="s">
        <v>216</v>
      </c>
      <c r="AU500" s="24" t="s">
        <v>85</v>
      </c>
    </row>
    <row r="501" spans="2:51" s="12" customFormat="1" ht="13.5">
      <c r="B501" s="216"/>
      <c r="C501" s="217"/>
      <c r="D501" s="207" t="s">
        <v>166</v>
      </c>
      <c r="E501" s="218" t="s">
        <v>21</v>
      </c>
      <c r="F501" s="219" t="s">
        <v>901</v>
      </c>
      <c r="G501" s="217"/>
      <c r="H501" s="220">
        <v>11</v>
      </c>
      <c r="I501" s="221"/>
      <c r="J501" s="217"/>
      <c r="K501" s="217"/>
      <c r="L501" s="222"/>
      <c r="M501" s="223"/>
      <c r="N501" s="224"/>
      <c r="O501" s="224"/>
      <c r="P501" s="224"/>
      <c r="Q501" s="224"/>
      <c r="R501" s="224"/>
      <c r="S501" s="224"/>
      <c r="T501" s="225"/>
      <c r="AT501" s="226" t="s">
        <v>166</v>
      </c>
      <c r="AU501" s="226" t="s">
        <v>85</v>
      </c>
      <c r="AV501" s="12" t="s">
        <v>85</v>
      </c>
      <c r="AW501" s="12" t="s">
        <v>37</v>
      </c>
      <c r="AX501" s="12" t="s">
        <v>82</v>
      </c>
      <c r="AY501" s="226" t="s">
        <v>157</v>
      </c>
    </row>
    <row r="502" spans="2:65" s="1" customFormat="1" ht="14.4" customHeight="1">
      <c r="B502" s="40"/>
      <c r="C502" s="244" t="s">
        <v>902</v>
      </c>
      <c r="D502" s="244" t="s">
        <v>457</v>
      </c>
      <c r="E502" s="245" t="s">
        <v>903</v>
      </c>
      <c r="F502" s="246" t="s">
        <v>904</v>
      </c>
      <c r="G502" s="247" t="s">
        <v>226</v>
      </c>
      <c r="H502" s="248">
        <v>11</v>
      </c>
      <c r="I502" s="249">
        <v>893</v>
      </c>
      <c r="J502" s="250">
        <f>ROUND(I502*H502,2)</f>
        <v>9823</v>
      </c>
      <c r="K502" s="246" t="s">
        <v>214</v>
      </c>
      <c r="L502" s="251"/>
      <c r="M502" s="252" t="s">
        <v>21</v>
      </c>
      <c r="N502" s="253" t="s">
        <v>45</v>
      </c>
      <c r="O502" s="41"/>
      <c r="P502" s="202">
        <f>O502*H502</f>
        <v>0</v>
      </c>
      <c r="Q502" s="202">
        <v>0.0065</v>
      </c>
      <c r="R502" s="202">
        <f>Q502*H502</f>
        <v>0.0715</v>
      </c>
      <c r="S502" s="202">
        <v>0</v>
      </c>
      <c r="T502" s="203">
        <f>S502*H502</f>
        <v>0</v>
      </c>
      <c r="AR502" s="24" t="s">
        <v>251</v>
      </c>
      <c r="AT502" s="24" t="s">
        <v>457</v>
      </c>
      <c r="AU502" s="24" t="s">
        <v>85</v>
      </c>
      <c r="AY502" s="24" t="s">
        <v>157</v>
      </c>
      <c r="BE502" s="204">
        <f>IF(N502="základní",J502,0)</f>
        <v>9823</v>
      </c>
      <c r="BF502" s="204">
        <f>IF(N502="snížená",J502,0)</f>
        <v>0</v>
      </c>
      <c r="BG502" s="204">
        <f>IF(N502="zákl. přenesená",J502,0)</f>
        <v>0</v>
      </c>
      <c r="BH502" s="204">
        <f>IF(N502="sníž. přenesená",J502,0)</f>
        <v>0</v>
      </c>
      <c r="BI502" s="204">
        <f>IF(N502="nulová",J502,0)</f>
        <v>0</v>
      </c>
      <c r="BJ502" s="24" t="s">
        <v>82</v>
      </c>
      <c r="BK502" s="204">
        <f>ROUND(I502*H502,2)</f>
        <v>9823</v>
      </c>
      <c r="BL502" s="24" t="s">
        <v>164</v>
      </c>
      <c r="BM502" s="24" t="s">
        <v>905</v>
      </c>
    </row>
    <row r="503" spans="2:51" s="12" customFormat="1" ht="13.5">
      <c r="B503" s="216"/>
      <c r="C503" s="217"/>
      <c r="D503" s="207" t="s">
        <v>166</v>
      </c>
      <c r="E503" s="218" t="s">
        <v>21</v>
      </c>
      <c r="F503" s="219" t="s">
        <v>267</v>
      </c>
      <c r="G503" s="217"/>
      <c r="H503" s="220">
        <v>11</v>
      </c>
      <c r="I503" s="221"/>
      <c r="J503" s="217"/>
      <c r="K503" s="217"/>
      <c r="L503" s="222"/>
      <c r="M503" s="223"/>
      <c r="N503" s="224"/>
      <c r="O503" s="224"/>
      <c r="P503" s="224"/>
      <c r="Q503" s="224"/>
      <c r="R503" s="224"/>
      <c r="S503" s="224"/>
      <c r="T503" s="225"/>
      <c r="AT503" s="226" t="s">
        <v>166</v>
      </c>
      <c r="AU503" s="226" t="s">
        <v>85</v>
      </c>
      <c r="AV503" s="12" t="s">
        <v>85</v>
      </c>
      <c r="AW503" s="12" t="s">
        <v>37</v>
      </c>
      <c r="AX503" s="12" t="s">
        <v>82</v>
      </c>
      <c r="AY503" s="226" t="s">
        <v>157</v>
      </c>
    </row>
    <row r="504" spans="2:65" s="1" customFormat="1" ht="22.8" customHeight="1">
      <c r="B504" s="40"/>
      <c r="C504" s="193" t="s">
        <v>906</v>
      </c>
      <c r="D504" s="193" t="s">
        <v>160</v>
      </c>
      <c r="E504" s="194" t="s">
        <v>907</v>
      </c>
      <c r="F504" s="195" t="s">
        <v>908</v>
      </c>
      <c r="G504" s="196" t="s">
        <v>577</v>
      </c>
      <c r="H504" s="197">
        <v>3230.66</v>
      </c>
      <c r="I504" s="198">
        <v>35.65</v>
      </c>
      <c r="J504" s="199">
        <f>ROUND(I504*H504,2)</f>
        <v>115173.03</v>
      </c>
      <c r="K504" s="195" t="s">
        <v>214</v>
      </c>
      <c r="L504" s="60"/>
      <c r="M504" s="200" t="s">
        <v>21</v>
      </c>
      <c r="N504" s="201" t="s">
        <v>45</v>
      </c>
      <c r="O504" s="41"/>
      <c r="P504" s="202">
        <f>O504*H504</f>
        <v>0</v>
      </c>
      <c r="Q504" s="202">
        <v>0.00033</v>
      </c>
      <c r="R504" s="202">
        <f>Q504*H504</f>
        <v>1.0661178</v>
      </c>
      <c r="S504" s="202">
        <v>0</v>
      </c>
      <c r="T504" s="203">
        <f>S504*H504</f>
        <v>0</v>
      </c>
      <c r="AR504" s="24" t="s">
        <v>164</v>
      </c>
      <c r="AT504" s="24" t="s">
        <v>160</v>
      </c>
      <c r="AU504" s="24" t="s">
        <v>85</v>
      </c>
      <c r="AY504" s="24" t="s">
        <v>157</v>
      </c>
      <c r="BE504" s="204">
        <f>IF(N504="základní",J504,0)</f>
        <v>115173.03</v>
      </c>
      <c r="BF504" s="204">
        <f>IF(N504="snížená",J504,0)</f>
        <v>0</v>
      </c>
      <c r="BG504" s="204">
        <f>IF(N504="zákl. přenesená",J504,0)</f>
        <v>0</v>
      </c>
      <c r="BH504" s="204">
        <f>IF(N504="sníž. přenesená",J504,0)</f>
        <v>0</v>
      </c>
      <c r="BI504" s="204">
        <f>IF(N504="nulová",J504,0)</f>
        <v>0</v>
      </c>
      <c r="BJ504" s="24" t="s">
        <v>82</v>
      </c>
      <c r="BK504" s="204">
        <f>ROUND(I504*H504,2)</f>
        <v>115173.03</v>
      </c>
      <c r="BL504" s="24" t="s">
        <v>164</v>
      </c>
      <c r="BM504" s="24" t="s">
        <v>909</v>
      </c>
    </row>
    <row r="505" spans="2:47" s="1" customFormat="1" ht="156">
      <c r="B505" s="40"/>
      <c r="C505" s="62"/>
      <c r="D505" s="207" t="s">
        <v>216</v>
      </c>
      <c r="E505" s="62"/>
      <c r="F505" s="227" t="s">
        <v>910</v>
      </c>
      <c r="G505" s="62"/>
      <c r="H505" s="62"/>
      <c r="I505" s="164"/>
      <c r="J505" s="62"/>
      <c r="K505" s="62"/>
      <c r="L505" s="60"/>
      <c r="M505" s="228"/>
      <c r="N505" s="41"/>
      <c r="O505" s="41"/>
      <c r="P505" s="41"/>
      <c r="Q505" s="41"/>
      <c r="R505" s="41"/>
      <c r="S505" s="41"/>
      <c r="T505" s="77"/>
      <c r="AT505" s="24" t="s">
        <v>216</v>
      </c>
      <c r="AU505" s="24" t="s">
        <v>85</v>
      </c>
    </row>
    <row r="506" spans="2:51" s="12" customFormat="1" ht="13.5">
      <c r="B506" s="216"/>
      <c r="C506" s="217"/>
      <c r="D506" s="207" t="s">
        <v>166</v>
      </c>
      <c r="E506" s="218" t="s">
        <v>21</v>
      </c>
      <c r="F506" s="219" t="s">
        <v>911</v>
      </c>
      <c r="G506" s="217"/>
      <c r="H506" s="220">
        <v>2102</v>
      </c>
      <c r="I506" s="221"/>
      <c r="J506" s="217"/>
      <c r="K506" s="217"/>
      <c r="L506" s="222"/>
      <c r="M506" s="223"/>
      <c r="N506" s="224"/>
      <c r="O506" s="224"/>
      <c r="P506" s="224"/>
      <c r="Q506" s="224"/>
      <c r="R506" s="224"/>
      <c r="S506" s="224"/>
      <c r="T506" s="225"/>
      <c r="AT506" s="226" t="s">
        <v>166</v>
      </c>
      <c r="AU506" s="226" t="s">
        <v>85</v>
      </c>
      <c r="AV506" s="12" t="s">
        <v>85</v>
      </c>
      <c r="AW506" s="12" t="s">
        <v>37</v>
      </c>
      <c r="AX506" s="12" t="s">
        <v>74</v>
      </c>
      <c r="AY506" s="226" t="s">
        <v>157</v>
      </c>
    </row>
    <row r="507" spans="2:51" s="12" customFormat="1" ht="13.5">
      <c r="B507" s="216"/>
      <c r="C507" s="217"/>
      <c r="D507" s="207" t="s">
        <v>166</v>
      </c>
      <c r="E507" s="218" t="s">
        <v>21</v>
      </c>
      <c r="F507" s="219" t="s">
        <v>912</v>
      </c>
      <c r="G507" s="217"/>
      <c r="H507" s="220">
        <v>300</v>
      </c>
      <c r="I507" s="221"/>
      <c r="J507" s="217"/>
      <c r="K507" s="217"/>
      <c r="L507" s="222"/>
      <c r="M507" s="223"/>
      <c r="N507" s="224"/>
      <c r="O507" s="224"/>
      <c r="P507" s="224"/>
      <c r="Q507" s="224"/>
      <c r="R507" s="224"/>
      <c r="S507" s="224"/>
      <c r="T507" s="225"/>
      <c r="AT507" s="226" t="s">
        <v>166</v>
      </c>
      <c r="AU507" s="226" t="s">
        <v>85</v>
      </c>
      <c r="AV507" s="12" t="s">
        <v>85</v>
      </c>
      <c r="AW507" s="12" t="s">
        <v>37</v>
      </c>
      <c r="AX507" s="12" t="s">
        <v>74</v>
      </c>
      <c r="AY507" s="226" t="s">
        <v>157</v>
      </c>
    </row>
    <row r="508" spans="2:51" s="12" customFormat="1" ht="13.5">
      <c r="B508" s="216"/>
      <c r="C508" s="217"/>
      <c r="D508" s="207" t="s">
        <v>166</v>
      </c>
      <c r="E508" s="218" t="s">
        <v>21</v>
      </c>
      <c r="F508" s="219" t="s">
        <v>913</v>
      </c>
      <c r="G508" s="217"/>
      <c r="H508" s="220">
        <v>280.7</v>
      </c>
      <c r="I508" s="221"/>
      <c r="J508" s="217"/>
      <c r="K508" s="217"/>
      <c r="L508" s="222"/>
      <c r="M508" s="223"/>
      <c r="N508" s="224"/>
      <c r="O508" s="224"/>
      <c r="P508" s="224"/>
      <c r="Q508" s="224"/>
      <c r="R508" s="224"/>
      <c r="S508" s="224"/>
      <c r="T508" s="225"/>
      <c r="AT508" s="226" t="s">
        <v>166</v>
      </c>
      <c r="AU508" s="226" t="s">
        <v>85</v>
      </c>
      <c r="AV508" s="12" t="s">
        <v>85</v>
      </c>
      <c r="AW508" s="12" t="s">
        <v>37</v>
      </c>
      <c r="AX508" s="12" t="s">
        <v>74</v>
      </c>
      <c r="AY508" s="226" t="s">
        <v>157</v>
      </c>
    </row>
    <row r="509" spans="2:51" s="12" customFormat="1" ht="13.5">
      <c r="B509" s="216"/>
      <c r="C509" s="217"/>
      <c r="D509" s="207" t="s">
        <v>166</v>
      </c>
      <c r="E509" s="218" t="s">
        <v>21</v>
      </c>
      <c r="F509" s="219" t="s">
        <v>914</v>
      </c>
      <c r="G509" s="217"/>
      <c r="H509" s="220">
        <v>547.96</v>
      </c>
      <c r="I509" s="221"/>
      <c r="J509" s="217"/>
      <c r="K509" s="217"/>
      <c r="L509" s="222"/>
      <c r="M509" s="223"/>
      <c r="N509" s="224"/>
      <c r="O509" s="224"/>
      <c r="P509" s="224"/>
      <c r="Q509" s="224"/>
      <c r="R509" s="224"/>
      <c r="S509" s="224"/>
      <c r="T509" s="225"/>
      <c r="AT509" s="226" t="s">
        <v>166</v>
      </c>
      <c r="AU509" s="226" t="s">
        <v>85</v>
      </c>
      <c r="AV509" s="12" t="s">
        <v>85</v>
      </c>
      <c r="AW509" s="12" t="s">
        <v>37</v>
      </c>
      <c r="AX509" s="12" t="s">
        <v>74</v>
      </c>
      <c r="AY509" s="226" t="s">
        <v>157</v>
      </c>
    </row>
    <row r="510" spans="2:51" s="13" customFormat="1" ht="13.5">
      <c r="B510" s="232"/>
      <c r="C510" s="233"/>
      <c r="D510" s="207" t="s">
        <v>166</v>
      </c>
      <c r="E510" s="234" t="s">
        <v>21</v>
      </c>
      <c r="F510" s="235" t="s">
        <v>285</v>
      </c>
      <c r="G510" s="233"/>
      <c r="H510" s="236">
        <v>3230.66</v>
      </c>
      <c r="I510" s="237"/>
      <c r="J510" s="233"/>
      <c r="K510" s="233"/>
      <c r="L510" s="238"/>
      <c r="M510" s="239"/>
      <c r="N510" s="240"/>
      <c r="O510" s="240"/>
      <c r="P510" s="240"/>
      <c r="Q510" s="240"/>
      <c r="R510" s="240"/>
      <c r="S510" s="240"/>
      <c r="T510" s="241"/>
      <c r="AT510" s="242" t="s">
        <v>166</v>
      </c>
      <c r="AU510" s="242" t="s">
        <v>85</v>
      </c>
      <c r="AV510" s="13" t="s">
        <v>164</v>
      </c>
      <c r="AW510" s="13" t="s">
        <v>37</v>
      </c>
      <c r="AX510" s="13" t="s">
        <v>82</v>
      </c>
      <c r="AY510" s="242" t="s">
        <v>157</v>
      </c>
    </row>
    <row r="511" spans="2:65" s="1" customFormat="1" ht="22.8" customHeight="1">
      <c r="B511" s="40"/>
      <c r="C511" s="193" t="s">
        <v>915</v>
      </c>
      <c r="D511" s="193" t="s">
        <v>160</v>
      </c>
      <c r="E511" s="194" t="s">
        <v>916</v>
      </c>
      <c r="F511" s="195" t="s">
        <v>917</v>
      </c>
      <c r="G511" s="196" t="s">
        <v>577</v>
      </c>
      <c r="H511" s="197">
        <v>261.6</v>
      </c>
      <c r="I511" s="198">
        <v>54.08</v>
      </c>
      <c r="J511" s="199">
        <f>ROUND(I511*H511,2)</f>
        <v>14147.33</v>
      </c>
      <c r="K511" s="195" t="s">
        <v>214</v>
      </c>
      <c r="L511" s="60"/>
      <c r="M511" s="200" t="s">
        <v>21</v>
      </c>
      <c r="N511" s="201" t="s">
        <v>45</v>
      </c>
      <c r="O511" s="41"/>
      <c r="P511" s="202">
        <f>O511*H511</f>
        <v>0</v>
      </c>
      <c r="Q511" s="202">
        <v>0.00016</v>
      </c>
      <c r="R511" s="202">
        <f>Q511*H511</f>
        <v>0.041856000000000004</v>
      </c>
      <c r="S511" s="202">
        <v>0</v>
      </c>
      <c r="T511" s="203">
        <f>S511*H511</f>
        <v>0</v>
      </c>
      <c r="AR511" s="24" t="s">
        <v>164</v>
      </c>
      <c r="AT511" s="24" t="s">
        <v>160</v>
      </c>
      <c r="AU511" s="24" t="s">
        <v>85</v>
      </c>
      <c r="AY511" s="24" t="s">
        <v>157</v>
      </c>
      <c r="BE511" s="204">
        <f>IF(N511="základní",J511,0)</f>
        <v>14147.33</v>
      </c>
      <c r="BF511" s="204">
        <f>IF(N511="snížená",J511,0)</f>
        <v>0</v>
      </c>
      <c r="BG511" s="204">
        <f>IF(N511="zákl. přenesená",J511,0)</f>
        <v>0</v>
      </c>
      <c r="BH511" s="204">
        <f>IF(N511="sníž. přenesená",J511,0)</f>
        <v>0</v>
      </c>
      <c r="BI511" s="204">
        <f>IF(N511="nulová",J511,0)</f>
        <v>0</v>
      </c>
      <c r="BJ511" s="24" t="s">
        <v>82</v>
      </c>
      <c r="BK511" s="204">
        <f>ROUND(I511*H511,2)</f>
        <v>14147.33</v>
      </c>
      <c r="BL511" s="24" t="s">
        <v>164</v>
      </c>
      <c r="BM511" s="24" t="s">
        <v>918</v>
      </c>
    </row>
    <row r="512" spans="2:47" s="1" customFormat="1" ht="156">
      <c r="B512" s="40"/>
      <c r="C512" s="62"/>
      <c r="D512" s="207" t="s">
        <v>216</v>
      </c>
      <c r="E512" s="62"/>
      <c r="F512" s="227" t="s">
        <v>910</v>
      </c>
      <c r="G512" s="62"/>
      <c r="H512" s="62"/>
      <c r="I512" s="164"/>
      <c r="J512" s="62"/>
      <c r="K512" s="62"/>
      <c r="L512" s="60"/>
      <c r="M512" s="228"/>
      <c r="N512" s="41"/>
      <c r="O512" s="41"/>
      <c r="P512" s="41"/>
      <c r="Q512" s="41"/>
      <c r="R512" s="41"/>
      <c r="S512" s="41"/>
      <c r="T512" s="77"/>
      <c r="AT512" s="24" t="s">
        <v>216</v>
      </c>
      <c r="AU512" s="24" t="s">
        <v>85</v>
      </c>
    </row>
    <row r="513" spans="2:51" s="12" customFormat="1" ht="13.5">
      <c r="B513" s="216"/>
      <c r="C513" s="217"/>
      <c r="D513" s="207" t="s">
        <v>166</v>
      </c>
      <c r="E513" s="218" t="s">
        <v>21</v>
      </c>
      <c r="F513" s="219" t="s">
        <v>919</v>
      </c>
      <c r="G513" s="217"/>
      <c r="H513" s="220">
        <v>261.6</v>
      </c>
      <c r="I513" s="221"/>
      <c r="J513" s="217"/>
      <c r="K513" s="217"/>
      <c r="L513" s="222"/>
      <c r="M513" s="223"/>
      <c r="N513" s="224"/>
      <c r="O513" s="224"/>
      <c r="P513" s="224"/>
      <c r="Q513" s="224"/>
      <c r="R513" s="224"/>
      <c r="S513" s="224"/>
      <c r="T513" s="225"/>
      <c r="AT513" s="226" t="s">
        <v>166</v>
      </c>
      <c r="AU513" s="226" t="s">
        <v>85</v>
      </c>
      <c r="AV513" s="12" t="s">
        <v>85</v>
      </c>
      <c r="AW513" s="12" t="s">
        <v>37</v>
      </c>
      <c r="AX513" s="12" t="s">
        <v>82</v>
      </c>
      <c r="AY513" s="226" t="s">
        <v>157</v>
      </c>
    </row>
    <row r="514" spans="2:65" s="1" customFormat="1" ht="22.8" customHeight="1">
      <c r="B514" s="40"/>
      <c r="C514" s="193" t="s">
        <v>920</v>
      </c>
      <c r="D514" s="193" t="s">
        <v>160</v>
      </c>
      <c r="E514" s="194" t="s">
        <v>921</v>
      </c>
      <c r="F514" s="195" t="s">
        <v>922</v>
      </c>
      <c r="G514" s="196" t="s">
        <v>577</v>
      </c>
      <c r="H514" s="197">
        <v>5727.5</v>
      </c>
      <c r="I514" s="198">
        <v>71.29</v>
      </c>
      <c r="J514" s="199">
        <f>ROUND(I514*H514,2)</f>
        <v>408313.48</v>
      </c>
      <c r="K514" s="195" t="s">
        <v>214</v>
      </c>
      <c r="L514" s="60"/>
      <c r="M514" s="200" t="s">
        <v>21</v>
      </c>
      <c r="N514" s="201" t="s">
        <v>45</v>
      </c>
      <c r="O514" s="41"/>
      <c r="P514" s="202">
        <f>O514*H514</f>
        <v>0</v>
      </c>
      <c r="Q514" s="202">
        <v>0.00065</v>
      </c>
      <c r="R514" s="202">
        <f>Q514*H514</f>
        <v>3.7228749999999997</v>
      </c>
      <c r="S514" s="202">
        <v>0</v>
      </c>
      <c r="T514" s="203">
        <f>S514*H514</f>
        <v>0</v>
      </c>
      <c r="AR514" s="24" t="s">
        <v>164</v>
      </c>
      <c r="AT514" s="24" t="s">
        <v>160</v>
      </c>
      <c r="AU514" s="24" t="s">
        <v>85</v>
      </c>
      <c r="AY514" s="24" t="s">
        <v>157</v>
      </c>
      <c r="BE514" s="204">
        <f>IF(N514="základní",J514,0)</f>
        <v>408313.48</v>
      </c>
      <c r="BF514" s="204">
        <f>IF(N514="snížená",J514,0)</f>
        <v>0</v>
      </c>
      <c r="BG514" s="204">
        <f>IF(N514="zákl. přenesená",J514,0)</f>
        <v>0</v>
      </c>
      <c r="BH514" s="204">
        <f>IF(N514="sníž. přenesená",J514,0)</f>
        <v>0</v>
      </c>
      <c r="BI514" s="204">
        <f>IF(N514="nulová",J514,0)</f>
        <v>0</v>
      </c>
      <c r="BJ514" s="24" t="s">
        <v>82</v>
      </c>
      <c r="BK514" s="204">
        <f>ROUND(I514*H514,2)</f>
        <v>408313.48</v>
      </c>
      <c r="BL514" s="24" t="s">
        <v>164</v>
      </c>
      <c r="BM514" s="24" t="s">
        <v>923</v>
      </c>
    </row>
    <row r="515" spans="2:47" s="1" customFormat="1" ht="156">
      <c r="B515" s="40"/>
      <c r="C515" s="62"/>
      <c r="D515" s="207" t="s">
        <v>216</v>
      </c>
      <c r="E515" s="62"/>
      <c r="F515" s="227" t="s">
        <v>910</v>
      </c>
      <c r="G515" s="62"/>
      <c r="H515" s="62"/>
      <c r="I515" s="164"/>
      <c r="J515" s="62"/>
      <c r="K515" s="62"/>
      <c r="L515" s="60"/>
      <c r="M515" s="228"/>
      <c r="N515" s="41"/>
      <c r="O515" s="41"/>
      <c r="P515" s="41"/>
      <c r="Q515" s="41"/>
      <c r="R515" s="41"/>
      <c r="S515" s="41"/>
      <c r="T515" s="77"/>
      <c r="AT515" s="24" t="s">
        <v>216</v>
      </c>
      <c r="AU515" s="24" t="s">
        <v>85</v>
      </c>
    </row>
    <row r="516" spans="2:51" s="12" customFormat="1" ht="13.5">
      <c r="B516" s="216"/>
      <c r="C516" s="217"/>
      <c r="D516" s="207" t="s">
        <v>166</v>
      </c>
      <c r="E516" s="218" t="s">
        <v>21</v>
      </c>
      <c r="F516" s="219" t="s">
        <v>924</v>
      </c>
      <c r="G516" s="217"/>
      <c r="H516" s="220">
        <v>129</v>
      </c>
      <c r="I516" s="221"/>
      <c r="J516" s="217"/>
      <c r="K516" s="217"/>
      <c r="L516" s="222"/>
      <c r="M516" s="223"/>
      <c r="N516" s="224"/>
      <c r="O516" s="224"/>
      <c r="P516" s="224"/>
      <c r="Q516" s="224"/>
      <c r="R516" s="224"/>
      <c r="S516" s="224"/>
      <c r="T516" s="225"/>
      <c r="AT516" s="226" t="s">
        <v>166</v>
      </c>
      <c r="AU516" s="226" t="s">
        <v>85</v>
      </c>
      <c r="AV516" s="12" t="s">
        <v>85</v>
      </c>
      <c r="AW516" s="12" t="s">
        <v>37</v>
      </c>
      <c r="AX516" s="12" t="s">
        <v>74</v>
      </c>
      <c r="AY516" s="226" t="s">
        <v>157</v>
      </c>
    </row>
    <row r="517" spans="2:51" s="12" customFormat="1" ht="13.5">
      <c r="B517" s="216"/>
      <c r="C517" s="217"/>
      <c r="D517" s="207" t="s">
        <v>166</v>
      </c>
      <c r="E517" s="218" t="s">
        <v>21</v>
      </c>
      <c r="F517" s="219" t="s">
        <v>925</v>
      </c>
      <c r="G517" s="217"/>
      <c r="H517" s="220">
        <v>5578</v>
      </c>
      <c r="I517" s="221"/>
      <c r="J517" s="217"/>
      <c r="K517" s="217"/>
      <c r="L517" s="222"/>
      <c r="M517" s="223"/>
      <c r="N517" s="224"/>
      <c r="O517" s="224"/>
      <c r="P517" s="224"/>
      <c r="Q517" s="224"/>
      <c r="R517" s="224"/>
      <c r="S517" s="224"/>
      <c r="T517" s="225"/>
      <c r="AT517" s="226" t="s">
        <v>166</v>
      </c>
      <c r="AU517" s="226" t="s">
        <v>85</v>
      </c>
      <c r="AV517" s="12" t="s">
        <v>85</v>
      </c>
      <c r="AW517" s="12" t="s">
        <v>37</v>
      </c>
      <c r="AX517" s="12" t="s">
        <v>74</v>
      </c>
      <c r="AY517" s="226" t="s">
        <v>157</v>
      </c>
    </row>
    <row r="518" spans="2:51" s="12" customFormat="1" ht="13.5">
      <c r="B518" s="216"/>
      <c r="C518" s="217"/>
      <c r="D518" s="207" t="s">
        <v>166</v>
      </c>
      <c r="E518" s="218" t="s">
        <v>21</v>
      </c>
      <c r="F518" s="219" t="s">
        <v>926</v>
      </c>
      <c r="G518" s="217"/>
      <c r="H518" s="220">
        <v>20.5</v>
      </c>
      <c r="I518" s="221"/>
      <c r="J518" s="217"/>
      <c r="K518" s="217"/>
      <c r="L518" s="222"/>
      <c r="M518" s="223"/>
      <c r="N518" s="224"/>
      <c r="O518" s="224"/>
      <c r="P518" s="224"/>
      <c r="Q518" s="224"/>
      <c r="R518" s="224"/>
      <c r="S518" s="224"/>
      <c r="T518" s="225"/>
      <c r="AT518" s="226" t="s">
        <v>166</v>
      </c>
      <c r="AU518" s="226" t="s">
        <v>85</v>
      </c>
      <c r="AV518" s="12" t="s">
        <v>85</v>
      </c>
      <c r="AW518" s="12" t="s">
        <v>37</v>
      </c>
      <c r="AX518" s="12" t="s">
        <v>74</v>
      </c>
      <c r="AY518" s="226" t="s">
        <v>157</v>
      </c>
    </row>
    <row r="519" spans="2:51" s="13" customFormat="1" ht="13.5">
      <c r="B519" s="232"/>
      <c r="C519" s="233"/>
      <c r="D519" s="207" t="s">
        <v>166</v>
      </c>
      <c r="E519" s="234" t="s">
        <v>21</v>
      </c>
      <c r="F519" s="235" t="s">
        <v>285</v>
      </c>
      <c r="G519" s="233"/>
      <c r="H519" s="236">
        <v>5727.5</v>
      </c>
      <c r="I519" s="237"/>
      <c r="J519" s="233"/>
      <c r="K519" s="233"/>
      <c r="L519" s="238"/>
      <c r="M519" s="239"/>
      <c r="N519" s="240"/>
      <c r="O519" s="240"/>
      <c r="P519" s="240"/>
      <c r="Q519" s="240"/>
      <c r="R519" s="240"/>
      <c r="S519" s="240"/>
      <c r="T519" s="241"/>
      <c r="AT519" s="242" t="s">
        <v>166</v>
      </c>
      <c r="AU519" s="242" t="s">
        <v>85</v>
      </c>
      <c r="AV519" s="13" t="s">
        <v>164</v>
      </c>
      <c r="AW519" s="13" t="s">
        <v>37</v>
      </c>
      <c r="AX519" s="13" t="s">
        <v>82</v>
      </c>
      <c r="AY519" s="242" t="s">
        <v>157</v>
      </c>
    </row>
    <row r="520" spans="2:65" s="1" customFormat="1" ht="22.8" customHeight="1">
      <c r="B520" s="40"/>
      <c r="C520" s="193" t="s">
        <v>927</v>
      </c>
      <c r="D520" s="193" t="s">
        <v>160</v>
      </c>
      <c r="E520" s="194" t="s">
        <v>928</v>
      </c>
      <c r="F520" s="195" t="s">
        <v>929</v>
      </c>
      <c r="G520" s="196" t="s">
        <v>226</v>
      </c>
      <c r="H520" s="197">
        <v>12</v>
      </c>
      <c r="I520" s="198">
        <v>1573.35</v>
      </c>
      <c r="J520" s="199">
        <f>ROUND(I520*H520,2)</f>
        <v>18880.2</v>
      </c>
      <c r="K520" s="195" t="s">
        <v>214</v>
      </c>
      <c r="L520" s="60"/>
      <c r="M520" s="200" t="s">
        <v>21</v>
      </c>
      <c r="N520" s="201" t="s">
        <v>45</v>
      </c>
      <c r="O520" s="41"/>
      <c r="P520" s="202">
        <f>O520*H520</f>
        <v>0</v>
      </c>
      <c r="Q520" s="202">
        <v>0.00407</v>
      </c>
      <c r="R520" s="202">
        <f>Q520*H520</f>
        <v>0.048839999999999995</v>
      </c>
      <c r="S520" s="202">
        <v>0</v>
      </c>
      <c r="T520" s="203">
        <f>S520*H520</f>
        <v>0</v>
      </c>
      <c r="AR520" s="24" t="s">
        <v>164</v>
      </c>
      <c r="AT520" s="24" t="s">
        <v>160</v>
      </c>
      <c r="AU520" s="24" t="s">
        <v>85</v>
      </c>
      <c r="AY520" s="24" t="s">
        <v>157</v>
      </c>
      <c r="BE520" s="204">
        <f>IF(N520="základní",J520,0)</f>
        <v>18880.2</v>
      </c>
      <c r="BF520" s="204">
        <f>IF(N520="snížená",J520,0)</f>
        <v>0</v>
      </c>
      <c r="BG520" s="204">
        <f>IF(N520="zákl. přenesená",J520,0)</f>
        <v>0</v>
      </c>
      <c r="BH520" s="204">
        <f>IF(N520="sníž. přenesená",J520,0)</f>
        <v>0</v>
      </c>
      <c r="BI520" s="204">
        <f>IF(N520="nulová",J520,0)</f>
        <v>0</v>
      </c>
      <c r="BJ520" s="24" t="s">
        <v>82</v>
      </c>
      <c r="BK520" s="204">
        <f>ROUND(I520*H520,2)</f>
        <v>18880.2</v>
      </c>
      <c r="BL520" s="24" t="s">
        <v>164</v>
      </c>
      <c r="BM520" s="24" t="s">
        <v>930</v>
      </c>
    </row>
    <row r="521" spans="2:47" s="1" customFormat="1" ht="120">
      <c r="B521" s="40"/>
      <c r="C521" s="62"/>
      <c r="D521" s="207" t="s">
        <v>216</v>
      </c>
      <c r="E521" s="62"/>
      <c r="F521" s="227" t="s">
        <v>931</v>
      </c>
      <c r="G521" s="62"/>
      <c r="H521" s="62"/>
      <c r="I521" s="164"/>
      <c r="J521" s="62"/>
      <c r="K521" s="62"/>
      <c r="L521" s="60"/>
      <c r="M521" s="228"/>
      <c r="N521" s="41"/>
      <c r="O521" s="41"/>
      <c r="P521" s="41"/>
      <c r="Q521" s="41"/>
      <c r="R521" s="41"/>
      <c r="S521" s="41"/>
      <c r="T521" s="77"/>
      <c r="AT521" s="24" t="s">
        <v>216</v>
      </c>
      <c r="AU521" s="24" t="s">
        <v>85</v>
      </c>
    </row>
    <row r="522" spans="2:51" s="12" customFormat="1" ht="13.5">
      <c r="B522" s="216"/>
      <c r="C522" s="217"/>
      <c r="D522" s="207" t="s">
        <v>166</v>
      </c>
      <c r="E522" s="218" t="s">
        <v>21</v>
      </c>
      <c r="F522" s="219" t="s">
        <v>932</v>
      </c>
      <c r="G522" s="217"/>
      <c r="H522" s="220">
        <v>12</v>
      </c>
      <c r="I522" s="221"/>
      <c r="J522" s="217"/>
      <c r="K522" s="217"/>
      <c r="L522" s="222"/>
      <c r="M522" s="223"/>
      <c r="N522" s="224"/>
      <c r="O522" s="224"/>
      <c r="P522" s="224"/>
      <c r="Q522" s="224"/>
      <c r="R522" s="224"/>
      <c r="S522" s="224"/>
      <c r="T522" s="225"/>
      <c r="AT522" s="226" t="s">
        <v>166</v>
      </c>
      <c r="AU522" s="226" t="s">
        <v>85</v>
      </c>
      <c r="AV522" s="12" t="s">
        <v>85</v>
      </c>
      <c r="AW522" s="12" t="s">
        <v>37</v>
      </c>
      <c r="AX522" s="12" t="s">
        <v>82</v>
      </c>
      <c r="AY522" s="226" t="s">
        <v>157</v>
      </c>
    </row>
    <row r="523" spans="2:65" s="1" customFormat="1" ht="22.8" customHeight="1">
      <c r="B523" s="40"/>
      <c r="C523" s="193" t="s">
        <v>933</v>
      </c>
      <c r="D523" s="193" t="s">
        <v>160</v>
      </c>
      <c r="E523" s="194" t="s">
        <v>934</v>
      </c>
      <c r="F523" s="195" t="s">
        <v>935</v>
      </c>
      <c r="G523" s="196" t="s">
        <v>577</v>
      </c>
      <c r="H523" s="197">
        <v>8895</v>
      </c>
      <c r="I523" s="198">
        <v>2.46</v>
      </c>
      <c r="J523" s="199">
        <f>ROUND(I523*H523,2)</f>
        <v>21881.7</v>
      </c>
      <c r="K523" s="195" t="s">
        <v>214</v>
      </c>
      <c r="L523" s="60"/>
      <c r="M523" s="200" t="s">
        <v>21</v>
      </c>
      <c r="N523" s="201" t="s">
        <v>45</v>
      </c>
      <c r="O523" s="41"/>
      <c r="P523" s="202">
        <f>O523*H523</f>
        <v>0</v>
      </c>
      <c r="Q523" s="202">
        <v>0</v>
      </c>
      <c r="R523" s="202">
        <f>Q523*H523</f>
        <v>0</v>
      </c>
      <c r="S523" s="202">
        <v>0</v>
      </c>
      <c r="T523" s="203">
        <f>S523*H523</f>
        <v>0</v>
      </c>
      <c r="AR523" s="24" t="s">
        <v>164</v>
      </c>
      <c r="AT523" s="24" t="s">
        <v>160</v>
      </c>
      <c r="AU523" s="24" t="s">
        <v>85</v>
      </c>
      <c r="AY523" s="24" t="s">
        <v>157</v>
      </c>
      <c r="BE523" s="204">
        <f>IF(N523="základní",J523,0)</f>
        <v>21881.7</v>
      </c>
      <c r="BF523" s="204">
        <f>IF(N523="snížená",J523,0)</f>
        <v>0</v>
      </c>
      <c r="BG523" s="204">
        <f>IF(N523="zákl. přenesená",J523,0)</f>
        <v>0</v>
      </c>
      <c r="BH523" s="204">
        <f>IF(N523="sníž. přenesená",J523,0)</f>
        <v>0</v>
      </c>
      <c r="BI523" s="204">
        <f>IF(N523="nulová",J523,0)</f>
        <v>0</v>
      </c>
      <c r="BJ523" s="24" t="s">
        <v>82</v>
      </c>
      <c r="BK523" s="204">
        <f>ROUND(I523*H523,2)</f>
        <v>21881.7</v>
      </c>
      <c r="BL523" s="24" t="s">
        <v>164</v>
      </c>
      <c r="BM523" s="24" t="s">
        <v>936</v>
      </c>
    </row>
    <row r="524" spans="2:47" s="1" customFormat="1" ht="72">
      <c r="B524" s="40"/>
      <c r="C524" s="62"/>
      <c r="D524" s="207" t="s">
        <v>216</v>
      </c>
      <c r="E524" s="62"/>
      <c r="F524" s="227" t="s">
        <v>937</v>
      </c>
      <c r="G524" s="62"/>
      <c r="H524" s="62"/>
      <c r="I524" s="164"/>
      <c r="J524" s="62"/>
      <c r="K524" s="62"/>
      <c r="L524" s="60"/>
      <c r="M524" s="228"/>
      <c r="N524" s="41"/>
      <c r="O524" s="41"/>
      <c r="P524" s="41"/>
      <c r="Q524" s="41"/>
      <c r="R524" s="41"/>
      <c r="S524" s="41"/>
      <c r="T524" s="77"/>
      <c r="AT524" s="24" t="s">
        <v>216</v>
      </c>
      <c r="AU524" s="24" t="s">
        <v>85</v>
      </c>
    </row>
    <row r="525" spans="2:51" s="12" customFormat="1" ht="13.5">
      <c r="B525" s="216"/>
      <c r="C525" s="217"/>
      <c r="D525" s="207" t="s">
        <v>166</v>
      </c>
      <c r="E525" s="218" t="s">
        <v>21</v>
      </c>
      <c r="F525" s="219" t="s">
        <v>938</v>
      </c>
      <c r="G525" s="217"/>
      <c r="H525" s="220">
        <v>5836</v>
      </c>
      <c r="I525" s="221"/>
      <c r="J525" s="217"/>
      <c r="K525" s="217"/>
      <c r="L525" s="222"/>
      <c r="M525" s="223"/>
      <c r="N525" s="224"/>
      <c r="O525" s="224"/>
      <c r="P525" s="224"/>
      <c r="Q525" s="224"/>
      <c r="R525" s="224"/>
      <c r="S525" s="224"/>
      <c r="T525" s="225"/>
      <c r="AT525" s="226" t="s">
        <v>166</v>
      </c>
      <c r="AU525" s="226" t="s">
        <v>85</v>
      </c>
      <c r="AV525" s="12" t="s">
        <v>85</v>
      </c>
      <c r="AW525" s="12" t="s">
        <v>37</v>
      </c>
      <c r="AX525" s="12" t="s">
        <v>74</v>
      </c>
      <c r="AY525" s="226" t="s">
        <v>157</v>
      </c>
    </row>
    <row r="526" spans="2:51" s="12" customFormat="1" ht="13.5">
      <c r="B526" s="216"/>
      <c r="C526" s="217"/>
      <c r="D526" s="207" t="s">
        <v>166</v>
      </c>
      <c r="E526" s="218" t="s">
        <v>21</v>
      </c>
      <c r="F526" s="219" t="s">
        <v>939</v>
      </c>
      <c r="G526" s="217"/>
      <c r="H526" s="220">
        <v>442</v>
      </c>
      <c r="I526" s="221"/>
      <c r="J526" s="217"/>
      <c r="K526" s="217"/>
      <c r="L526" s="222"/>
      <c r="M526" s="223"/>
      <c r="N526" s="224"/>
      <c r="O526" s="224"/>
      <c r="P526" s="224"/>
      <c r="Q526" s="224"/>
      <c r="R526" s="224"/>
      <c r="S526" s="224"/>
      <c r="T526" s="225"/>
      <c r="AT526" s="226" t="s">
        <v>166</v>
      </c>
      <c r="AU526" s="226" t="s">
        <v>85</v>
      </c>
      <c r="AV526" s="12" t="s">
        <v>85</v>
      </c>
      <c r="AW526" s="12" t="s">
        <v>37</v>
      </c>
      <c r="AX526" s="12" t="s">
        <v>74</v>
      </c>
      <c r="AY526" s="226" t="s">
        <v>157</v>
      </c>
    </row>
    <row r="527" spans="2:51" s="12" customFormat="1" ht="13.5">
      <c r="B527" s="216"/>
      <c r="C527" s="217"/>
      <c r="D527" s="207" t="s">
        <v>166</v>
      </c>
      <c r="E527" s="218" t="s">
        <v>21</v>
      </c>
      <c r="F527" s="219" t="s">
        <v>940</v>
      </c>
      <c r="G527" s="217"/>
      <c r="H527" s="220">
        <v>2617</v>
      </c>
      <c r="I527" s="221"/>
      <c r="J527" s="217"/>
      <c r="K527" s="217"/>
      <c r="L527" s="222"/>
      <c r="M527" s="223"/>
      <c r="N527" s="224"/>
      <c r="O527" s="224"/>
      <c r="P527" s="224"/>
      <c r="Q527" s="224"/>
      <c r="R527" s="224"/>
      <c r="S527" s="224"/>
      <c r="T527" s="225"/>
      <c r="AT527" s="226" t="s">
        <v>166</v>
      </c>
      <c r="AU527" s="226" t="s">
        <v>85</v>
      </c>
      <c r="AV527" s="12" t="s">
        <v>85</v>
      </c>
      <c r="AW527" s="12" t="s">
        <v>37</v>
      </c>
      <c r="AX527" s="12" t="s">
        <v>74</v>
      </c>
      <c r="AY527" s="226" t="s">
        <v>157</v>
      </c>
    </row>
    <row r="528" spans="2:51" s="13" customFormat="1" ht="13.5">
      <c r="B528" s="232"/>
      <c r="C528" s="233"/>
      <c r="D528" s="207" t="s">
        <v>166</v>
      </c>
      <c r="E528" s="234" t="s">
        <v>21</v>
      </c>
      <c r="F528" s="235" t="s">
        <v>285</v>
      </c>
      <c r="G528" s="233"/>
      <c r="H528" s="236">
        <v>8895</v>
      </c>
      <c r="I528" s="237"/>
      <c r="J528" s="233"/>
      <c r="K528" s="233"/>
      <c r="L528" s="238"/>
      <c r="M528" s="239"/>
      <c r="N528" s="240"/>
      <c r="O528" s="240"/>
      <c r="P528" s="240"/>
      <c r="Q528" s="240"/>
      <c r="R528" s="240"/>
      <c r="S528" s="240"/>
      <c r="T528" s="241"/>
      <c r="AT528" s="242" t="s">
        <v>166</v>
      </c>
      <c r="AU528" s="242" t="s">
        <v>85</v>
      </c>
      <c r="AV528" s="13" t="s">
        <v>164</v>
      </c>
      <c r="AW528" s="13" t="s">
        <v>37</v>
      </c>
      <c r="AX528" s="13" t="s">
        <v>82</v>
      </c>
      <c r="AY528" s="242" t="s">
        <v>157</v>
      </c>
    </row>
    <row r="529" spans="2:65" s="1" customFormat="1" ht="22.8" customHeight="1">
      <c r="B529" s="40"/>
      <c r="C529" s="193" t="s">
        <v>941</v>
      </c>
      <c r="D529" s="193" t="s">
        <v>160</v>
      </c>
      <c r="E529" s="194" t="s">
        <v>942</v>
      </c>
      <c r="F529" s="195" t="s">
        <v>943</v>
      </c>
      <c r="G529" s="196" t="s">
        <v>213</v>
      </c>
      <c r="H529" s="197">
        <v>27</v>
      </c>
      <c r="I529" s="198">
        <v>24.58</v>
      </c>
      <c r="J529" s="199">
        <f>ROUND(I529*H529,2)</f>
        <v>663.66</v>
      </c>
      <c r="K529" s="195" t="s">
        <v>214</v>
      </c>
      <c r="L529" s="60"/>
      <c r="M529" s="200" t="s">
        <v>21</v>
      </c>
      <c r="N529" s="201" t="s">
        <v>45</v>
      </c>
      <c r="O529" s="41"/>
      <c r="P529" s="202">
        <f>O529*H529</f>
        <v>0</v>
      </c>
      <c r="Q529" s="202">
        <v>1E-05</v>
      </c>
      <c r="R529" s="202">
        <f>Q529*H529</f>
        <v>0.00027</v>
      </c>
      <c r="S529" s="202">
        <v>0</v>
      </c>
      <c r="T529" s="203">
        <f>S529*H529</f>
        <v>0</v>
      </c>
      <c r="AR529" s="24" t="s">
        <v>164</v>
      </c>
      <c r="AT529" s="24" t="s">
        <v>160</v>
      </c>
      <c r="AU529" s="24" t="s">
        <v>85</v>
      </c>
      <c r="AY529" s="24" t="s">
        <v>157</v>
      </c>
      <c r="BE529" s="204">
        <f>IF(N529="základní",J529,0)</f>
        <v>663.66</v>
      </c>
      <c r="BF529" s="204">
        <f>IF(N529="snížená",J529,0)</f>
        <v>0</v>
      </c>
      <c r="BG529" s="204">
        <f>IF(N529="zákl. přenesená",J529,0)</f>
        <v>0</v>
      </c>
      <c r="BH529" s="204">
        <f>IF(N529="sníž. přenesená",J529,0)</f>
        <v>0</v>
      </c>
      <c r="BI529" s="204">
        <f>IF(N529="nulová",J529,0)</f>
        <v>0</v>
      </c>
      <c r="BJ529" s="24" t="s">
        <v>82</v>
      </c>
      <c r="BK529" s="204">
        <f>ROUND(I529*H529,2)</f>
        <v>663.66</v>
      </c>
      <c r="BL529" s="24" t="s">
        <v>164</v>
      </c>
      <c r="BM529" s="24" t="s">
        <v>944</v>
      </c>
    </row>
    <row r="530" spans="2:47" s="1" customFormat="1" ht="72">
      <c r="B530" s="40"/>
      <c r="C530" s="62"/>
      <c r="D530" s="207" t="s">
        <v>216</v>
      </c>
      <c r="E530" s="62"/>
      <c r="F530" s="227" t="s">
        <v>937</v>
      </c>
      <c r="G530" s="62"/>
      <c r="H530" s="62"/>
      <c r="I530" s="164"/>
      <c r="J530" s="62"/>
      <c r="K530" s="62"/>
      <c r="L530" s="60"/>
      <c r="M530" s="228"/>
      <c r="N530" s="41"/>
      <c r="O530" s="41"/>
      <c r="P530" s="41"/>
      <c r="Q530" s="41"/>
      <c r="R530" s="41"/>
      <c r="S530" s="41"/>
      <c r="T530" s="77"/>
      <c r="AT530" s="24" t="s">
        <v>216</v>
      </c>
      <c r="AU530" s="24" t="s">
        <v>85</v>
      </c>
    </row>
    <row r="531" spans="2:51" s="12" customFormat="1" ht="13.5">
      <c r="B531" s="216"/>
      <c r="C531" s="217"/>
      <c r="D531" s="207" t="s">
        <v>166</v>
      </c>
      <c r="E531" s="218" t="s">
        <v>21</v>
      </c>
      <c r="F531" s="219" t="s">
        <v>945</v>
      </c>
      <c r="G531" s="217"/>
      <c r="H531" s="220">
        <v>27</v>
      </c>
      <c r="I531" s="221"/>
      <c r="J531" s="217"/>
      <c r="K531" s="217"/>
      <c r="L531" s="222"/>
      <c r="M531" s="223"/>
      <c r="N531" s="224"/>
      <c r="O531" s="224"/>
      <c r="P531" s="224"/>
      <c r="Q531" s="224"/>
      <c r="R531" s="224"/>
      <c r="S531" s="224"/>
      <c r="T531" s="225"/>
      <c r="AT531" s="226" t="s">
        <v>166</v>
      </c>
      <c r="AU531" s="226" t="s">
        <v>85</v>
      </c>
      <c r="AV531" s="12" t="s">
        <v>85</v>
      </c>
      <c r="AW531" s="12" t="s">
        <v>37</v>
      </c>
      <c r="AX531" s="12" t="s">
        <v>82</v>
      </c>
      <c r="AY531" s="226" t="s">
        <v>157</v>
      </c>
    </row>
    <row r="532" spans="2:65" s="1" customFormat="1" ht="34.2" customHeight="1">
      <c r="B532" s="40"/>
      <c r="C532" s="193" t="s">
        <v>946</v>
      </c>
      <c r="D532" s="193" t="s">
        <v>160</v>
      </c>
      <c r="E532" s="194" t="s">
        <v>947</v>
      </c>
      <c r="F532" s="195" t="s">
        <v>948</v>
      </c>
      <c r="G532" s="196" t="s">
        <v>577</v>
      </c>
      <c r="H532" s="197">
        <v>778</v>
      </c>
      <c r="I532" s="198">
        <v>296.23</v>
      </c>
      <c r="J532" s="199">
        <f>ROUND(I532*H532,2)</f>
        <v>230466.94</v>
      </c>
      <c r="K532" s="195" t="s">
        <v>214</v>
      </c>
      <c r="L532" s="60"/>
      <c r="M532" s="200" t="s">
        <v>21</v>
      </c>
      <c r="N532" s="201" t="s">
        <v>45</v>
      </c>
      <c r="O532" s="41"/>
      <c r="P532" s="202">
        <f>O532*H532</f>
        <v>0</v>
      </c>
      <c r="Q532" s="202">
        <v>0.1554</v>
      </c>
      <c r="R532" s="202">
        <f>Q532*H532</f>
        <v>120.9012</v>
      </c>
      <c r="S532" s="202">
        <v>0</v>
      </c>
      <c r="T532" s="203">
        <f>S532*H532</f>
        <v>0</v>
      </c>
      <c r="AR532" s="24" t="s">
        <v>164</v>
      </c>
      <c r="AT532" s="24" t="s">
        <v>160</v>
      </c>
      <c r="AU532" s="24" t="s">
        <v>85</v>
      </c>
      <c r="AY532" s="24" t="s">
        <v>157</v>
      </c>
      <c r="BE532" s="204">
        <f>IF(N532="základní",J532,0)</f>
        <v>230466.94</v>
      </c>
      <c r="BF532" s="204">
        <f>IF(N532="snížená",J532,0)</f>
        <v>0</v>
      </c>
      <c r="BG532" s="204">
        <f>IF(N532="zákl. přenesená",J532,0)</f>
        <v>0</v>
      </c>
      <c r="BH532" s="204">
        <f>IF(N532="sníž. přenesená",J532,0)</f>
        <v>0</v>
      </c>
      <c r="BI532" s="204">
        <f>IF(N532="nulová",J532,0)</f>
        <v>0</v>
      </c>
      <c r="BJ532" s="24" t="s">
        <v>82</v>
      </c>
      <c r="BK532" s="204">
        <f>ROUND(I532*H532,2)</f>
        <v>230466.94</v>
      </c>
      <c r="BL532" s="24" t="s">
        <v>164</v>
      </c>
      <c r="BM532" s="24" t="s">
        <v>949</v>
      </c>
    </row>
    <row r="533" spans="2:47" s="1" customFormat="1" ht="132">
      <c r="B533" s="40"/>
      <c r="C533" s="62"/>
      <c r="D533" s="207" t="s">
        <v>216</v>
      </c>
      <c r="E533" s="62"/>
      <c r="F533" s="227" t="s">
        <v>950</v>
      </c>
      <c r="G533" s="62"/>
      <c r="H533" s="62"/>
      <c r="I533" s="164"/>
      <c r="J533" s="62"/>
      <c r="K533" s="62"/>
      <c r="L533" s="60"/>
      <c r="M533" s="228"/>
      <c r="N533" s="41"/>
      <c r="O533" s="41"/>
      <c r="P533" s="41"/>
      <c r="Q533" s="41"/>
      <c r="R533" s="41"/>
      <c r="S533" s="41"/>
      <c r="T533" s="77"/>
      <c r="AT533" s="24" t="s">
        <v>216</v>
      </c>
      <c r="AU533" s="24" t="s">
        <v>85</v>
      </c>
    </row>
    <row r="534" spans="2:51" s="12" customFormat="1" ht="13.5">
      <c r="B534" s="216"/>
      <c r="C534" s="217"/>
      <c r="D534" s="207" t="s">
        <v>166</v>
      </c>
      <c r="E534" s="218" t="s">
        <v>21</v>
      </c>
      <c r="F534" s="219" t="s">
        <v>951</v>
      </c>
      <c r="G534" s="217"/>
      <c r="H534" s="220">
        <v>260</v>
      </c>
      <c r="I534" s="221"/>
      <c r="J534" s="217"/>
      <c r="K534" s="217"/>
      <c r="L534" s="222"/>
      <c r="M534" s="223"/>
      <c r="N534" s="224"/>
      <c r="O534" s="224"/>
      <c r="P534" s="224"/>
      <c r="Q534" s="224"/>
      <c r="R534" s="224"/>
      <c r="S534" s="224"/>
      <c r="T534" s="225"/>
      <c r="AT534" s="226" t="s">
        <v>166</v>
      </c>
      <c r="AU534" s="226" t="s">
        <v>85</v>
      </c>
      <c r="AV534" s="12" t="s">
        <v>85</v>
      </c>
      <c r="AW534" s="12" t="s">
        <v>37</v>
      </c>
      <c r="AX534" s="12" t="s">
        <v>74</v>
      </c>
      <c r="AY534" s="226" t="s">
        <v>157</v>
      </c>
    </row>
    <row r="535" spans="2:51" s="12" customFormat="1" ht="13.5">
      <c r="B535" s="216"/>
      <c r="C535" s="217"/>
      <c r="D535" s="207" t="s">
        <v>166</v>
      </c>
      <c r="E535" s="218" t="s">
        <v>21</v>
      </c>
      <c r="F535" s="219" t="s">
        <v>952</v>
      </c>
      <c r="G535" s="217"/>
      <c r="H535" s="220">
        <v>132</v>
      </c>
      <c r="I535" s="221"/>
      <c r="J535" s="217"/>
      <c r="K535" s="217"/>
      <c r="L535" s="222"/>
      <c r="M535" s="223"/>
      <c r="N535" s="224"/>
      <c r="O535" s="224"/>
      <c r="P535" s="224"/>
      <c r="Q535" s="224"/>
      <c r="R535" s="224"/>
      <c r="S535" s="224"/>
      <c r="T535" s="225"/>
      <c r="AT535" s="226" t="s">
        <v>166</v>
      </c>
      <c r="AU535" s="226" t="s">
        <v>85</v>
      </c>
      <c r="AV535" s="12" t="s">
        <v>85</v>
      </c>
      <c r="AW535" s="12" t="s">
        <v>37</v>
      </c>
      <c r="AX535" s="12" t="s">
        <v>74</v>
      </c>
      <c r="AY535" s="226" t="s">
        <v>157</v>
      </c>
    </row>
    <row r="536" spans="2:51" s="12" customFormat="1" ht="13.5">
      <c r="B536" s="216"/>
      <c r="C536" s="217"/>
      <c r="D536" s="207" t="s">
        <v>166</v>
      </c>
      <c r="E536" s="218" t="s">
        <v>21</v>
      </c>
      <c r="F536" s="219" t="s">
        <v>953</v>
      </c>
      <c r="G536" s="217"/>
      <c r="H536" s="220">
        <v>386</v>
      </c>
      <c r="I536" s="221"/>
      <c r="J536" s="217"/>
      <c r="K536" s="217"/>
      <c r="L536" s="222"/>
      <c r="M536" s="223"/>
      <c r="N536" s="224"/>
      <c r="O536" s="224"/>
      <c r="P536" s="224"/>
      <c r="Q536" s="224"/>
      <c r="R536" s="224"/>
      <c r="S536" s="224"/>
      <c r="T536" s="225"/>
      <c r="AT536" s="226" t="s">
        <v>166</v>
      </c>
      <c r="AU536" s="226" t="s">
        <v>85</v>
      </c>
      <c r="AV536" s="12" t="s">
        <v>85</v>
      </c>
      <c r="AW536" s="12" t="s">
        <v>37</v>
      </c>
      <c r="AX536" s="12" t="s">
        <v>74</v>
      </c>
      <c r="AY536" s="226" t="s">
        <v>157</v>
      </c>
    </row>
    <row r="537" spans="2:51" s="13" customFormat="1" ht="13.5">
      <c r="B537" s="232"/>
      <c r="C537" s="233"/>
      <c r="D537" s="207" t="s">
        <v>166</v>
      </c>
      <c r="E537" s="234" t="s">
        <v>21</v>
      </c>
      <c r="F537" s="235" t="s">
        <v>285</v>
      </c>
      <c r="G537" s="233"/>
      <c r="H537" s="236">
        <v>778</v>
      </c>
      <c r="I537" s="237"/>
      <c r="J537" s="233"/>
      <c r="K537" s="233"/>
      <c r="L537" s="238"/>
      <c r="M537" s="239"/>
      <c r="N537" s="240"/>
      <c r="O537" s="240"/>
      <c r="P537" s="240"/>
      <c r="Q537" s="240"/>
      <c r="R537" s="240"/>
      <c r="S537" s="240"/>
      <c r="T537" s="241"/>
      <c r="AT537" s="242" t="s">
        <v>166</v>
      </c>
      <c r="AU537" s="242" t="s">
        <v>85</v>
      </c>
      <c r="AV537" s="13" t="s">
        <v>164</v>
      </c>
      <c r="AW537" s="13" t="s">
        <v>37</v>
      </c>
      <c r="AX537" s="13" t="s">
        <v>82</v>
      </c>
      <c r="AY537" s="242" t="s">
        <v>157</v>
      </c>
    </row>
    <row r="538" spans="2:65" s="1" customFormat="1" ht="14.4" customHeight="1">
      <c r="B538" s="40"/>
      <c r="C538" s="244" t="s">
        <v>954</v>
      </c>
      <c r="D538" s="244" t="s">
        <v>457</v>
      </c>
      <c r="E538" s="245" t="s">
        <v>955</v>
      </c>
      <c r="F538" s="246" t="s">
        <v>956</v>
      </c>
      <c r="G538" s="247" t="s">
        <v>577</v>
      </c>
      <c r="H538" s="248">
        <v>260</v>
      </c>
      <c r="I538" s="249">
        <v>88.26</v>
      </c>
      <c r="J538" s="250">
        <f>ROUND(I538*H538,2)</f>
        <v>22947.6</v>
      </c>
      <c r="K538" s="246" t="s">
        <v>214</v>
      </c>
      <c r="L538" s="251"/>
      <c r="M538" s="252" t="s">
        <v>21</v>
      </c>
      <c r="N538" s="253" t="s">
        <v>45</v>
      </c>
      <c r="O538" s="41"/>
      <c r="P538" s="202">
        <f>O538*H538</f>
        <v>0</v>
      </c>
      <c r="Q538" s="202">
        <v>0.081</v>
      </c>
      <c r="R538" s="202">
        <f>Q538*H538</f>
        <v>21.060000000000002</v>
      </c>
      <c r="S538" s="202">
        <v>0</v>
      </c>
      <c r="T538" s="203">
        <f>S538*H538</f>
        <v>0</v>
      </c>
      <c r="AR538" s="24" t="s">
        <v>251</v>
      </c>
      <c r="AT538" s="24" t="s">
        <v>457</v>
      </c>
      <c r="AU538" s="24" t="s">
        <v>85</v>
      </c>
      <c r="AY538" s="24" t="s">
        <v>157</v>
      </c>
      <c r="BE538" s="204">
        <f>IF(N538="základní",J538,0)</f>
        <v>22947.6</v>
      </c>
      <c r="BF538" s="204">
        <f>IF(N538="snížená",J538,0)</f>
        <v>0</v>
      </c>
      <c r="BG538" s="204">
        <f>IF(N538="zákl. přenesená",J538,0)</f>
        <v>0</v>
      </c>
      <c r="BH538" s="204">
        <f>IF(N538="sníž. přenesená",J538,0)</f>
        <v>0</v>
      </c>
      <c r="BI538" s="204">
        <f>IF(N538="nulová",J538,0)</f>
        <v>0</v>
      </c>
      <c r="BJ538" s="24" t="s">
        <v>82</v>
      </c>
      <c r="BK538" s="204">
        <f>ROUND(I538*H538,2)</f>
        <v>22947.6</v>
      </c>
      <c r="BL538" s="24" t="s">
        <v>164</v>
      </c>
      <c r="BM538" s="24" t="s">
        <v>957</v>
      </c>
    </row>
    <row r="539" spans="2:51" s="12" customFormat="1" ht="13.5">
      <c r="B539" s="216"/>
      <c r="C539" s="217"/>
      <c r="D539" s="207" t="s">
        <v>166</v>
      </c>
      <c r="E539" s="218" t="s">
        <v>21</v>
      </c>
      <c r="F539" s="219" t="s">
        <v>958</v>
      </c>
      <c r="G539" s="217"/>
      <c r="H539" s="220">
        <v>260</v>
      </c>
      <c r="I539" s="221"/>
      <c r="J539" s="217"/>
      <c r="K539" s="217"/>
      <c r="L539" s="222"/>
      <c r="M539" s="223"/>
      <c r="N539" s="224"/>
      <c r="O539" s="224"/>
      <c r="P539" s="224"/>
      <c r="Q539" s="224"/>
      <c r="R539" s="224"/>
      <c r="S539" s="224"/>
      <c r="T539" s="225"/>
      <c r="AT539" s="226" t="s">
        <v>166</v>
      </c>
      <c r="AU539" s="226" t="s">
        <v>85</v>
      </c>
      <c r="AV539" s="12" t="s">
        <v>85</v>
      </c>
      <c r="AW539" s="12" t="s">
        <v>37</v>
      </c>
      <c r="AX539" s="12" t="s">
        <v>82</v>
      </c>
      <c r="AY539" s="226" t="s">
        <v>157</v>
      </c>
    </row>
    <row r="540" spans="2:65" s="1" customFormat="1" ht="14.4" customHeight="1">
      <c r="B540" s="40"/>
      <c r="C540" s="244" t="s">
        <v>959</v>
      </c>
      <c r="D540" s="244" t="s">
        <v>457</v>
      </c>
      <c r="E540" s="245" t="s">
        <v>960</v>
      </c>
      <c r="F540" s="246" t="s">
        <v>961</v>
      </c>
      <c r="G540" s="247" t="s">
        <v>577</v>
      </c>
      <c r="H540" s="248">
        <v>132</v>
      </c>
      <c r="I540" s="249">
        <v>122.06</v>
      </c>
      <c r="J540" s="250">
        <f>ROUND(I540*H540,2)</f>
        <v>16111.92</v>
      </c>
      <c r="K540" s="246" t="s">
        <v>214</v>
      </c>
      <c r="L540" s="251"/>
      <c r="M540" s="252" t="s">
        <v>21</v>
      </c>
      <c r="N540" s="253" t="s">
        <v>45</v>
      </c>
      <c r="O540" s="41"/>
      <c r="P540" s="202">
        <f>O540*H540</f>
        <v>0</v>
      </c>
      <c r="Q540" s="202">
        <v>0.102</v>
      </c>
      <c r="R540" s="202">
        <f>Q540*H540</f>
        <v>13.463999999999999</v>
      </c>
      <c r="S540" s="202">
        <v>0</v>
      </c>
      <c r="T540" s="203">
        <f>S540*H540</f>
        <v>0</v>
      </c>
      <c r="AR540" s="24" t="s">
        <v>251</v>
      </c>
      <c r="AT540" s="24" t="s">
        <v>457</v>
      </c>
      <c r="AU540" s="24" t="s">
        <v>85</v>
      </c>
      <c r="AY540" s="24" t="s">
        <v>157</v>
      </c>
      <c r="BE540" s="204">
        <f>IF(N540="základní",J540,0)</f>
        <v>16111.92</v>
      </c>
      <c r="BF540" s="204">
        <f>IF(N540="snížená",J540,0)</f>
        <v>0</v>
      </c>
      <c r="BG540" s="204">
        <f>IF(N540="zákl. přenesená",J540,0)</f>
        <v>0</v>
      </c>
      <c r="BH540" s="204">
        <f>IF(N540="sníž. přenesená",J540,0)</f>
        <v>0</v>
      </c>
      <c r="BI540" s="204">
        <f>IF(N540="nulová",J540,0)</f>
        <v>0</v>
      </c>
      <c r="BJ540" s="24" t="s">
        <v>82</v>
      </c>
      <c r="BK540" s="204">
        <f>ROUND(I540*H540,2)</f>
        <v>16111.92</v>
      </c>
      <c r="BL540" s="24" t="s">
        <v>164</v>
      </c>
      <c r="BM540" s="24" t="s">
        <v>962</v>
      </c>
    </row>
    <row r="541" spans="2:51" s="12" customFormat="1" ht="13.5">
      <c r="B541" s="216"/>
      <c r="C541" s="217"/>
      <c r="D541" s="207" t="s">
        <v>166</v>
      </c>
      <c r="E541" s="218" t="s">
        <v>21</v>
      </c>
      <c r="F541" s="219" t="s">
        <v>963</v>
      </c>
      <c r="G541" s="217"/>
      <c r="H541" s="220">
        <v>132</v>
      </c>
      <c r="I541" s="221"/>
      <c r="J541" s="217"/>
      <c r="K541" s="217"/>
      <c r="L541" s="222"/>
      <c r="M541" s="223"/>
      <c r="N541" s="224"/>
      <c r="O541" s="224"/>
      <c r="P541" s="224"/>
      <c r="Q541" s="224"/>
      <c r="R541" s="224"/>
      <c r="S541" s="224"/>
      <c r="T541" s="225"/>
      <c r="AT541" s="226" t="s">
        <v>166</v>
      </c>
      <c r="AU541" s="226" t="s">
        <v>85</v>
      </c>
      <c r="AV541" s="12" t="s">
        <v>85</v>
      </c>
      <c r="AW541" s="12" t="s">
        <v>37</v>
      </c>
      <c r="AX541" s="12" t="s">
        <v>82</v>
      </c>
      <c r="AY541" s="226" t="s">
        <v>157</v>
      </c>
    </row>
    <row r="542" spans="2:65" s="1" customFormat="1" ht="14.4" customHeight="1">
      <c r="B542" s="40"/>
      <c r="C542" s="244" t="s">
        <v>964</v>
      </c>
      <c r="D542" s="244" t="s">
        <v>457</v>
      </c>
      <c r="E542" s="245" t="s">
        <v>965</v>
      </c>
      <c r="F542" s="246" t="s">
        <v>966</v>
      </c>
      <c r="G542" s="247" t="s">
        <v>577</v>
      </c>
      <c r="H542" s="248">
        <v>386</v>
      </c>
      <c r="I542" s="249">
        <v>74</v>
      </c>
      <c r="J542" s="250">
        <f>ROUND(I542*H542,2)</f>
        <v>28564</v>
      </c>
      <c r="K542" s="246" t="s">
        <v>214</v>
      </c>
      <c r="L542" s="251"/>
      <c r="M542" s="252" t="s">
        <v>21</v>
      </c>
      <c r="N542" s="253" t="s">
        <v>45</v>
      </c>
      <c r="O542" s="41"/>
      <c r="P542" s="202">
        <f>O542*H542</f>
        <v>0</v>
      </c>
      <c r="Q542" s="202">
        <v>0.0335</v>
      </c>
      <c r="R542" s="202">
        <f>Q542*H542</f>
        <v>12.931000000000001</v>
      </c>
      <c r="S542" s="202">
        <v>0</v>
      </c>
      <c r="T542" s="203">
        <f>S542*H542</f>
        <v>0</v>
      </c>
      <c r="AR542" s="24" t="s">
        <v>251</v>
      </c>
      <c r="AT542" s="24" t="s">
        <v>457</v>
      </c>
      <c r="AU542" s="24" t="s">
        <v>85</v>
      </c>
      <c r="AY542" s="24" t="s">
        <v>157</v>
      </c>
      <c r="BE542" s="204">
        <f>IF(N542="základní",J542,0)</f>
        <v>28564</v>
      </c>
      <c r="BF542" s="204">
        <f>IF(N542="snížená",J542,0)</f>
        <v>0</v>
      </c>
      <c r="BG542" s="204">
        <f>IF(N542="zákl. přenesená",J542,0)</f>
        <v>0</v>
      </c>
      <c r="BH542" s="204">
        <f>IF(N542="sníž. přenesená",J542,0)</f>
        <v>0</v>
      </c>
      <c r="BI542" s="204">
        <f>IF(N542="nulová",J542,0)</f>
        <v>0</v>
      </c>
      <c r="BJ542" s="24" t="s">
        <v>82</v>
      </c>
      <c r="BK542" s="204">
        <f>ROUND(I542*H542,2)</f>
        <v>28564</v>
      </c>
      <c r="BL542" s="24" t="s">
        <v>164</v>
      </c>
      <c r="BM542" s="24" t="s">
        <v>967</v>
      </c>
    </row>
    <row r="543" spans="2:51" s="12" customFormat="1" ht="13.5">
      <c r="B543" s="216"/>
      <c r="C543" s="217"/>
      <c r="D543" s="207" t="s">
        <v>166</v>
      </c>
      <c r="E543" s="218" t="s">
        <v>21</v>
      </c>
      <c r="F543" s="219" t="s">
        <v>968</v>
      </c>
      <c r="G543" s="217"/>
      <c r="H543" s="220">
        <v>386</v>
      </c>
      <c r="I543" s="221"/>
      <c r="J543" s="217"/>
      <c r="K543" s="217"/>
      <c r="L543" s="222"/>
      <c r="M543" s="223"/>
      <c r="N543" s="224"/>
      <c r="O543" s="224"/>
      <c r="P543" s="224"/>
      <c r="Q543" s="224"/>
      <c r="R543" s="224"/>
      <c r="S543" s="224"/>
      <c r="T543" s="225"/>
      <c r="AT543" s="226" t="s">
        <v>166</v>
      </c>
      <c r="AU543" s="226" t="s">
        <v>85</v>
      </c>
      <c r="AV543" s="12" t="s">
        <v>85</v>
      </c>
      <c r="AW543" s="12" t="s">
        <v>37</v>
      </c>
      <c r="AX543" s="12" t="s">
        <v>82</v>
      </c>
      <c r="AY543" s="226" t="s">
        <v>157</v>
      </c>
    </row>
    <row r="544" spans="2:65" s="1" customFormat="1" ht="45.6" customHeight="1">
      <c r="B544" s="40"/>
      <c r="C544" s="193" t="s">
        <v>969</v>
      </c>
      <c r="D544" s="193" t="s">
        <v>160</v>
      </c>
      <c r="E544" s="194" t="s">
        <v>970</v>
      </c>
      <c r="F544" s="195" t="s">
        <v>971</v>
      </c>
      <c r="G544" s="196" t="s">
        <v>577</v>
      </c>
      <c r="H544" s="197">
        <v>5869</v>
      </c>
      <c r="I544" s="198">
        <v>73.75</v>
      </c>
      <c r="J544" s="199">
        <f>ROUND(I544*H544,2)</f>
        <v>432838.75</v>
      </c>
      <c r="K544" s="195" t="s">
        <v>214</v>
      </c>
      <c r="L544" s="60"/>
      <c r="M544" s="200" t="s">
        <v>21</v>
      </c>
      <c r="N544" s="201" t="s">
        <v>45</v>
      </c>
      <c r="O544" s="41"/>
      <c r="P544" s="202">
        <f>O544*H544</f>
        <v>0</v>
      </c>
      <c r="Q544" s="202">
        <v>0.00011</v>
      </c>
      <c r="R544" s="202">
        <f>Q544*H544</f>
        <v>0.64559</v>
      </c>
      <c r="S544" s="202">
        <v>0</v>
      </c>
      <c r="T544" s="203">
        <f>S544*H544</f>
        <v>0</v>
      </c>
      <c r="AR544" s="24" t="s">
        <v>164</v>
      </c>
      <c r="AT544" s="24" t="s">
        <v>160</v>
      </c>
      <c r="AU544" s="24" t="s">
        <v>85</v>
      </c>
      <c r="AY544" s="24" t="s">
        <v>157</v>
      </c>
      <c r="BE544" s="204">
        <f>IF(N544="základní",J544,0)</f>
        <v>432838.75</v>
      </c>
      <c r="BF544" s="204">
        <f>IF(N544="snížená",J544,0)</f>
        <v>0</v>
      </c>
      <c r="BG544" s="204">
        <f>IF(N544="zákl. přenesená",J544,0)</f>
        <v>0</v>
      </c>
      <c r="BH544" s="204">
        <f>IF(N544="sníž. přenesená",J544,0)</f>
        <v>0</v>
      </c>
      <c r="BI544" s="204">
        <f>IF(N544="nulová",J544,0)</f>
        <v>0</v>
      </c>
      <c r="BJ544" s="24" t="s">
        <v>82</v>
      </c>
      <c r="BK544" s="204">
        <f>ROUND(I544*H544,2)</f>
        <v>432838.75</v>
      </c>
      <c r="BL544" s="24" t="s">
        <v>164</v>
      </c>
      <c r="BM544" s="24" t="s">
        <v>972</v>
      </c>
    </row>
    <row r="545" spans="2:47" s="1" customFormat="1" ht="48">
      <c r="B545" s="40"/>
      <c r="C545" s="62"/>
      <c r="D545" s="207" t="s">
        <v>216</v>
      </c>
      <c r="E545" s="62"/>
      <c r="F545" s="227" t="s">
        <v>973</v>
      </c>
      <c r="G545" s="62"/>
      <c r="H545" s="62"/>
      <c r="I545" s="164"/>
      <c r="J545" s="62"/>
      <c r="K545" s="62"/>
      <c r="L545" s="60"/>
      <c r="M545" s="228"/>
      <c r="N545" s="41"/>
      <c r="O545" s="41"/>
      <c r="P545" s="41"/>
      <c r="Q545" s="41"/>
      <c r="R545" s="41"/>
      <c r="S545" s="41"/>
      <c r="T545" s="77"/>
      <c r="AT545" s="24" t="s">
        <v>216</v>
      </c>
      <c r="AU545" s="24" t="s">
        <v>85</v>
      </c>
    </row>
    <row r="546" spans="2:51" s="12" customFormat="1" ht="13.5">
      <c r="B546" s="216"/>
      <c r="C546" s="217"/>
      <c r="D546" s="207" t="s">
        <v>166</v>
      </c>
      <c r="E546" s="218" t="s">
        <v>21</v>
      </c>
      <c r="F546" s="219" t="s">
        <v>974</v>
      </c>
      <c r="G546" s="217"/>
      <c r="H546" s="220">
        <v>5869</v>
      </c>
      <c r="I546" s="221"/>
      <c r="J546" s="217"/>
      <c r="K546" s="217"/>
      <c r="L546" s="222"/>
      <c r="M546" s="223"/>
      <c r="N546" s="224"/>
      <c r="O546" s="224"/>
      <c r="P546" s="224"/>
      <c r="Q546" s="224"/>
      <c r="R546" s="224"/>
      <c r="S546" s="224"/>
      <c r="T546" s="225"/>
      <c r="AT546" s="226" t="s">
        <v>166</v>
      </c>
      <c r="AU546" s="226" t="s">
        <v>85</v>
      </c>
      <c r="AV546" s="12" t="s">
        <v>85</v>
      </c>
      <c r="AW546" s="12" t="s">
        <v>37</v>
      </c>
      <c r="AX546" s="12" t="s">
        <v>82</v>
      </c>
      <c r="AY546" s="226" t="s">
        <v>157</v>
      </c>
    </row>
    <row r="547" spans="2:65" s="1" customFormat="1" ht="22.8" customHeight="1">
      <c r="B547" s="40"/>
      <c r="C547" s="193" t="s">
        <v>975</v>
      </c>
      <c r="D547" s="193" t="s">
        <v>160</v>
      </c>
      <c r="E547" s="194" t="s">
        <v>976</v>
      </c>
      <c r="F547" s="195" t="s">
        <v>977</v>
      </c>
      <c r="G547" s="196" t="s">
        <v>226</v>
      </c>
      <c r="H547" s="197">
        <v>2</v>
      </c>
      <c r="I547" s="198">
        <v>11296.18</v>
      </c>
      <c r="J547" s="199">
        <f>ROUND(I547*H547,2)</f>
        <v>22592.36</v>
      </c>
      <c r="K547" s="195" t="s">
        <v>214</v>
      </c>
      <c r="L547" s="60"/>
      <c r="M547" s="200" t="s">
        <v>21</v>
      </c>
      <c r="N547" s="201" t="s">
        <v>45</v>
      </c>
      <c r="O547" s="41"/>
      <c r="P547" s="202">
        <f>O547*H547</f>
        <v>0</v>
      </c>
      <c r="Q547" s="202">
        <v>15.30899</v>
      </c>
      <c r="R547" s="202">
        <f>Q547*H547</f>
        <v>30.61798</v>
      </c>
      <c r="S547" s="202">
        <v>0</v>
      </c>
      <c r="T547" s="203">
        <f>S547*H547</f>
        <v>0</v>
      </c>
      <c r="AR547" s="24" t="s">
        <v>164</v>
      </c>
      <c r="AT547" s="24" t="s">
        <v>160</v>
      </c>
      <c r="AU547" s="24" t="s">
        <v>85</v>
      </c>
      <c r="AY547" s="24" t="s">
        <v>157</v>
      </c>
      <c r="BE547" s="204">
        <f>IF(N547="základní",J547,0)</f>
        <v>22592.36</v>
      </c>
      <c r="BF547" s="204">
        <f>IF(N547="snížená",J547,0)</f>
        <v>0</v>
      </c>
      <c r="BG547" s="204">
        <f>IF(N547="zákl. přenesená",J547,0)</f>
        <v>0</v>
      </c>
      <c r="BH547" s="204">
        <f>IF(N547="sníž. přenesená",J547,0)</f>
        <v>0</v>
      </c>
      <c r="BI547" s="204">
        <f>IF(N547="nulová",J547,0)</f>
        <v>0</v>
      </c>
      <c r="BJ547" s="24" t="s">
        <v>82</v>
      </c>
      <c r="BK547" s="204">
        <f>ROUND(I547*H547,2)</f>
        <v>22592.36</v>
      </c>
      <c r="BL547" s="24" t="s">
        <v>164</v>
      </c>
      <c r="BM547" s="24" t="s">
        <v>978</v>
      </c>
    </row>
    <row r="548" spans="2:47" s="1" customFormat="1" ht="240">
      <c r="B548" s="40"/>
      <c r="C548" s="62"/>
      <c r="D548" s="207" t="s">
        <v>216</v>
      </c>
      <c r="E548" s="62"/>
      <c r="F548" s="227" t="s">
        <v>979</v>
      </c>
      <c r="G548" s="62"/>
      <c r="H548" s="62"/>
      <c r="I548" s="164"/>
      <c r="J548" s="62"/>
      <c r="K548" s="62"/>
      <c r="L548" s="60"/>
      <c r="M548" s="228"/>
      <c r="N548" s="41"/>
      <c r="O548" s="41"/>
      <c r="P548" s="41"/>
      <c r="Q548" s="41"/>
      <c r="R548" s="41"/>
      <c r="S548" s="41"/>
      <c r="T548" s="77"/>
      <c r="AT548" s="24" t="s">
        <v>216</v>
      </c>
      <c r="AU548" s="24" t="s">
        <v>85</v>
      </c>
    </row>
    <row r="549" spans="2:51" s="12" customFormat="1" ht="13.5">
      <c r="B549" s="216"/>
      <c r="C549" s="217"/>
      <c r="D549" s="207" t="s">
        <v>166</v>
      </c>
      <c r="E549" s="218" t="s">
        <v>21</v>
      </c>
      <c r="F549" s="219" t="s">
        <v>980</v>
      </c>
      <c r="G549" s="217"/>
      <c r="H549" s="220">
        <v>2</v>
      </c>
      <c r="I549" s="221"/>
      <c r="J549" s="217"/>
      <c r="K549" s="217"/>
      <c r="L549" s="222"/>
      <c r="M549" s="223"/>
      <c r="N549" s="224"/>
      <c r="O549" s="224"/>
      <c r="P549" s="224"/>
      <c r="Q549" s="224"/>
      <c r="R549" s="224"/>
      <c r="S549" s="224"/>
      <c r="T549" s="225"/>
      <c r="AT549" s="226" t="s">
        <v>166</v>
      </c>
      <c r="AU549" s="226" t="s">
        <v>85</v>
      </c>
      <c r="AV549" s="12" t="s">
        <v>85</v>
      </c>
      <c r="AW549" s="12" t="s">
        <v>37</v>
      </c>
      <c r="AX549" s="12" t="s">
        <v>82</v>
      </c>
      <c r="AY549" s="226" t="s">
        <v>157</v>
      </c>
    </row>
    <row r="550" spans="2:65" s="1" customFormat="1" ht="34.2" customHeight="1">
      <c r="B550" s="40"/>
      <c r="C550" s="193" t="s">
        <v>963</v>
      </c>
      <c r="D550" s="193" t="s">
        <v>160</v>
      </c>
      <c r="E550" s="194" t="s">
        <v>981</v>
      </c>
      <c r="F550" s="195" t="s">
        <v>982</v>
      </c>
      <c r="G550" s="196" t="s">
        <v>226</v>
      </c>
      <c r="H550" s="197">
        <v>2</v>
      </c>
      <c r="I550" s="198">
        <v>20650.24</v>
      </c>
      <c r="J550" s="199">
        <f>ROUND(I550*H550,2)</f>
        <v>41300.48</v>
      </c>
      <c r="K550" s="195" t="s">
        <v>214</v>
      </c>
      <c r="L550" s="60"/>
      <c r="M550" s="200" t="s">
        <v>21</v>
      </c>
      <c r="N550" s="201" t="s">
        <v>45</v>
      </c>
      <c r="O550" s="41"/>
      <c r="P550" s="202">
        <f>O550*H550</f>
        <v>0</v>
      </c>
      <c r="Q550" s="202">
        <v>9.895</v>
      </c>
      <c r="R550" s="202">
        <f>Q550*H550</f>
        <v>19.79</v>
      </c>
      <c r="S550" s="202">
        <v>0</v>
      </c>
      <c r="T550" s="203">
        <f>S550*H550</f>
        <v>0</v>
      </c>
      <c r="AR550" s="24" t="s">
        <v>164</v>
      </c>
      <c r="AT550" s="24" t="s">
        <v>160</v>
      </c>
      <c r="AU550" s="24" t="s">
        <v>85</v>
      </c>
      <c r="AY550" s="24" t="s">
        <v>157</v>
      </c>
      <c r="BE550" s="204">
        <f>IF(N550="základní",J550,0)</f>
        <v>41300.48</v>
      </c>
      <c r="BF550" s="204">
        <f>IF(N550="snížená",J550,0)</f>
        <v>0</v>
      </c>
      <c r="BG550" s="204">
        <f>IF(N550="zákl. přenesená",J550,0)</f>
        <v>0</v>
      </c>
      <c r="BH550" s="204">
        <f>IF(N550="sníž. přenesená",J550,0)</f>
        <v>0</v>
      </c>
      <c r="BI550" s="204">
        <f>IF(N550="nulová",J550,0)</f>
        <v>0</v>
      </c>
      <c r="BJ550" s="24" t="s">
        <v>82</v>
      </c>
      <c r="BK550" s="204">
        <f>ROUND(I550*H550,2)</f>
        <v>41300.48</v>
      </c>
      <c r="BL550" s="24" t="s">
        <v>164</v>
      </c>
      <c r="BM550" s="24" t="s">
        <v>983</v>
      </c>
    </row>
    <row r="551" spans="2:47" s="1" customFormat="1" ht="312">
      <c r="B551" s="40"/>
      <c r="C551" s="62"/>
      <c r="D551" s="207" t="s">
        <v>216</v>
      </c>
      <c r="E551" s="62"/>
      <c r="F551" s="227" t="s">
        <v>984</v>
      </c>
      <c r="G551" s="62"/>
      <c r="H551" s="62"/>
      <c r="I551" s="164"/>
      <c r="J551" s="62"/>
      <c r="K551" s="62"/>
      <c r="L551" s="60"/>
      <c r="M551" s="228"/>
      <c r="N551" s="41"/>
      <c r="O551" s="41"/>
      <c r="P551" s="41"/>
      <c r="Q551" s="41"/>
      <c r="R551" s="41"/>
      <c r="S551" s="41"/>
      <c r="T551" s="77"/>
      <c r="AT551" s="24" t="s">
        <v>216</v>
      </c>
      <c r="AU551" s="24" t="s">
        <v>85</v>
      </c>
    </row>
    <row r="552" spans="2:51" s="11" customFormat="1" ht="13.5">
      <c r="B552" s="205"/>
      <c r="C552" s="206"/>
      <c r="D552" s="207" t="s">
        <v>166</v>
      </c>
      <c r="E552" s="208" t="s">
        <v>21</v>
      </c>
      <c r="F552" s="209" t="s">
        <v>985</v>
      </c>
      <c r="G552" s="206"/>
      <c r="H552" s="208" t="s">
        <v>21</v>
      </c>
      <c r="I552" s="210"/>
      <c r="J552" s="206"/>
      <c r="K552" s="206"/>
      <c r="L552" s="211"/>
      <c r="M552" s="212"/>
      <c r="N552" s="213"/>
      <c r="O552" s="213"/>
      <c r="P552" s="213"/>
      <c r="Q552" s="213"/>
      <c r="R552" s="213"/>
      <c r="S552" s="213"/>
      <c r="T552" s="214"/>
      <c r="AT552" s="215" t="s">
        <v>166</v>
      </c>
      <c r="AU552" s="215" t="s">
        <v>85</v>
      </c>
      <c r="AV552" s="11" t="s">
        <v>82</v>
      </c>
      <c r="AW552" s="11" t="s">
        <v>37</v>
      </c>
      <c r="AX552" s="11" t="s">
        <v>74</v>
      </c>
      <c r="AY552" s="215" t="s">
        <v>157</v>
      </c>
    </row>
    <row r="553" spans="2:51" s="12" customFormat="1" ht="13.5">
      <c r="B553" s="216"/>
      <c r="C553" s="217"/>
      <c r="D553" s="207" t="s">
        <v>166</v>
      </c>
      <c r="E553" s="218" t="s">
        <v>21</v>
      </c>
      <c r="F553" s="219" t="s">
        <v>986</v>
      </c>
      <c r="G553" s="217"/>
      <c r="H553" s="220">
        <v>2</v>
      </c>
      <c r="I553" s="221"/>
      <c r="J553" s="217"/>
      <c r="K553" s="217"/>
      <c r="L553" s="222"/>
      <c r="M553" s="223"/>
      <c r="N553" s="224"/>
      <c r="O553" s="224"/>
      <c r="P553" s="224"/>
      <c r="Q553" s="224"/>
      <c r="R553" s="224"/>
      <c r="S553" s="224"/>
      <c r="T553" s="225"/>
      <c r="AT553" s="226" t="s">
        <v>166</v>
      </c>
      <c r="AU553" s="226" t="s">
        <v>85</v>
      </c>
      <c r="AV553" s="12" t="s">
        <v>85</v>
      </c>
      <c r="AW553" s="12" t="s">
        <v>37</v>
      </c>
      <c r="AX553" s="12" t="s">
        <v>82</v>
      </c>
      <c r="AY553" s="226" t="s">
        <v>157</v>
      </c>
    </row>
    <row r="554" spans="2:65" s="1" customFormat="1" ht="22.8" customHeight="1">
      <c r="B554" s="40"/>
      <c r="C554" s="193" t="s">
        <v>987</v>
      </c>
      <c r="D554" s="193" t="s">
        <v>160</v>
      </c>
      <c r="E554" s="194" t="s">
        <v>988</v>
      </c>
      <c r="F554" s="195" t="s">
        <v>989</v>
      </c>
      <c r="G554" s="196" t="s">
        <v>577</v>
      </c>
      <c r="H554" s="197">
        <v>27.25</v>
      </c>
      <c r="I554" s="198">
        <v>2212.53</v>
      </c>
      <c r="J554" s="199">
        <f>ROUND(I554*H554,2)</f>
        <v>60291.44</v>
      </c>
      <c r="K554" s="195" t="s">
        <v>214</v>
      </c>
      <c r="L554" s="60"/>
      <c r="M554" s="200" t="s">
        <v>21</v>
      </c>
      <c r="N554" s="201" t="s">
        <v>45</v>
      </c>
      <c r="O554" s="41"/>
      <c r="P554" s="202">
        <f>O554*H554</f>
        <v>0</v>
      </c>
      <c r="Q554" s="202">
        <v>1.22469</v>
      </c>
      <c r="R554" s="202">
        <f>Q554*H554</f>
        <v>33.3728025</v>
      </c>
      <c r="S554" s="202">
        <v>0</v>
      </c>
      <c r="T554" s="203">
        <f>S554*H554</f>
        <v>0</v>
      </c>
      <c r="AR554" s="24" t="s">
        <v>164</v>
      </c>
      <c r="AT554" s="24" t="s">
        <v>160</v>
      </c>
      <c r="AU554" s="24" t="s">
        <v>85</v>
      </c>
      <c r="AY554" s="24" t="s">
        <v>157</v>
      </c>
      <c r="BE554" s="204">
        <f>IF(N554="základní",J554,0)</f>
        <v>60291.44</v>
      </c>
      <c r="BF554" s="204">
        <f>IF(N554="snížená",J554,0)</f>
        <v>0</v>
      </c>
      <c r="BG554" s="204">
        <f>IF(N554="zákl. přenesená",J554,0)</f>
        <v>0</v>
      </c>
      <c r="BH554" s="204">
        <f>IF(N554="sníž. přenesená",J554,0)</f>
        <v>0</v>
      </c>
      <c r="BI554" s="204">
        <f>IF(N554="nulová",J554,0)</f>
        <v>0</v>
      </c>
      <c r="BJ554" s="24" t="s">
        <v>82</v>
      </c>
      <c r="BK554" s="204">
        <f>ROUND(I554*H554,2)</f>
        <v>60291.44</v>
      </c>
      <c r="BL554" s="24" t="s">
        <v>164</v>
      </c>
      <c r="BM554" s="24" t="s">
        <v>990</v>
      </c>
    </row>
    <row r="555" spans="2:47" s="1" customFormat="1" ht="168">
      <c r="B555" s="40"/>
      <c r="C555" s="62"/>
      <c r="D555" s="207" t="s">
        <v>216</v>
      </c>
      <c r="E555" s="62"/>
      <c r="F555" s="227" t="s">
        <v>991</v>
      </c>
      <c r="G555" s="62"/>
      <c r="H555" s="62"/>
      <c r="I555" s="164"/>
      <c r="J555" s="62"/>
      <c r="K555" s="62"/>
      <c r="L555" s="60"/>
      <c r="M555" s="228"/>
      <c r="N555" s="41"/>
      <c r="O555" s="41"/>
      <c r="P555" s="41"/>
      <c r="Q555" s="41"/>
      <c r="R555" s="41"/>
      <c r="S555" s="41"/>
      <c r="T555" s="77"/>
      <c r="AT555" s="24" t="s">
        <v>216</v>
      </c>
      <c r="AU555" s="24" t="s">
        <v>85</v>
      </c>
    </row>
    <row r="556" spans="2:51" s="12" customFormat="1" ht="13.5">
      <c r="B556" s="216"/>
      <c r="C556" s="217"/>
      <c r="D556" s="207" t="s">
        <v>166</v>
      </c>
      <c r="E556" s="218" t="s">
        <v>21</v>
      </c>
      <c r="F556" s="219" t="s">
        <v>992</v>
      </c>
      <c r="G556" s="217"/>
      <c r="H556" s="220">
        <v>27.25</v>
      </c>
      <c r="I556" s="221"/>
      <c r="J556" s="217"/>
      <c r="K556" s="217"/>
      <c r="L556" s="222"/>
      <c r="M556" s="223"/>
      <c r="N556" s="224"/>
      <c r="O556" s="224"/>
      <c r="P556" s="224"/>
      <c r="Q556" s="224"/>
      <c r="R556" s="224"/>
      <c r="S556" s="224"/>
      <c r="T556" s="225"/>
      <c r="AT556" s="226" t="s">
        <v>166</v>
      </c>
      <c r="AU556" s="226" t="s">
        <v>85</v>
      </c>
      <c r="AV556" s="12" t="s">
        <v>85</v>
      </c>
      <c r="AW556" s="12" t="s">
        <v>37</v>
      </c>
      <c r="AX556" s="12" t="s">
        <v>82</v>
      </c>
      <c r="AY556" s="226" t="s">
        <v>157</v>
      </c>
    </row>
    <row r="557" spans="2:65" s="1" customFormat="1" ht="22.8" customHeight="1">
      <c r="B557" s="40"/>
      <c r="C557" s="244" t="s">
        <v>993</v>
      </c>
      <c r="D557" s="244" t="s">
        <v>457</v>
      </c>
      <c r="E557" s="245" t="s">
        <v>994</v>
      </c>
      <c r="F557" s="246" t="s">
        <v>995</v>
      </c>
      <c r="G557" s="247" t="s">
        <v>577</v>
      </c>
      <c r="H557" s="248">
        <v>27.25</v>
      </c>
      <c r="I557" s="249">
        <v>1933.63</v>
      </c>
      <c r="J557" s="250">
        <f>ROUND(I557*H557,2)</f>
        <v>52691.42</v>
      </c>
      <c r="K557" s="246" t="s">
        <v>214</v>
      </c>
      <c r="L557" s="251"/>
      <c r="M557" s="252" t="s">
        <v>21</v>
      </c>
      <c r="N557" s="253" t="s">
        <v>45</v>
      </c>
      <c r="O557" s="41"/>
      <c r="P557" s="202">
        <f>O557*H557</f>
        <v>0</v>
      </c>
      <c r="Q557" s="202">
        <v>0.6988</v>
      </c>
      <c r="R557" s="202">
        <f>Q557*H557</f>
        <v>19.0423</v>
      </c>
      <c r="S557" s="202">
        <v>0</v>
      </c>
      <c r="T557" s="203">
        <f>S557*H557</f>
        <v>0</v>
      </c>
      <c r="AR557" s="24" t="s">
        <v>251</v>
      </c>
      <c r="AT557" s="24" t="s">
        <v>457</v>
      </c>
      <c r="AU557" s="24" t="s">
        <v>85</v>
      </c>
      <c r="AY557" s="24" t="s">
        <v>157</v>
      </c>
      <c r="BE557" s="204">
        <f>IF(N557="základní",J557,0)</f>
        <v>52691.42</v>
      </c>
      <c r="BF557" s="204">
        <f>IF(N557="snížená",J557,0)</f>
        <v>0</v>
      </c>
      <c r="BG557" s="204">
        <f>IF(N557="zákl. přenesená",J557,0)</f>
        <v>0</v>
      </c>
      <c r="BH557" s="204">
        <f>IF(N557="sníž. přenesená",J557,0)</f>
        <v>0</v>
      </c>
      <c r="BI557" s="204">
        <f>IF(N557="nulová",J557,0)</f>
        <v>0</v>
      </c>
      <c r="BJ557" s="24" t="s">
        <v>82</v>
      </c>
      <c r="BK557" s="204">
        <f>ROUND(I557*H557,2)</f>
        <v>52691.42</v>
      </c>
      <c r="BL557" s="24" t="s">
        <v>164</v>
      </c>
      <c r="BM557" s="24" t="s">
        <v>996</v>
      </c>
    </row>
    <row r="558" spans="2:51" s="12" customFormat="1" ht="13.5">
      <c r="B558" s="216"/>
      <c r="C558" s="217"/>
      <c r="D558" s="207" t="s">
        <v>166</v>
      </c>
      <c r="E558" s="218" t="s">
        <v>21</v>
      </c>
      <c r="F558" s="219" t="s">
        <v>997</v>
      </c>
      <c r="G558" s="217"/>
      <c r="H558" s="220">
        <v>27.25</v>
      </c>
      <c r="I558" s="221"/>
      <c r="J558" s="217"/>
      <c r="K558" s="217"/>
      <c r="L558" s="222"/>
      <c r="M558" s="223"/>
      <c r="N558" s="224"/>
      <c r="O558" s="224"/>
      <c r="P558" s="224"/>
      <c r="Q558" s="224"/>
      <c r="R558" s="224"/>
      <c r="S558" s="224"/>
      <c r="T558" s="225"/>
      <c r="AT558" s="226" t="s">
        <v>166</v>
      </c>
      <c r="AU558" s="226" t="s">
        <v>85</v>
      </c>
      <c r="AV558" s="12" t="s">
        <v>85</v>
      </c>
      <c r="AW558" s="12" t="s">
        <v>37</v>
      </c>
      <c r="AX558" s="12" t="s">
        <v>82</v>
      </c>
      <c r="AY558" s="226" t="s">
        <v>157</v>
      </c>
    </row>
    <row r="559" spans="2:65" s="1" customFormat="1" ht="22.8" customHeight="1">
      <c r="B559" s="40"/>
      <c r="C559" s="193" t="s">
        <v>998</v>
      </c>
      <c r="D559" s="193" t="s">
        <v>160</v>
      </c>
      <c r="E559" s="194" t="s">
        <v>999</v>
      </c>
      <c r="F559" s="195" t="s">
        <v>1000</v>
      </c>
      <c r="G559" s="196" t="s">
        <v>275</v>
      </c>
      <c r="H559" s="197">
        <v>28.16</v>
      </c>
      <c r="I559" s="198">
        <v>4879.85</v>
      </c>
      <c r="J559" s="199">
        <f>ROUND(I559*H559,2)</f>
        <v>137416.58</v>
      </c>
      <c r="K559" s="195" t="s">
        <v>214</v>
      </c>
      <c r="L559" s="60"/>
      <c r="M559" s="200" t="s">
        <v>21</v>
      </c>
      <c r="N559" s="201" t="s">
        <v>45</v>
      </c>
      <c r="O559" s="41"/>
      <c r="P559" s="202">
        <f>O559*H559</f>
        <v>0</v>
      </c>
      <c r="Q559" s="202">
        <v>2.46367</v>
      </c>
      <c r="R559" s="202">
        <f>Q559*H559</f>
        <v>69.3769472</v>
      </c>
      <c r="S559" s="202">
        <v>0</v>
      </c>
      <c r="T559" s="203">
        <f>S559*H559</f>
        <v>0</v>
      </c>
      <c r="AR559" s="24" t="s">
        <v>164</v>
      </c>
      <c r="AT559" s="24" t="s">
        <v>160</v>
      </c>
      <c r="AU559" s="24" t="s">
        <v>85</v>
      </c>
      <c r="AY559" s="24" t="s">
        <v>157</v>
      </c>
      <c r="BE559" s="204">
        <f>IF(N559="základní",J559,0)</f>
        <v>137416.58</v>
      </c>
      <c r="BF559" s="204">
        <f>IF(N559="snížená",J559,0)</f>
        <v>0</v>
      </c>
      <c r="BG559" s="204">
        <f>IF(N559="zákl. přenesená",J559,0)</f>
        <v>0</v>
      </c>
      <c r="BH559" s="204">
        <f>IF(N559="sníž. přenesená",J559,0)</f>
        <v>0</v>
      </c>
      <c r="BI559" s="204">
        <f>IF(N559="nulová",J559,0)</f>
        <v>0</v>
      </c>
      <c r="BJ559" s="24" t="s">
        <v>82</v>
      </c>
      <c r="BK559" s="204">
        <f>ROUND(I559*H559,2)</f>
        <v>137416.58</v>
      </c>
      <c r="BL559" s="24" t="s">
        <v>164</v>
      </c>
      <c r="BM559" s="24" t="s">
        <v>1001</v>
      </c>
    </row>
    <row r="560" spans="2:47" s="1" customFormat="1" ht="72">
      <c r="B560" s="40"/>
      <c r="C560" s="62"/>
      <c r="D560" s="207" t="s">
        <v>216</v>
      </c>
      <c r="E560" s="62"/>
      <c r="F560" s="227" t="s">
        <v>1002</v>
      </c>
      <c r="G560" s="62"/>
      <c r="H560" s="62"/>
      <c r="I560" s="164"/>
      <c r="J560" s="62"/>
      <c r="K560" s="62"/>
      <c r="L560" s="60"/>
      <c r="M560" s="228"/>
      <c r="N560" s="41"/>
      <c r="O560" s="41"/>
      <c r="P560" s="41"/>
      <c r="Q560" s="41"/>
      <c r="R560" s="41"/>
      <c r="S560" s="41"/>
      <c r="T560" s="77"/>
      <c r="AT560" s="24" t="s">
        <v>216</v>
      </c>
      <c r="AU560" s="24" t="s">
        <v>85</v>
      </c>
    </row>
    <row r="561" spans="2:51" s="12" customFormat="1" ht="13.5">
      <c r="B561" s="216"/>
      <c r="C561" s="217"/>
      <c r="D561" s="207" t="s">
        <v>166</v>
      </c>
      <c r="E561" s="218" t="s">
        <v>21</v>
      </c>
      <c r="F561" s="219" t="s">
        <v>1003</v>
      </c>
      <c r="G561" s="217"/>
      <c r="H561" s="220">
        <v>18.8</v>
      </c>
      <c r="I561" s="221"/>
      <c r="J561" s="217"/>
      <c r="K561" s="217"/>
      <c r="L561" s="222"/>
      <c r="M561" s="223"/>
      <c r="N561" s="224"/>
      <c r="O561" s="224"/>
      <c r="P561" s="224"/>
      <c r="Q561" s="224"/>
      <c r="R561" s="224"/>
      <c r="S561" s="224"/>
      <c r="T561" s="225"/>
      <c r="AT561" s="226" t="s">
        <v>166</v>
      </c>
      <c r="AU561" s="226" t="s">
        <v>85</v>
      </c>
      <c r="AV561" s="12" t="s">
        <v>85</v>
      </c>
      <c r="AW561" s="12" t="s">
        <v>37</v>
      </c>
      <c r="AX561" s="12" t="s">
        <v>74</v>
      </c>
      <c r="AY561" s="226" t="s">
        <v>157</v>
      </c>
    </row>
    <row r="562" spans="2:51" s="12" customFormat="1" ht="13.5">
      <c r="B562" s="216"/>
      <c r="C562" s="217"/>
      <c r="D562" s="207" t="s">
        <v>166</v>
      </c>
      <c r="E562" s="218" t="s">
        <v>21</v>
      </c>
      <c r="F562" s="219" t="s">
        <v>1004</v>
      </c>
      <c r="G562" s="217"/>
      <c r="H562" s="220">
        <v>9.36</v>
      </c>
      <c r="I562" s="221"/>
      <c r="J562" s="217"/>
      <c r="K562" s="217"/>
      <c r="L562" s="222"/>
      <c r="M562" s="223"/>
      <c r="N562" s="224"/>
      <c r="O562" s="224"/>
      <c r="P562" s="224"/>
      <c r="Q562" s="224"/>
      <c r="R562" s="224"/>
      <c r="S562" s="224"/>
      <c r="T562" s="225"/>
      <c r="AT562" s="226" t="s">
        <v>166</v>
      </c>
      <c r="AU562" s="226" t="s">
        <v>85</v>
      </c>
      <c r="AV562" s="12" t="s">
        <v>85</v>
      </c>
      <c r="AW562" s="12" t="s">
        <v>37</v>
      </c>
      <c r="AX562" s="12" t="s">
        <v>74</v>
      </c>
      <c r="AY562" s="226" t="s">
        <v>157</v>
      </c>
    </row>
    <row r="563" spans="2:51" s="13" customFormat="1" ht="13.5">
      <c r="B563" s="232"/>
      <c r="C563" s="233"/>
      <c r="D563" s="207" t="s">
        <v>166</v>
      </c>
      <c r="E563" s="234" t="s">
        <v>21</v>
      </c>
      <c r="F563" s="235" t="s">
        <v>285</v>
      </c>
      <c r="G563" s="233"/>
      <c r="H563" s="236">
        <v>28.16</v>
      </c>
      <c r="I563" s="237"/>
      <c r="J563" s="233"/>
      <c r="K563" s="233"/>
      <c r="L563" s="238"/>
      <c r="M563" s="239"/>
      <c r="N563" s="240"/>
      <c r="O563" s="240"/>
      <c r="P563" s="240"/>
      <c r="Q563" s="240"/>
      <c r="R563" s="240"/>
      <c r="S563" s="240"/>
      <c r="T563" s="241"/>
      <c r="AT563" s="242" t="s">
        <v>166</v>
      </c>
      <c r="AU563" s="242" t="s">
        <v>85</v>
      </c>
      <c r="AV563" s="13" t="s">
        <v>164</v>
      </c>
      <c r="AW563" s="13" t="s">
        <v>37</v>
      </c>
      <c r="AX563" s="13" t="s">
        <v>82</v>
      </c>
      <c r="AY563" s="242" t="s">
        <v>157</v>
      </c>
    </row>
    <row r="564" spans="2:65" s="1" customFormat="1" ht="34.2" customHeight="1">
      <c r="B564" s="40"/>
      <c r="C564" s="193" t="s">
        <v>1005</v>
      </c>
      <c r="D564" s="193" t="s">
        <v>160</v>
      </c>
      <c r="E564" s="194" t="s">
        <v>1006</v>
      </c>
      <c r="F564" s="195" t="s">
        <v>1007</v>
      </c>
      <c r="G564" s="196" t="s">
        <v>577</v>
      </c>
      <c r="H564" s="197">
        <v>8.5</v>
      </c>
      <c r="I564" s="198">
        <v>368.75</v>
      </c>
      <c r="J564" s="199">
        <f>ROUND(I564*H564,2)</f>
        <v>3134.38</v>
      </c>
      <c r="K564" s="195" t="s">
        <v>214</v>
      </c>
      <c r="L564" s="60"/>
      <c r="M564" s="200" t="s">
        <v>21</v>
      </c>
      <c r="N564" s="201" t="s">
        <v>45</v>
      </c>
      <c r="O564" s="41"/>
      <c r="P564" s="202">
        <f>O564*H564</f>
        <v>0</v>
      </c>
      <c r="Q564" s="202">
        <v>0</v>
      </c>
      <c r="R564" s="202">
        <f>Q564*H564</f>
        <v>0</v>
      </c>
      <c r="S564" s="202">
        <v>0</v>
      </c>
      <c r="T564" s="203">
        <f>S564*H564</f>
        <v>0</v>
      </c>
      <c r="AR564" s="24" t="s">
        <v>164</v>
      </c>
      <c r="AT564" s="24" t="s">
        <v>160</v>
      </c>
      <c r="AU564" s="24" t="s">
        <v>85</v>
      </c>
      <c r="AY564" s="24" t="s">
        <v>157</v>
      </c>
      <c r="BE564" s="204">
        <f>IF(N564="základní",J564,0)</f>
        <v>3134.38</v>
      </c>
      <c r="BF564" s="204">
        <f>IF(N564="snížená",J564,0)</f>
        <v>0</v>
      </c>
      <c r="BG564" s="204">
        <f>IF(N564="zákl. přenesená",J564,0)</f>
        <v>0</v>
      </c>
      <c r="BH564" s="204">
        <f>IF(N564="sníž. přenesená",J564,0)</f>
        <v>0</v>
      </c>
      <c r="BI564" s="204">
        <f>IF(N564="nulová",J564,0)</f>
        <v>0</v>
      </c>
      <c r="BJ564" s="24" t="s">
        <v>82</v>
      </c>
      <c r="BK564" s="204">
        <f>ROUND(I564*H564,2)</f>
        <v>3134.38</v>
      </c>
      <c r="BL564" s="24" t="s">
        <v>164</v>
      </c>
      <c r="BM564" s="24" t="s">
        <v>1008</v>
      </c>
    </row>
    <row r="565" spans="2:47" s="1" customFormat="1" ht="168">
      <c r="B565" s="40"/>
      <c r="C565" s="62"/>
      <c r="D565" s="207" t="s">
        <v>216</v>
      </c>
      <c r="E565" s="62"/>
      <c r="F565" s="227" t="s">
        <v>1009</v>
      </c>
      <c r="G565" s="62"/>
      <c r="H565" s="62"/>
      <c r="I565" s="164"/>
      <c r="J565" s="62"/>
      <c r="K565" s="62"/>
      <c r="L565" s="60"/>
      <c r="M565" s="228"/>
      <c r="N565" s="41"/>
      <c r="O565" s="41"/>
      <c r="P565" s="41"/>
      <c r="Q565" s="41"/>
      <c r="R565" s="41"/>
      <c r="S565" s="41"/>
      <c r="T565" s="77"/>
      <c r="AT565" s="24" t="s">
        <v>216</v>
      </c>
      <c r="AU565" s="24" t="s">
        <v>85</v>
      </c>
    </row>
    <row r="566" spans="2:51" s="12" customFormat="1" ht="13.5">
      <c r="B566" s="216"/>
      <c r="C566" s="217"/>
      <c r="D566" s="207" t="s">
        <v>166</v>
      </c>
      <c r="E566" s="218" t="s">
        <v>21</v>
      </c>
      <c r="F566" s="219" t="s">
        <v>1010</v>
      </c>
      <c r="G566" s="217"/>
      <c r="H566" s="220">
        <v>8.5</v>
      </c>
      <c r="I566" s="221"/>
      <c r="J566" s="217"/>
      <c r="K566" s="217"/>
      <c r="L566" s="222"/>
      <c r="M566" s="223"/>
      <c r="N566" s="224"/>
      <c r="O566" s="224"/>
      <c r="P566" s="224"/>
      <c r="Q566" s="224"/>
      <c r="R566" s="224"/>
      <c r="S566" s="224"/>
      <c r="T566" s="225"/>
      <c r="AT566" s="226" t="s">
        <v>166</v>
      </c>
      <c r="AU566" s="226" t="s">
        <v>85</v>
      </c>
      <c r="AV566" s="12" t="s">
        <v>85</v>
      </c>
      <c r="AW566" s="12" t="s">
        <v>37</v>
      </c>
      <c r="AX566" s="12" t="s">
        <v>82</v>
      </c>
      <c r="AY566" s="226" t="s">
        <v>157</v>
      </c>
    </row>
    <row r="567" spans="2:65" s="1" customFormat="1" ht="22.8" customHeight="1">
      <c r="B567" s="40"/>
      <c r="C567" s="244" t="s">
        <v>1011</v>
      </c>
      <c r="D567" s="244" t="s">
        <v>457</v>
      </c>
      <c r="E567" s="245" t="s">
        <v>1012</v>
      </c>
      <c r="F567" s="246" t="s">
        <v>1013</v>
      </c>
      <c r="G567" s="247" t="s">
        <v>577</v>
      </c>
      <c r="H567" s="248">
        <v>8.628</v>
      </c>
      <c r="I567" s="249">
        <v>8675.56</v>
      </c>
      <c r="J567" s="250">
        <f>ROUND(I567*H567,2)</f>
        <v>74852.73</v>
      </c>
      <c r="K567" s="246" t="s">
        <v>214</v>
      </c>
      <c r="L567" s="251"/>
      <c r="M567" s="252" t="s">
        <v>21</v>
      </c>
      <c r="N567" s="253" t="s">
        <v>45</v>
      </c>
      <c r="O567" s="41"/>
      <c r="P567" s="202">
        <f>O567*H567</f>
        <v>0</v>
      </c>
      <c r="Q567" s="202">
        <v>0.0834</v>
      </c>
      <c r="R567" s="202">
        <f>Q567*H567</f>
        <v>0.7195752000000001</v>
      </c>
      <c r="S567" s="202">
        <v>0</v>
      </c>
      <c r="T567" s="203">
        <f>S567*H567</f>
        <v>0</v>
      </c>
      <c r="AR567" s="24" t="s">
        <v>251</v>
      </c>
      <c r="AT567" s="24" t="s">
        <v>457</v>
      </c>
      <c r="AU567" s="24" t="s">
        <v>85</v>
      </c>
      <c r="AY567" s="24" t="s">
        <v>157</v>
      </c>
      <c r="BE567" s="204">
        <f>IF(N567="základní",J567,0)</f>
        <v>74852.73</v>
      </c>
      <c r="BF567" s="204">
        <f>IF(N567="snížená",J567,0)</f>
        <v>0</v>
      </c>
      <c r="BG567" s="204">
        <f>IF(N567="zákl. přenesená",J567,0)</f>
        <v>0</v>
      </c>
      <c r="BH567" s="204">
        <f>IF(N567="sníž. přenesená",J567,0)</f>
        <v>0</v>
      </c>
      <c r="BI567" s="204">
        <f>IF(N567="nulová",J567,0)</f>
        <v>0</v>
      </c>
      <c r="BJ567" s="24" t="s">
        <v>82</v>
      </c>
      <c r="BK567" s="204">
        <f>ROUND(I567*H567,2)</f>
        <v>74852.73</v>
      </c>
      <c r="BL567" s="24" t="s">
        <v>164</v>
      </c>
      <c r="BM567" s="24" t="s">
        <v>1014</v>
      </c>
    </row>
    <row r="568" spans="2:51" s="11" customFormat="1" ht="13.5">
      <c r="B568" s="205"/>
      <c r="C568" s="206"/>
      <c r="D568" s="207" t="s">
        <v>166</v>
      </c>
      <c r="E568" s="208" t="s">
        <v>21</v>
      </c>
      <c r="F568" s="209" t="s">
        <v>1015</v>
      </c>
      <c r="G568" s="206"/>
      <c r="H568" s="208" t="s">
        <v>21</v>
      </c>
      <c r="I568" s="210"/>
      <c r="J568" s="206"/>
      <c r="K568" s="206"/>
      <c r="L568" s="211"/>
      <c r="M568" s="212"/>
      <c r="N568" s="213"/>
      <c r="O568" s="213"/>
      <c r="P568" s="213"/>
      <c r="Q568" s="213"/>
      <c r="R568" s="213"/>
      <c r="S568" s="213"/>
      <c r="T568" s="214"/>
      <c r="AT568" s="215" t="s">
        <v>166</v>
      </c>
      <c r="AU568" s="215" t="s">
        <v>85</v>
      </c>
      <c r="AV568" s="11" t="s">
        <v>82</v>
      </c>
      <c r="AW568" s="11" t="s">
        <v>37</v>
      </c>
      <c r="AX568" s="11" t="s">
        <v>74</v>
      </c>
      <c r="AY568" s="215" t="s">
        <v>157</v>
      </c>
    </row>
    <row r="569" spans="2:51" s="12" customFormat="1" ht="13.5">
      <c r="B569" s="216"/>
      <c r="C569" s="217"/>
      <c r="D569" s="207" t="s">
        <v>166</v>
      </c>
      <c r="E569" s="218" t="s">
        <v>21</v>
      </c>
      <c r="F569" s="219" t="s">
        <v>1010</v>
      </c>
      <c r="G569" s="217"/>
      <c r="H569" s="220">
        <v>8.5</v>
      </c>
      <c r="I569" s="221"/>
      <c r="J569" s="217"/>
      <c r="K569" s="217"/>
      <c r="L569" s="222"/>
      <c r="M569" s="223"/>
      <c r="N569" s="224"/>
      <c r="O569" s="224"/>
      <c r="P569" s="224"/>
      <c r="Q569" s="224"/>
      <c r="R569" s="224"/>
      <c r="S569" s="224"/>
      <c r="T569" s="225"/>
      <c r="AT569" s="226" t="s">
        <v>166</v>
      </c>
      <c r="AU569" s="226" t="s">
        <v>85</v>
      </c>
      <c r="AV569" s="12" t="s">
        <v>85</v>
      </c>
      <c r="AW569" s="12" t="s">
        <v>37</v>
      </c>
      <c r="AX569" s="12" t="s">
        <v>82</v>
      </c>
      <c r="AY569" s="226" t="s">
        <v>157</v>
      </c>
    </row>
    <row r="570" spans="2:51" s="12" customFormat="1" ht="13.5">
      <c r="B570" s="216"/>
      <c r="C570" s="217"/>
      <c r="D570" s="207" t="s">
        <v>166</v>
      </c>
      <c r="E570" s="217"/>
      <c r="F570" s="219" t="s">
        <v>1016</v>
      </c>
      <c r="G570" s="217"/>
      <c r="H570" s="220">
        <v>8.628</v>
      </c>
      <c r="I570" s="221"/>
      <c r="J570" s="217"/>
      <c r="K570" s="217"/>
      <c r="L570" s="222"/>
      <c r="M570" s="223"/>
      <c r="N570" s="224"/>
      <c r="O570" s="224"/>
      <c r="P570" s="224"/>
      <c r="Q570" s="224"/>
      <c r="R570" s="224"/>
      <c r="S570" s="224"/>
      <c r="T570" s="225"/>
      <c r="AT570" s="226" t="s">
        <v>166</v>
      </c>
      <c r="AU570" s="226" t="s">
        <v>85</v>
      </c>
      <c r="AV570" s="12" t="s">
        <v>85</v>
      </c>
      <c r="AW570" s="12" t="s">
        <v>6</v>
      </c>
      <c r="AX570" s="12" t="s">
        <v>82</v>
      </c>
      <c r="AY570" s="226" t="s">
        <v>157</v>
      </c>
    </row>
    <row r="571" spans="2:65" s="1" customFormat="1" ht="22.8" customHeight="1">
      <c r="B571" s="40"/>
      <c r="C571" s="244" t="s">
        <v>1017</v>
      </c>
      <c r="D571" s="244" t="s">
        <v>457</v>
      </c>
      <c r="E571" s="245" t="s">
        <v>1018</v>
      </c>
      <c r="F571" s="246" t="s">
        <v>1019</v>
      </c>
      <c r="G571" s="247" t="s">
        <v>226</v>
      </c>
      <c r="H571" s="248">
        <v>8.12</v>
      </c>
      <c r="I571" s="249">
        <v>593.94</v>
      </c>
      <c r="J571" s="250">
        <f>ROUND(I571*H571,2)</f>
        <v>4822.79</v>
      </c>
      <c r="K571" s="246" t="s">
        <v>214</v>
      </c>
      <c r="L571" s="251"/>
      <c r="M571" s="252" t="s">
        <v>21</v>
      </c>
      <c r="N571" s="253" t="s">
        <v>45</v>
      </c>
      <c r="O571" s="41"/>
      <c r="P571" s="202">
        <f>O571*H571</f>
        <v>0</v>
      </c>
      <c r="Q571" s="202">
        <v>0.055</v>
      </c>
      <c r="R571" s="202">
        <f>Q571*H571</f>
        <v>0.44659999999999994</v>
      </c>
      <c r="S571" s="202">
        <v>0</v>
      </c>
      <c r="T571" s="203">
        <f>S571*H571</f>
        <v>0</v>
      </c>
      <c r="AR571" s="24" t="s">
        <v>251</v>
      </c>
      <c r="AT571" s="24" t="s">
        <v>457</v>
      </c>
      <c r="AU571" s="24" t="s">
        <v>85</v>
      </c>
      <c r="AY571" s="24" t="s">
        <v>157</v>
      </c>
      <c r="BE571" s="204">
        <f>IF(N571="základní",J571,0)</f>
        <v>4822.79</v>
      </c>
      <c r="BF571" s="204">
        <f>IF(N571="snížená",J571,0)</f>
        <v>0</v>
      </c>
      <c r="BG571" s="204">
        <f>IF(N571="zákl. přenesená",J571,0)</f>
        <v>0</v>
      </c>
      <c r="BH571" s="204">
        <f>IF(N571="sníž. přenesená",J571,0)</f>
        <v>0</v>
      </c>
      <c r="BI571" s="204">
        <f>IF(N571="nulová",J571,0)</f>
        <v>0</v>
      </c>
      <c r="BJ571" s="24" t="s">
        <v>82</v>
      </c>
      <c r="BK571" s="204">
        <f>ROUND(I571*H571,2)</f>
        <v>4822.79</v>
      </c>
      <c r="BL571" s="24" t="s">
        <v>164</v>
      </c>
      <c r="BM571" s="24" t="s">
        <v>1020</v>
      </c>
    </row>
    <row r="572" spans="2:51" s="11" customFormat="1" ht="13.5">
      <c r="B572" s="205"/>
      <c r="C572" s="206"/>
      <c r="D572" s="207" t="s">
        <v>166</v>
      </c>
      <c r="E572" s="208" t="s">
        <v>21</v>
      </c>
      <c r="F572" s="209" t="s">
        <v>1021</v>
      </c>
      <c r="G572" s="206"/>
      <c r="H572" s="208" t="s">
        <v>21</v>
      </c>
      <c r="I572" s="210"/>
      <c r="J572" s="206"/>
      <c r="K572" s="206"/>
      <c r="L572" s="211"/>
      <c r="M572" s="212"/>
      <c r="N572" s="213"/>
      <c r="O572" s="213"/>
      <c r="P572" s="213"/>
      <c r="Q572" s="213"/>
      <c r="R572" s="213"/>
      <c r="S572" s="213"/>
      <c r="T572" s="214"/>
      <c r="AT572" s="215" t="s">
        <v>166</v>
      </c>
      <c r="AU572" s="215" t="s">
        <v>85</v>
      </c>
      <c r="AV572" s="11" t="s">
        <v>82</v>
      </c>
      <c r="AW572" s="11" t="s">
        <v>37</v>
      </c>
      <c r="AX572" s="11" t="s">
        <v>74</v>
      </c>
      <c r="AY572" s="215" t="s">
        <v>157</v>
      </c>
    </row>
    <row r="573" spans="2:51" s="12" customFormat="1" ht="13.5">
      <c r="B573" s="216"/>
      <c r="C573" s="217"/>
      <c r="D573" s="207" t="s">
        <v>166</v>
      </c>
      <c r="E573" s="218" t="s">
        <v>21</v>
      </c>
      <c r="F573" s="219" t="s">
        <v>251</v>
      </c>
      <c r="G573" s="217"/>
      <c r="H573" s="220">
        <v>8</v>
      </c>
      <c r="I573" s="221"/>
      <c r="J573" s="217"/>
      <c r="K573" s="217"/>
      <c r="L573" s="222"/>
      <c r="M573" s="223"/>
      <c r="N573" s="224"/>
      <c r="O573" s="224"/>
      <c r="P573" s="224"/>
      <c r="Q573" s="224"/>
      <c r="R573" s="224"/>
      <c r="S573" s="224"/>
      <c r="T573" s="225"/>
      <c r="AT573" s="226" t="s">
        <v>166</v>
      </c>
      <c r="AU573" s="226" t="s">
        <v>85</v>
      </c>
      <c r="AV573" s="12" t="s">
        <v>85</v>
      </c>
      <c r="AW573" s="12" t="s">
        <v>37</v>
      </c>
      <c r="AX573" s="12" t="s">
        <v>82</v>
      </c>
      <c r="AY573" s="226" t="s">
        <v>157</v>
      </c>
    </row>
    <row r="574" spans="2:51" s="12" customFormat="1" ht="13.5">
      <c r="B574" s="216"/>
      <c r="C574" s="217"/>
      <c r="D574" s="207" t="s">
        <v>166</v>
      </c>
      <c r="E574" s="217"/>
      <c r="F574" s="219" t="s">
        <v>1022</v>
      </c>
      <c r="G574" s="217"/>
      <c r="H574" s="220">
        <v>8.12</v>
      </c>
      <c r="I574" s="221"/>
      <c r="J574" s="217"/>
      <c r="K574" s="217"/>
      <c r="L574" s="222"/>
      <c r="M574" s="223"/>
      <c r="N574" s="224"/>
      <c r="O574" s="224"/>
      <c r="P574" s="224"/>
      <c r="Q574" s="224"/>
      <c r="R574" s="224"/>
      <c r="S574" s="224"/>
      <c r="T574" s="225"/>
      <c r="AT574" s="226" t="s">
        <v>166</v>
      </c>
      <c r="AU574" s="226" t="s">
        <v>85</v>
      </c>
      <c r="AV574" s="12" t="s">
        <v>85</v>
      </c>
      <c r="AW574" s="12" t="s">
        <v>6</v>
      </c>
      <c r="AX574" s="12" t="s">
        <v>82</v>
      </c>
      <c r="AY574" s="226" t="s">
        <v>157</v>
      </c>
    </row>
    <row r="575" spans="2:65" s="1" customFormat="1" ht="22.8" customHeight="1">
      <c r="B575" s="40"/>
      <c r="C575" s="193" t="s">
        <v>1023</v>
      </c>
      <c r="D575" s="193" t="s">
        <v>160</v>
      </c>
      <c r="E575" s="194" t="s">
        <v>1024</v>
      </c>
      <c r="F575" s="195" t="s">
        <v>1025</v>
      </c>
      <c r="G575" s="196" t="s">
        <v>213</v>
      </c>
      <c r="H575" s="197">
        <v>1613.2</v>
      </c>
      <c r="I575" s="198">
        <v>56.42</v>
      </c>
      <c r="J575" s="199">
        <f>ROUND(I575*H575,2)</f>
        <v>91016.74</v>
      </c>
      <c r="K575" s="195" t="s">
        <v>214</v>
      </c>
      <c r="L575" s="60"/>
      <c r="M575" s="200" t="s">
        <v>21</v>
      </c>
      <c r="N575" s="201" t="s">
        <v>45</v>
      </c>
      <c r="O575" s="41"/>
      <c r="P575" s="202">
        <f>O575*H575</f>
        <v>0</v>
      </c>
      <c r="Q575" s="202">
        <v>0.00069</v>
      </c>
      <c r="R575" s="202">
        <f>Q575*H575</f>
        <v>1.113108</v>
      </c>
      <c r="S575" s="202">
        <v>0</v>
      </c>
      <c r="T575" s="203">
        <f>S575*H575</f>
        <v>0</v>
      </c>
      <c r="AR575" s="24" t="s">
        <v>164</v>
      </c>
      <c r="AT575" s="24" t="s">
        <v>160</v>
      </c>
      <c r="AU575" s="24" t="s">
        <v>85</v>
      </c>
      <c r="AY575" s="24" t="s">
        <v>157</v>
      </c>
      <c r="BE575" s="204">
        <f>IF(N575="základní",J575,0)</f>
        <v>91016.74</v>
      </c>
      <c r="BF575" s="204">
        <f>IF(N575="snížená",J575,0)</f>
        <v>0</v>
      </c>
      <c r="BG575" s="204">
        <f>IF(N575="zákl. přenesená",J575,0)</f>
        <v>0</v>
      </c>
      <c r="BH575" s="204">
        <f>IF(N575="sníž. přenesená",J575,0)</f>
        <v>0</v>
      </c>
      <c r="BI575" s="204">
        <f>IF(N575="nulová",J575,0)</f>
        <v>0</v>
      </c>
      <c r="BJ575" s="24" t="s">
        <v>82</v>
      </c>
      <c r="BK575" s="204">
        <f>ROUND(I575*H575,2)</f>
        <v>91016.74</v>
      </c>
      <c r="BL575" s="24" t="s">
        <v>164</v>
      </c>
      <c r="BM575" s="24" t="s">
        <v>1026</v>
      </c>
    </row>
    <row r="576" spans="2:47" s="1" customFormat="1" ht="48">
      <c r="B576" s="40"/>
      <c r="C576" s="62"/>
      <c r="D576" s="207" t="s">
        <v>216</v>
      </c>
      <c r="E576" s="62"/>
      <c r="F576" s="227" t="s">
        <v>1027</v>
      </c>
      <c r="G576" s="62"/>
      <c r="H576" s="62"/>
      <c r="I576" s="164"/>
      <c r="J576" s="62"/>
      <c r="K576" s="62"/>
      <c r="L576" s="60"/>
      <c r="M576" s="228"/>
      <c r="N576" s="41"/>
      <c r="O576" s="41"/>
      <c r="P576" s="41"/>
      <c r="Q576" s="41"/>
      <c r="R576" s="41"/>
      <c r="S576" s="41"/>
      <c r="T576" s="77"/>
      <c r="AT576" s="24" t="s">
        <v>216</v>
      </c>
      <c r="AU576" s="24" t="s">
        <v>85</v>
      </c>
    </row>
    <row r="577" spans="2:51" s="12" customFormat="1" ht="24">
      <c r="B577" s="216"/>
      <c r="C577" s="217"/>
      <c r="D577" s="207" t="s">
        <v>166</v>
      </c>
      <c r="E577" s="218" t="s">
        <v>21</v>
      </c>
      <c r="F577" s="219" t="s">
        <v>1028</v>
      </c>
      <c r="G577" s="217"/>
      <c r="H577" s="220">
        <v>1559</v>
      </c>
      <c r="I577" s="221"/>
      <c r="J577" s="217"/>
      <c r="K577" s="217"/>
      <c r="L577" s="222"/>
      <c r="M577" s="223"/>
      <c r="N577" s="224"/>
      <c r="O577" s="224"/>
      <c r="P577" s="224"/>
      <c r="Q577" s="224"/>
      <c r="R577" s="224"/>
      <c r="S577" s="224"/>
      <c r="T577" s="225"/>
      <c r="AT577" s="226" t="s">
        <v>166</v>
      </c>
      <c r="AU577" s="226" t="s">
        <v>85</v>
      </c>
      <c r="AV577" s="12" t="s">
        <v>85</v>
      </c>
      <c r="AW577" s="12" t="s">
        <v>37</v>
      </c>
      <c r="AX577" s="12" t="s">
        <v>74</v>
      </c>
      <c r="AY577" s="226" t="s">
        <v>157</v>
      </c>
    </row>
    <row r="578" spans="2:51" s="12" customFormat="1" ht="13.5">
      <c r="B578" s="216"/>
      <c r="C578" s="217"/>
      <c r="D578" s="207" t="s">
        <v>166</v>
      </c>
      <c r="E578" s="218" t="s">
        <v>21</v>
      </c>
      <c r="F578" s="219" t="s">
        <v>1029</v>
      </c>
      <c r="G578" s="217"/>
      <c r="H578" s="220">
        <v>54.2</v>
      </c>
      <c r="I578" s="221"/>
      <c r="J578" s="217"/>
      <c r="K578" s="217"/>
      <c r="L578" s="222"/>
      <c r="M578" s="223"/>
      <c r="N578" s="224"/>
      <c r="O578" s="224"/>
      <c r="P578" s="224"/>
      <c r="Q578" s="224"/>
      <c r="R578" s="224"/>
      <c r="S578" s="224"/>
      <c r="T578" s="225"/>
      <c r="AT578" s="226" t="s">
        <v>166</v>
      </c>
      <c r="AU578" s="226" t="s">
        <v>85</v>
      </c>
      <c r="AV578" s="12" t="s">
        <v>85</v>
      </c>
      <c r="AW578" s="12" t="s">
        <v>37</v>
      </c>
      <c r="AX578" s="12" t="s">
        <v>74</v>
      </c>
      <c r="AY578" s="226" t="s">
        <v>157</v>
      </c>
    </row>
    <row r="579" spans="2:51" s="13" customFormat="1" ht="13.5">
      <c r="B579" s="232"/>
      <c r="C579" s="233"/>
      <c r="D579" s="207" t="s">
        <v>166</v>
      </c>
      <c r="E579" s="234" t="s">
        <v>21</v>
      </c>
      <c r="F579" s="235" t="s">
        <v>285</v>
      </c>
      <c r="G579" s="233"/>
      <c r="H579" s="236">
        <v>1613.2</v>
      </c>
      <c r="I579" s="237"/>
      <c r="J579" s="233"/>
      <c r="K579" s="233"/>
      <c r="L579" s="238"/>
      <c r="M579" s="239"/>
      <c r="N579" s="240"/>
      <c r="O579" s="240"/>
      <c r="P579" s="240"/>
      <c r="Q579" s="240"/>
      <c r="R579" s="240"/>
      <c r="S579" s="240"/>
      <c r="T579" s="241"/>
      <c r="AT579" s="242" t="s">
        <v>166</v>
      </c>
      <c r="AU579" s="242" t="s">
        <v>85</v>
      </c>
      <c r="AV579" s="13" t="s">
        <v>164</v>
      </c>
      <c r="AW579" s="13" t="s">
        <v>37</v>
      </c>
      <c r="AX579" s="13" t="s">
        <v>82</v>
      </c>
      <c r="AY579" s="242" t="s">
        <v>157</v>
      </c>
    </row>
    <row r="580" spans="2:65" s="1" customFormat="1" ht="22.8" customHeight="1">
      <c r="B580" s="40"/>
      <c r="C580" s="193" t="s">
        <v>1030</v>
      </c>
      <c r="D580" s="193" t="s">
        <v>160</v>
      </c>
      <c r="E580" s="194" t="s">
        <v>1031</v>
      </c>
      <c r="F580" s="195" t="s">
        <v>1032</v>
      </c>
      <c r="G580" s="196" t="s">
        <v>577</v>
      </c>
      <c r="H580" s="197">
        <v>9215</v>
      </c>
      <c r="I580" s="198">
        <v>61.46</v>
      </c>
      <c r="J580" s="199">
        <f>ROUND(I580*H580,2)</f>
        <v>566353.9</v>
      </c>
      <c r="K580" s="195" t="s">
        <v>214</v>
      </c>
      <c r="L580" s="60"/>
      <c r="M580" s="200" t="s">
        <v>21</v>
      </c>
      <c r="N580" s="201" t="s">
        <v>45</v>
      </c>
      <c r="O580" s="41"/>
      <c r="P580" s="202">
        <f>O580*H580</f>
        <v>0</v>
      </c>
      <c r="Q580" s="202">
        <v>0</v>
      </c>
      <c r="R580" s="202">
        <f>Q580*H580</f>
        <v>0</v>
      </c>
      <c r="S580" s="202">
        <v>0</v>
      </c>
      <c r="T580" s="203">
        <f>S580*H580</f>
        <v>0</v>
      </c>
      <c r="AR580" s="24" t="s">
        <v>164</v>
      </c>
      <c r="AT580" s="24" t="s">
        <v>160</v>
      </c>
      <c r="AU580" s="24" t="s">
        <v>85</v>
      </c>
      <c r="AY580" s="24" t="s">
        <v>157</v>
      </c>
      <c r="BE580" s="204">
        <f>IF(N580="základní",J580,0)</f>
        <v>566353.9</v>
      </c>
      <c r="BF580" s="204">
        <f>IF(N580="snížená",J580,0)</f>
        <v>0</v>
      </c>
      <c r="BG580" s="204">
        <f>IF(N580="zákl. přenesená",J580,0)</f>
        <v>0</v>
      </c>
      <c r="BH580" s="204">
        <f>IF(N580="sníž. přenesená",J580,0)</f>
        <v>0</v>
      </c>
      <c r="BI580" s="204">
        <f>IF(N580="nulová",J580,0)</f>
        <v>0</v>
      </c>
      <c r="BJ580" s="24" t="s">
        <v>82</v>
      </c>
      <c r="BK580" s="204">
        <f>ROUND(I580*H580,2)</f>
        <v>566353.9</v>
      </c>
      <c r="BL580" s="24" t="s">
        <v>164</v>
      </c>
      <c r="BM580" s="24" t="s">
        <v>1033</v>
      </c>
    </row>
    <row r="581" spans="2:47" s="1" customFormat="1" ht="36">
      <c r="B581" s="40"/>
      <c r="C581" s="62"/>
      <c r="D581" s="207" t="s">
        <v>216</v>
      </c>
      <c r="E581" s="62"/>
      <c r="F581" s="227" t="s">
        <v>1034</v>
      </c>
      <c r="G581" s="62"/>
      <c r="H581" s="62"/>
      <c r="I581" s="164"/>
      <c r="J581" s="62"/>
      <c r="K581" s="62"/>
      <c r="L581" s="60"/>
      <c r="M581" s="228"/>
      <c r="N581" s="41"/>
      <c r="O581" s="41"/>
      <c r="P581" s="41"/>
      <c r="Q581" s="41"/>
      <c r="R581" s="41"/>
      <c r="S581" s="41"/>
      <c r="T581" s="77"/>
      <c r="AT581" s="24" t="s">
        <v>216</v>
      </c>
      <c r="AU581" s="24" t="s">
        <v>85</v>
      </c>
    </row>
    <row r="582" spans="2:51" s="12" customFormat="1" ht="13.5">
      <c r="B582" s="216"/>
      <c r="C582" s="217"/>
      <c r="D582" s="207" t="s">
        <v>166</v>
      </c>
      <c r="E582" s="218" t="s">
        <v>21</v>
      </c>
      <c r="F582" s="219" t="s">
        <v>1035</v>
      </c>
      <c r="G582" s="217"/>
      <c r="H582" s="220">
        <v>5869</v>
      </c>
      <c r="I582" s="221"/>
      <c r="J582" s="217"/>
      <c r="K582" s="217"/>
      <c r="L582" s="222"/>
      <c r="M582" s="223"/>
      <c r="N582" s="224"/>
      <c r="O582" s="224"/>
      <c r="P582" s="224"/>
      <c r="Q582" s="224"/>
      <c r="R582" s="224"/>
      <c r="S582" s="224"/>
      <c r="T582" s="225"/>
      <c r="AT582" s="226" t="s">
        <v>166</v>
      </c>
      <c r="AU582" s="226" t="s">
        <v>85</v>
      </c>
      <c r="AV582" s="12" t="s">
        <v>85</v>
      </c>
      <c r="AW582" s="12" t="s">
        <v>37</v>
      </c>
      <c r="AX582" s="12" t="s">
        <v>74</v>
      </c>
      <c r="AY582" s="226" t="s">
        <v>157</v>
      </c>
    </row>
    <row r="583" spans="2:51" s="12" customFormat="1" ht="13.5">
      <c r="B583" s="216"/>
      <c r="C583" s="217"/>
      <c r="D583" s="207" t="s">
        <v>166</v>
      </c>
      <c r="E583" s="218" t="s">
        <v>21</v>
      </c>
      <c r="F583" s="219" t="s">
        <v>1036</v>
      </c>
      <c r="G583" s="217"/>
      <c r="H583" s="220">
        <v>3346</v>
      </c>
      <c r="I583" s="221"/>
      <c r="J583" s="217"/>
      <c r="K583" s="217"/>
      <c r="L583" s="222"/>
      <c r="M583" s="223"/>
      <c r="N583" s="224"/>
      <c r="O583" s="224"/>
      <c r="P583" s="224"/>
      <c r="Q583" s="224"/>
      <c r="R583" s="224"/>
      <c r="S583" s="224"/>
      <c r="T583" s="225"/>
      <c r="AT583" s="226" t="s">
        <v>166</v>
      </c>
      <c r="AU583" s="226" t="s">
        <v>85</v>
      </c>
      <c r="AV583" s="12" t="s">
        <v>85</v>
      </c>
      <c r="AW583" s="12" t="s">
        <v>37</v>
      </c>
      <c r="AX583" s="12" t="s">
        <v>74</v>
      </c>
      <c r="AY583" s="226" t="s">
        <v>157</v>
      </c>
    </row>
    <row r="584" spans="2:51" s="13" customFormat="1" ht="13.5">
      <c r="B584" s="232"/>
      <c r="C584" s="233"/>
      <c r="D584" s="207" t="s">
        <v>166</v>
      </c>
      <c r="E584" s="234" t="s">
        <v>21</v>
      </c>
      <c r="F584" s="235" t="s">
        <v>285</v>
      </c>
      <c r="G584" s="233"/>
      <c r="H584" s="236">
        <v>9215</v>
      </c>
      <c r="I584" s="237"/>
      <c r="J584" s="233"/>
      <c r="K584" s="233"/>
      <c r="L584" s="238"/>
      <c r="M584" s="239"/>
      <c r="N584" s="240"/>
      <c r="O584" s="240"/>
      <c r="P584" s="240"/>
      <c r="Q584" s="240"/>
      <c r="R584" s="240"/>
      <c r="S584" s="240"/>
      <c r="T584" s="241"/>
      <c r="AT584" s="242" t="s">
        <v>166</v>
      </c>
      <c r="AU584" s="242" t="s">
        <v>85</v>
      </c>
      <c r="AV584" s="13" t="s">
        <v>164</v>
      </c>
      <c r="AW584" s="13" t="s">
        <v>37</v>
      </c>
      <c r="AX584" s="13" t="s">
        <v>82</v>
      </c>
      <c r="AY584" s="242" t="s">
        <v>157</v>
      </c>
    </row>
    <row r="585" spans="2:65" s="1" customFormat="1" ht="22.8" customHeight="1">
      <c r="B585" s="40"/>
      <c r="C585" s="193" t="s">
        <v>1037</v>
      </c>
      <c r="D585" s="193" t="s">
        <v>160</v>
      </c>
      <c r="E585" s="194" t="s">
        <v>1038</v>
      </c>
      <c r="F585" s="195" t="s">
        <v>1039</v>
      </c>
      <c r="G585" s="196" t="s">
        <v>213</v>
      </c>
      <c r="H585" s="197">
        <v>5.75</v>
      </c>
      <c r="I585" s="198">
        <v>248.29</v>
      </c>
      <c r="J585" s="199">
        <f>ROUND(I585*H585,2)</f>
        <v>1427.67</v>
      </c>
      <c r="K585" s="195" t="s">
        <v>214</v>
      </c>
      <c r="L585" s="60"/>
      <c r="M585" s="200" t="s">
        <v>21</v>
      </c>
      <c r="N585" s="201" t="s">
        <v>45</v>
      </c>
      <c r="O585" s="41"/>
      <c r="P585" s="202">
        <f>O585*H585</f>
        <v>0</v>
      </c>
      <c r="Q585" s="202">
        <v>0.00063</v>
      </c>
      <c r="R585" s="202">
        <f>Q585*H585</f>
        <v>0.0036225000000000003</v>
      </c>
      <c r="S585" s="202">
        <v>0</v>
      </c>
      <c r="T585" s="203">
        <f>S585*H585</f>
        <v>0</v>
      </c>
      <c r="AR585" s="24" t="s">
        <v>164</v>
      </c>
      <c r="AT585" s="24" t="s">
        <v>160</v>
      </c>
      <c r="AU585" s="24" t="s">
        <v>85</v>
      </c>
      <c r="AY585" s="24" t="s">
        <v>157</v>
      </c>
      <c r="BE585" s="204">
        <f>IF(N585="základní",J585,0)</f>
        <v>1427.67</v>
      </c>
      <c r="BF585" s="204">
        <f>IF(N585="snížená",J585,0)</f>
        <v>0</v>
      </c>
      <c r="BG585" s="204">
        <f>IF(N585="zákl. přenesená",J585,0)</f>
        <v>0</v>
      </c>
      <c r="BH585" s="204">
        <f>IF(N585="sníž. přenesená",J585,0)</f>
        <v>0</v>
      </c>
      <c r="BI585" s="204">
        <f>IF(N585="nulová",J585,0)</f>
        <v>0</v>
      </c>
      <c r="BJ585" s="24" t="s">
        <v>82</v>
      </c>
      <c r="BK585" s="204">
        <f>ROUND(I585*H585,2)</f>
        <v>1427.67</v>
      </c>
      <c r="BL585" s="24" t="s">
        <v>164</v>
      </c>
      <c r="BM585" s="24" t="s">
        <v>1040</v>
      </c>
    </row>
    <row r="586" spans="2:47" s="1" customFormat="1" ht="108">
      <c r="B586" s="40"/>
      <c r="C586" s="62"/>
      <c r="D586" s="207" t="s">
        <v>216</v>
      </c>
      <c r="E586" s="62"/>
      <c r="F586" s="227" t="s">
        <v>1041</v>
      </c>
      <c r="G586" s="62"/>
      <c r="H586" s="62"/>
      <c r="I586" s="164"/>
      <c r="J586" s="62"/>
      <c r="K586" s="62"/>
      <c r="L586" s="60"/>
      <c r="M586" s="228"/>
      <c r="N586" s="41"/>
      <c r="O586" s="41"/>
      <c r="P586" s="41"/>
      <c r="Q586" s="41"/>
      <c r="R586" s="41"/>
      <c r="S586" s="41"/>
      <c r="T586" s="77"/>
      <c r="AT586" s="24" t="s">
        <v>216</v>
      </c>
      <c r="AU586" s="24" t="s">
        <v>85</v>
      </c>
    </row>
    <row r="587" spans="2:51" s="12" customFormat="1" ht="13.5">
      <c r="B587" s="216"/>
      <c r="C587" s="217"/>
      <c r="D587" s="207" t="s">
        <v>166</v>
      </c>
      <c r="E587" s="218" t="s">
        <v>21</v>
      </c>
      <c r="F587" s="219" t="s">
        <v>1042</v>
      </c>
      <c r="G587" s="217"/>
      <c r="H587" s="220">
        <v>5.75</v>
      </c>
      <c r="I587" s="221"/>
      <c r="J587" s="217"/>
      <c r="K587" s="217"/>
      <c r="L587" s="222"/>
      <c r="M587" s="223"/>
      <c r="N587" s="224"/>
      <c r="O587" s="224"/>
      <c r="P587" s="224"/>
      <c r="Q587" s="224"/>
      <c r="R587" s="224"/>
      <c r="S587" s="224"/>
      <c r="T587" s="225"/>
      <c r="AT587" s="226" t="s">
        <v>166</v>
      </c>
      <c r="AU587" s="226" t="s">
        <v>85</v>
      </c>
      <c r="AV587" s="12" t="s">
        <v>85</v>
      </c>
      <c r="AW587" s="12" t="s">
        <v>37</v>
      </c>
      <c r="AX587" s="12" t="s">
        <v>82</v>
      </c>
      <c r="AY587" s="226" t="s">
        <v>157</v>
      </c>
    </row>
    <row r="588" spans="2:65" s="1" customFormat="1" ht="45.6" customHeight="1">
      <c r="B588" s="40"/>
      <c r="C588" s="193" t="s">
        <v>1043</v>
      </c>
      <c r="D588" s="193" t="s">
        <v>160</v>
      </c>
      <c r="E588" s="194" t="s">
        <v>1044</v>
      </c>
      <c r="F588" s="195" t="s">
        <v>1045</v>
      </c>
      <c r="G588" s="196" t="s">
        <v>213</v>
      </c>
      <c r="H588" s="197">
        <v>42507.62</v>
      </c>
      <c r="I588" s="198">
        <v>3.69</v>
      </c>
      <c r="J588" s="199">
        <f>ROUND(I588*H588,2)</f>
        <v>156853.12</v>
      </c>
      <c r="K588" s="195" t="s">
        <v>214</v>
      </c>
      <c r="L588" s="60"/>
      <c r="M588" s="200" t="s">
        <v>21</v>
      </c>
      <c r="N588" s="201" t="s">
        <v>45</v>
      </c>
      <c r="O588" s="41"/>
      <c r="P588" s="202">
        <f>O588*H588</f>
        <v>0</v>
      </c>
      <c r="Q588" s="202">
        <v>0</v>
      </c>
      <c r="R588" s="202">
        <f>Q588*H588</f>
        <v>0</v>
      </c>
      <c r="S588" s="202">
        <v>0.02</v>
      </c>
      <c r="T588" s="203">
        <f>S588*H588</f>
        <v>850.1524000000001</v>
      </c>
      <c r="AR588" s="24" t="s">
        <v>164</v>
      </c>
      <c r="AT588" s="24" t="s">
        <v>160</v>
      </c>
      <c r="AU588" s="24" t="s">
        <v>85</v>
      </c>
      <c r="AY588" s="24" t="s">
        <v>157</v>
      </c>
      <c r="BE588" s="204">
        <f>IF(N588="základní",J588,0)</f>
        <v>156853.12</v>
      </c>
      <c r="BF588" s="204">
        <f>IF(N588="snížená",J588,0)</f>
        <v>0</v>
      </c>
      <c r="BG588" s="204">
        <f>IF(N588="zákl. přenesená",J588,0)</f>
        <v>0</v>
      </c>
      <c r="BH588" s="204">
        <f>IF(N588="sníž. přenesená",J588,0)</f>
        <v>0</v>
      </c>
      <c r="BI588" s="204">
        <f>IF(N588="nulová",J588,0)</f>
        <v>0</v>
      </c>
      <c r="BJ588" s="24" t="s">
        <v>82</v>
      </c>
      <c r="BK588" s="204">
        <f>ROUND(I588*H588,2)</f>
        <v>156853.12</v>
      </c>
      <c r="BL588" s="24" t="s">
        <v>164</v>
      </c>
      <c r="BM588" s="24" t="s">
        <v>1046</v>
      </c>
    </row>
    <row r="589" spans="2:47" s="1" customFormat="1" ht="120">
      <c r="B589" s="40"/>
      <c r="C589" s="62"/>
      <c r="D589" s="207" t="s">
        <v>216</v>
      </c>
      <c r="E589" s="62"/>
      <c r="F589" s="227" t="s">
        <v>1047</v>
      </c>
      <c r="G589" s="62"/>
      <c r="H589" s="62"/>
      <c r="I589" s="164"/>
      <c r="J589" s="62"/>
      <c r="K589" s="62"/>
      <c r="L589" s="60"/>
      <c r="M589" s="228"/>
      <c r="N589" s="41"/>
      <c r="O589" s="41"/>
      <c r="P589" s="41"/>
      <c r="Q589" s="41"/>
      <c r="R589" s="41"/>
      <c r="S589" s="41"/>
      <c r="T589" s="77"/>
      <c r="AT589" s="24" t="s">
        <v>216</v>
      </c>
      <c r="AU589" s="24" t="s">
        <v>85</v>
      </c>
    </row>
    <row r="590" spans="2:51" s="12" customFormat="1" ht="13.5">
      <c r="B590" s="216"/>
      <c r="C590" s="217"/>
      <c r="D590" s="207" t="s">
        <v>166</v>
      </c>
      <c r="E590" s="218" t="s">
        <v>21</v>
      </c>
      <c r="F590" s="219" t="s">
        <v>1048</v>
      </c>
      <c r="G590" s="217"/>
      <c r="H590" s="220">
        <v>17844</v>
      </c>
      <c r="I590" s="221"/>
      <c r="J590" s="217"/>
      <c r="K590" s="217"/>
      <c r="L590" s="222"/>
      <c r="M590" s="223"/>
      <c r="N590" s="224"/>
      <c r="O590" s="224"/>
      <c r="P590" s="224"/>
      <c r="Q590" s="224"/>
      <c r="R590" s="224"/>
      <c r="S590" s="224"/>
      <c r="T590" s="225"/>
      <c r="AT590" s="226" t="s">
        <v>166</v>
      </c>
      <c r="AU590" s="226" t="s">
        <v>85</v>
      </c>
      <c r="AV590" s="12" t="s">
        <v>85</v>
      </c>
      <c r="AW590" s="12" t="s">
        <v>37</v>
      </c>
      <c r="AX590" s="12" t="s">
        <v>74</v>
      </c>
      <c r="AY590" s="226" t="s">
        <v>157</v>
      </c>
    </row>
    <row r="591" spans="2:51" s="12" customFormat="1" ht="13.5">
      <c r="B591" s="216"/>
      <c r="C591" s="217"/>
      <c r="D591" s="207" t="s">
        <v>166</v>
      </c>
      <c r="E591" s="218" t="s">
        <v>21</v>
      </c>
      <c r="F591" s="219" t="s">
        <v>1049</v>
      </c>
      <c r="G591" s="217"/>
      <c r="H591" s="220">
        <v>24663.62</v>
      </c>
      <c r="I591" s="221"/>
      <c r="J591" s="217"/>
      <c r="K591" s="217"/>
      <c r="L591" s="222"/>
      <c r="M591" s="223"/>
      <c r="N591" s="224"/>
      <c r="O591" s="224"/>
      <c r="P591" s="224"/>
      <c r="Q591" s="224"/>
      <c r="R591" s="224"/>
      <c r="S591" s="224"/>
      <c r="T591" s="225"/>
      <c r="AT591" s="226" t="s">
        <v>166</v>
      </c>
      <c r="AU591" s="226" t="s">
        <v>85</v>
      </c>
      <c r="AV591" s="12" t="s">
        <v>85</v>
      </c>
      <c r="AW591" s="12" t="s">
        <v>37</v>
      </c>
      <c r="AX591" s="12" t="s">
        <v>74</v>
      </c>
      <c r="AY591" s="226" t="s">
        <v>157</v>
      </c>
    </row>
    <row r="592" spans="2:51" s="13" customFormat="1" ht="13.5">
      <c r="B592" s="232"/>
      <c r="C592" s="233"/>
      <c r="D592" s="207" t="s">
        <v>166</v>
      </c>
      <c r="E592" s="234" t="s">
        <v>21</v>
      </c>
      <c r="F592" s="235" t="s">
        <v>285</v>
      </c>
      <c r="G592" s="233"/>
      <c r="H592" s="236">
        <v>42507.62</v>
      </c>
      <c r="I592" s="237"/>
      <c r="J592" s="233"/>
      <c r="K592" s="233"/>
      <c r="L592" s="238"/>
      <c r="M592" s="239"/>
      <c r="N592" s="240"/>
      <c r="O592" s="240"/>
      <c r="P592" s="240"/>
      <c r="Q592" s="240"/>
      <c r="R592" s="240"/>
      <c r="S592" s="240"/>
      <c r="T592" s="241"/>
      <c r="AT592" s="242" t="s">
        <v>166</v>
      </c>
      <c r="AU592" s="242" t="s">
        <v>85</v>
      </c>
      <c r="AV592" s="13" t="s">
        <v>164</v>
      </c>
      <c r="AW592" s="13" t="s">
        <v>37</v>
      </c>
      <c r="AX592" s="13" t="s">
        <v>82</v>
      </c>
      <c r="AY592" s="242" t="s">
        <v>157</v>
      </c>
    </row>
    <row r="593" spans="2:65" s="1" customFormat="1" ht="57" customHeight="1">
      <c r="B593" s="40"/>
      <c r="C593" s="193" t="s">
        <v>1050</v>
      </c>
      <c r="D593" s="193" t="s">
        <v>160</v>
      </c>
      <c r="E593" s="194" t="s">
        <v>1051</v>
      </c>
      <c r="F593" s="195" t="s">
        <v>1052</v>
      </c>
      <c r="G593" s="196" t="s">
        <v>577</v>
      </c>
      <c r="H593" s="197">
        <v>7</v>
      </c>
      <c r="I593" s="198">
        <v>485.53</v>
      </c>
      <c r="J593" s="199">
        <f>ROUND(I593*H593,2)</f>
        <v>3398.71</v>
      </c>
      <c r="K593" s="195" t="s">
        <v>214</v>
      </c>
      <c r="L593" s="60"/>
      <c r="M593" s="200" t="s">
        <v>21</v>
      </c>
      <c r="N593" s="201" t="s">
        <v>45</v>
      </c>
      <c r="O593" s="41"/>
      <c r="P593" s="202">
        <f>O593*H593</f>
        <v>0</v>
      </c>
      <c r="Q593" s="202">
        <v>0</v>
      </c>
      <c r="R593" s="202">
        <f>Q593*H593</f>
        <v>0</v>
      </c>
      <c r="S593" s="202">
        <v>0.035</v>
      </c>
      <c r="T593" s="203">
        <f>S593*H593</f>
        <v>0.24500000000000002</v>
      </c>
      <c r="AR593" s="24" t="s">
        <v>164</v>
      </c>
      <c r="AT593" s="24" t="s">
        <v>160</v>
      </c>
      <c r="AU593" s="24" t="s">
        <v>85</v>
      </c>
      <c r="AY593" s="24" t="s">
        <v>157</v>
      </c>
      <c r="BE593" s="204">
        <f>IF(N593="základní",J593,0)</f>
        <v>3398.71</v>
      </c>
      <c r="BF593" s="204">
        <f>IF(N593="snížená",J593,0)</f>
        <v>0</v>
      </c>
      <c r="BG593" s="204">
        <f>IF(N593="zákl. přenesená",J593,0)</f>
        <v>0</v>
      </c>
      <c r="BH593" s="204">
        <f>IF(N593="sníž. přenesená",J593,0)</f>
        <v>0</v>
      </c>
      <c r="BI593" s="204">
        <f>IF(N593="nulová",J593,0)</f>
        <v>0</v>
      </c>
      <c r="BJ593" s="24" t="s">
        <v>82</v>
      </c>
      <c r="BK593" s="204">
        <f>ROUND(I593*H593,2)</f>
        <v>3398.71</v>
      </c>
      <c r="BL593" s="24" t="s">
        <v>164</v>
      </c>
      <c r="BM593" s="24" t="s">
        <v>1053</v>
      </c>
    </row>
    <row r="594" spans="2:47" s="1" customFormat="1" ht="144">
      <c r="B594" s="40"/>
      <c r="C594" s="62"/>
      <c r="D594" s="207" t="s">
        <v>216</v>
      </c>
      <c r="E594" s="62"/>
      <c r="F594" s="227" t="s">
        <v>1054</v>
      </c>
      <c r="G594" s="62"/>
      <c r="H594" s="62"/>
      <c r="I594" s="164"/>
      <c r="J594" s="62"/>
      <c r="K594" s="62"/>
      <c r="L594" s="60"/>
      <c r="M594" s="228"/>
      <c r="N594" s="41"/>
      <c r="O594" s="41"/>
      <c r="P594" s="41"/>
      <c r="Q594" s="41"/>
      <c r="R594" s="41"/>
      <c r="S594" s="41"/>
      <c r="T594" s="77"/>
      <c r="AT594" s="24" t="s">
        <v>216</v>
      </c>
      <c r="AU594" s="24" t="s">
        <v>85</v>
      </c>
    </row>
    <row r="595" spans="2:51" s="12" customFormat="1" ht="13.5">
      <c r="B595" s="216"/>
      <c r="C595" s="217"/>
      <c r="D595" s="207" t="s">
        <v>166</v>
      </c>
      <c r="E595" s="218" t="s">
        <v>21</v>
      </c>
      <c r="F595" s="219" t="s">
        <v>1055</v>
      </c>
      <c r="G595" s="217"/>
      <c r="H595" s="220">
        <v>7</v>
      </c>
      <c r="I595" s="221"/>
      <c r="J595" s="217"/>
      <c r="K595" s="217"/>
      <c r="L595" s="222"/>
      <c r="M595" s="223"/>
      <c r="N595" s="224"/>
      <c r="O595" s="224"/>
      <c r="P595" s="224"/>
      <c r="Q595" s="224"/>
      <c r="R595" s="224"/>
      <c r="S595" s="224"/>
      <c r="T595" s="225"/>
      <c r="AT595" s="226" t="s">
        <v>166</v>
      </c>
      <c r="AU595" s="226" t="s">
        <v>85</v>
      </c>
      <c r="AV595" s="12" t="s">
        <v>85</v>
      </c>
      <c r="AW595" s="12" t="s">
        <v>37</v>
      </c>
      <c r="AX595" s="12" t="s">
        <v>82</v>
      </c>
      <c r="AY595" s="226" t="s">
        <v>157</v>
      </c>
    </row>
    <row r="596" spans="2:65" s="1" customFormat="1" ht="57" customHeight="1">
      <c r="B596" s="40"/>
      <c r="C596" s="193" t="s">
        <v>1056</v>
      </c>
      <c r="D596" s="193" t="s">
        <v>160</v>
      </c>
      <c r="E596" s="194" t="s">
        <v>1057</v>
      </c>
      <c r="F596" s="195" t="s">
        <v>1058</v>
      </c>
      <c r="G596" s="196" t="s">
        <v>577</v>
      </c>
      <c r="H596" s="197">
        <v>387.5</v>
      </c>
      <c r="I596" s="198">
        <v>148.73</v>
      </c>
      <c r="J596" s="199">
        <f>ROUND(I596*H596,2)</f>
        <v>57632.88</v>
      </c>
      <c r="K596" s="195" t="s">
        <v>214</v>
      </c>
      <c r="L596" s="60"/>
      <c r="M596" s="200" t="s">
        <v>21</v>
      </c>
      <c r="N596" s="201" t="s">
        <v>45</v>
      </c>
      <c r="O596" s="41"/>
      <c r="P596" s="202">
        <f>O596*H596</f>
        <v>0</v>
      </c>
      <c r="Q596" s="202">
        <v>9E-05</v>
      </c>
      <c r="R596" s="202">
        <f>Q596*H596</f>
        <v>0.034875</v>
      </c>
      <c r="S596" s="202">
        <v>0.042</v>
      </c>
      <c r="T596" s="203">
        <f>S596*H596</f>
        <v>16.275000000000002</v>
      </c>
      <c r="AR596" s="24" t="s">
        <v>164</v>
      </c>
      <c r="AT596" s="24" t="s">
        <v>160</v>
      </c>
      <c r="AU596" s="24" t="s">
        <v>85</v>
      </c>
      <c r="AY596" s="24" t="s">
        <v>157</v>
      </c>
      <c r="BE596" s="204">
        <f>IF(N596="základní",J596,0)</f>
        <v>57632.88</v>
      </c>
      <c r="BF596" s="204">
        <f>IF(N596="snížená",J596,0)</f>
        <v>0</v>
      </c>
      <c r="BG596" s="204">
        <f>IF(N596="zákl. přenesená",J596,0)</f>
        <v>0</v>
      </c>
      <c r="BH596" s="204">
        <f>IF(N596="sníž. přenesená",J596,0)</f>
        <v>0</v>
      </c>
      <c r="BI596" s="204">
        <f>IF(N596="nulová",J596,0)</f>
        <v>0</v>
      </c>
      <c r="BJ596" s="24" t="s">
        <v>82</v>
      </c>
      <c r="BK596" s="204">
        <f>ROUND(I596*H596,2)</f>
        <v>57632.88</v>
      </c>
      <c r="BL596" s="24" t="s">
        <v>164</v>
      </c>
      <c r="BM596" s="24" t="s">
        <v>1059</v>
      </c>
    </row>
    <row r="597" spans="2:47" s="1" customFormat="1" ht="144">
      <c r="B597" s="40"/>
      <c r="C597" s="62"/>
      <c r="D597" s="207" t="s">
        <v>216</v>
      </c>
      <c r="E597" s="62"/>
      <c r="F597" s="227" t="s">
        <v>1054</v>
      </c>
      <c r="G597" s="62"/>
      <c r="H597" s="62"/>
      <c r="I597" s="164"/>
      <c r="J597" s="62"/>
      <c r="K597" s="62"/>
      <c r="L597" s="60"/>
      <c r="M597" s="228"/>
      <c r="N597" s="41"/>
      <c r="O597" s="41"/>
      <c r="P597" s="41"/>
      <c r="Q597" s="41"/>
      <c r="R597" s="41"/>
      <c r="S597" s="41"/>
      <c r="T597" s="77"/>
      <c r="AT597" s="24" t="s">
        <v>216</v>
      </c>
      <c r="AU597" s="24" t="s">
        <v>85</v>
      </c>
    </row>
    <row r="598" spans="2:51" s="12" customFormat="1" ht="13.5">
      <c r="B598" s="216"/>
      <c r="C598" s="217"/>
      <c r="D598" s="207" t="s">
        <v>166</v>
      </c>
      <c r="E598" s="218" t="s">
        <v>21</v>
      </c>
      <c r="F598" s="219" t="s">
        <v>1060</v>
      </c>
      <c r="G598" s="217"/>
      <c r="H598" s="220">
        <v>72</v>
      </c>
      <c r="I598" s="221"/>
      <c r="J598" s="217"/>
      <c r="K598" s="217"/>
      <c r="L598" s="222"/>
      <c r="M598" s="223"/>
      <c r="N598" s="224"/>
      <c r="O598" s="224"/>
      <c r="P598" s="224"/>
      <c r="Q598" s="224"/>
      <c r="R598" s="224"/>
      <c r="S598" s="224"/>
      <c r="T598" s="225"/>
      <c r="AT598" s="226" t="s">
        <v>166</v>
      </c>
      <c r="AU598" s="226" t="s">
        <v>85</v>
      </c>
      <c r="AV598" s="12" t="s">
        <v>85</v>
      </c>
      <c r="AW598" s="12" t="s">
        <v>37</v>
      </c>
      <c r="AX598" s="12" t="s">
        <v>74</v>
      </c>
      <c r="AY598" s="226" t="s">
        <v>157</v>
      </c>
    </row>
    <row r="599" spans="2:51" s="12" customFormat="1" ht="13.5">
      <c r="B599" s="216"/>
      <c r="C599" s="217"/>
      <c r="D599" s="207" t="s">
        <v>166</v>
      </c>
      <c r="E599" s="218" t="s">
        <v>21</v>
      </c>
      <c r="F599" s="219" t="s">
        <v>1061</v>
      </c>
      <c r="G599" s="217"/>
      <c r="H599" s="220">
        <v>315.5</v>
      </c>
      <c r="I599" s="221"/>
      <c r="J599" s="217"/>
      <c r="K599" s="217"/>
      <c r="L599" s="222"/>
      <c r="M599" s="223"/>
      <c r="N599" s="224"/>
      <c r="O599" s="224"/>
      <c r="P599" s="224"/>
      <c r="Q599" s="224"/>
      <c r="R599" s="224"/>
      <c r="S599" s="224"/>
      <c r="T599" s="225"/>
      <c r="AT599" s="226" t="s">
        <v>166</v>
      </c>
      <c r="AU599" s="226" t="s">
        <v>85</v>
      </c>
      <c r="AV599" s="12" t="s">
        <v>85</v>
      </c>
      <c r="AW599" s="12" t="s">
        <v>37</v>
      </c>
      <c r="AX599" s="12" t="s">
        <v>74</v>
      </c>
      <c r="AY599" s="226" t="s">
        <v>157</v>
      </c>
    </row>
    <row r="600" spans="2:51" s="13" customFormat="1" ht="13.5">
      <c r="B600" s="232"/>
      <c r="C600" s="233"/>
      <c r="D600" s="207" t="s">
        <v>166</v>
      </c>
      <c r="E600" s="234" t="s">
        <v>21</v>
      </c>
      <c r="F600" s="235" t="s">
        <v>285</v>
      </c>
      <c r="G600" s="233"/>
      <c r="H600" s="236">
        <v>387.5</v>
      </c>
      <c r="I600" s="237"/>
      <c r="J600" s="233"/>
      <c r="K600" s="233"/>
      <c r="L600" s="238"/>
      <c r="M600" s="239"/>
      <c r="N600" s="240"/>
      <c r="O600" s="240"/>
      <c r="P600" s="240"/>
      <c r="Q600" s="240"/>
      <c r="R600" s="240"/>
      <c r="S600" s="240"/>
      <c r="T600" s="241"/>
      <c r="AT600" s="242" t="s">
        <v>166</v>
      </c>
      <c r="AU600" s="242" t="s">
        <v>85</v>
      </c>
      <c r="AV600" s="13" t="s">
        <v>164</v>
      </c>
      <c r="AW600" s="13" t="s">
        <v>37</v>
      </c>
      <c r="AX600" s="13" t="s">
        <v>82</v>
      </c>
      <c r="AY600" s="242" t="s">
        <v>157</v>
      </c>
    </row>
    <row r="601" spans="2:65" s="1" customFormat="1" ht="45.6" customHeight="1">
      <c r="B601" s="40"/>
      <c r="C601" s="193" t="s">
        <v>1062</v>
      </c>
      <c r="D601" s="193" t="s">
        <v>160</v>
      </c>
      <c r="E601" s="194" t="s">
        <v>1063</v>
      </c>
      <c r="F601" s="195" t="s">
        <v>1064</v>
      </c>
      <c r="G601" s="196" t="s">
        <v>226</v>
      </c>
      <c r="H601" s="197">
        <v>13</v>
      </c>
      <c r="I601" s="198">
        <v>368.75</v>
      </c>
      <c r="J601" s="199">
        <f>ROUND(I601*H601,2)</f>
        <v>4793.75</v>
      </c>
      <c r="K601" s="195" t="s">
        <v>214</v>
      </c>
      <c r="L601" s="60"/>
      <c r="M601" s="200" t="s">
        <v>21</v>
      </c>
      <c r="N601" s="201" t="s">
        <v>45</v>
      </c>
      <c r="O601" s="41"/>
      <c r="P601" s="202">
        <f>O601*H601</f>
        <v>0</v>
      </c>
      <c r="Q601" s="202">
        <v>0</v>
      </c>
      <c r="R601" s="202">
        <f>Q601*H601</f>
        <v>0</v>
      </c>
      <c r="S601" s="202">
        <v>0.082</v>
      </c>
      <c r="T601" s="203">
        <f>S601*H601</f>
        <v>1.066</v>
      </c>
      <c r="AR601" s="24" t="s">
        <v>164</v>
      </c>
      <c r="AT601" s="24" t="s">
        <v>160</v>
      </c>
      <c r="AU601" s="24" t="s">
        <v>85</v>
      </c>
      <c r="AY601" s="24" t="s">
        <v>157</v>
      </c>
      <c r="BE601" s="204">
        <f>IF(N601="základní",J601,0)</f>
        <v>4793.75</v>
      </c>
      <c r="BF601" s="204">
        <f>IF(N601="snížená",J601,0)</f>
        <v>0</v>
      </c>
      <c r="BG601" s="204">
        <f>IF(N601="zákl. přenesená",J601,0)</f>
        <v>0</v>
      </c>
      <c r="BH601" s="204">
        <f>IF(N601="sníž. přenesená",J601,0)</f>
        <v>0</v>
      </c>
      <c r="BI601" s="204">
        <f>IF(N601="nulová",J601,0)</f>
        <v>0</v>
      </c>
      <c r="BJ601" s="24" t="s">
        <v>82</v>
      </c>
      <c r="BK601" s="204">
        <f>ROUND(I601*H601,2)</f>
        <v>4793.75</v>
      </c>
      <c r="BL601" s="24" t="s">
        <v>164</v>
      </c>
      <c r="BM601" s="24" t="s">
        <v>1065</v>
      </c>
    </row>
    <row r="602" spans="2:47" s="1" customFormat="1" ht="96">
      <c r="B602" s="40"/>
      <c r="C602" s="62"/>
      <c r="D602" s="207" t="s">
        <v>216</v>
      </c>
      <c r="E602" s="62"/>
      <c r="F602" s="227" t="s">
        <v>1066</v>
      </c>
      <c r="G602" s="62"/>
      <c r="H602" s="62"/>
      <c r="I602" s="164"/>
      <c r="J602" s="62"/>
      <c r="K602" s="62"/>
      <c r="L602" s="60"/>
      <c r="M602" s="228"/>
      <c r="N602" s="41"/>
      <c r="O602" s="41"/>
      <c r="P602" s="41"/>
      <c r="Q602" s="41"/>
      <c r="R602" s="41"/>
      <c r="S602" s="41"/>
      <c r="T602" s="77"/>
      <c r="AT602" s="24" t="s">
        <v>216</v>
      </c>
      <c r="AU602" s="24" t="s">
        <v>85</v>
      </c>
    </row>
    <row r="603" spans="2:51" s="12" customFormat="1" ht="13.5">
      <c r="B603" s="216"/>
      <c r="C603" s="217"/>
      <c r="D603" s="207" t="s">
        <v>166</v>
      </c>
      <c r="E603" s="218" t="s">
        <v>21</v>
      </c>
      <c r="F603" s="219" t="s">
        <v>279</v>
      </c>
      <c r="G603" s="217"/>
      <c r="H603" s="220">
        <v>13</v>
      </c>
      <c r="I603" s="221"/>
      <c r="J603" s="217"/>
      <c r="K603" s="217"/>
      <c r="L603" s="222"/>
      <c r="M603" s="223"/>
      <c r="N603" s="224"/>
      <c r="O603" s="224"/>
      <c r="P603" s="224"/>
      <c r="Q603" s="224"/>
      <c r="R603" s="224"/>
      <c r="S603" s="224"/>
      <c r="T603" s="225"/>
      <c r="AT603" s="226" t="s">
        <v>166</v>
      </c>
      <c r="AU603" s="226" t="s">
        <v>85</v>
      </c>
      <c r="AV603" s="12" t="s">
        <v>85</v>
      </c>
      <c r="AW603" s="12" t="s">
        <v>37</v>
      </c>
      <c r="AX603" s="12" t="s">
        <v>82</v>
      </c>
      <c r="AY603" s="226" t="s">
        <v>157</v>
      </c>
    </row>
    <row r="604" spans="2:65" s="1" customFormat="1" ht="34.2" customHeight="1">
      <c r="B604" s="40"/>
      <c r="C604" s="193" t="s">
        <v>1067</v>
      </c>
      <c r="D604" s="193" t="s">
        <v>160</v>
      </c>
      <c r="E604" s="194" t="s">
        <v>1068</v>
      </c>
      <c r="F604" s="195" t="s">
        <v>1069</v>
      </c>
      <c r="G604" s="196" t="s">
        <v>226</v>
      </c>
      <c r="H604" s="197">
        <v>7</v>
      </c>
      <c r="I604" s="198">
        <v>122.92</v>
      </c>
      <c r="J604" s="199">
        <f>ROUND(I604*H604,2)</f>
        <v>860.44</v>
      </c>
      <c r="K604" s="195" t="s">
        <v>214</v>
      </c>
      <c r="L604" s="60"/>
      <c r="M604" s="200" t="s">
        <v>21</v>
      </c>
      <c r="N604" s="201" t="s">
        <v>45</v>
      </c>
      <c r="O604" s="41"/>
      <c r="P604" s="202">
        <f>O604*H604</f>
        <v>0</v>
      </c>
      <c r="Q604" s="202">
        <v>0</v>
      </c>
      <c r="R604" s="202">
        <f>Q604*H604</f>
        <v>0</v>
      </c>
      <c r="S604" s="202">
        <v>0.004</v>
      </c>
      <c r="T604" s="203">
        <f>S604*H604</f>
        <v>0.028</v>
      </c>
      <c r="AR604" s="24" t="s">
        <v>164</v>
      </c>
      <c r="AT604" s="24" t="s">
        <v>160</v>
      </c>
      <c r="AU604" s="24" t="s">
        <v>85</v>
      </c>
      <c r="AY604" s="24" t="s">
        <v>157</v>
      </c>
      <c r="BE604" s="204">
        <f>IF(N604="základní",J604,0)</f>
        <v>860.44</v>
      </c>
      <c r="BF604" s="204">
        <f>IF(N604="snížená",J604,0)</f>
        <v>0</v>
      </c>
      <c r="BG604" s="204">
        <f>IF(N604="zákl. přenesená",J604,0)</f>
        <v>0</v>
      </c>
      <c r="BH604" s="204">
        <f>IF(N604="sníž. přenesená",J604,0)</f>
        <v>0</v>
      </c>
      <c r="BI604" s="204">
        <f>IF(N604="nulová",J604,0)</f>
        <v>0</v>
      </c>
      <c r="BJ604" s="24" t="s">
        <v>82</v>
      </c>
      <c r="BK604" s="204">
        <f>ROUND(I604*H604,2)</f>
        <v>860.44</v>
      </c>
      <c r="BL604" s="24" t="s">
        <v>164</v>
      </c>
      <c r="BM604" s="24" t="s">
        <v>1070</v>
      </c>
    </row>
    <row r="605" spans="2:47" s="1" customFormat="1" ht="48">
      <c r="B605" s="40"/>
      <c r="C605" s="62"/>
      <c r="D605" s="207" t="s">
        <v>216</v>
      </c>
      <c r="E605" s="62"/>
      <c r="F605" s="227" t="s">
        <v>1071</v>
      </c>
      <c r="G605" s="62"/>
      <c r="H605" s="62"/>
      <c r="I605" s="164"/>
      <c r="J605" s="62"/>
      <c r="K605" s="62"/>
      <c r="L605" s="60"/>
      <c r="M605" s="228"/>
      <c r="N605" s="41"/>
      <c r="O605" s="41"/>
      <c r="P605" s="41"/>
      <c r="Q605" s="41"/>
      <c r="R605" s="41"/>
      <c r="S605" s="41"/>
      <c r="T605" s="77"/>
      <c r="AT605" s="24" t="s">
        <v>216</v>
      </c>
      <c r="AU605" s="24" t="s">
        <v>85</v>
      </c>
    </row>
    <row r="606" spans="2:51" s="12" customFormat="1" ht="13.5">
      <c r="B606" s="216"/>
      <c r="C606" s="217"/>
      <c r="D606" s="207" t="s">
        <v>166</v>
      </c>
      <c r="E606" s="218" t="s">
        <v>21</v>
      </c>
      <c r="F606" s="219" t="s">
        <v>1072</v>
      </c>
      <c r="G606" s="217"/>
      <c r="H606" s="220">
        <v>7</v>
      </c>
      <c r="I606" s="221"/>
      <c r="J606" s="217"/>
      <c r="K606" s="217"/>
      <c r="L606" s="222"/>
      <c r="M606" s="223"/>
      <c r="N606" s="224"/>
      <c r="O606" s="224"/>
      <c r="P606" s="224"/>
      <c r="Q606" s="224"/>
      <c r="R606" s="224"/>
      <c r="S606" s="224"/>
      <c r="T606" s="225"/>
      <c r="AT606" s="226" t="s">
        <v>166</v>
      </c>
      <c r="AU606" s="226" t="s">
        <v>85</v>
      </c>
      <c r="AV606" s="12" t="s">
        <v>85</v>
      </c>
      <c r="AW606" s="12" t="s">
        <v>37</v>
      </c>
      <c r="AX606" s="12" t="s">
        <v>82</v>
      </c>
      <c r="AY606" s="226" t="s">
        <v>157</v>
      </c>
    </row>
    <row r="607" spans="2:65" s="1" customFormat="1" ht="34.2" customHeight="1">
      <c r="B607" s="40"/>
      <c r="C607" s="193" t="s">
        <v>1073</v>
      </c>
      <c r="D607" s="193" t="s">
        <v>160</v>
      </c>
      <c r="E607" s="194" t="s">
        <v>1074</v>
      </c>
      <c r="F607" s="195" t="s">
        <v>1075</v>
      </c>
      <c r="G607" s="196" t="s">
        <v>577</v>
      </c>
      <c r="H607" s="197">
        <v>19.7</v>
      </c>
      <c r="I607" s="198">
        <v>1188.62</v>
      </c>
      <c r="J607" s="199">
        <f>ROUND(I607*H607,2)</f>
        <v>23415.81</v>
      </c>
      <c r="K607" s="195" t="s">
        <v>214</v>
      </c>
      <c r="L607" s="60"/>
      <c r="M607" s="200" t="s">
        <v>21</v>
      </c>
      <c r="N607" s="201" t="s">
        <v>45</v>
      </c>
      <c r="O607" s="41"/>
      <c r="P607" s="202">
        <f>O607*H607</f>
        <v>0</v>
      </c>
      <c r="Q607" s="202">
        <v>0</v>
      </c>
      <c r="R607" s="202">
        <f>Q607*H607</f>
        <v>0</v>
      </c>
      <c r="S607" s="202">
        <v>2.055</v>
      </c>
      <c r="T607" s="203">
        <f>S607*H607</f>
        <v>40.4835</v>
      </c>
      <c r="AR607" s="24" t="s">
        <v>164</v>
      </c>
      <c r="AT607" s="24" t="s">
        <v>160</v>
      </c>
      <c r="AU607" s="24" t="s">
        <v>85</v>
      </c>
      <c r="AY607" s="24" t="s">
        <v>157</v>
      </c>
      <c r="BE607" s="204">
        <f>IF(N607="základní",J607,0)</f>
        <v>23415.81</v>
      </c>
      <c r="BF607" s="204">
        <f>IF(N607="snížená",J607,0)</f>
        <v>0</v>
      </c>
      <c r="BG607" s="204">
        <f>IF(N607="zákl. přenesená",J607,0)</f>
        <v>0</v>
      </c>
      <c r="BH607" s="204">
        <f>IF(N607="sníž. přenesená",J607,0)</f>
        <v>0</v>
      </c>
      <c r="BI607" s="204">
        <f>IF(N607="nulová",J607,0)</f>
        <v>0</v>
      </c>
      <c r="BJ607" s="24" t="s">
        <v>82</v>
      </c>
      <c r="BK607" s="204">
        <f>ROUND(I607*H607,2)</f>
        <v>23415.81</v>
      </c>
      <c r="BL607" s="24" t="s">
        <v>164</v>
      </c>
      <c r="BM607" s="24" t="s">
        <v>1076</v>
      </c>
    </row>
    <row r="608" spans="2:47" s="1" customFormat="1" ht="168">
      <c r="B608" s="40"/>
      <c r="C608" s="62"/>
      <c r="D608" s="207" t="s">
        <v>216</v>
      </c>
      <c r="E608" s="62"/>
      <c r="F608" s="227" t="s">
        <v>1077</v>
      </c>
      <c r="G608" s="62"/>
      <c r="H608" s="62"/>
      <c r="I608" s="164"/>
      <c r="J608" s="62"/>
      <c r="K608" s="62"/>
      <c r="L608" s="60"/>
      <c r="M608" s="228"/>
      <c r="N608" s="41"/>
      <c r="O608" s="41"/>
      <c r="P608" s="41"/>
      <c r="Q608" s="41"/>
      <c r="R608" s="41"/>
      <c r="S608" s="41"/>
      <c r="T608" s="77"/>
      <c r="AT608" s="24" t="s">
        <v>216</v>
      </c>
      <c r="AU608" s="24" t="s">
        <v>85</v>
      </c>
    </row>
    <row r="609" spans="2:51" s="12" customFormat="1" ht="13.5">
      <c r="B609" s="216"/>
      <c r="C609" s="217"/>
      <c r="D609" s="207" t="s">
        <v>166</v>
      </c>
      <c r="E609" s="218" t="s">
        <v>21</v>
      </c>
      <c r="F609" s="219" t="s">
        <v>1078</v>
      </c>
      <c r="G609" s="217"/>
      <c r="H609" s="220">
        <v>19.7</v>
      </c>
      <c r="I609" s="221"/>
      <c r="J609" s="217"/>
      <c r="K609" s="217"/>
      <c r="L609" s="222"/>
      <c r="M609" s="223"/>
      <c r="N609" s="224"/>
      <c r="O609" s="224"/>
      <c r="P609" s="224"/>
      <c r="Q609" s="224"/>
      <c r="R609" s="224"/>
      <c r="S609" s="224"/>
      <c r="T609" s="225"/>
      <c r="AT609" s="226" t="s">
        <v>166</v>
      </c>
      <c r="AU609" s="226" t="s">
        <v>85</v>
      </c>
      <c r="AV609" s="12" t="s">
        <v>85</v>
      </c>
      <c r="AW609" s="12" t="s">
        <v>37</v>
      </c>
      <c r="AX609" s="12" t="s">
        <v>82</v>
      </c>
      <c r="AY609" s="226" t="s">
        <v>157</v>
      </c>
    </row>
    <row r="610" spans="2:63" s="10" customFormat="1" ht="22.35" customHeight="1">
      <c r="B610" s="177"/>
      <c r="C610" s="178"/>
      <c r="D610" s="179" t="s">
        <v>73</v>
      </c>
      <c r="E610" s="191" t="s">
        <v>796</v>
      </c>
      <c r="F610" s="191" t="s">
        <v>1079</v>
      </c>
      <c r="G610" s="178"/>
      <c r="H610" s="178"/>
      <c r="I610" s="181"/>
      <c r="J610" s="192">
        <f>BK610</f>
        <v>212090.36</v>
      </c>
      <c r="K610" s="178"/>
      <c r="L610" s="183"/>
      <c r="M610" s="184"/>
      <c r="N610" s="185"/>
      <c r="O610" s="185"/>
      <c r="P610" s="186">
        <f>SUM(P611:P612)</f>
        <v>0</v>
      </c>
      <c r="Q610" s="185"/>
      <c r="R610" s="186">
        <f>SUM(R611:R612)</f>
        <v>0</v>
      </c>
      <c r="S610" s="185"/>
      <c r="T610" s="187">
        <f>SUM(T611:T612)</f>
        <v>0</v>
      </c>
      <c r="AR610" s="188" t="s">
        <v>82</v>
      </c>
      <c r="AT610" s="189" t="s">
        <v>73</v>
      </c>
      <c r="AU610" s="189" t="s">
        <v>85</v>
      </c>
      <c r="AY610" s="188" t="s">
        <v>157</v>
      </c>
      <c r="BK610" s="190">
        <f>SUM(BK611:BK612)</f>
        <v>212090.36</v>
      </c>
    </row>
    <row r="611" spans="2:65" s="1" customFormat="1" ht="34.2" customHeight="1">
      <c r="B611" s="40"/>
      <c r="C611" s="193" t="s">
        <v>1080</v>
      </c>
      <c r="D611" s="193" t="s">
        <v>160</v>
      </c>
      <c r="E611" s="194" t="s">
        <v>1081</v>
      </c>
      <c r="F611" s="195" t="s">
        <v>1082</v>
      </c>
      <c r="G611" s="196" t="s">
        <v>460</v>
      </c>
      <c r="H611" s="197">
        <v>23565.595</v>
      </c>
      <c r="I611" s="198">
        <v>9</v>
      </c>
      <c r="J611" s="199">
        <f>ROUND(I611*H611,2)</f>
        <v>212090.36</v>
      </c>
      <c r="K611" s="195" t="s">
        <v>214</v>
      </c>
      <c r="L611" s="60"/>
      <c r="M611" s="200" t="s">
        <v>21</v>
      </c>
      <c r="N611" s="201" t="s">
        <v>45</v>
      </c>
      <c r="O611" s="41"/>
      <c r="P611" s="202">
        <f>O611*H611</f>
        <v>0</v>
      </c>
      <c r="Q611" s="202">
        <v>0</v>
      </c>
      <c r="R611" s="202">
        <f>Q611*H611</f>
        <v>0</v>
      </c>
      <c r="S611" s="202">
        <v>0</v>
      </c>
      <c r="T611" s="203">
        <f>S611*H611</f>
        <v>0</v>
      </c>
      <c r="AR611" s="24" t="s">
        <v>164</v>
      </c>
      <c r="AT611" s="24" t="s">
        <v>160</v>
      </c>
      <c r="AU611" s="24" t="s">
        <v>180</v>
      </c>
      <c r="AY611" s="24" t="s">
        <v>157</v>
      </c>
      <c r="BE611" s="204">
        <f>IF(N611="základní",J611,0)</f>
        <v>212090.36</v>
      </c>
      <c r="BF611" s="204">
        <f>IF(N611="snížená",J611,0)</f>
        <v>0</v>
      </c>
      <c r="BG611" s="204">
        <f>IF(N611="zákl. přenesená",J611,0)</f>
        <v>0</v>
      </c>
      <c r="BH611" s="204">
        <f>IF(N611="sníž. přenesená",J611,0)</f>
        <v>0</v>
      </c>
      <c r="BI611" s="204">
        <f>IF(N611="nulová",J611,0)</f>
        <v>0</v>
      </c>
      <c r="BJ611" s="24" t="s">
        <v>82</v>
      </c>
      <c r="BK611" s="204">
        <f>ROUND(I611*H611,2)</f>
        <v>212090.36</v>
      </c>
      <c r="BL611" s="24" t="s">
        <v>164</v>
      </c>
      <c r="BM611" s="24" t="s">
        <v>1083</v>
      </c>
    </row>
    <row r="612" spans="2:47" s="1" customFormat="1" ht="48">
      <c r="B612" s="40"/>
      <c r="C612" s="62"/>
      <c r="D612" s="207" t="s">
        <v>216</v>
      </c>
      <c r="E612" s="62"/>
      <c r="F612" s="227" t="s">
        <v>1084</v>
      </c>
      <c r="G612" s="62"/>
      <c r="H612" s="62"/>
      <c r="I612" s="164"/>
      <c r="J612" s="62"/>
      <c r="K612" s="62"/>
      <c r="L612" s="60"/>
      <c r="M612" s="228"/>
      <c r="N612" s="41"/>
      <c r="O612" s="41"/>
      <c r="P612" s="41"/>
      <c r="Q612" s="41"/>
      <c r="R612" s="41"/>
      <c r="S612" s="41"/>
      <c r="T612" s="77"/>
      <c r="AT612" s="24" t="s">
        <v>216</v>
      </c>
      <c r="AU612" s="24" t="s">
        <v>180</v>
      </c>
    </row>
    <row r="613" spans="2:63" s="10" customFormat="1" ht="22.35" customHeight="1">
      <c r="B613" s="177"/>
      <c r="C613" s="178"/>
      <c r="D613" s="179" t="s">
        <v>73</v>
      </c>
      <c r="E613" s="191" t="s">
        <v>1085</v>
      </c>
      <c r="F613" s="191" t="s">
        <v>1086</v>
      </c>
      <c r="G613" s="178"/>
      <c r="H613" s="178"/>
      <c r="I613" s="181"/>
      <c r="J613" s="192">
        <f>BK613</f>
        <v>1947128.7799999996</v>
      </c>
      <c r="K613" s="178"/>
      <c r="L613" s="183"/>
      <c r="M613" s="184"/>
      <c r="N613" s="185"/>
      <c r="O613" s="185"/>
      <c r="P613" s="186">
        <f>SUM(P614:P637)</f>
        <v>0</v>
      </c>
      <c r="Q613" s="185"/>
      <c r="R613" s="186">
        <f>SUM(R614:R637)</f>
        <v>0</v>
      </c>
      <c r="S613" s="185"/>
      <c r="T613" s="187">
        <f>SUM(T614:T637)</f>
        <v>0</v>
      </c>
      <c r="AR613" s="188" t="s">
        <v>82</v>
      </c>
      <c r="AT613" s="189" t="s">
        <v>73</v>
      </c>
      <c r="AU613" s="189" t="s">
        <v>85</v>
      </c>
      <c r="AY613" s="188" t="s">
        <v>157</v>
      </c>
      <c r="BK613" s="190">
        <f>SUM(BK614:BK637)</f>
        <v>1947128.7799999996</v>
      </c>
    </row>
    <row r="614" spans="2:65" s="1" customFormat="1" ht="22.8" customHeight="1">
      <c r="B614" s="40"/>
      <c r="C614" s="193" t="s">
        <v>1087</v>
      </c>
      <c r="D614" s="193" t="s">
        <v>160</v>
      </c>
      <c r="E614" s="194" t="s">
        <v>1088</v>
      </c>
      <c r="F614" s="195" t="s">
        <v>1089</v>
      </c>
      <c r="G614" s="196" t="s">
        <v>460</v>
      </c>
      <c r="H614" s="197">
        <v>12469.12</v>
      </c>
      <c r="I614" s="198">
        <v>108.41</v>
      </c>
      <c r="J614" s="199">
        <f>ROUND(I614*H614,2)</f>
        <v>1351777.3</v>
      </c>
      <c r="K614" s="195" t="s">
        <v>214</v>
      </c>
      <c r="L614" s="60"/>
      <c r="M614" s="200" t="s">
        <v>21</v>
      </c>
      <c r="N614" s="201" t="s">
        <v>45</v>
      </c>
      <c r="O614" s="41"/>
      <c r="P614" s="202">
        <f>O614*H614</f>
        <v>0</v>
      </c>
      <c r="Q614" s="202">
        <v>0</v>
      </c>
      <c r="R614" s="202">
        <f>Q614*H614</f>
        <v>0</v>
      </c>
      <c r="S614" s="202">
        <v>0</v>
      </c>
      <c r="T614" s="203">
        <f>S614*H614</f>
        <v>0</v>
      </c>
      <c r="AR614" s="24" t="s">
        <v>164</v>
      </c>
      <c r="AT614" s="24" t="s">
        <v>160</v>
      </c>
      <c r="AU614" s="24" t="s">
        <v>180</v>
      </c>
      <c r="AY614" s="24" t="s">
        <v>157</v>
      </c>
      <c r="BE614" s="204">
        <f>IF(N614="základní",J614,0)</f>
        <v>1351777.3</v>
      </c>
      <c r="BF614" s="204">
        <f>IF(N614="snížená",J614,0)</f>
        <v>0</v>
      </c>
      <c r="BG614" s="204">
        <f>IF(N614="zákl. přenesená",J614,0)</f>
        <v>0</v>
      </c>
      <c r="BH614" s="204">
        <f>IF(N614="sníž. přenesená",J614,0)</f>
        <v>0</v>
      </c>
      <c r="BI614" s="204">
        <f>IF(N614="nulová",J614,0)</f>
        <v>0</v>
      </c>
      <c r="BJ614" s="24" t="s">
        <v>82</v>
      </c>
      <c r="BK614" s="204">
        <f>ROUND(I614*H614,2)</f>
        <v>1351777.3</v>
      </c>
      <c r="BL614" s="24" t="s">
        <v>164</v>
      </c>
      <c r="BM614" s="24" t="s">
        <v>1090</v>
      </c>
    </row>
    <row r="615" spans="2:47" s="1" customFormat="1" ht="132">
      <c r="B615" s="40"/>
      <c r="C615" s="62"/>
      <c r="D615" s="207" t="s">
        <v>216</v>
      </c>
      <c r="E615" s="62"/>
      <c r="F615" s="227" t="s">
        <v>1091</v>
      </c>
      <c r="G615" s="62"/>
      <c r="H615" s="62"/>
      <c r="I615" s="164"/>
      <c r="J615" s="62"/>
      <c r="K615" s="62"/>
      <c r="L615" s="60"/>
      <c r="M615" s="228"/>
      <c r="N615" s="41"/>
      <c r="O615" s="41"/>
      <c r="P615" s="41"/>
      <c r="Q615" s="41"/>
      <c r="R615" s="41"/>
      <c r="S615" s="41"/>
      <c r="T615" s="77"/>
      <c r="AT615" s="24" t="s">
        <v>216</v>
      </c>
      <c r="AU615" s="24" t="s">
        <v>180</v>
      </c>
    </row>
    <row r="616" spans="2:51" s="12" customFormat="1" ht="13.5">
      <c r="B616" s="216"/>
      <c r="C616" s="217"/>
      <c r="D616" s="207" t="s">
        <v>166</v>
      </c>
      <c r="E616" s="218" t="s">
        <v>21</v>
      </c>
      <c r="F616" s="219" t="s">
        <v>1092</v>
      </c>
      <c r="G616" s="217"/>
      <c r="H616" s="220">
        <v>9297.234</v>
      </c>
      <c r="I616" s="221"/>
      <c r="J616" s="217"/>
      <c r="K616" s="217"/>
      <c r="L616" s="222"/>
      <c r="M616" s="223"/>
      <c r="N616" s="224"/>
      <c r="O616" s="224"/>
      <c r="P616" s="224"/>
      <c r="Q616" s="224"/>
      <c r="R616" s="224"/>
      <c r="S616" s="224"/>
      <c r="T616" s="225"/>
      <c r="AT616" s="226" t="s">
        <v>166</v>
      </c>
      <c r="AU616" s="226" t="s">
        <v>180</v>
      </c>
      <c r="AV616" s="12" t="s">
        <v>85</v>
      </c>
      <c r="AW616" s="12" t="s">
        <v>37</v>
      </c>
      <c r="AX616" s="12" t="s">
        <v>74</v>
      </c>
      <c r="AY616" s="226" t="s">
        <v>157</v>
      </c>
    </row>
    <row r="617" spans="2:51" s="12" customFormat="1" ht="13.5">
      <c r="B617" s="216"/>
      <c r="C617" s="217"/>
      <c r="D617" s="207" t="s">
        <v>166</v>
      </c>
      <c r="E617" s="218" t="s">
        <v>21</v>
      </c>
      <c r="F617" s="219" t="s">
        <v>1093</v>
      </c>
      <c r="G617" s="217"/>
      <c r="H617" s="220">
        <v>40.484</v>
      </c>
      <c r="I617" s="221"/>
      <c r="J617" s="217"/>
      <c r="K617" s="217"/>
      <c r="L617" s="222"/>
      <c r="M617" s="223"/>
      <c r="N617" s="224"/>
      <c r="O617" s="224"/>
      <c r="P617" s="224"/>
      <c r="Q617" s="224"/>
      <c r="R617" s="224"/>
      <c r="S617" s="224"/>
      <c r="T617" s="225"/>
      <c r="AT617" s="226" t="s">
        <v>166</v>
      </c>
      <c r="AU617" s="226" t="s">
        <v>180</v>
      </c>
      <c r="AV617" s="12" t="s">
        <v>85</v>
      </c>
      <c r="AW617" s="12" t="s">
        <v>37</v>
      </c>
      <c r="AX617" s="12" t="s">
        <v>74</v>
      </c>
      <c r="AY617" s="226" t="s">
        <v>157</v>
      </c>
    </row>
    <row r="618" spans="2:51" s="12" customFormat="1" ht="13.5">
      <c r="B618" s="216"/>
      <c r="C618" s="217"/>
      <c r="D618" s="207" t="s">
        <v>166</v>
      </c>
      <c r="E618" s="218" t="s">
        <v>21</v>
      </c>
      <c r="F618" s="219" t="s">
        <v>1094</v>
      </c>
      <c r="G618" s="217"/>
      <c r="H618" s="220">
        <v>3131.402</v>
      </c>
      <c r="I618" s="221"/>
      <c r="J618" s="217"/>
      <c r="K618" s="217"/>
      <c r="L618" s="222"/>
      <c r="M618" s="223"/>
      <c r="N618" s="224"/>
      <c r="O618" s="224"/>
      <c r="P618" s="224"/>
      <c r="Q618" s="224"/>
      <c r="R618" s="224"/>
      <c r="S618" s="224"/>
      <c r="T618" s="225"/>
      <c r="AT618" s="226" t="s">
        <v>166</v>
      </c>
      <c r="AU618" s="226" t="s">
        <v>180</v>
      </c>
      <c r="AV618" s="12" t="s">
        <v>85</v>
      </c>
      <c r="AW618" s="12" t="s">
        <v>37</v>
      </c>
      <c r="AX618" s="12" t="s">
        <v>74</v>
      </c>
      <c r="AY618" s="226" t="s">
        <v>157</v>
      </c>
    </row>
    <row r="619" spans="2:51" s="13" customFormat="1" ht="13.5">
      <c r="B619" s="232"/>
      <c r="C619" s="233"/>
      <c r="D619" s="207" t="s">
        <v>166</v>
      </c>
      <c r="E619" s="234" t="s">
        <v>21</v>
      </c>
      <c r="F619" s="235" t="s">
        <v>285</v>
      </c>
      <c r="G619" s="233"/>
      <c r="H619" s="236">
        <v>12469.12</v>
      </c>
      <c r="I619" s="237"/>
      <c r="J619" s="233"/>
      <c r="K619" s="233"/>
      <c r="L619" s="238"/>
      <c r="M619" s="239"/>
      <c r="N619" s="240"/>
      <c r="O619" s="240"/>
      <c r="P619" s="240"/>
      <c r="Q619" s="240"/>
      <c r="R619" s="240"/>
      <c r="S619" s="240"/>
      <c r="T619" s="241"/>
      <c r="AT619" s="242" t="s">
        <v>166</v>
      </c>
      <c r="AU619" s="242" t="s">
        <v>180</v>
      </c>
      <c r="AV619" s="13" t="s">
        <v>164</v>
      </c>
      <c r="AW619" s="13" t="s">
        <v>37</v>
      </c>
      <c r="AX619" s="13" t="s">
        <v>82</v>
      </c>
      <c r="AY619" s="242" t="s">
        <v>157</v>
      </c>
    </row>
    <row r="620" spans="2:65" s="1" customFormat="1" ht="34.2" customHeight="1">
      <c r="B620" s="40"/>
      <c r="C620" s="193" t="s">
        <v>1095</v>
      </c>
      <c r="D620" s="193" t="s">
        <v>160</v>
      </c>
      <c r="E620" s="194" t="s">
        <v>1096</v>
      </c>
      <c r="F620" s="195" t="s">
        <v>1097</v>
      </c>
      <c r="G620" s="196" t="s">
        <v>460</v>
      </c>
      <c r="H620" s="197">
        <v>448233.048</v>
      </c>
      <c r="I620" s="198">
        <v>0.45</v>
      </c>
      <c r="J620" s="199">
        <f>ROUND(I620*H620,2)</f>
        <v>201704.87</v>
      </c>
      <c r="K620" s="195" t="s">
        <v>214</v>
      </c>
      <c r="L620" s="60"/>
      <c r="M620" s="200" t="s">
        <v>21</v>
      </c>
      <c r="N620" s="201" t="s">
        <v>45</v>
      </c>
      <c r="O620" s="41"/>
      <c r="P620" s="202">
        <f>O620*H620</f>
        <v>0</v>
      </c>
      <c r="Q620" s="202">
        <v>0</v>
      </c>
      <c r="R620" s="202">
        <f>Q620*H620</f>
        <v>0</v>
      </c>
      <c r="S620" s="202">
        <v>0</v>
      </c>
      <c r="T620" s="203">
        <f>S620*H620</f>
        <v>0</v>
      </c>
      <c r="AR620" s="24" t="s">
        <v>164</v>
      </c>
      <c r="AT620" s="24" t="s">
        <v>160</v>
      </c>
      <c r="AU620" s="24" t="s">
        <v>180</v>
      </c>
      <c r="AY620" s="24" t="s">
        <v>157</v>
      </c>
      <c r="BE620" s="204">
        <f>IF(N620="základní",J620,0)</f>
        <v>201704.87</v>
      </c>
      <c r="BF620" s="204">
        <f>IF(N620="snížená",J620,0)</f>
        <v>0</v>
      </c>
      <c r="BG620" s="204">
        <f>IF(N620="zákl. přenesená",J620,0)</f>
        <v>0</v>
      </c>
      <c r="BH620" s="204">
        <f>IF(N620="sníž. přenesená",J620,0)</f>
        <v>0</v>
      </c>
      <c r="BI620" s="204">
        <f>IF(N620="nulová",J620,0)</f>
        <v>0</v>
      </c>
      <c r="BJ620" s="24" t="s">
        <v>82</v>
      </c>
      <c r="BK620" s="204">
        <f>ROUND(I620*H620,2)</f>
        <v>201704.87</v>
      </c>
      <c r="BL620" s="24" t="s">
        <v>164</v>
      </c>
      <c r="BM620" s="24" t="s">
        <v>1098</v>
      </c>
    </row>
    <row r="621" spans="2:47" s="1" customFormat="1" ht="132">
      <c r="B621" s="40"/>
      <c r="C621" s="62"/>
      <c r="D621" s="207" t="s">
        <v>216</v>
      </c>
      <c r="E621" s="62"/>
      <c r="F621" s="227" t="s">
        <v>1091</v>
      </c>
      <c r="G621" s="62"/>
      <c r="H621" s="62"/>
      <c r="I621" s="164"/>
      <c r="J621" s="62"/>
      <c r="K621" s="62"/>
      <c r="L621" s="60"/>
      <c r="M621" s="228"/>
      <c r="N621" s="41"/>
      <c r="O621" s="41"/>
      <c r="P621" s="41"/>
      <c r="Q621" s="41"/>
      <c r="R621" s="41"/>
      <c r="S621" s="41"/>
      <c r="T621" s="77"/>
      <c r="AT621" s="24" t="s">
        <v>216</v>
      </c>
      <c r="AU621" s="24" t="s">
        <v>180</v>
      </c>
    </row>
    <row r="622" spans="2:51" s="12" customFormat="1" ht="13.5">
      <c r="B622" s="216"/>
      <c r="C622" s="217"/>
      <c r="D622" s="207" t="s">
        <v>166</v>
      </c>
      <c r="E622" s="218" t="s">
        <v>21</v>
      </c>
      <c r="F622" s="219" t="s">
        <v>1099</v>
      </c>
      <c r="G622" s="217"/>
      <c r="H622" s="220">
        <v>362592.126</v>
      </c>
      <c r="I622" s="221"/>
      <c r="J622" s="217"/>
      <c r="K622" s="217"/>
      <c r="L622" s="222"/>
      <c r="M622" s="223"/>
      <c r="N622" s="224"/>
      <c r="O622" s="224"/>
      <c r="P622" s="224"/>
      <c r="Q622" s="224"/>
      <c r="R622" s="224"/>
      <c r="S622" s="224"/>
      <c r="T622" s="225"/>
      <c r="AT622" s="226" t="s">
        <v>166</v>
      </c>
      <c r="AU622" s="226" t="s">
        <v>180</v>
      </c>
      <c r="AV622" s="12" t="s">
        <v>85</v>
      </c>
      <c r="AW622" s="12" t="s">
        <v>37</v>
      </c>
      <c r="AX622" s="12" t="s">
        <v>74</v>
      </c>
      <c r="AY622" s="226" t="s">
        <v>157</v>
      </c>
    </row>
    <row r="623" spans="2:51" s="12" customFormat="1" ht="13.5">
      <c r="B623" s="216"/>
      <c r="C623" s="217"/>
      <c r="D623" s="207" t="s">
        <v>166</v>
      </c>
      <c r="E623" s="218" t="s">
        <v>21</v>
      </c>
      <c r="F623" s="219" t="s">
        <v>1100</v>
      </c>
      <c r="G623" s="217"/>
      <c r="H623" s="220">
        <v>1093.068</v>
      </c>
      <c r="I623" s="221"/>
      <c r="J623" s="217"/>
      <c r="K623" s="217"/>
      <c r="L623" s="222"/>
      <c r="M623" s="223"/>
      <c r="N623" s="224"/>
      <c r="O623" s="224"/>
      <c r="P623" s="224"/>
      <c r="Q623" s="224"/>
      <c r="R623" s="224"/>
      <c r="S623" s="224"/>
      <c r="T623" s="225"/>
      <c r="AT623" s="226" t="s">
        <v>166</v>
      </c>
      <c r="AU623" s="226" t="s">
        <v>180</v>
      </c>
      <c r="AV623" s="12" t="s">
        <v>85</v>
      </c>
      <c r="AW623" s="12" t="s">
        <v>37</v>
      </c>
      <c r="AX623" s="12" t="s">
        <v>74</v>
      </c>
      <c r="AY623" s="226" t="s">
        <v>157</v>
      </c>
    </row>
    <row r="624" spans="2:51" s="12" customFormat="1" ht="13.5">
      <c r="B624" s="216"/>
      <c r="C624" s="217"/>
      <c r="D624" s="207" t="s">
        <v>166</v>
      </c>
      <c r="E624" s="218" t="s">
        <v>21</v>
      </c>
      <c r="F624" s="219" t="s">
        <v>1101</v>
      </c>
      <c r="G624" s="217"/>
      <c r="H624" s="220">
        <v>84547.854</v>
      </c>
      <c r="I624" s="221"/>
      <c r="J624" s="217"/>
      <c r="K624" s="217"/>
      <c r="L624" s="222"/>
      <c r="M624" s="223"/>
      <c r="N624" s="224"/>
      <c r="O624" s="224"/>
      <c r="P624" s="224"/>
      <c r="Q624" s="224"/>
      <c r="R624" s="224"/>
      <c r="S624" s="224"/>
      <c r="T624" s="225"/>
      <c r="AT624" s="226" t="s">
        <v>166</v>
      </c>
      <c r="AU624" s="226" t="s">
        <v>180</v>
      </c>
      <c r="AV624" s="12" t="s">
        <v>85</v>
      </c>
      <c r="AW624" s="12" t="s">
        <v>37</v>
      </c>
      <c r="AX624" s="12" t="s">
        <v>74</v>
      </c>
      <c r="AY624" s="226" t="s">
        <v>157</v>
      </c>
    </row>
    <row r="625" spans="2:51" s="13" customFormat="1" ht="13.5">
      <c r="B625" s="232"/>
      <c r="C625" s="233"/>
      <c r="D625" s="207" t="s">
        <v>166</v>
      </c>
      <c r="E625" s="234" t="s">
        <v>21</v>
      </c>
      <c r="F625" s="235" t="s">
        <v>285</v>
      </c>
      <c r="G625" s="233"/>
      <c r="H625" s="236">
        <v>448233.048</v>
      </c>
      <c r="I625" s="237"/>
      <c r="J625" s="233"/>
      <c r="K625" s="233"/>
      <c r="L625" s="238"/>
      <c r="M625" s="239"/>
      <c r="N625" s="240"/>
      <c r="O625" s="240"/>
      <c r="P625" s="240"/>
      <c r="Q625" s="240"/>
      <c r="R625" s="240"/>
      <c r="S625" s="240"/>
      <c r="T625" s="241"/>
      <c r="AT625" s="242" t="s">
        <v>166</v>
      </c>
      <c r="AU625" s="242" t="s">
        <v>180</v>
      </c>
      <c r="AV625" s="13" t="s">
        <v>164</v>
      </c>
      <c r="AW625" s="13" t="s">
        <v>37</v>
      </c>
      <c r="AX625" s="13" t="s">
        <v>82</v>
      </c>
      <c r="AY625" s="242" t="s">
        <v>157</v>
      </c>
    </row>
    <row r="626" spans="2:65" s="1" customFormat="1" ht="22.8" customHeight="1">
      <c r="B626" s="40"/>
      <c r="C626" s="193" t="s">
        <v>1102</v>
      </c>
      <c r="D626" s="193" t="s">
        <v>160</v>
      </c>
      <c r="E626" s="194" t="s">
        <v>1103</v>
      </c>
      <c r="F626" s="195" t="s">
        <v>1104</v>
      </c>
      <c r="G626" s="196" t="s">
        <v>460</v>
      </c>
      <c r="H626" s="197">
        <v>17.586</v>
      </c>
      <c r="I626" s="198">
        <v>131.52</v>
      </c>
      <c r="J626" s="199">
        <f>ROUND(I626*H626,2)</f>
        <v>2312.91</v>
      </c>
      <c r="K626" s="195" t="s">
        <v>214</v>
      </c>
      <c r="L626" s="60"/>
      <c r="M626" s="200" t="s">
        <v>21</v>
      </c>
      <c r="N626" s="201" t="s">
        <v>45</v>
      </c>
      <c r="O626" s="41"/>
      <c r="P626" s="202">
        <f>O626*H626</f>
        <v>0</v>
      </c>
      <c r="Q626" s="202">
        <v>0</v>
      </c>
      <c r="R626" s="202">
        <f>Q626*H626</f>
        <v>0</v>
      </c>
      <c r="S626" s="202">
        <v>0</v>
      </c>
      <c r="T626" s="203">
        <f>S626*H626</f>
        <v>0</v>
      </c>
      <c r="AR626" s="24" t="s">
        <v>164</v>
      </c>
      <c r="AT626" s="24" t="s">
        <v>160</v>
      </c>
      <c r="AU626" s="24" t="s">
        <v>180</v>
      </c>
      <c r="AY626" s="24" t="s">
        <v>157</v>
      </c>
      <c r="BE626" s="204">
        <f>IF(N626="základní",J626,0)</f>
        <v>2312.91</v>
      </c>
      <c r="BF626" s="204">
        <f>IF(N626="snížená",J626,0)</f>
        <v>0</v>
      </c>
      <c r="BG626" s="204">
        <f>IF(N626="zákl. přenesená",J626,0)</f>
        <v>0</v>
      </c>
      <c r="BH626" s="204">
        <f>IF(N626="sníž. přenesená",J626,0)</f>
        <v>0</v>
      </c>
      <c r="BI626" s="204">
        <f>IF(N626="nulová",J626,0)</f>
        <v>0</v>
      </c>
      <c r="BJ626" s="24" t="s">
        <v>82</v>
      </c>
      <c r="BK626" s="204">
        <f>ROUND(I626*H626,2)</f>
        <v>2312.91</v>
      </c>
      <c r="BL626" s="24" t="s">
        <v>164</v>
      </c>
      <c r="BM626" s="24" t="s">
        <v>1105</v>
      </c>
    </row>
    <row r="627" spans="2:47" s="1" customFormat="1" ht="96">
      <c r="B627" s="40"/>
      <c r="C627" s="62"/>
      <c r="D627" s="207" t="s">
        <v>216</v>
      </c>
      <c r="E627" s="62"/>
      <c r="F627" s="227" t="s">
        <v>1106</v>
      </c>
      <c r="G627" s="62"/>
      <c r="H627" s="62"/>
      <c r="I627" s="164"/>
      <c r="J627" s="62"/>
      <c r="K627" s="62"/>
      <c r="L627" s="60"/>
      <c r="M627" s="228"/>
      <c r="N627" s="41"/>
      <c r="O627" s="41"/>
      <c r="P627" s="41"/>
      <c r="Q627" s="41"/>
      <c r="R627" s="41"/>
      <c r="S627" s="41"/>
      <c r="T627" s="77"/>
      <c r="AT627" s="24" t="s">
        <v>216</v>
      </c>
      <c r="AU627" s="24" t="s">
        <v>180</v>
      </c>
    </row>
    <row r="628" spans="2:51" s="12" customFormat="1" ht="13.5">
      <c r="B628" s="216"/>
      <c r="C628" s="217"/>
      <c r="D628" s="207" t="s">
        <v>166</v>
      </c>
      <c r="E628" s="218" t="s">
        <v>21</v>
      </c>
      <c r="F628" s="219" t="s">
        <v>1107</v>
      </c>
      <c r="G628" s="217"/>
      <c r="H628" s="220">
        <v>17.586</v>
      </c>
      <c r="I628" s="221"/>
      <c r="J628" s="217"/>
      <c r="K628" s="217"/>
      <c r="L628" s="222"/>
      <c r="M628" s="223"/>
      <c r="N628" s="224"/>
      <c r="O628" s="224"/>
      <c r="P628" s="224"/>
      <c r="Q628" s="224"/>
      <c r="R628" s="224"/>
      <c r="S628" s="224"/>
      <c r="T628" s="225"/>
      <c r="AT628" s="226" t="s">
        <v>166</v>
      </c>
      <c r="AU628" s="226" t="s">
        <v>180</v>
      </c>
      <c r="AV628" s="12" t="s">
        <v>85</v>
      </c>
      <c r="AW628" s="12" t="s">
        <v>37</v>
      </c>
      <c r="AX628" s="12" t="s">
        <v>82</v>
      </c>
      <c r="AY628" s="226" t="s">
        <v>157</v>
      </c>
    </row>
    <row r="629" spans="2:65" s="1" customFormat="1" ht="34.2" customHeight="1">
      <c r="B629" s="40"/>
      <c r="C629" s="193" t="s">
        <v>1108</v>
      </c>
      <c r="D629" s="193" t="s">
        <v>160</v>
      </c>
      <c r="E629" s="194" t="s">
        <v>1109</v>
      </c>
      <c r="F629" s="195" t="s">
        <v>1110</v>
      </c>
      <c r="G629" s="196" t="s">
        <v>460</v>
      </c>
      <c r="H629" s="197">
        <v>228.618</v>
      </c>
      <c r="I629" s="198">
        <v>1.97</v>
      </c>
      <c r="J629" s="199">
        <f>ROUND(I629*H629,2)</f>
        <v>450.38</v>
      </c>
      <c r="K629" s="195" t="s">
        <v>214</v>
      </c>
      <c r="L629" s="60"/>
      <c r="M629" s="200" t="s">
        <v>21</v>
      </c>
      <c r="N629" s="201" t="s">
        <v>45</v>
      </c>
      <c r="O629" s="41"/>
      <c r="P629" s="202">
        <f>O629*H629</f>
        <v>0</v>
      </c>
      <c r="Q629" s="202">
        <v>0</v>
      </c>
      <c r="R629" s="202">
        <f>Q629*H629</f>
        <v>0</v>
      </c>
      <c r="S629" s="202">
        <v>0</v>
      </c>
      <c r="T629" s="203">
        <f>S629*H629</f>
        <v>0</v>
      </c>
      <c r="AR629" s="24" t="s">
        <v>164</v>
      </c>
      <c r="AT629" s="24" t="s">
        <v>160</v>
      </c>
      <c r="AU629" s="24" t="s">
        <v>180</v>
      </c>
      <c r="AY629" s="24" t="s">
        <v>157</v>
      </c>
      <c r="BE629" s="204">
        <f>IF(N629="základní",J629,0)</f>
        <v>450.38</v>
      </c>
      <c r="BF629" s="204">
        <f>IF(N629="snížená",J629,0)</f>
        <v>0</v>
      </c>
      <c r="BG629" s="204">
        <f>IF(N629="zákl. přenesená",J629,0)</f>
        <v>0</v>
      </c>
      <c r="BH629" s="204">
        <f>IF(N629="sníž. přenesená",J629,0)</f>
        <v>0</v>
      </c>
      <c r="BI629" s="204">
        <f>IF(N629="nulová",J629,0)</f>
        <v>0</v>
      </c>
      <c r="BJ629" s="24" t="s">
        <v>82</v>
      </c>
      <c r="BK629" s="204">
        <f>ROUND(I629*H629,2)</f>
        <v>450.38</v>
      </c>
      <c r="BL629" s="24" t="s">
        <v>164</v>
      </c>
      <c r="BM629" s="24" t="s">
        <v>1111</v>
      </c>
    </row>
    <row r="630" spans="2:47" s="1" customFormat="1" ht="96">
      <c r="B630" s="40"/>
      <c r="C630" s="62"/>
      <c r="D630" s="207" t="s">
        <v>216</v>
      </c>
      <c r="E630" s="62"/>
      <c r="F630" s="227" t="s">
        <v>1106</v>
      </c>
      <c r="G630" s="62"/>
      <c r="H630" s="62"/>
      <c r="I630" s="164"/>
      <c r="J630" s="62"/>
      <c r="K630" s="62"/>
      <c r="L630" s="60"/>
      <c r="M630" s="228"/>
      <c r="N630" s="41"/>
      <c r="O630" s="41"/>
      <c r="P630" s="41"/>
      <c r="Q630" s="41"/>
      <c r="R630" s="41"/>
      <c r="S630" s="41"/>
      <c r="T630" s="77"/>
      <c r="AT630" s="24" t="s">
        <v>216</v>
      </c>
      <c r="AU630" s="24" t="s">
        <v>180</v>
      </c>
    </row>
    <row r="631" spans="2:51" s="12" customFormat="1" ht="13.5">
      <c r="B631" s="216"/>
      <c r="C631" s="217"/>
      <c r="D631" s="207" t="s">
        <v>166</v>
      </c>
      <c r="E631" s="218" t="s">
        <v>21</v>
      </c>
      <c r="F631" s="219" t="s">
        <v>1112</v>
      </c>
      <c r="G631" s="217"/>
      <c r="H631" s="220">
        <v>228.618</v>
      </c>
      <c r="I631" s="221"/>
      <c r="J631" s="217"/>
      <c r="K631" s="217"/>
      <c r="L631" s="222"/>
      <c r="M631" s="223"/>
      <c r="N631" s="224"/>
      <c r="O631" s="224"/>
      <c r="P631" s="224"/>
      <c r="Q631" s="224"/>
      <c r="R631" s="224"/>
      <c r="S631" s="224"/>
      <c r="T631" s="225"/>
      <c r="AT631" s="226" t="s">
        <v>166</v>
      </c>
      <c r="AU631" s="226" t="s">
        <v>180</v>
      </c>
      <c r="AV631" s="12" t="s">
        <v>85</v>
      </c>
      <c r="AW631" s="12" t="s">
        <v>37</v>
      </c>
      <c r="AX631" s="12" t="s">
        <v>82</v>
      </c>
      <c r="AY631" s="226" t="s">
        <v>157</v>
      </c>
    </row>
    <row r="632" spans="2:65" s="1" customFormat="1" ht="34.2" customHeight="1">
      <c r="B632" s="40"/>
      <c r="C632" s="193" t="s">
        <v>1113</v>
      </c>
      <c r="D632" s="193" t="s">
        <v>160</v>
      </c>
      <c r="E632" s="194" t="s">
        <v>1114</v>
      </c>
      <c r="F632" s="195" t="s">
        <v>1115</v>
      </c>
      <c r="G632" s="196" t="s">
        <v>460</v>
      </c>
      <c r="H632" s="197">
        <v>40.484</v>
      </c>
      <c r="I632" s="198">
        <v>147.5</v>
      </c>
      <c r="J632" s="199">
        <f>ROUND(I632*H632,2)</f>
        <v>5971.39</v>
      </c>
      <c r="K632" s="195" t="s">
        <v>214</v>
      </c>
      <c r="L632" s="60"/>
      <c r="M632" s="200" t="s">
        <v>21</v>
      </c>
      <c r="N632" s="201" t="s">
        <v>45</v>
      </c>
      <c r="O632" s="41"/>
      <c r="P632" s="202">
        <f>O632*H632</f>
        <v>0</v>
      </c>
      <c r="Q632" s="202">
        <v>0</v>
      </c>
      <c r="R632" s="202">
        <f>Q632*H632</f>
        <v>0</v>
      </c>
      <c r="S632" s="202">
        <v>0</v>
      </c>
      <c r="T632" s="203">
        <f>S632*H632</f>
        <v>0</v>
      </c>
      <c r="AR632" s="24" t="s">
        <v>164</v>
      </c>
      <c r="AT632" s="24" t="s">
        <v>160</v>
      </c>
      <c r="AU632" s="24" t="s">
        <v>180</v>
      </c>
      <c r="AY632" s="24" t="s">
        <v>157</v>
      </c>
      <c r="BE632" s="204">
        <f>IF(N632="základní",J632,0)</f>
        <v>5971.39</v>
      </c>
      <c r="BF632" s="204">
        <f>IF(N632="snížená",J632,0)</f>
        <v>0</v>
      </c>
      <c r="BG632" s="204">
        <f>IF(N632="zákl. přenesená",J632,0)</f>
        <v>0</v>
      </c>
      <c r="BH632" s="204">
        <f>IF(N632="sníž. přenesená",J632,0)</f>
        <v>0</v>
      </c>
      <c r="BI632" s="204">
        <f>IF(N632="nulová",J632,0)</f>
        <v>0</v>
      </c>
      <c r="BJ632" s="24" t="s">
        <v>82</v>
      </c>
      <c r="BK632" s="204">
        <f>ROUND(I632*H632,2)</f>
        <v>5971.39</v>
      </c>
      <c r="BL632" s="24" t="s">
        <v>164</v>
      </c>
      <c r="BM632" s="24" t="s">
        <v>1116</v>
      </c>
    </row>
    <row r="633" spans="2:47" s="1" customFormat="1" ht="108">
      <c r="B633" s="40"/>
      <c r="C633" s="62"/>
      <c r="D633" s="207" t="s">
        <v>216</v>
      </c>
      <c r="E633" s="62"/>
      <c r="F633" s="227" t="s">
        <v>1117</v>
      </c>
      <c r="G633" s="62"/>
      <c r="H633" s="62"/>
      <c r="I633" s="164"/>
      <c r="J633" s="62"/>
      <c r="K633" s="62"/>
      <c r="L633" s="60"/>
      <c r="M633" s="228"/>
      <c r="N633" s="41"/>
      <c r="O633" s="41"/>
      <c r="P633" s="41"/>
      <c r="Q633" s="41"/>
      <c r="R633" s="41"/>
      <c r="S633" s="41"/>
      <c r="T633" s="77"/>
      <c r="AT633" s="24" t="s">
        <v>216</v>
      </c>
      <c r="AU633" s="24" t="s">
        <v>180</v>
      </c>
    </row>
    <row r="634" spans="2:51" s="12" customFormat="1" ht="13.5">
      <c r="B634" s="216"/>
      <c r="C634" s="217"/>
      <c r="D634" s="207" t="s">
        <v>166</v>
      </c>
      <c r="E634" s="218" t="s">
        <v>21</v>
      </c>
      <c r="F634" s="219" t="s">
        <v>1118</v>
      </c>
      <c r="G634" s="217"/>
      <c r="H634" s="220">
        <v>40.484</v>
      </c>
      <c r="I634" s="221"/>
      <c r="J634" s="217"/>
      <c r="K634" s="217"/>
      <c r="L634" s="222"/>
      <c r="M634" s="223"/>
      <c r="N634" s="224"/>
      <c r="O634" s="224"/>
      <c r="P634" s="224"/>
      <c r="Q634" s="224"/>
      <c r="R634" s="224"/>
      <c r="S634" s="224"/>
      <c r="T634" s="225"/>
      <c r="AT634" s="226" t="s">
        <v>166</v>
      </c>
      <c r="AU634" s="226" t="s">
        <v>180</v>
      </c>
      <c r="AV634" s="12" t="s">
        <v>85</v>
      </c>
      <c r="AW634" s="12" t="s">
        <v>37</v>
      </c>
      <c r="AX634" s="12" t="s">
        <v>82</v>
      </c>
      <c r="AY634" s="226" t="s">
        <v>157</v>
      </c>
    </row>
    <row r="635" spans="2:65" s="1" customFormat="1" ht="34.2" customHeight="1">
      <c r="B635" s="40"/>
      <c r="C635" s="193" t="s">
        <v>1119</v>
      </c>
      <c r="D635" s="193" t="s">
        <v>160</v>
      </c>
      <c r="E635" s="194" t="s">
        <v>1120</v>
      </c>
      <c r="F635" s="195" t="s">
        <v>483</v>
      </c>
      <c r="G635" s="196" t="s">
        <v>460</v>
      </c>
      <c r="H635" s="197">
        <v>3131.402</v>
      </c>
      <c r="I635" s="198">
        <v>122.92</v>
      </c>
      <c r="J635" s="199">
        <f>ROUND(I635*H635,2)</f>
        <v>384911.93</v>
      </c>
      <c r="K635" s="195" t="s">
        <v>214</v>
      </c>
      <c r="L635" s="60"/>
      <c r="M635" s="200" t="s">
        <v>21</v>
      </c>
      <c r="N635" s="201" t="s">
        <v>45</v>
      </c>
      <c r="O635" s="41"/>
      <c r="P635" s="202">
        <f>O635*H635</f>
        <v>0</v>
      </c>
      <c r="Q635" s="202">
        <v>0</v>
      </c>
      <c r="R635" s="202">
        <f>Q635*H635</f>
        <v>0</v>
      </c>
      <c r="S635" s="202">
        <v>0</v>
      </c>
      <c r="T635" s="203">
        <f>S635*H635</f>
        <v>0</v>
      </c>
      <c r="AR635" s="24" t="s">
        <v>164</v>
      </c>
      <c r="AT635" s="24" t="s">
        <v>160</v>
      </c>
      <c r="AU635" s="24" t="s">
        <v>180</v>
      </c>
      <c r="AY635" s="24" t="s">
        <v>157</v>
      </c>
      <c r="BE635" s="204">
        <f>IF(N635="základní",J635,0)</f>
        <v>384911.93</v>
      </c>
      <c r="BF635" s="204">
        <f>IF(N635="snížená",J635,0)</f>
        <v>0</v>
      </c>
      <c r="BG635" s="204">
        <f>IF(N635="zákl. přenesená",J635,0)</f>
        <v>0</v>
      </c>
      <c r="BH635" s="204">
        <f>IF(N635="sníž. přenesená",J635,0)</f>
        <v>0</v>
      </c>
      <c r="BI635" s="204">
        <f>IF(N635="nulová",J635,0)</f>
        <v>0</v>
      </c>
      <c r="BJ635" s="24" t="s">
        <v>82</v>
      </c>
      <c r="BK635" s="204">
        <f>ROUND(I635*H635,2)</f>
        <v>384911.93</v>
      </c>
      <c r="BL635" s="24" t="s">
        <v>164</v>
      </c>
      <c r="BM635" s="24" t="s">
        <v>1121</v>
      </c>
    </row>
    <row r="636" spans="2:47" s="1" customFormat="1" ht="108">
      <c r="B636" s="40"/>
      <c r="C636" s="62"/>
      <c r="D636" s="207" t="s">
        <v>216</v>
      </c>
      <c r="E636" s="62"/>
      <c r="F636" s="227" t="s">
        <v>1117</v>
      </c>
      <c r="G636" s="62"/>
      <c r="H636" s="62"/>
      <c r="I636" s="164"/>
      <c r="J636" s="62"/>
      <c r="K636" s="62"/>
      <c r="L636" s="60"/>
      <c r="M636" s="228"/>
      <c r="N636" s="41"/>
      <c r="O636" s="41"/>
      <c r="P636" s="41"/>
      <c r="Q636" s="41"/>
      <c r="R636" s="41"/>
      <c r="S636" s="41"/>
      <c r="T636" s="77"/>
      <c r="AT636" s="24" t="s">
        <v>216</v>
      </c>
      <c r="AU636" s="24" t="s">
        <v>180</v>
      </c>
    </row>
    <row r="637" spans="2:51" s="12" customFormat="1" ht="13.5">
      <c r="B637" s="216"/>
      <c r="C637" s="217"/>
      <c r="D637" s="207" t="s">
        <v>166</v>
      </c>
      <c r="E637" s="218" t="s">
        <v>21</v>
      </c>
      <c r="F637" s="219" t="s">
        <v>1122</v>
      </c>
      <c r="G637" s="217"/>
      <c r="H637" s="220">
        <v>3131.402</v>
      </c>
      <c r="I637" s="221"/>
      <c r="J637" s="217"/>
      <c r="K637" s="217"/>
      <c r="L637" s="222"/>
      <c r="M637" s="223"/>
      <c r="N637" s="224"/>
      <c r="O637" s="224"/>
      <c r="P637" s="224"/>
      <c r="Q637" s="224"/>
      <c r="R637" s="224"/>
      <c r="S637" s="224"/>
      <c r="T637" s="225"/>
      <c r="AT637" s="226" t="s">
        <v>166</v>
      </c>
      <c r="AU637" s="226" t="s">
        <v>180</v>
      </c>
      <c r="AV637" s="12" t="s">
        <v>85</v>
      </c>
      <c r="AW637" s="12" t="s">
        <v>37</v>
      </c>
      <c r="AX637" s="12" t="s">
        <v>82</v>
      </c>
      <c r="AY637" s="226" t="s">
        <v>157</v>
      </c>
    </row>
    <row r="638" spans="2:63" s="10" customFormat="1" ht="37.35" customHeight="1">
      <c r="B638" s="177"/>
      <c r="C638" s="178"/>
      <c r="D638" s="179" t="s">
        <v>73</v>
      </c>
      <c r="E638" s="180" t="s">
        <v>154</v>
      </c>
      <c r="F638" s="180" t="s">
        <v>155</v>
      </c>
      <c r="G638" s="178"/>
      <c r="H638" s="178"/>
      <c r="I638" s="181"/>
      <c r="J638" s="182">
        <f>BK638</f>
        <v>2194088.0900000003</v>
      </c>
      <c r="K638" s="178"/>
      <c r="L638" s="183"/>
      <c r="M638" s="184"/>
      <c r="N638" s="185"/>
      <c r="O638" s="185"/>
      <c r="P638" s="186">
        <f>P639</f>
        <v>0</v>
      </c>
      <c r="Q638" s="185"/>
      <c r="R638" s="186">
        <f>R639</f>
        <v>0</v>
      </c>
      <c r="S638" s="185"/>
      <c r="T638" s="187">
        <f>T639</f>
        <v>0</v>
      </c>
      <c r="AR638" s="188" t="s">
        <v>156</v>
      </c>
      <c r="AT638" s="189" t="s">
        <v>73</v>
      </c>
      <c r="AU638" s="189" t="s">
        <v>74</v>
      </c>
      <c r="AY638" s="188" t="s">
        <v>157</v>
      </c>
      <c r="BK638" s="190">
        <f>BK639</f>
        <v>2194088.0900000003</v>
      </c>
    </row>
    <row r="639" spans="2:63" s="10" customFormat="1" ht="19.95" customHeight="1">
      <c r="B639" s="177"/>
      <c r="C639" s="178"/>
      <c r="D639" s="179" t="s">
        <v>73</v>
      </c>
      <c r="E639" s="191" t="s">
        <v>158</v>
      </c>
      <c r="F639" s="191" t="s">
        <v>159</v>
      </c>
      <c r="G639" s="178"/>
      <c r="H639" s="178"/>
      <c r="I639" s="181"/>
      <c r="J639" s="192">
        <f>BK639</f>
        <v>2194088.0900000003</v>
      </c>
      <c r="K639" s="178"/>
      <c r="L639" s="183"/>
      <c r="M639" s="184"/>
      <c r="N639" s="185"/>
      <c r="O639" s="185"/>
      <c r="P639" s="186">
        <f>SUM(P640:P643)</f>
        <v>0</v>
      </c>
      <c r="Q639" s="185"/>
      <c r="R639" s="186">
        <f>SUM(R640:R643)</f>
        <v>0</v>
      </c>
      <c r="S639" s="185"/>
      <c r="T639" s="187">
        <f>SUM(T640:T643)</f>
        <v>0</v>
      </c>
      <c r="AR639" s="188" t="s">
        <v>156</v>
      </c>
      <c r="AT639" s="189" t="s">
        <v>73</v>
      </c>
      <c r="AU639" s="189" t="s">
        <v>82</v>
      </c>
      <c r="AY639" s="188" t="s">
        <v>157</v>
      </c>
      <c r="BK639" s="190">
        <f>SUM(BK640:BK643)</f>
        <v>2194088.0900000003</v>
      </c>
    </row>
    <row r="640" spans="2:65" s="1" customFormat="1" ht="22.8" customHeight="1">
      <c r="B640" s="40"/>
      <c r="C640" s="193" t="s">
        <v>1123</v>
      </c>
      <c r="D640" s="193" t="s">
        <v>160</v>
      </c>
      <c r="E640" s="194" t="s">
        <v>1124</v>
      </c>
      <c r="F640" s="195" t="s">
        <v>1125</v>
      </c>
      <c r="G640" s="196" t="s">
        <v>163</v>
      </c>
      <c r="H640" s="197">
        <v>1</v>
      </c>
      <c r="I640" s="198">
        <v>2144920.85</v>
      </c>
      <c r="J640" s="199">
        <f>ROUND(I640*H640,2)</f>
        <v>2144920.85</v>
      </c>
      <c r="K640" s="195" t="s">
        <v>21</v>
      </c>
      <c r="L640" s="60"/>
      <c r="M640" s="200" t="s">
        <v>21</v>
      </c>
      <c r="N640" s="201" t="s">
        <v>45</v>
      </c>
      <c r="O640" s="41"/>
      <c r="P640" s="202">
        <f>O640*H640</f>
        <v>0</v>
      </c>
      <c r="Q640" s="202">
        <v>0</v>
      </c>
      <c r="R640" s="202">
        <f>Q640*H640</f>
        <v>0</v>
      </c>
      <c r="S640" s="202">
        <v>0</v>
      </c>
      <c r="T640" s="203">
        <f>S640*H640</f>
        <v>0</v>
      </c>
      <c r="AR640" s="24" t="s">
        <v>1126</v>
      </c>
      <c r="AT640" s="24" t="s">
        <v>160</v>
      </c>
      <c r="AU640" s="24" t="s">
        <v>85</v>
      </c>
      <c r="AY640" s="24" t="s">
        <v>157</v>
      </c>
      <c r="BE640" s="204">
        <f>IF(N640="základní",J640,0)</f>
        <v>2144920.85</v>
      </c>
      <c r="BF640" s="204">
        <f>IF(N640="snížená",J640,0)</f>
        <v>0</v>
      </c>
      <c r="BG640" s="204">
        <f>IF(N640="zákl. přenesená",J640,0)</f>
        <v>0</v>
      </c>
      <c r="BH640" s="204">
        <f>IF(N640="sníž. přenesená",J640,0)</f>
        <v>0</v>
      </c>
      <c r="BI640" s="204">
        <f>IF(N640="nulová",J640,0)</f>
        <v>0</v>
      </c>
      <c r="BJ640" s="24" t="s">
        <v>82</v>
      </c>
      <c r="BK640" s="204">
        <f>ROUND(I640*H640,2)</f>
        <v>2144920.85</v>
      </c>
      <c r="BL640" s="24" t="s">
        <v>1126</v>
      </c>
      <c r="BM640" s="24" t="s">
        <v>1127</v>
      </c>
    </row>
    <row r="641" spans="2:51" s="12" customFormat="1" ht="13.5">
      <c r="B641" s="216"/>
      <c r="C641" s="217"/>
      <c r="D641" s="207" t="s">
        <v>166</v>
      </c>
      <c r="E641" s="218" t="s">
        <v>21</v>
      </c>
      <c r="F641" s="219" t="s">
        <v>82</v>
      </c>
      <c r="G641" s="217"/>
      <c r="H641" s="220">
        <v>1</v>
      </c>
      <c r="I641" s="221"/>
      <c r="J641" s="217"/>
      <c r="K641" s="217"/>
      <c r="L641" s="222"/>
      <c r="M641" s="223"/>
      <c r="N641" s="224"/>
      <c r="O641" s="224"/>
      <c r="P641" s="224"/>
      <c r="Q641" s="224"/>
      <c r="R641" s="224"/>
      <c r="S641" s="224"/>
      <c r="T641" s="225"/>
      <c r="AT641" s="226" t="s">
        <v>166</v>
      </c>
      <c r="AU641" s="226" t="s">
        <v>85</v>
      </c>
      <c r="AV641" s="12" t="s">
        <v>85</v>
      </c>
      <c r="AW641" s="12" t="s">
        <v>37</v>
      </c>
      <c r="AX641" s="12" t="s">
        <v>82</v>
      </c>
      <c r="AY641" s="226" t="s">
        <v>157</v>
      </c>
    </row>
    <row r="642" spans="2:65" s="1" customFormat="1" ht="34.2" customHeight="1">
      <c r="B642" s="40"/>
      <c r="C642" s="193" t="s">
        <v>1128</v>
      </c>
      <c r="D642" s="193" t="s">
        <v>160</v>
      </c>
      <c r="E642" s="194" t="s">
        <v>1129</v>
      </c>
      <c r="F642" s="195" t="s">
        <v>1130</v>
      </c>
      <c r="G642" s="196" t="s">
        <v>163</v>
      </c>
      <c r="H642" s="197">
        <v>1</v>
      </c>
      <c r="I642" s="198">
        <v>49167.24</v>
      </c>
      <c r="J642" s="199">
        <f>ROUND(I642*H642,2)</f>
        <v>49167.24</v>
      </c>
      <c r="K642" s="195" t="s">
        <v>21</v>
      </c>
      <c r="L642" s="60"/>
      <c r="M642" s="200" t="s">
        <v>21</v>
      </c>
      <c r="N642" s="201" t="s">
        <v>45</v>
      </c>
      <c r="O642" s="41"/>
      <c r="P642" s="202">
        <f>O642*H642</f>
        <v>0</v>
      </c>
      <c r="Q642" s="202">
        <v>0</v>
      </c>
      <c r="R642" s="202">
        <f>Q642*H642</f>
        <v>0</v>
      </c>
      <c r="S642" s="202">
        <v>0</v>
      </c>
      <c r="T642" s="203">
        <f>S642*H642</f>
        <v>0</v>
      </c>
      <c r="AR642" s="24" t="s">
        <v>1126</v>
      </c>
      <c r="AT642" s="24" t="s">
        <v>160</v>
      </c>
      <c r="AU642" s="24" t="s">
        <v>85</v>
      </c>
      <c r="AY642" s="24" t="s">
        <v>157</v>
      </c>
      <c r="BE642" s="204">
        <f>IF(N642="základní",J642,0)</f>
        <v>49167.24</v>
      </c>
      <c r="BF642" s="204">
        <f>IF(N642="snížená",J642,0)</f>
        <v>0</v>
      </c>
      <c r="BG642" s="204">
        <f>IF(N642="zákl. přenesená",J642,0)</f>
        <v>0</v>
      </c>
      <c r="BH642" s="204">
        <f>IF(N642="sníž. přenesená",J642,0)</f>
        <v>0</v>
      </c>
      <c r="BI642" s="204">
        <f>IF(N642="nulová",J642,0)</f>
        <v>0</v>
      </c>
      <c r="BJ642" s="24" t="s">
        <v>82</v>
      </c>
      <c r="BK642" s="204">
        <f>ROUND(I642*H642,2)</f>
        <v>49167.24</v>
      </c>
      <c r="BL642" s="24" t="s">
        <v>1126</v>
      </c>
      <c r="BM642" s="24" t="s">
        <v>1131</v>
      </c>
    </row>
    <row r="643" spans="2:51" s="12" customFormat="1" ht="13.5">
      <c r="B643" s="216"/>
      <c r="C643" s="217"/>
      <c r="D643" s="207" t="s">
        <v>166</v>
      </c>
      <c r="E643" s="218" t="s">
        <v>21</v>
      </c>
      <c r="F643" s="219" t="s">
        <v>82</v>
      </c>
      <c r="G643" s="217"/>
      <c r="H643" s="220">
        <v>1</v>
      </c>
      <c r="I643" s="221"/>
      <c r="J643" s="217"/>
      <c r="K643" s="217"/>
      <c r="L643" s="222"/>
      <c r="M643" s="229"/>
      <c r="N643" s="230"/>
      <c r="O643" s="230"/>
      <c r="P643" s="230"/>
      <c r="Q643" s="230"/>
      <c r="R643" s="230"/>
      <c r="S643" s="230"/>
      <c r="T643" s="231"/>
      <c r="AT643" s="226" t="s">
        <v>166</v>
      </c>
      <c r="AU643" s="226" t="s">
        <v>85</v>
      </c>
      <c r="AV643" s="12" t="s">
        <v>85</v>
      </c>
      <c r="AW643" s="12" t="s">
        <v>37</v>
      </c>
      <c r="AX643" s="12" t="s">
        <v>82</v>
      </c>
      <c r="AY643" s="226" t="s">
        <v>157</v>
      </c>
    </row>
    <row r="644" spans="2:12" s="1" customFormat="1" ht="6.9" customHeight="1">
      <c r="B644" s="55"/>
      <c r="C644" s="56"/>
      <c r="D644" s="56"/>
      <c r="E644" s="56"/>
      <c r="F644" s="56"/>
      <c r="G644" s="56"/>
      <c r="H644" s="56"/>
      <c r="I644" s="140"/>
      <c r="J644" s="56"/>
      <c r="K644" s="56"/>
      <c r="L644" s="60"/>
    </row>
  </sheetData>
  <sheetProtection algorithmName="SHA-512" hashValue="mkiaGXDh+dIW+hzDxGtfQJjbPx0pYtw35bbBXjpRRsmXoyEWAKvu97FEF9Gh8QwimSGlqQqQIWGNfg/pbyvVFw==" saltValue="8WC8cZLN9RmxnTkBBlYNMcXp+RujKAtGg7Kt7Zg4Z48wHrSmophcbXKSxg/gH5vqZJg0U8mFcKwN5PkKkLd6lA==" spinCount="100000" sheet="1" objects="1" scenarios="1" formatColumns="0" formatRows="0" autoFilter="0"/>
  <autoFilter ref="C87:K643"/>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7"/>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92</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1132</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93</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ROUND(J84,2)</f>
        <v>652735.04</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ROUND(SUM(BE84:BE146),2)</f>
        <v>652735.04</v>
      </c>
      <c r="G30" s="41"/>
      <c r="H30" s="41"/>
      <c r="I30" s="132">
        <v>0.21</v>
      </c>
      <c r="J30" s="131">
        <f>ROUND(ROUND((SUM(BE84:BE146)),2)*I30,2)</f>
        <v>137074.36</v>
      </c>
      <c r="K30" s="44"/>
    </row>
    <row r="31" spans="2:11" s="1" customFormat="1" ht="14.4" customHeight="1">
      <c r="B31" s="40"/>
      <c r="C31" s="41"/>
      <c r="D31" s="41"/>
      <c r="E31" s="48" t="s">
        <v>46</v>
      </c>
      <c r="F31" s="131">
        <f>ROUND(SUM(BF84:BF146),2)</f>
        <v>0</v>
      </c>
      <c r="G31" s="41"/>
      <c r="H31" s="41"/>
      <c r="I31" s="132">
        <v>0.15</v>
      </c>
      <c r="J31" s="131">
        <f>ROUND(ROUND((SUM(BF84:BF146)),2)*I31,2)</f>
        <v>0</v>
      </c>
      <c r="K31" s="44"/>
    </row>
    <row r="32" spans="2:11" s="1" customFormat="1" ht="14.4" customHeight="1" hidden="1">
      <c r="B32" s="40"/>
      <c r="C32" s="41"/>
      <c r="D32" s="41"/>
      <c r="E32" s="48" t="s">
        <v>47</v>
      </c>
      <c r="F32" s="131">
        <f>ROUND(SUM(BG84:BG146),2)</f>
        <v>0</v>
      </c>
      <c r="G32" s="41"/>
      <c r="H32" s="41"/>
      <c r="I32" s="132">
        <v>0.21</v>
      </c>
      <c r="J32" s="131">
        <v>0</v>
      </c>
      <c r="K32" s="44"/>
    </row>
    <row r="33" spans="2:11" s="1" customFormat="1" ht="14.4" customHeight="1" hidden="1">
      <c r="B33" s="40"/>
      <c r="C33" s="41"/>
      <c r="D33" s="41"/>
      <c r="E33" s="48" t="s">
        <v>48</v>
      </c>
      <c r="F33" s="131">
        <f>ROUND(SUM(BH84:BH146),2)</f>
        <v>0</v>
      </c>
      <c r="G33" s="41"/>
      <c r="H33" s="41"/>
      <c r="I33" s="132">
        <v>0.15</v>
      </c>
      <c r="J33" s="131">
        <v>0</v>
      </c>
      <c r="K33" s="44"/>
    </row>
    <row r="34" spans="2:11" s="1" customFormat="1" ht="14.4" customHeight="1" hidden="1">
      <c r="B34" s="40"/>
      <c r="C34" s="41"/>
      <c r="D34" s="41"/>
      <c r="E34" s="48" t="s">
        <v>49</v>
      </c>
      <c r="F34" s="131">
        <f>ROUND(SUM(BI84:BI146),2)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789809.4</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102 - Chodníky u zastávek BUS</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J84</f>
        <v>652735.0399999999</v>
      </c>
      <c r="K56" s="44"/>
      <c r="AU56" s="24" t="s">
        <v>135</v>
      </c>
    </row>
    <row r="57" spans="2:11" s="7" customFormat="1" ht="24.9" customHeight="1">
      <c r="B57" s="150"/>
      <c r="C57" s="151"/>
      <c r="D57" s="152" t="s">
        <v>198</v>
      </c>
      <c r="E57" s="153"/>
      <c r="F57" s="153"/>
      <c r="G57" s="153"/>
      <c r="H57" s="153"/>
      <c r="I57" s="154"/>
      <c r="J57" s="155">
        <f>J85</f>
        <v>652735.0399999999</v>
      </c>
      <c r="K57" s="156"/>
    </row>
    <row r="58" spans="2:11" s="8" customFormat="1" ht="19.95" customHeight="1">
      <c r="B58" s="157"/>
      <c r="C58" s="158"/>
      <c r="D58" s="159" t="s">
        <v>199</v>
      </c>
      <c r="E58" s="160"/>
      <c r="F58" s="160"/>
      <c r="G58" s="160"/>
      <c r="H58" s="160"/>
      <c r="I58" s="161"/>
      <c r="J58" s="162">
        <f>J86</f>
        <v>17378.550000000003</v>
      </c>
      <c r="K58" s="163"/>
    </row>
    <row r="59" spans="2:11" s="8" customFormat="1" ht="19.95" customHeight="1">
      <c r="B59" s="157"/>
      <c r="C59" s="158"/>
      <c r="D59" s="159" t="s">
        <v>200</v>
      </c>
      <c r="E59" s="160"/>
      <c r="F59" s="160"/>
      <c r="G59" s="160"/>
      <c r="H59" s="160"/>
      <c r="I59" s="161"/>
      <c r="J59" s="162">
        <f>J95</f>
        <v>0</v>
      </c>
      <c r="K59" s="163"/>
    </row>
    <row r="60" spans="2:11" s="8" customFormat="1" ht="19.95" customHeight="1">
      <c r="B60" s="157"/>
      <c r="C60" s="158"/>
      <c r="D60" s="159" t="s">
        <v>201</v>
      </c>
      <c r="E60" s="160"/>
      <c r="F60" s="160"/>
      <c r="G60" s="160"/>
      <c r="H60" s="160"/>
      <c r="I60" s="161"/>
      <c r="J60" s="162">
        <f>J96</f>
        <v>268910.39999999997</v>
      </c>
      <c r="K60" s="163"/>
    </row>
    <row r="61" spans="2:11" s="8" customFormat="1" ht="19.95" customHeight="1">
      <c r="B61" s="157"/>
      <c r="C61" s="158"/>
      <c r="D61" s="159" t="s">
        <v>203</v>
      </c>
      <c r="E61" s="160"/>
      <c r="F61" s="160"/>
      <c r="G61" s="160"/>
      <c r="H61" s="160"/>
      <c r="I61" s="161"/>
      <c r="J61" s="162">
        <f>J102</f>
        <v>124959.7</v>
      </c>
      <c r="K61" s="163"/>
    </row>
    <row r="62" spans="2:11" s="8" customFormat="1" ht="19.95" customHeight="1">
      <c r="B62" s="157"/>
      <c r="C62" s="158"/>
      <c r="D62" s="159" t="s">
        <v>1133</v>
      </c>
      <c r="E62" s="160"/>
      <c r="F62" s="160"/>
      <c r="G62" s="160"/>
      <c r="H62" s="160"/>
      <c r="I62" s="161"/>
      <c r="J62" s="162">
        <f>J116</f>
        <v>188184.4</v>
      </c>
      <c r="K62" s="163"/>
    </row>
    <row r="63" spans="2:11" s="8" customFormat="1" ht="19.95" customHeight="1">
      <c r="B63" s="157"/>
      <c r="C63" s="158"/>
      <c r="D63" s="159" t="s">
        <v>1134</v>
      </c>
      <c r="E63" s="160"/>
      <c r="F63" s="160"/>
      <c r="G63" s="160"/>
      <c r="H63" s="160"/>
      <c r="I63" s="161"/>
      <c r="J63" s="162">
        <f>J137</f>
        <v>53043.64</v>
      </c>
      <c r="K63" s="163"/>
    </row>
    <row r="64" spans="2:11" s="8" customFormat="1" ht="19.95" customHeight="1">
      <c r="B64" s="157"/>
      <c r="C64" s="158"/>
      <c r="D64" s="159" t="s">
        <v>1135</v>
      </c>
      <c r="E64" s="160"/>
      <c r="F64" s="160"/>
      <c r="G64" s="160"/>
      <c r="H64" s="160"/>
      <c r="I64" s="161"/>
      <c r="J64" s="162">
        <f>J144</f>
        <v>258.35</v>
      </c>
      <c r="K64" s="163"/>
    </row>
    <row r="65" spans="2:11" s="1" customFormat="1" ht="21.75" customHeight="1">
      <c r="B65" s="40"/>
      <c r="C65" s="41"/>
      <c r="D65" s="41"/>
      <c r="E65" s="41"/>
      <c r="F65" s="41"/>
      <c r="G65" s="41"/>
      <c r="H65" s="41"/>
      <c r="I65" s="117"/>
      <c r="J65" s="41"/>
      <c r="K65" s="44"/>
    </row>
    <row r="66" spans="2:11" s="1" customFormat="1" ht="6.9" customHeight="1">
      <c r="B66" s="55"/>
      <c r="C66" s="56"/>
      <c r="D66" s="56"/>
      <c r="E66" s="56"/>
      <c r="F66" s="56"/>
      <c r="G66" s="56"/>
      <c r="H66" s="56"/>
      <c r="I66" s="140"/>
      <c r="J66" s="56"/>
      <c r="K66" s="57"/>
    </row>
    <row r="70" spans="2:12" s="1" customFormat="1" ht="6.9" customHeight="1">
      <c r="B70" s="58"/>
      <c r="C70" s="59"/>
      <c r="D70" s="59"/>
      <c r="E70" s="59"/>
      <c r="F70" s="59"/>
      <c r="G70" s="59"/>
      <c r="H70" s="59"/>
      <c r="I70" s="143"/>
      <c r="J70" s="59"/>
      <c r="K70" s="59"/>
      <c r="L70" s="60"/>
    </row>
    <row r="71" spans="2:12" s="1" customFormat="1" ht="36.9" customHeight="1">
      <c r="B71" s="40"/>
      <c r="C71" s="61" t="s">
        <v>140</v>
      </c>
      <c r="D71" s="62"/>
      <c r="E71" s="62"/>
      <c r="F71" s="62"/>
      <c r="G71" s="62"/>
      <c r="H71" s="62"/>
      <c r="I71" s="164"/>
      <c r="J71" s="62"/>
      <c r="K71" s="62"/>
      <c r="L71" s="60"/>
    </row>
    <row r="72" spans="2:12" s="1" customFormat="1" ht="6.9" customHeight="1">
      <c r="B72" s="40"/>
      <c r="C72" s="62"/>
      <c r="D72" s="62"/>
      <c r="E72" s="62"/>
      <c r="F72" s="62"/>
      <c r="G72" s="62"/>
      <c r="H72" s="62"/>
      <c r="I72" s="164"/>
      <c r="J72" s="62"/>
      <c r="K72" s="62"/>
      <c r="L72" s="60"/>
    </row>
    <row r="73" spans="2:12" s="1" customFormat="1" ht="14.4" customHeight="1">
      <c r="B73" s="40"/>
      <c r="C73" s="64" t="s">
        <v>18</v>
      </c>
      <c r="D73" s="62"/>
      <c r="E73" s="62"/>
      <c r="F73" s="62"/>
      <c r="G73" s="62"/>
      <c r="H73" s="62"/>
      <c r="I73" s="164"/>
      <c r="J73" s="62"/>
      <c r="K73" s="62"/>
      <c r="L73" s="60"/>
    </row>
    <row r="74" spans="2:12" s="1" customFormat="1" ht="14.4" customHeight="1">
      <c r="B74" s="40"/>
      <c r="C74" s="62"/>
      <c r="D74" s="62"/>
      <c r="E74" s="390" t="str">
        <f>E7</f>
        <v>II/169 a II/145 Dlouhá ves - Radešov,  úsek B</v>
      </c>
      <c r="F74" s="391"/>
      <c r="G74" s="391"/>
      <c r="H74" s="391"/>
      <c r="I74" s="164"/>
      <c r="J74" s="62"/>
      <c r="K74" s="62"/>
      <c r="L74" s="60"/>
    </row>
    <row r="75" spans="2:12" s="1" customFormat="1" ht="14.4" customHeight="1">
      <c r="B75" s="40"/>
      <c r="C75" s="64" t="s">
        <v>124</v>
      </c>
      <c r="D75" s="62"/>
      <c r="E75" s="62"/>
      <c r="F75" s="62"/>
      <c r="G75" s="62"/>
      <c r="H75" s="62"/>
      <c r="I75" s="164"/>
      <c r="J75" s="62"/>
      <c r="K75" s="62"/>
      <c r="L75" s="60"/>
    </row>
    <row r="76" spans="2:12" s="1" customFormat="1" ht="16.2" customHeight="1">
      <c r="B76" s="40"/>
      <c r="C76" s="62"/>
      <c r="D76" s="62"/>
      <c r="E76" s="364" t="str">
        <f>E9</f>
        <v>102 - Chodníky u zastávek BUS</v>
      </c>
      <c r="F76" s="392"/>
      <c r="G76" s="392"/>
      <c r="H76" s="392"/>
      <c r="I76" s="164"/>
      <c r="J76" s="62"/>
      <c r="K76" s="62"/>
      <c r="L76" s="60"/>
    </row>
    <row r="77" spans="2:12" s="1" customFormat="1" ht="6.9" customHeight="1">
      <c r="B77" s="40"/>
      <c r="C77" s="62"/>
      <c r="D77" s="62"/>
      <c r="E77" s="62"/>
      <c r="F77" s="62"/>
      <c r="G77" s="62"/>
      <c r="H77" s="62"/>
      <c r="I77" s="164"/>
      <c r="J77" s="62"/>
      <c r="K77" s="62"/>
      <c r="L77" s="60"/>
    </row>
    <row r="78" spans="2:12" s="1" customFormat="1" ht="18" customHeight="1">
      <c r="B78" s="40"/>
      <c r="C78" s="64" t="s">
        <v>23</v>
      </c>
      <c r="D78" s="62"/>
      <c r="E78" s="62"/>
      <c r="F78" s="165" t="str">
        <f>F12</f>
        <v>Kraj Plzeńský, k.ú. Radešov</v>
      </c>
      <c r="G78" s="62"/>
      <c r="H78" s="62"/>
      <c r="I78" s="166" t="s">
        <v>25</v>
      </c>
      <c r="J78" s="72">
        <f>IF(J12="","",J12)</f>
        <v>43424</v>
      </c>
      <c r="K78" s="62"/>
      <c r="L78" s="60"/>
    </row>
    <row r="79" spans="2:12" s="1" customFormat="1" ht="6.9" customHeight="1">
      <c r="B79" s="40"/>
      <c r="C79" s="62"/>
      <c r="D79" s="62"/>
      <c r="E79" s="62"/>
      <c r="F79" s="62"/>
      <c r="G79" s="62"/>
      <c r="H79" s="62"/>
      <c r="I79" s="164"/>
      <c r="J79" s="62"/>
      <c r="K79" s="62"/>
      <c r="L79" s="60"/>
    </row>
    <row r="80" spans="2:12" s="1" customFormat="1" ht="13.2">
      <c r="B80" s="40"/>
      <c r="C80" s="64" t="s">
        <v>26</v>
      </c>
      <c r="D80" s="62"/>
      <c r="E80" s="62"/>
      <c r="F80" s="165" t="str">
        <f>E15</f>
        <v>Správa a údržba silnic Plzeňského kraje, p.o.</v>
      </c>
      <c r="G80" s="62"/>
      <c r="H80" s="62"/>
      <c r="I80" s="166" t="s">
        <v>33</v>
      </c>
      <c r="J80" s="165" t="str">
        <f>E21</f>
        <v>Pontex sol. s r.o.</v>
      </c>
      <c r="K80" s="62"/>
      <c r="L80" s="60"/>
    </row>
    <row r="81" spans="2:12" s="1" customFormat="1" ht="14.4" customHeight="1">
      <c r="B81" s="40"/>
      <c r="C81" s="64" t="s">
        <v>32</v>
      </c>
      <c r="D81" s="62"/>
      <c r="E81" s="62"/>
      <c r="F81" s="165" t="str">
        <f>IF(E18="","",E18)</f>
        <v>Společnost Dlouhá Ves - Radešov</v>
      </c>
      <c r="G81" s="62"/>
      <c r="H81" s="62"/>
      <c r="I81" s="164"/>
      <c r="J81" s="62"/>
      <c r="K81" s="62"/>
      <c r="L81" s="60"/>
    </row>
    <row r="82" spans="2:12" s="1" customFormat="1" ht="10.35" customHeight="1">
      <c r="B82" s="40"/>
      <c r="C82" s="62"/>
      <c r="D82" s="62"/>
      <c r="E82" s="62"/>
      <c r="F82" s="62"/>
      <c r="G82" s="62"/>
      <c r="H82" s="62"/>
      <c r="I82" s="164"/>
      <c r="J82" s="62"/>
      <c r="K82" s="62"/>
      <c r="L82" s="60"/>
    </row>
    <row r="83" spans="2:20" s="9" customFormat="1" ht="29.25" customHeight="1">
      <c r="B83" s="167"/>
      <c r="C83" s="168" t="s">
        <v>141</v>
      </c>
      <c r="D83" s="169" t="s">
        <v>59</v>
      </c>
      <c r="E83" s="169" t="s">
        <v>55</v>
      </c>
      <c r="F83" s="169" t="s">
        <v>142</v>
      </c>
      <c r="G83" s="169" t="s">
        <v>143</v>
      </c>
      <c r="H83" s="169" t="s">
        <v>144</v>
      </c>
      <c r="I83" s="170" t="s">
        <v>145</v>
      </c>
      <c r="J83" s="169" t="s">
        <v>133</v>
      </c>
      <c r="K83" s="171" t="s">
        <v>146</v>
      </c>
      <c r="L83" s="172"/>
      <c r="M83" s="80" t="s">
        <v>147</v>
      </c>
      <c r="N83" s="81" t="s">
        <v>44</v>
      </c>
      <c r="O83" s="81" t="s">
        <v>148</v>
      </c>
      <c r="P83" s="81" t="s">
        <v>149</v>
      </c>
      <c r="Q83" s="81" t="s">
        <v>150</v>
      </c>
      <c r="R83" s="81" t="s">
        <v>151</v>
      </c>
      <c r="S83" s="81" t="s">
        <v>152</v>
      </c>
      <c r="T83" s="82" t="s">
        <v>153</v>
      </c>
    </row>
    <row r="84" spans="2:63" s="1" customFormat="1" ht="29.25" customHeight="1">
      <c r="B84" s="40"/>
      <c r="C84" s="86" t="s">
        <v>134</v>
      </c>
      <c r="D84" s="62"/>
      <c r="E84" s="62"/>
      <c r="F84" s="62"/>
      <c r="G84" s="62"/>
      <c r="H84" s="62"/>
      <c r="I84" s="164"/>
      <c r="J84" s="173">
        <f>BK84</f>
        <v>652735.0399999999</v>
      </c>
      <c r="K84" s="62"/>
      <c r="L84" s="60"/>
      <c r="M84" s="83"/>
      <c r="N84" s="84"/>
      <c r="O84" s="84"/>
      <c r="P84" s="174">
        <f>P85</f>
        <v>0</v>
      </c>
      <c r="Q84" s="84"/>
      <c r="R84" s="174">
        <f>R85</f>
        <v>28.706068</v>
      </c>
      <c r="S84" s="84"/>
      <c r="T84" s="175">
        <f>T85</f>
        <v>12.8125</v>
      </c>
      <c r="AT84" s="24" t="s">
        <v>73</v>
      </c>
      <c r="AU84" s="24" t="s">
        <v>135</v>
      </c>
      <c r="BK84" s="176">
        <f>BK85</f>
        <v>652735.0399999999</v>
      </c>
    </row>
    <row r="85" spans="2:63" s="10" customFormat="1" ht="37.35" customHeight="1">
      <c r="B85" s="177"/>
      <c r="C85" s="178"/>
      <c r="D85" s="179" t="s">
        <v>73</v>
      </c>
      <c r="E85" s="180" t="s">
        <v>208</v>
      </c>
      <c r="F85" s="180" t="s">
        <v>209</v>
      </c>
      <c r="G85" s="178"/>
      <c r="H85" s="178"/>
      <c r="I85" s="181"/>
      <c r="J85" s="182">
        <f>BK85</f>
        <v>652735.0399999999</v>
      </c>
      <c r="K85" s="178"/>
      <c r="L85" s="183"/>
      <c r="M85" s="184"/>
      <c r="N85" s="185"/>
      <c r="O85" s="185"/>
      <c r="P85" s="186">
        <f>P86+P95+P96+P102+P116+P137+P144</f>
        <v>0</v>
      </c>
      <c r="Q85" s="185"/>
      <c r="R85" s="186">
        <f>R86+R95+R96+R102+R116+R137+R144</f>
        <v>28.706068</v>
      </c>
      <c r="S85" s="185"/>
      <c r="T85" s="187">
        <f>T86+T95+T96+T102+T116+T137+T144</f>
        <v>12.8125</v>
      </c>
      <c r="AR85" s="188" t="s">
        <v>82</v>
      </c>
      <c r="AT85" s="189" t="s">
        <v>73</v>
      </c>
      <c r="AU85" s="189" t="s">
        <v>74</v>
      </c>
      <c r="AY85" s="188" t="s">
        <v>157</v>
      </c>
      <c r="BK85" s="190">
        <f>BK86+BK95+BK96+BK102+BK116+BK137+BK144</f>
        <v>652735.0399999999</v>
      </c>
    </row>
    <row r="86" spans="2:63" s="10" customFormat="1" ht="19.95" customHeight="1">
      <c r="B86" s="177"/>
      <c r="C86" s="178"/>
      <c r="D86" s="179" t="s">
        <v>73</v>
      </c>
      <c r="E86" s="191" t="s">
        <v>82</v>
      </c>
      <c r="F86" s="191" t="s">
        <v>210</v>
      </c>
      <c r="G86" s="178"/>
      <c r="H86" s="178"/>
      <c r="I86" s="181"/>
      <c r="J86" s="192">
        <f>BK86</f>
        <v>17378.550000000003</v>
      </c>
      <c r="K86" s="178"/>
      <c r="L86" s="183"/>
      <c r="M86" s="184"/>
      <c r="N86" s="185"/>
      <c r="O86" s="185"/>
      <c r="P86" s="186">
        <f>SUM(P87:P94)</f>
        <v>0</v>
      </c>
      <c r="Q86" s="185"/>
      <c r="R86" s="186">
        <f>SUM(R87:R94)</f>
        <v>0</v>
      </c>
      <c r="S86" s="185"/>
      <c r="T86" s="187">
        <f>SUM(T87:T94)</f>
        <v>12.8125</v>
      </c>
      <c r="AR86" s="188" t="s">
        <v>82</v>
      </c>
      <c r="AT86" s="189" t="s">
        <v>73</v>
      </c>
      <c r="AU86" s="189" t="s">
        <v>82</v>
      </c>
      <c r="AY86" s="188" t="s">
        <v>157</v>
      </c>
      <c r="BK86" s="190">
        <f>SUM(BK87:BK94)</f>
        <v>17378.550000000003</v>
      </c>
    </row>
    <row r="87" spans="2:65" s="1" customFormat="1" ht="45.6" customHeight="1">
      <c r="B87" s="40"/>
      <c r="C87" s="193" t="s">
        <v>82</v>
      </c>
      <c r="D87" s="193" t="s">
        <v>160</v>
      </c>
      <c r="E87" s="194" t="s">
        <v>1136</v>
      </c>
      <c r="F87" s="195" t="s">
        <v>1137</v>
      </c>
      <c r="G87" s="196" t="s">
        <v>213</v>
      </c>
      <c r="H87" s="197">
        <v>20.5</v>
      </c>
      <c r="I87" s="198">
        <v>410.55</v>
      </c>
      <c r="J87" s="199">
        <f>ROUND(I87*H87,2)</f>
        <v>8416.28</v>
      </c>
      <c r="K87" s="195" t="s">
        <v>214</v>
      </c>
      <c r="L87" s="60"/>
      <c r="M87" s="200" t="s">
        <v>21</v>
      </c>
      <c r="N87" s="201" t="s">
        <v>45</v>
      </c>
      <c r="O87" s="41"/>
      <c r="P87" s="202">
        <f>O87*H87</f>
        <v>0</v>
      </c>
      <c r="Q87" s="202">
        <v>0</v>
      </c>
      <c r="R87" s="202">
        <f>Q87*H87</f>
        <v>0</v>
      </c>
      <c r="S87" s="202">
        <v>0.625</v>
      </c>
      <c r="T87" s="203">
        <f>S87*H87</f>
        <v>12.8125</v>
      </c>
      <c r="AR87" s="24" t="s">
        <v>164</v>
      </c>
      <c r="AT87" s="24" t="s">
        <v>160</v>
      </c>
      <c r="AU87" s="24" t="s">
        <v>85</v>
      </c>
      <c r="AY87" s="24" t="s">
        <v>157</v>
      </c>
      <c r="BE87" s="204">
        <f>IF(N87="základní",J87,0)</f>
        <v>8416.28</v>
      </c>
      <c r="BF87" s="204">
        <f>IF(N87="snížená",J87,0)</f>
        <v>0</v>
      </c>
      <c r="BG87" s="204">
        <f>IF(N87="zákl. přenesená",J87,0)</f>
        <v>0</v>
      </c>
      <c r="BH87" s="204">
        <f>IF(N87="sníž. přenesená",J87,0)</f>
        <v>0</v>
      </c>
      <c r="BI87" s="204">
        <f>IF(N87="nulová",J87,0)</f>
        <v>0</v>
      </c>
      <c r="BJ87" s="24" t="s">
        <v>82</v>
      </c>
      <c r="BK87" s="204">
        <f>ROUND(I87*H87,2)</f>
        <v>8416.28</v>
      </c>
      <c r="BL87" s="24" t="s">
        <v>164</v>
      </c>
      <c r="BM87" s="24" t="s">
        <v>1138</v>
      </c>
    </row>
    <row r="88" spans="2:47" s="1" customFormat="1" ht="348">
      <c r="B88" s="40"/>
      <c r="C88" s="62"/>
      <c r="D88" s="207" t="s">
        <v>216</v>
      </c>
      <c r="E88" s="62"/>
      <c r="F88" s="227" t="s">
        <v>243</v>
      </c>
      <c r="G88" s="62"/>
      <c r="H88" s="62"/>
      <c r="I88" s="164"/>
      <c r="J88" s="62"/>
      <c r="K88" s="62"/>
      <c r="L88" s="60"/>
      <c r="M88" s="228"/>
      <c r="N88" s="41"/>
      <c r="O88" s="41"/>
      <c r="P88" s="41"/>
      <c r="Q88" s="41"/>
      <c r="R88" s="41"/>
      <c r="S88" s="41"/>
      <c r="T88" s="77"/>
      <c r="AT88" s="24" t="s">
        <v>216</v>
      </c>
      <c r="AU88" s="24" t="s">
        <v>85</v>
      </c>
    </row>
    <row r="89" spans="2:51" s="12" customFormat="1" ht="13.5">
      <c r="B89" s="216"/>
      <c r="C89" s="217"/>
      <c r="D89" s="207" t="s">
        <v>166</v>
      </c>
      <c r="E89" s="218" t="s">
        <v>21</v>
      </c>
      <c r="F89" s="219" t="s">
        <v>1139</v>
      </c>
      <c r="G89" s="217"/>
      <c r="H89" s="220">
        <v>20.5</v>
      </c>
      <c r="I89" s="221"/>
      <c r="J89" s="217"/>
      <c r="K89" s="217"/>
      <c r="L89" s="222"/>
      <c r="M89" s="223"/>
      <c r="N89" s="224"/>
      <c r="O89" s="224"/>
      <c r="P89" s="224"/>
      <c r="Q89" s="224"/>
      <c r="R89" s="224"/>
      <c r="S89" s="224"/>
      <c r="T89" s="225"/>
      <c r="AT89" s="226" t="s">
        <v>166</v>
      </c>
      <c r="AU89" s="226" t="s">
        <v>85</v>
      </c>
      <c r="AV89" s="12" t="s">
        <v>85</v>
      </c>
      <c r="AW89" s="12" t="s">
        <v>37</v>
      </c>
      <c r="AX89" s="12" t="s">
        <v>82</v>
      </c>
      <c r="AY89" s="226" t="s">
        <v>157</v>
      </c>
    </row>
    <row r="90" spans="2:65" s="1" customFormat="1" ht="22.8" customHeight="1">
      <c r="B90" s="40"/>
      <c r="C90" s="193" t="s">
        <v>85</v>
      </c>
      <c r="D90" s="193" t="s">
        <v>160</v>
      </c>
      <c r="E90" s="194" t="s">
        <v>508</v>
      </c>
      <c r="F90" s="195" t="s">
        <v>509</v>
      </c>
      <c r="G90" s="196" t="s">
        <v>213</v>
      </c>
      <c r="H90" s="197">
        <v>398.5</v>
      </c>
      <c r="I90" s="198">
        <v>22.49</v>
      </c>
      <c r="J90" s="199">
        <f>ROUND(I90*H90,2)</f>
        <v>8962.27</v>
      </c>
      <c r="K90" s="195" t="s">
        <v>214</v>
      </c>
      <c r="L90" s="60"/>
      <c r="M90" s="200" t="s">
        <v>21</v>
      </c>
      <c r="N90" s="201" t="s">
        <v>45</v>
      </c>
      <c r="O90" s="41"/>
      <c r="P90" s="202">
        <f>O90*H90</f>
        <v>0</v>
      </c>
      <c r="Q90" s="202">
        <v>0</v>
      </c>
      <c r="R90" s="202">
        <f>Q90*H90</f>
        <v>0</v>
      </c>
      <c r="S90" s="202">
        <v>0</v>
      </c>
      <c r="T90" s="203">
        <f>S90*H90</f>
        <v>0</v>
      </c>
      <c r="AR90" s="24" t="s">
        <v>164</v>
      </c>
      <c r="AT90" s="24" t="s">
        <v>160</v>
      </c>
      <c r="AU90" s="24" t="s">
        <v>85</v>
      </c>
      <c r="AY90" s="24" t="s">
        <v>157</v>
      </c>
      <c r="BE90" s="204">
        <f>IF(N90="základní",J90,0)</f>
        <v>8962.27</v>
      </c>
      <c r="BF90" s="204">
        <f>IF(N90="snížená",J90,0)</f>
        <v>0</v>
      </c>
      <c r="BG90" s="204">
        <f>IF(N90="zákl. přenesená",J90,0)</f>
        <v>0</v>
      </c>
      <c r="BH90" s="204">
        <f>IF(N90="sníž. přenesená",J90,0)</f>
        <v>0</v>
      </c>
      <c r="BI90" s="204">
        <f>IF(N90="nulová",J90,0)</f>
        <v>0</v>
      </c>
      <c r="BJ90" s="24" t="s">
        <v>82</v>
      </c>
      <c r="BK90" s="204">
        <f>ROUND(I90*H90,2)</f>
        <v>8962.27</v>
      </c>
      <c r="BL90" s="24" t="s">
        <v>164</v>
      </c>
      <c r="BM90" s="24" t="s">
        <v>1140</v>
      </c>
    </row>
    <row r="91" spans="2:47" s="1" customFormat="1" ht="204">
      <c r="B91" s="40"/>
      <c r="C91" s="62"/>
      <c r="D91" s="207" t="s">
        <v>216</v>
      </c>
      <c r="E91" s="62"/>
      <c r="F91" s="227" t="s">
        <v>511</v>
      </c>
      <c r="G91" s="62"/>
      <c r="H91" s="62"/>
      <c r="I91" s="164"/>
      <c r="J91" s="62"/>
      <c r="K91" s="62"/>
      <c r="L91" s="60"/>
      <c r="M91" s="228"/>
      <c r="N91" s="41"/>
      <c r="O91" s="41"/>
      <c r="P91" s="41"/>
      <c r="Q91" s="41"/>
      <c r="R91" s="41"/>
      <c r="S91" s="41"/>
      <c r="T91" s="77"/>
      <c r="AT91" s="24" t="s">
        <v>216</v>
      </c>
      <c r="AU91" s="24" t="s">
        <v>85</v>
      </c>
    </row>
    <row r="92" spans="2:51" s="12" customFormat="1" ht="13.5">
      <c r="B92" s="216"/>
      <c r="C92" s="217"/>
      <c r="D92" s="207" t="s">
        <v>166</v>
      </c>
      <c r="E92" s="218" t="s">
        <v>21</v>
      </c>
      <c r="F92" s="219" t="s">
        <v>1141</v>
      </c>
      <c r="G92" s="217"/>
      <c r="H92" s="220">
        <v>263.5</v>
      </c>
      <c r="I92" s="221"/>
      <c r="J92" s="217"/>
      <c r="K92" s="217"/>
      <c r="L92" s="222"/>
      <c r="M92" s="223"/>
      <c r="N92" s="224"/>
      <c r="O92" s="224"/>
      <c r="P92" s="224"/>
      <c r="Q92" s="224"/>
      <c r="R92" s="224"/>
      <c r="S92" s="224"/>
      <c r="T92" s="225"/>
      <c r="AT92" s="226" t="s">
        <v>166</v>
      </c>
      <c r="AU92" s="226" t="s">
        <v>85</v>
      </c>
      <c r="AV92" s="12" t="s">
        <v>85</v>
      </c>
      <c r="AW92" s="12" t="s">
        <v>37</v>
      </c>
      <c r="AX92" s="12" t="s">
        <v>74</v>
      </c>
      <c r="AY92" s="226" t="s">
        <v>157</v>
      </c>
    </row>
    <row r="93" spans="2:51" s="12" customFormat="1" ht="13.5">
      <c r="B93" s="216"/>
      <c r="C93" s="217"/>
      <c r="D93" s="207" t="s">
        <v>166</v>
      </c>
      <c r="E93" s="218" t="s">
        <v>21</v>
      </c>
      <c r="F93" s="219" t="s">
        <v>1142</v>
      </c>
      <c r="G93" s="217"/>
      <c r="H93" s="220">
        <v>135</v>
      </c>
      <c r="I93" s="221"/>
      <c r="J93" s="217"/>
      <c r="K93" s="217"/>
      <c r="L93" s="222"/>
      <c r="M93" s="223"/>
      <c r="N93" s="224"/>
      <c r="O93" s="224"/>
      <c r="P93" s="224"/>
      <c r="Q93" s="224"/>
      <c r="R93" s="224"/>
      <c r="S93" s="224"/>
      <c r="T93" s="225"/>
      <c r="AT93" s="226" t="s">
        <v>166</v>
      </c>
      <c r="AU93" s="226" t="s">
        <v>85</v>
      </c>
      <c r="AV93" s="12" t="s">
        <v>85</v>
      </c>
      <c r="AW93" s="12" t="s">
        <v>37</v>
      </c>
      <c r="AX93" s="12" t="s">
        <v>74</v>
      </c>
      <c r="AY93" s="226" t="s">
        <v>157</v>
      </c>
    </row>
    <row r="94" spans="2:51" s="13" customFormat="1" ht="13.5">
      <c r="B94" s="232"/>
      <c r="C94" s="233"/>
      <c r="D94" s="207" t="s">
        <v>166</v>
      </c>
      <c r="E94" s="234" t="s">
        <v>21</v>
      </c>
      <c r="F94" s="235" t="s">
        <v>285</v>
      </c>
      <c r="G94" s="233"/>
      <c r="H94" s="236">
        <v>398.5</v>
      </c>
      <c r="I94" s="237"/>
      <c r="J94" s="233"/>
      <c r="K94" s="233"/>
      <c r="L94" s="238"/>
      <c r="M94" s="239"/>
      <c r="N94" s="240"/>
      <c r="O94" s="240"/>
      <c r="P94" s="240"/>
      <c r="Q94" s="240"/>
      <c r="R94" s="240"/>
      <c r="S94" s="240"/>
      <c r="T94" s="241"/>
      <c r="AT94" s="242" t="s">
        <v>166</v>
      </c>
      <c r="AU94" s="242" t="s">
        <v>85</v>
      </c>
      <c r="AV94" s="13" t="s">
        <v>164</v>
      </c>
      <c r="AW94" s="13" t="s">
        <v>37</v>
      </c>
      <c r="AX94" s="13" t="s">
        <v>82</v>
      </c>
      <c r="AY94" s="242" t="s">
        <v>157</v>
      </c>
    </row>
    <row r="95" spans="2:63" s="10" customFormat="1" ht="29.85" customHeight="1">
      <c r="B95" s="177"/>
      <c r="C95" s="178"/>
      <c r="D95" s="179" t="s">
        <v>73</v>
      </c>
      <c r="E95" s="191" t="s">
        <v>85</v>
      </c>
      <c r="F95" s="191" t="s">
        <v>543</v>
      </c>
      <c r="G95" s="178"/>
      <c r="H95" s="178"/>
      <c r="I95" s="181"/>
      <c r="J95" s="192">
        <f>BK95</f>
        <v>0</v>
      </c>
      <c r="K95" s="178"/>
      <c r="L95" s="183"/>
      <c r="M95" s="184"/>
      <c r="N95" s="185"/>
      <c r="O95" s="185"/>
      <c r="P95" s="186">
        <v>0</v>
      </c>
      <c r="Q95" s="185"/>
      <c r="R95" s="186">
        <v>0</v>
      </c>
      <c r="S95" s="185"/>
      <c r="T95" s="187">
        <v>0</v>
      </c>
      <c r="AR95" s="188" t="s">
        <v>82</v>
      </c>
      <c r="AT95" s="189" t="s">
        <v>73</v>
      </c>
      <c r="AU95" s="189" t="s">
        <v>82</v>
      </c>
      <c r="AY95" s="188" t="s">
        <v>157</v>
      </c>
      <c r="BK95" s="190">
        <v>0</v>
      </c>
    </row>
    <row r="96" spans="2:63" s="10" customFormat="1" ht="19.95" customHeight="1">
      <c r="B96" s="177"/>
      <c r="C96" s="178"/>
      <c r="D96" s="179" t="s">
        <v>73</v>
      </c>
      <c r="E96" s="191" t="s">
        <v>180</v>
      </c>
      <c r="F96" s="191" t="s">
        <v>630</v>
      </c>
      <c r="G96" s="178"/>
      <c r="H96" s="178"/>
      <c r="I96" s="181"/>
      <c r="J96" s="192">
        <f>BK96</f>
        <v>268910.39999999997</v>
      </c>
      <c r="K96" s="178"/>
      <c r="L96" s="183"/>
      <c r="M96" s="184"/>
      <c r="N96" s="185"/>
      <c r="O96" s="185"/>
      <c r="P96" s="186">
        <f>SUM(P97:P101)</f>
        <v>0</v>
      </c>
      <c r="Q96" s="185"/>
      <c r="R96" s="186">
        <f>SUM(R97:R101)</f>
        <v>10.125</v>
      </c>
      <c r="S96" s="185"/>
      <c r="T96" s="187">
        <f>SUM(T97:T101)</f>
        <v>0</v>
      </c>
      <c r="AR96" s="188" t="s">
        <v>82</v>
      </c>
      <c r="AT96" s="189" t="s">
        <v>73</v>
      </c>
      <c r="AU96" s="189" t="s">
        <v>82</v>
      </c>
      <c r="AY96" s="188" t="s">
        <v>157</v>
      </c>
      <c r="BK96" s="190">
        <f>SUM(BK97:BK101)</f>
        <v>268910.39999999997</v>
      </c>
    </row>
    <row r="97" spans="2:65" s="1" customFormat="1" ht="14.4" customHeight="1">
      <c r="B97" s="40"/>
      <c r="C97" s="193" t="s">
        <v>180</v>
      </c>
      <c r="D97" s="193" t="s">
        <v>160</v>
      </c>
      <c r="E97" s="194" t="s">
        <v>1143</v>
      </c>
      <c r="F97" s="195" t="s">
        <v>1144</v>
      </c>
      <c r="G97" s="196" t="s">
        <v>226</v>
      </c>
      <c r="H97" s="197">
        <v>3</v>
      </c>
      <c r="I97" s="198">
        <v>8063.43</v>
      </c>
      <c r="J97" s="199">
        <f>ROUND(I97*H97,2)</f>
        <v>24190.29</v>
      </c>
      <c r="K97" s="195" t="s">
        <v>214</v>
      </c>
      <c r="L97" s="60"/>
      <c r="M97" s="200" t="s">
        <v>21</v>
      </c>
      <c r="N97" s="201" t="s">
        <v>45</v>
      </c>
      <c r="O97" s="41"/>
      <c r="P97" s="202">
        <f>O97*H97</f>
        <v>0</v>
      </c>
      <c r="Q97" s="202">
        <v>0</v>
      </c>
      <c r="R97" s="202">
        <f>Q97*H97</f>
        <v>0</v>
      </c>
      <c r="S97" s="202">
        <v>0</v>
      </c>
      <c r="T97" s="203">
        <f>S97*H97</f>
        <v>0</v>
      </c>
      <c r="AR97" s="24" t="s">
        <v>164</v>
      </c>
      <c r="AT97" s="24" t="s">
        <v>160</v>
      </c>
      <c r="AU97" s="24" t="s">
        <v>85</v>
      </c>
      <c r="AY97" s="24" t="s">
        <v>157</v>
      </c>
      <c r="BE97" s="204">
        <f>IF(N97="základní",J97,0)</f>
        <v>24190.29</v>
      </c>
      <c r="BF97" s="204">
        <f>IF(N97="snížená",J97,0)</f>
        <v>0</v>
      </c>
      <c r="BG97" s="204">
        <f>IF(N97="zákl. přenesená",J97,0)</f>
        <v>0</v>
      </c>
      <c r="BH97" s="204">
        <f>IF(N97="sníž. přenesená",J97,0)</f>
        <v>0</v>
      </c>
      <c r="BI97" s="204">
        <f>IF(N97="nulová",J97,0)</f>
        <v>0</v>
      </c>
      <c r="BJ97" s="24" t="s">
        <v>82</v>
      </c>
      <c r="BK97" s="204">
        <f>ROUND(I97*H97,2)</f>
        <v>24190.29</v>
      </c>
      <c r="BL97" s="24" t="s">
        <v>164</v>
      </c>
      <c r="BM97" s="24" t="s">
        <v>1145</v>
      </c>
    </row>
    <row r="98" spans="2:47" s="1" customFormat="1" ht="96">
      <c r="B98" s="40"/>
      <c r="C98" s="62"/>
      <c r="D98" s="207" t="s">
        <v>216</v>
      </c>
      <c r="E98" s="62"/>
      <c r="F98" s="227" t="s">
        <v>1146</v>
      </c>
      <c r="G98" s="62"/>
      <c r="H98" s="62"/>
      <c r="I98" s="164"/>
      <c r="J98" s="62"/>
      <c r="K98" s="62"/>
      <c r="L98" s="60"/>
      <c r="M98" s="228"/>
      <c r="N98" s="41"/>
      <c r="O98" s="41"/>
      <c r="P98" s="41"/>
      <c r="Q98" s="41"/>
      <c r="R98" s="41"/>
      <c r="S98" s="41"/>
      <c r="T98" s="77"/>
      <c r="AT98" s="24" t="s">
        <v>216</v>
      </c>
      <c r="AU98" s="24" t="s">
        <v>85</v>
      </c>
    </row>
    <row r="99" spans="2:51" s="12" customFormat="1" ht="13.5">
      <c r="B99" s="216"/>
      <c r="C99" s="217"/>
      <c r="D99" s="207" t="s">
        <v>166</v>
      </c>
      <c r="E99" s="218" t="s">
        <v>21</v>
      </c>
      <c r="F99" s="219" t="s">
        <v>1147</v>
      </c>
      <c r="G99" s="217"/>
      <c r="H99" s="220">
        <v>3</v>
      </c>
      <c r="I99" s="221"/>
      <c r="J99" s="217"/>
      <c r="K99" s="217"/>
      <c r="L99" s="222"/>
      <c r="M99" s="223"/>
      <c r="N99" s="224"/>
      <c r="O99" s="224"/>
      <c r="P99" s="224"/>
      <c r="Q99" s="224"/>
      <c r="R99" s="224"/>
      <c r="S99" s="224"/>
      <c r="T99" s="225"/>
      <c r="AT99" s="226" t="s">
        <v>166</v>
      </c>
      <c r="AU99" s="226" t="s">
        <v>85</v>
      </c>
      <c r="AV99" s="12" t="s">
        <v>85</v>
      </c>
      <c r="AW99" s="12" t="s">
        <v>37</v>
      </c>
      <c r="AX99" s="12" t="s">
        <v>82</v>
      </c>
      <c r="AY99" s="226" t="s">
        <v>157</v>
      </c>
    </row>
    <row r="100" spans="2:65" s="1" customFormat="1" ht="14.4" customHeight="1">
      <c r="B100" s="40"/>
      <c r="C100" s="244" t="s">
        <v>164</v>
      </c>
      <c r="D100" s="244" t="s">
        <v>457</v>
      </c>
      <c r="E100" s="245" t="s">
        <v>1148</v>
      </c>
      <c r="F100" s="246" t="s">
        <v>1149</v>
      </c>
      <c r="G100" s="247" t="s">
        <v>226</v>
      </c>
      <c r="H100" s="248">
        <v>3</v>
      </c>
      <c r="I100" s="249">
        <v>81573.37</v>
      </c>
      <c r="J100" s="250">
        <f>ROUND(I100*H100,2)</f>
        <v>244720.11</v>
      </c>
      <c r="K100" s="246" t="s">
        <v>21</v>
      </c>
      <c r="L100" s="251"/>
      <c r="M100" s="252" t="s">
        <v>21</v>
      </c>
      <c r="N100" s="253" t="s">
        <v>45</v>
      </c>
      <c r="O100" s="41"/>
      <c r="P100" s="202">
        <f>O100*H100</f>
        <v>0</v>
      </c>
      <c r="Q100" s="202">
        <v>3.375</v>
      </c>
      <c r="R100" s="202">
        <f>Q100*H100</f>
        <v>10.125</v>
      </c>
      <c r="S100" s="202">
        <v>0</v>
      </c>
      <c r="T100" s="203">
        <f>S100*H100</f>
        <v>0</v>
      </c>
      <c r="AR100" s="24" t="s">
        <v>251</v>
      </c>
      <c r="AT100" s="24" t="s">
        <v>457</v>
      </c>
      <c r="AU100" s="24" t="s">
        <v>85</v>
      </c>
      <c r="AY100" s="24" t="s">
        <v>157</v>
      </c>
      <c r="BE100" s="204">
        <f>IF(N100="základní",J100,0)</f>
        <v>244720.11</v>
      </c>
      <c r="BF100" s="204">
        <f>IF(N100="snížená",J100,0)</f>
        <v>0</v>
      </c>
      <c r="BG100" s="204">
        <f>IF(N100="zákl. přenesená",J100,0)</f>
        <v>0</v>
      </c>
      <c r="BH100" s="204">
        <f>IF(N100="sníž. přenesená",J100,0)</f>
        <v>0</v>
      </c>
      <c r="BI100" s="204">
        <f>IF(N100="nulová",J100,0)</f>
        <v>0</v>
      </c>
      <c r="BJ100" s="24" t="s">
        <v>82</v>
      </c>
      <c r="BK100" s="204">
        <f>ROUND(I100*H100,2)</f>
        <v>244720.11</v>
      </c>
      <c r="BL100" s="24" t="s">
        <v>164</v>
      </c>
      <c r="BM100" s="24" t="s">
        <v>1150</v>
      </c>
    </row>
    <row r="101" spans="2:51" s="12" customFormat="1" ht="13.5">
      <c r="B101" s="216"/>
      <c r="C101" s="217"/>
      <c r="D101" s="207" t="s">
        <v>166</v>
      </c>
      <c r="E101" s="218" t="s">
        <v>21</v>
      </c>
      <c r="F101" s="219" t="s">
        <v>180</v>
      </c>
      <c r="G101" s="217"/>
      <c r="H101" s="220">
        <v>3</v>
      </c>
      <c r="I101" s="221"/>
      <c r="J101" s="217"/>
      <c r="K101" s="217"/>
      <c r="L101" s="222"/>
      <c r="M101" s="223"/>
      <c r="N101" s="224"/>
      <c r="O101" s="224"/>
      <c r="P101" s="224"/>
      <c r="Q101" s="224"/>
      <c r="R101" s="224"/>
      <c r="S101" s="224"/>
      <c r="T101" s="225"/>
      <c r="AT101" s="226" t="s">
        <v>166</v>
      </c>
      <c r="AU101" s="226" t="s">
        <v>85</v>
      </c>
      <c r="AV101" s="12" t="s">
        <v>85</v>
      </c>
      <c r="AW101" s="12" t="s">
        <v>37</v>
      </c>
      <c r="AX101" s="12" t="s">
        <v>82</v>
      </c>
      <c r="AY101" s="226" t="s">
        <v>157</v>
      </c>
    </row>
    <row r="102" spans="2:63" s="10" customFormat="1" ht="29.85" customHeight="1">
      <c r="B102" s="177"/>
      <c r="C102" s="178"/>
      <c r="D102" s="179" t="s">
        <v>73</v>
      </c>
      <c r="E102" s="191" t="s">
        <v>156</v>
      </c>
      <c r="F102" s="191" t="s">
        <v>695</v>
      </c>
      <c r="G102" s="178"/>
      <c r="H102" s="178"/>
      <c r="I102" s="181"/>
      <c r="J102" s="192">
        <f>BK102</f>
        <v>124959.7</v>
      </c>
      <c r="K102" s="178"/>
      <c r="L102" s="183"/>
      <c r="M102" s="184"/>
      <c r="N102" s="185"/>
      <c r="O102" s="185"/>
      <c r="P102" s="186">
        <f>SUM(P103:P115)</f>
        <v>0</v>
      </c>
      <c r="Q102" s="185"/>
      <c r="R102" s="186">
        <f>SUM(R103:R115)</f>
        <v>0</v>
      </c>
      <c r="S102" s="185"/>
      <c r="T102" s="187">
        <f>SUM(T103:T115)</f>
        <v>0</v>
      </c>
      <c r="AR102" s="188" t="s">
        <v>82</v>
      </c>
      <c r="AT102" s="189" t="s">
        <v>73</v>
      </c>
      <c r="AU102" s="189" t="s">
        <v>82</v>
      </c>
      <c r="AY102" s="188" t="s">
        <v>157</v>
      </c>
      <c r="BK102" s="190">
        <f>SUM(BK103:BK115)</f>
        <v>124959.7</v>
      </c>
    </row>
    <row r="103" spans="2:65" s="1" customFormat="1" ht="22.8" customHeight="1">
      <c r="B103" s="40"/>
      <c r="C103" s="193" t="s">
        <v>156</v>
      </c>
      <c r="D103" s="193" t="s">
        <v>160</v>
      </c>
      <c r="E103" s="194" t="s">
        <v>697</v>
      </c>
      <c r="F103" s="195" t="s">
        <v>698</v>
      </c>
      <c r="G103" s="196" t="s">
        <v>213</v>
      </c>
      <c r="H103" s="197">
        <v>263.5</v>
      </c>
      <c r="I103" s="198">
        <v>213.88</v>
      </c>
      <c r="J103" s="199">
        <f>ROUND(I103*H103,2)</f>
        <v>56357.38</v>
      </c>
      <c r="K103" s="195" t="s">
        <v>214</v>
      </c>
      <c r="L103" s="60"/>
      <c r="M103" s="200" t="s">
        <v>21</v>
      </c>
      <c r="N103" s="201" t="s">
        <v>45</v>
      </c>
      <c r="O103" s="41"/>
      <c r="P103" s="202">
        <f>O103*H103</f>
        <v>0</v>
      </c>
      <c r="Q103" s="202">
        <v>0</v>
      </c>
      <c r="R103" s="202">
        <f>Q103*H103</f>
        <v>0</v>
      </c>
      <c r="S103" s="202">
        <v>0</v>
      </c>
      <c r="T103" s="203">
        <f>S103*H103</f>
        <v>0</v>
      </c>
      <c r="AR103" s="24" t="s">
        <v>164</v>
      </c>
      <c r="AT103" s="24" t="s">
        <v>160</v>
      </c>
      <c r="AU103" s="24" t="s">
        <v>85</v>
      </c>
      <c r="AY103" s="24" t="s">
        <v>157</v>
      </c>
      <c r="BE103" s="204">
        <f>IF(N103="základní",J103,0)</f>
        <v>56357.38</v>
      </c>
      <c r="BF103" s="204">
        <f>IF(N103="snížená",J103,0)</f>
        <v>0</v>
      </c>
      <c r="BG103" s="204">
        <f>IF(N103="zákl. přenesená",J103,0)</f>
        <v>0</v>
      </c>
      <c r="BH103" s="204">
        <f>IF(N103="sníž. přenesená",J103,0)</f>
        <v>0</v>
      </c>
      <c r="BI103" s="204">
        <f>IF(N103="nulová",J103,0)</f>
        <v>0</v>
      </c>
      <c r="BJ103" s="24" t="s">
        <v>82</v>
      </c>
      <c r="BK103" s="204">
        <f>ROUND(I103*H103,2)</f>
        <v>56357.38</v>
      </c>
      <c r="BL103" s="24" t="s">
        <v>164</v>
      </c>
      <c r="BM103" s="24" t="s">
        <v>1151</v>
      </c>
    </row>
    <row r="104" spans="2:51" s="12" customFormat="1" ht="13.5">
      <c r="B104" s="216"/>
      <c r="C104" s="217"/>
      <c r="D104" s="207" t="s">
        <v>166</v>
      </c>
      <c r="E104" s="218" t="s">
        <v>21</v>
      </c>
      <c r="F104" s="219" t="s">
        <v>1152</v>
      </c>
      <c r="G104" s="217"/>
      <c r="H104" s="220">
        <v>263.5</v>
      </c>
      <c r="I104" s="221"/>
      <c r="J104" s="217"/>
      <c r="K104" s="217"/>
      <c r="L104" s="222"/>
      <c r="M104" s="223"/>
      <c r="N104" s="224"/>
      <c r="O104" s="224"/>
      <c r="P104" s="224"/>
      <c r="Q104" s="224"/>
      <c r="R104" s="224"/>
      <c r="S104" s="224"/>
      <c r="T104" s="225"/>
      <c r="AT104" s="226" t="s">
        <v>166</v>
      </c>
      <c r="AU104" s="226" t="s">
        <v>85</v>
      </c>
      <c r="AV104" s="12" t="s">
        <v>85</v>
      </c>
      <c r="AW104" s="12" t="s">
        <v>37</v>
      </c>
      <c r="AX104" s="12" t="s">
        <v>82</v>
      </c>
      <c r="AY104" s="226" t="s">
        <v>157</v>
      </c>
    </row>
    <row r="105" spans="2:65" s="1" customFormat="1" ht="22.8" customHeight="1">
      <c r="B105" s="40"/>
      <c r="C105" s="193" t="s">
        <v>239</v>
      </c>
      <c r="D105" s="193" t="s">
        <v>160</v>
      </c>
      <c r="E105" s="194" t="s">
        <v>1153</v>
      </c>
      <c r="F105" s="195" t="s">
        <v>1154</v>
      </c>
      <c r="G105" s="196" t="s">
        <v>213</v>
      </c>
      <c r="H105" s="197">
        <v>243</v>
      </c>
      <c r="I105" s="198">
        <v>108.41</v>
      </c>
      <c r="J105" s="199">
        <f>ROUND(I105*H105,2)</f>
        <v>26343.63</v>
      </c>
      <c r="K105" s="195" t="s">
        <v>214</v>
      </c>
      <c r="L105" s="60"/>
      <c r="M105" s="200" t="s">
        <v>21</v>
      </c>
      <c r="N105" s="201" t="s">
        <v>45</v>
      </c>
      <c r="O105" s="41"/>
      <c r="P105" s="202">
        <f>O105*H105</f>
        <v>0</v>
      </c>
      <c r="Q105" s="202">
        <v>0</v>
      </c>
      <c r="R105" s="202">
        <f>Q105*H105</f>
        <v>0</v>
      </c>
      <c r="S105" s="202">
        <v>0</v>
      </c>
      <c r="T105" s="203">
        <f>S105*H105</f>
        <v>0</v>
      </c>
      <c r="AR105" s="24" t="s">
        <v>164</v>
      </c>
      <c r="AT105" s="24" t="s">
        <v>160</v>
      </c>
      <c r="AU105" s="24" t="s">
        <v>85</v>
      </c>
      <c r="AY105" s="24" t="s">
        <v>157</v>
      </c>
      <c r="BE105" s="204">
        <f>IF(N105="základní",J105,0)</f>
        <v>26343.63</v>
      </c>
      <c r="BF105" s="204">
        <f>IF(N105="snížená",J105,0)</f>
        <v>0</v>
      </c>
      <c r="BG105" s="204">
        <f>IF(N105="zákl. přenesená",J105,0)</f>
        <v>0</v>
      </c>
      <c r="BH105" s="204">
        <f>IF(N105="sníž. přenesená",J105,0)</f>
        <v>0</v>
      </c>
      <c r="BI105" s="204">
        <f>IF(N105="nulová",J105,0)</f>
        <v>0</v>
      </c>
      <c r="BJ105" s="24" t="s">
        <v>82</v>
      </c>
      <c r="BK105" s="204">
        <f>ROUND(I105*H105,2)</f>
        <v>26343.63</v>
      </c>
      <c r="BL105" s="24" t="s">
        <v>164</v>
      </c>
      <c r="BM105" s="24" t="s">
        <v>1155</v>
      </c>
    </row>
    <row r="106" spans="2:51" s="12" customFormat="1" ht="13.5">
      <c r="B106" s="216"/>
      <c r="C106" s="217"/>
      <c r="D106" s="207" t="s">
        <v>166</v>
      </c>
      <c r="E106" s="218" t="s">
        <v>21</v>
      </c>
      <c r="F106" s="219" t="s">
        <v>1156</v>
      </c>
      <c r="G106" s="217"/>
      <c r="H106" s="220">
        <v>243</v>
      </c>
      <c r="I106" s="221"/>
      <c r="J106" s="217"/>
      <c r="K106" s="217"/>
      <c r="L106" s="222"/>
      <c r="M106" s="223"/>
      <c r="N106" s="224"/>
      <c r="O106" s="224"/>
      <c r="P106" s="224"/>
      <c r="Q106" s="224"/>
      <c r="R106" s="224"/>
      <c r="S106" s="224"/>
      <c r="T106" s="225"/>
      <c r="AT106" s="226" t="s">
        <v>166</v>
      </c>
      <c r="AU106" s="226" t="s">
        <v>85</v>
      </c>
      <c r="AV106" s="12" t="s">
        <v>85</v>
      </c>
      <c r="AW106" s="12" t="s">
        <v>37</v>
      </c>
      <c r="AX106" s="12" t="s">
        <v>82</v>
      </c>
      <c r="AY106" s="226" t="s">
        <v>157</v>
      </c>
    </row>
    <row r="107" spans="2:65" s="1" customFormat="1" ht="14.4" customHeight="1">
      <c r="B107" s="40"/>
      <c r="C107" s="193" t="s">
        <v>245</v>
      </c>
      <c r="D107" s="193" t="s">
        <v>160</v>
      </c>
      <c r="E107" s="194" t="s">
        <v>731</v>
      </c>
      <c r="F107" s="195" t="s">
        <v>732</v>
      </c>
      <c r="G107" s="196" t="s">
        <v>275</v>
      </c>
      <c r="H107" s="197">
        <v>117.6</v>
      </c>
      <c r="I107" s="198">
        <v>167.17</v>
      </c>
      <c r="J107" s="199">
        <f>ROUND(I107*H107,2)</f>
        <v>19659.19</v>
      </c>
      <c r="K107" s="195" t="s">
        <v>214</v>
      </c>
      <c r="L107" s="60"/>
      <c r="M107" s="200" t="s">
        <v>21</v>
      </c>
      <c r="N107" s="201" t="s">
        <v>45</v>
      </c>
      <c r="O107" s="41"/>
      <c r="P107" s="202">
        <f>O107*H107</f>
        <v>0</v>
      </c>
      <c r="Q107" s="202">
        <v>0</v>
      </c>
      <c r="R107" s="202">
        <f>Q107*H107</f>
        <v>0</v>
      </c>
      <c r="S107" s="202">
        <v>0</v>
      </c>
      <c r="T107" s="203">
        <f>S107*H107</f>
        <v>0</v>
      </c>
      <c r="AR107" s="24" t="s">
        <v>164</v>
      </c>
      <c r="AT107" s="24" t="s">
        <v>160</v>
      </c>
      <c r="AU107" s="24" t="s">
        <v>85</v>
      </c>
      <c r="AY107" s="24" t="s">
        <v>157</v>
      </c>
      <c r="BE107" s="204">
        <f>IF(N107="základní",J107,0)</f>
        <v>19659.19</v>
      </c>
      <c r="BF107" s="204">
        <f>IF(N107="snížená",J107,0)</f>
        <v>0</v>
      </c>
      <c r="BG107" s="204">
        <f>IF(N107="zákl. přenesená",J107,0)</f>
        <v>0</v>
      </c>
      <c r="BH107" s="204">
        <f>IF(N107="sníž. přenesená",J107,0)</f>
        <v>0</v>
      </c>
      <c r="BI107" s="204">
        <f>IF(N107="nulová",J107,0)</f>
        <v>0</v>
      </c>
      <c r="BJ107" s="24" t="s">
        <v>82</v>
      </c>
      <c r="BK107" s="204">
        <f>ROUND(I107*H107,2)</f>
        <v>19659.19</v>
      </c>
      <c r="BL107" s="24" t="s">
        <v>164</v>
      </c>
      <c r="BM107" s="24" t="s">
        <v>1157</v>
      </c>
    </row>
    <row r="108" spans="2:47" s="1" customFormat="1" ht="72">
      <c r="B108" s="40"/>
      <c r="C108" s="62"/>
      <c r="D108" s="207" t="s">
        <v>216</v>
      </c>
      <c r="E108" s="62"/>
      <c r="F108" s="227" t="s">
        <v>734</v>
      </c>
      <c r="G108" s="62"/>
      <c r="H108" s="62"/>
      <c r="I108" s="164"/>
      <c r="J108" s="62"/>
      <c r="K108" s="62"/>
      <c r="L108" s="60"/>
      <c r="M108" s="228"/>
      <c r="N108" s="41"/>
      <c r="O108" s="41"/>
      <c r="P108" s="41"/>
      <c r="Q108" s="41"/>
      <c r="R108" s="41"/>
      <c r="S108" s="41"/>
      <c r="T108" s="77"/>
      <c r="AT108" s="24" t="s">
        <v>216</v>
      </c>
      <c r="AU108" s="24" t="s">
        <v>85</v>
      </c>
    </row>
    <row r="109" spans="2:51" s="12" customFormat="1" ht="13.5">
      <c r="B109" s="216"/>
      <c r="C109" s="217"/>
      <c r="D109" s="207" t="s">
        <v>166</v>
      </c>
      <c r="E109" s="218" t="s">
        <v>21</v>
      </c>
      <c r="F109" s="219" t="s">
        <v>1158</v>
      </c>
      <c r="G109" s="217"/>
      <c r="H109" s="220">
        <v>117.6</v>
      </c>
      <c r="I109" s="221"/>
      <c r="J109" s="217"/>
      <c r="K109" s="217"/>
      <c r="L109" s="222"/>
      <c r="M109" s="223"/>
      <c r="N109" s="224"/>
      <c r="O109" s="224"/>
      <c r="P109" s="224"/>
      <c r="Q109" s="224"/>
      <c r="R109" s="224"/>
      <c r="S109" s="224"/>
      <c r="T109" s="225"/>
      <c r="AT109" s="226" t="s">
        <v>166</v>
      </c>
      <c r="AU109" s="226" t="s">
        <v>85</v>
      </c>
      <c r="AV109" s="12" t="s">
        <v>85</v>
      </c>
      <c r="AW109" s="12" t="s">
        <v>37</v>
      </c>
      <c r="AX109" s="12" t="s">
        <v>82</v>
      </c>
      <c r="AY109" s="226" t="s">
        <v>157</v>
      </c>
    </row>
    <row r="110" spans="2:65" s="1" customFormat="1" ht="22.8" customHeight="1">
      <c r="B110" s="40"/>
      <c r="C110" s="193" t="s">
        <v>251</v>
      </c>
      <c r="D110" s="193" t="s">
        <v>160</v>
      </c>
      <c r="E110" s="194" t="s">
        <v>1159</v>
      </c>
      <c r="F110" s="195" t="s">
        <v>1160</v>
      </c>
      <c r="G110" s="196" t="s">
        <v>213</v>
      </c>
      <c r="H110" s="197">
        <v>243</v>
      </c>
      <c r="I110" s="198">
        <v>43.02</v>
      </c>
      <c r="J110" s="199">
        <f>ROUND(I110*H110,2)</f>
        <v>10453.86</v>
      </c>
      <c r="K110" s="195" t="s">
        <v>214</v>
      </c>
      <c r="L110" s="60"/>
      <c r="M110" s="200" t="s">
        <v>21</v>
      </c>
      <c r="N110" s="201" t="s">
        <v>45</v>
      </c>
      <c r="O110" s="41"/>
      <c r="P110" s="202">
        <f>O110*H110</f>
        <v>0</v>
      </c>
      <c r="Q110" s="202">
        <v>0</v>
      </c>
      <c r="R110" s="202">
        <f>Q110*H110</f>
        <v>0</v>
      </c>
      <c r="S110" s="202">
        <v>0</v>
      </c>
      <c r="T110" s="203">
        <f>S110*H110</f>
        <v>0</v>
      </c>
      <c r="AR110" s="24" t="s">
        <v>164</v>
      </c>
      <c r="AT110" s="24" t="s">
        <v>160</v>
      </c>
      <c r="AU110" s="24" t="s">
        <v>85</v>
      </c>
      <c r="AY110" s="24" t="s">
        <v>157</v>
      </c>
      <c r="BE110" s="204">
        <f>IF(N110="základní",J110,0)</f>
        <v>10453.86</v>
      </c>
      <c r="BF110" s="204">
        <f>IF(N110="snížená",J110,0)</f>
        <v>0</v>
      </c>
      <c r="BG110" s="204">
        <f>IF(N110="zákl. přenesená",J110,0)</f>
        <v>0</v>
      </c>
      <c r="BH110" s="204">
        <f>IF(N110="sníž. přenesená",J110,0)</f>
        <v>0</v>
      </c>
      <c r="BI110" s="204">
        <f>IF(N110="nulová",J110,0)</f>
        <v>0</v>
      </c>
      <c r="BJ110" s="24" t="s">
        <v>82</v>
      </c>
      <c r="BK110" s="204">
        <f>ROUND(I110*H110,2)</f>
        <v>10453.86</v>
      </c>
      <c r="BL110" s="24" t="s">
        <v>164</v>
      </c>
      <c r="BM110" s="24" t="s">
        <v>1161</v>
      </c>
    </row>
    <row r="111" spans="2:47" s="1" customFormat="1" ht="48">
      <c r="B111" s="40"/>
      <c r="C111" s="62"/>
      <c r="D111" s="207" t="s">
        <v>216</v>
      </c>
      <c r="E111" s="62"/>
      <c r="F111" s="227" t="s">
        <v>1162</v>
      </c>
      <c r="G111" s="62"/>
      <c r="H111" s="62"/>
      <c r="I111" s="164"/>
      <c r="J111" s="62"/>
      <c r="K111" s="62"/>
      <c r="L111" s="60"/>
      <c r="M111" s="228"/>
      <c r="N111" s="41"/>
      <c r="O111" s="41"/>
      <c r="P111" s="41"/>
      <c r="Q111" s="41"/>
      <c r="R111" s="41"/>
      <c r="S111" s="41"/>
      <c r="T111" s="77"/>
      <c r="AT111" s="24" t="s">
        <v>216</v>
      </c>
      <c r="AU111" s="24" t="s">
        <v>85</v>
      </c>
    </row>
    <row r="112" spans="2:51" s="12" customFormat="1" ht="13.5">
      <c r="B112" s="216"/>
      <c r="C112" s="217"/>
      <c r="D112" s="207" t="s">
        <v>166</v>
      </c>
      <c r="E112" s="218" t="s">
        <v>21</v>
      </c>
      <c r="F112" s="219" t="s">
        <v>1156</v>
      </c>
      <c r="G112" s="217"/>
      <c r="H112" s="220">
        <v>243</v>
      </c>
      <c r="I112" s="221"/>
      <c r="J112" s="217"/>
      <c r="K112" s="217"/>
      <c r="L112" s="222"/>
      <c r="M112" s="223"/>
      <c r="N112" s="224"/>
      <c r="O112" s="224"/>
      <c r="P112" s="224"/>
      <c r="Q112" s="224"/>
      <c r="R112" s="224"/>
      <c r="S112" s="224"/>
      <c r="T112" s="225"/>
      <c r="AT112" s="226" t="s">
        <v>166</v>
      </c>
      <c r="AU112" s="226" t="s">
        <v>85</v>
      </c>
      <c r="AV112" s="12" t="s">
        <v>85</v>
      </c>
      <c r="AW112" s="12" t="s">
        <v>37</v>
      </c>
      <c r="AX112" s="12" t="s">
        <v>82</v>
      </c>
      <c r="AY112" s="226" t="s">
        <v>157</v>
      </c>
    </row>
    <row r="113" spans="2:65" s="1" customFormat="1" ht="14.4" customHeight="1">
      <c r="B113" s="40"/>
      <c r="C113" s="193" t="s">
        <v>256</v>
      </c>
      <c r="D113" s="193" t="s">
        <v>160</v>
      </c>
      <c r="E113" s="194" t="s">
        <v>1163</v>
      </c>
      <c r="F113" s="195" t="s">
        <v>1164</v>
      </c>
      <c r="G113" s="196" t="s">
        <v>213</v>
      </c>
      <c r="H113" s="197">
        <v>20.5</v>
      </c>
      <c r="I113" s="198">
        <v>592.47</v>
      </c>
      <c r="J113" s="199">
        <f>ROUND(I113*H113,2)</f>
        <v>12145.64</v>
      </c>
      <c r="K113" s="195" t="s">
        <v>214</v>
      </c>
      <c r="L113" s="60"/>
      <c r="M113" s="200" t="s">
        <v>21</v>
      </c>
      <c r="N113" s="201" t="s">
        <v>45</v>
      </c>
      <c r="O113" s="41"/>
      <c r="P113" s="202">
        <f>O113*H113</f>
        <v>0</v>
      </c>
      <c r="Q113" s="202">
        <v>0</v>
      </c>
      <c r="R113" s="202">
        <f>Q113*H113</f>
        <v>0</v>
      </c>
      <c r="S113" s="202">
        <v>0</v>
      </c>
      <c r="T113" s="203">
        <f>S113*H113</f>
        <v>0</v>
      </c>
      <c r="AR113" s="24" t="s">
        <v>164</v>
      </c>
      <c r="AT113" s="24" t="s">
        <v>160</v>
      </c>
      <c r="AU113" s="24" t="s">
        <v>85</v>
      </c>
      <c r="AY113" s="24" t="s">
        <v>157</v>
      </c>
      <c r="BE113" s="204">
        <f>IF(N113="základní",J113,0)</f>
        <v>12145.64</v>
      </c>
      <c r="BF113" s="204">
        <f>IF(N113="snížená",J113,0)</f>
        <v>0</v>
      </c>
      <c r="BG113" s="204">
        <f>IF(N113="zákl. přenesená",J113,0)</f>
        <v>0</v>
      </c>
      <c r="BH113" s="204">
        <f>IF(N113="sníž. přenesená",J113,0)</f>
        <v>0</v>
      </c>
      <c r="BI113" s="204">
        <f>IF(N113="nulová",J113,0)</f>
        <v>0</v>
      </c>
      <c r="BJ113" s="24" t="s">
        <v>82</v>
      </c>
      <c r="BK113" s="204">
        <f>ROUND(I113*H113,2)</f>
        <v>12145.64</v>
      </c>
      <c r="BL113" s="24" t="s">
        <v>164</v>
      </c>
      <c r="BM113" s="24" t="s">
        <v>1165</v>
      </c>
    </row>
    <row r="114" spans="2:47" s="1" customFormat="1" ht="156">
      <c r="B114" s="40"/>
      <c r="C114" s="62"/>
      <c r="D114" s="207" t="s">
        <v>216</v>
      </c>
      <c r="E114" s="62"/>
      <c r="F114" s="227" t="s">
        <v>1166</v>
      </c>
      <c r="G114" s="62"/>
      <c r="H114" s="62"/>
      <c r="I114" s="164"/>
      <c r="J114" s="62"/>
      <c r="K114" s="62"/>
      <c r="L114" s="60"/>
      <c r="M114" s="228"/>
      <c r="N114" s="41"/>
      <c r="O114" s="41"/>
      <c r="P114" s="41"/>
      <c r="Q114" s="41"/>
      <c r="R114" s="41"/>
      <c r="S114" s="41"/>
      <c r="T114" s="77"/>
      <c r="AT114" s="24" t="s">
        <v>216</v>
      </c>
      <c r="AU114" s="24" t="s">
        <v>85</v>
      </c>
    </row>
    <row r="115" spans="2:51" s="12" customFormat="1" ht="13.5">
      <c r="B115" s="216"/>
      <c r="C115" s="217"/>
      <c r="D115" s="207" t="s">
        <v>166</v>
      </c>
      <c r="E115" s="218" t="s">
        <v>21</v>
      </c>
      <c r="F115" s="219" t="s">
        <v>1167</v>
      </c>
      <c r="G115" s="217"/>
      <c r="H115" s="220">
        <v>20.5</v>
      </c>
      <c r="I115" s="221"/>
      <c r="J115" s="217"/>
      <c r="K115" s="217"/>
      <c r="L115" s="222"/>
      <c r="M115" s="223"/>
      <c r="N115" s="224"/>
      <c r="O115" s="224"/>
      <c r="P115" s="224"/>
      <c r="Q115" s="224"/>
      <c r="R115" s="224"/>
      <c r="S115" s="224"/>
      <c r="T115" s="225"/>
      <c r="AT115" s="226" t="s">
        <v>166</v>
      </c>
      <c r="AU115" s="226" t="s">
        <v>85</v>
      </c>
      <c r="AV115" s="12" t="s">
        <v>85</v>
      </c>
      <c r="AW115" s="12" t="s">
        <v>37</v>
      </c>
      <c r="AX115" s="12" t="s">
        <v>82</v>
      </c>
      <c r="AY115" s="226" t="s">
        <v>157</v>
      </c>
    </row>
    <row r="116" spans="2:63" s="10" customFormat="1" ht="29.85" customHeight="1">
      <c r="B116" s="177"/>
      <c r="C116" s="178"/>
      <c r="D116" s="179" t="s">
        <v>73</v>
      </c>
      <c r="E116" s="191" t="s">
        <v>256</v>
      </c>
      <c r="F116" s="191" t="s">
        <v>1168</v>
      </c>
      <c r="G116" s="178"/>
      <c r="H116" s="178"/>
      <c r="I116" s="181"/>
      <c r="J116" s="192">
        <f>BK116</f>
        <v>188184.4</v>
      </c>
      <c r="K116" s="178"/>
      <c r="L116" s="183"/>
      <c r="M116" s="184"/>
      <c r="N116" s="185"/>
      <c r="O116" s="185"/>
      <c r="P116" s="186">
        <f>SUM(P117:P136)</f>
        <v>0</v>
      </c>
      <c r="Q116" s="185"/>
      <c r="R116" s="186">
        <f>SUM(R117:R136)</f>
        <v>18.581068</v>
      </c>
      <c r="S116" s="185"/>
      <c r="T116" s="187">
        <f>SUM(T117:T136)</f>
        <v>0</v>
      </c>
      <c r="AR116" s="188" t="s">
        <v>82</v>
      </c>
      <c r="AT116" s="189" t="s">
        <v>73</v>
      </c>
      <c r="AU116" s="189" t="s">
        <v>82</v>
      </c>
      <c r="AY116" s="188" t="s">
        <v>157</v>
      </c>
      <c r="BK116" s="190">
        <f>SUM(BK117:BK136)</f>
        <v>188184.4</v>
      </c>
    </row>
    <row r="117" spans="2:65" s="1" customFormat="1" ht="22.8" customHeight="1">
      <c r="B117" s="40"/>
      <c r="C117" s="193" t="s">
        <v>262</v>
      </c>
      <c r="D117" s="193" t="s">
        <v>160</v>
      </c>
      <c r="E117" s="194" t="s">
        <v>1169</v>
      </c>
      <c r="F117" s="195" t="s">
        <v>1170</v>
      </c>
      <c r="G117" s="196" t="s">
        <v>577</v>
      </c>
      <c r="H117" s="197">
        <v>168.7</v>
      </c>
      <c r="I117" s="198">
        <v>798.97</v>
      </c>
      <c r="J117" s="199">
        <f>ROUND(I117*H117,2)</f>
        <v>134786.24</v>
      </c>
      <c r="K117" s="195" t="s">
        <v>214</v>
      </c>
      <c r="L117" s="60"/>
      <c r="M117" s="200" t="s">
        <v>21</v>
      </c>
      <c r="N117" s="201" t="s">
        <v>45</v>
      </c>
      <c r="O117" s="41"/>
      <c r="P117" s="202">
        <f>O117*H117</f>
        <v>0</v>
      </c>
      <c r="Q117" s="202">
        <v>0.00084</v>
      </c>
      <c r="R117" s="202">
        <f>Q117*H117</f>
        <v>0.141708</v>
      </c>
      <c r="S117" s="202">
        <v>0</v>
      </c>
      <c r="T117" s="203">
        <f>S117*H117</f>
        <v>0</v>
      </c>
      <c r="AR117" s="24" t="s">
        <v>164</v>
      </c>
      <c r="AT117" s="24" t="s">
        <v>160</v>
      </c>
      <c r="AU117" s="24" t="s">
        <v>85</v>
      </c>
      <c r="AY117" s="24" t="s">
        <v>157</v>
      </c>
      <c r="BE117" s="204">
        <f>IF(N117="základní",J117,0)</f>
        <v>134786.24</v>
      </c>
      <c r="BF117" s="204">
        <f>IF(N117="snížená",J117,0)</f>
        <v>0</v>
      </c>
      <c r="BG117" s="204">
        <f>IF(N117="zákl. přenesená",J117,0)</f>
        <v>0</v>
      </c>
      <c r="BH117" s="204">
        <f>IF(N117="sníž. přenesená",J117,0)</f>
        <v>0</v>
      </c>
      <c r="BI117" s="204">
        <f>IF(N117="nulová",J117,0)</f>
        <v>0</v>
      </c>
      <c r="BJ117" s="24" t="s">
        <v>82</v>
      </c>
      <c r="BK117" s="204">
        <f>ROUND(I117*H117,2)</f>
        <v>134786.24</v>
      </c>
      <c r="BL117" s="24" t="s">
        <v>164</v>
      </c>
      <c r="BM117" s="24" t="s">
        <v>1171</v>
      </c>
    </row>
    <row r="118" spans="2:47" s="1" customFormat="1" ht="156">
      <c r="B118" s="40"/>
      <c r="C118" s="62"/>
      <c r="D118" s="207" t="s">
        <v>216</v>
      </c>
      <c r="E118" s="62"/>
      <c r="F118" s="227" t="s">
        <v>809</v>
      </c>
      <c r="G118" s="62"/>
      <c r="H118" s="62"/>
      <c r="I118" s="164"/>
      <c r="J118" s="62"/>
      <c r="K118" s="62"/>
      <c r="L118" s="60"/>
      <c r="M118" s="228"/>
      <c r="N118" s="41"/>
      <c r="O118" s="41"/>
      <c r="P118" s="41"/>
      <c r="Q118" s="41"/>
      <c r="R118" s="41"/>
      <c r="S118" s="41"/>
      <c r="T118" s="77"/>
      <c r="AT118" s="24" t="s">
        <v>216</v>
      </c>
      <c r="AU118" s="24" t="s">
        <v>85</v>
      </c>
    </row>
    <row r="119" spans="2:51" s="12" customFormat="1" ht="13.5">
      <c r="B119" s="216"/>
      <c r="C119" s="217"/>
      <c r="D119" s="207" t="s">
        <v>166</v>
      </c>
      <c r="E119" s="218" t="s">
        <v>21</v>
      </c>
      <c r="F119" s="219" t="s">
        <v>1172</v>
      </c>
      <c r="G119" s="217"/>
      <c r="H119" s="220">
        <v>168.7</v>
      </c>
      <c r="I119" s="221"/>
      <c r="J119" s="217"/>
      <c r="K119" s="217"/>
      <c r="L119" s="222"/>
      <c r="M119" s="223"/>
      <c r="N119" s="224"/>
      <c r="O119" s="224"/>
      <c r="P119" s="224"/>
      <c r="Q119" s="224"/>
      <c r="R119" s="224"/>
      <c r="S119" s="224"/>
      <c r="T119" s="225"/>
      <c r="AT119" s="226" t="s">
        <v>166</v>
      </c>
      <c r="AU119" s="226" t="s">
        <v>85</v>
      </c>
      <c r="AV119" s="12" t="s">
        <v>85</v>
      </c>
      <c r="AW119" s="12" t="s">
        <v>37</v>
      </c>
      <c r="AX119" s="12" t="s">
        <v>82</v>
      </c>
      <c r="AY119" s="226" t="s">
        <v>157</v>
      </c>
    </row>
    <row r="120" spans="2:65" s="1" customFormat="1" ht="22.8" customHeight="1">
      <c r="B120" s="40"/>
      <c r="C120" s="193" t="s">
        <v>267</v>
      </c>
      <c r="D120" s="193" t="s">
        <v>160</v>
      </c>
      <c r="E120" s="194" t="s">
        <v>851</v>
      </c>
      <c r="F120" s="195" t="s">
        <v>852</v>
      </c>
      <c r="G120" s="196" t="s">
        <v>226</v>
      </c>
      <c r="H120" s="197">
        <v>6</v>
      </c>
      <c r="I120" s="198">
        <v>694.49</v>
      </c>
      <c r="J120" s="199">
        <f>ROUND(I120*H120,2)</f>
        <v>4166.94</v>
      </c>
      <c r="K120" s="195" t="s">
        <v>214</v>
      </c>
      <c r="L120" s="60"/>
      <c r="M120" s="200" t="s">
        <v>21</v>
      </c>
      <c r="N120" s="201" t="s">
        <v>45</v>
      </c>
      <c r="O120" s="41"/>
      <c r="P120" s="202">
        <f>O120*H120</f>
        <v>0</v>
      </c>
      <c r="Q120" s="202">
        <v>0.0007</v>
      </c>
      <c r="R120" s="202">
        <f>Q120*H120</f>
        <v>0.0042</v>
      </c>
      <c r="S120" s="202">
        <v>0</v>
      </c>
      <c r="T120" s="203">
        <f>S120*H120</f>
        <v>0</v>
      </c>
      <c r="AR120" s="24" t="s">
        <v>164</v>
      </c>
      <c r="AT120" s="24" t="s">
        <v>160</v>
      </c>
      <c r="AU120" s="24" t="s">
        <v>85</v>
      </c>
      <c r="AY120" s="24" t="s">
        <v>157</v>
      </c>
      <c r="BE120" s="204">
        <f>IF(N120="základní",J120,0)</f>
        <v>4166.94</v>
      </c>
      <c r="BF120" s="204">
        <f>IF(N120="snížená",J120,0)</f>
        <v>0</v>
      </c>
      <c r="BG120" s="204">
        <f>IF(N120="zákl. přenesená",J120,0)</f>
        <v>0</v>
      </c>
      <c r="BH120" s="204">
        <f>IF(N120="sníž. přenesená",J120,0)</f>
        <v>0</v>
      </c>
      <c r="BI120" s="204">
        <f>IF(N120="nulová",J120,0)</f>
        <v>0</v>
      </c>
      <c r="BJ120" s="24" t="s">
        <v>82</v>
      </c>
      <c r="BK120" s="204">
        <f>ROUND(I120*H120,2)</f>
        <v>4166.94</v>
      </c>
      <c r="BL120" s="24" t="s">
        <v>164</v>
      </c>
      <c r="BM120" s="24" t="s">
        <v>1173</v>
      </c>
    </row>
    <row r="121" spans="2:47" s="1" customFormat="1" ht="228">
      <c r="B121" s="40"/>
      <c r="C121" s="62"/>
      <c r="D121" s="207" t="s">
        <v>216</v>
      </c>
      <c r="E121" s="62"/>
      <c r="F121" s="227" t="s">
        <v>854</v>
      </c>
      <c r="G121" s="62"/>
      <c r="H121" s="62"/>
      <c r="I121" s="164"/>
      <c r="J121" s="62"/>
      <c r="K121" s="62"/>
      <c r="L121" s="60"/>
      <c r="M121" s="228"/>
      <c r="N121" s="41"/>
      <c r="O121" s="41"/>
      <c r="P121" s="41"/>
      <c r="Q121" s="41"/>
      <c r="R121" s="41"/>
      <c r="S121" s="41"/>
      <c r="T121" s="77"/>
      <c r="AT121" s="24" t="s">
        <v>216</v>
      </c>
      <c r="AU121" s="24" t="s">
        <v>85</v>
      </c>
    </row>
    <row r="122" spans="2:51" s="12" customFormat="1" ht="13.5">
      <c r="B122" s="216"/>
      <c r="C122" s="217"/>
      <c r="D122" s="207" t="s">
        <v>166</v>
      </c>
      <c r="E122" s="218" t="s">
        <v>21</v>
      </c>
      <c r="F122" s="219" t="s">
        <v>1174</v>
      </c>
      <c r="G122" s="217"/>
      <c r="H122" s="220">
        <v>6</v>
      </c>
      <c r="I122" s="221"/>
      <c r="J122" s="217"/>
      <c r="K122" s="217"/>
      <c r="L122" s="222"/>
      <c r="M122" s="223"/>
      <c r="N122" s="224"/>
      <c r="O122" s="224"/>
      <c r="P122" s="224"/>
      <c r="Q122" s="224"/>
      <c r="R122" s="224"/>
      <c r="S122" s="224"/>
      <c r="T122" s="225"/>
      <c r="AT122" s="226" t="s">
        <v>166</v>
      </c>
      <c r="AU122" s="226" t="s">
        <v>85</v>
      </c>
      <c r="AV122" s="12" t="s">
        <v>85</v>
      </c>
      <c r="AW122" s="12" t="s">
        <v>37</v>
      </c>
      <c r="AX122" s="12" t="s">
        <v>82</v>
      </c>
      <c r="AY122" s="226" t="s">
        <v>157</v>
      </c>
    </row>
    <row r="123" spans="2:65" s="1" customFormat="1" ht="14.4" customHeight="1">
      <c r="B123" s="40"/>
      <c r="C123" s="244" t="s">
        <v>272</v>
      </c>
      <c r="D123" s="244" t="s">
        <v>457</v>
      </c>
      <c r="E123" s="245" t="s">
        <v>1175</v>
      </c>
      <c r="F123" s="246" t="s">
        <v>1176</v>
      </c>
      <c r="G123" s="247" t="s">
        <v>226</v>
      </c>
      <c r="H123" s="248">
        <v>6</v>
      </c>
      <c r="I123" s="249">
        <v>415.46</v>
      </c>
      <c r="J123" s="250">
        <f>ROUND(I123*H123,2)</f>
        <v>2492.76</v>
      </c>
      <c r="K123" s="246" t="s">
        <v>214</v>
      </c>
      <c r="L123" s="251"/>
      <c r="M123" s="252" t="s">
        <v>21</v>
      </c>
      <c r="N123" s="253" t="s">
        <v>45</v>
      </c>
      <c r="O123" s="41"/>
      <c r="P123" s="202">
        <f>O123*H123</f>
        <v>0</v>
      </c>
      <c r="Q123" s="202">
        <v>0.003</v>
      </c>
      <c r="R123" s="202">
        <f>Q123*H123</f>
        <v>0.018000000000000002</v>
      </c>
      <c r="S123" s="202">
        <v>0</v>
      </c>
      <c r="T123" s="203">
        <f>S123*H123</f>
        <v>0</v>
      </c>
      <c r="AR123" s="24" t="s">
        <v>251</v>
      </c>
      <c r="AT123" s="24" t="s">
        <v>457</v>
      </c>
      <c r="AU123" s="24" t="s">
        <v>85</v>
      </c>
      <c r="AY123" s="24" t="s">
        <v>157</v>
      </c>
      <c r="BE123" s="204">
        <f>IF(N123="základní",J123,0)</f>
        <v>2492.76</v>
      </c>
      <c r="BF123" s="204">
        <f>IF(N123="snížená",J123,0)</f>
        <v>0</v>
      </c>
      <c r="BG123" s="204">
        <f>IF(N123="zákl. přenesená",J123,0)</f>
        <v>0</v>
      </c>
      <c r="BH123" s="204">
        <f>IF(N123="sníž. přenesená",J123,0)</f>
        <v>0</v>
      </c>
      <c r="BI123" s="204">
        <f>IF(N123="nulová",J123,0)</f>
        <v>0</v>
      </c>
      <c r="BJ123" s="24" t="s">
        <v>82</v>
      </c>
      <c r="BK123" s="204">
        <f>ROUND(I123*H123,2)</f>
        <v>2492.76</v>
      </c>
      <c r="BL123" s="24" t="s">
        <v>164</v>
      </c>
      <c r="BM123" s="24" t="s">
        <v>1177</v>
      </c>
    </row>
    <row r="124" spans="2:51" s="12" customFormat="1" ht="13.5">
      <c r="B124" s="216"/>
      <c r="C124" s="217"/>
      <c r="D124" s="207" t="s">
        <v>166</v>
      </c>
      <c r="E124" s="218" t="s">
        <v>21</v>
      </c>
      <c r="F124" s="219" t="s">
        <v>1178</v>
      </c>
      <c r="G124" s="217"/>
      <c r="H124" s="220">
        <v>6</v>
      </c>
      <c r="I124" s="221"/>
      <c r="J124" s="217"/>
      <c r="K124" s="217"/>
      <c r="L124" s="222"/>
      <c r="M124" s="223"/>
      <c r="N124" s="224"/>
      <c r="O124" s="224"/>
      <c r="P124" s="224"/>
      <c r="Q124" s="224"/>
      <c r="R124" s="224"/>
      <c r="S124" s="224"/>
      <c r="T124" s="225"/>
      <c r="AT124" s="226" t="s">
        <v>166</v>
      </c>
      <c r="AU124" s="226" t="s">
        <v>85</v>
      </c>
      <c r="AV124" s="12" t="s">
        <v>85</v>
      </c>
      <c r="AW124" s="12" t="s">
        <v>37</v>
      </c>
      <c r="AX124" s="12" t="s">
        <v>82</v>
      </c>
      <c r="AY124" s="226" t="s">
        <v>157</v>
      </c>
    </row>
    <row r="125" spans="2:65" s="1" customFormat="1" ht="22.8" customHeight="1">
      <c r="B125" s="40"/>
      <c r="C125" s="193" t="s">
        <v>279</v>
      </c>
      <c r="D125" s="193" t="s">
        <v>160</v>
      </c>
      <c r="E125" s="194" t="s">
        <v>897</v>
      </c>
      <c r="F125" s="195" t="s">
        <v>898</v>
      </c>
      <c r="G125" s="196" t="s">
        <v>226</v>
      </c>
      <c r="H125" s="197">
        <v>6</v>
      </c>
      <c r="I125" s="198">
        <v>565.42</v>
      </c>
      <c r="J125" s="199">
        <f>ROUND(I125*H125,2)</f>
        <v>3392.52</v>
      </c>
      <c r="K125" s="195" t="s">
        <v>214</v>
      </c>
      <c r="L125" s="60"/>
      <c r="M125" s="200" t="s">
        <v>21</v>
      </c>
      <c r="N125" s="201" t="s">
        <v>45</v>
      </c>
      <c r="O125" s="41"/>
      <c r="P125" s="202">
        <f>O125*H125</f>
        <v>0</v>
      </c>
      <c r="Q125" s="202">
        <v>0.11241</v>
      </c>
      <c r="R125" s="202">
        <f>Q125*H125</f>
        <v>0.67446</v>
      </c>
      <c r="S125" s="202">
        <v>0</v>
      </c>
      <c r="T125" s="203">
        <f>S125*H125</f>
        <v>0</v>
      </c>
      <c r="AR125" s="24" t="s">
        <v>164</v>
      </c>
      <c r="AT125" s="24" t="s">
        <v>160</v>
      </c>
      <c r="AU125" s="24" t="s">
        <v>85</v>
      </c>
      <c r="AY125" s="24" t="s">
        <v>157</v>
      </c>
      <c r="BE125" s="204">
        <f>IF(N125="základní",J125,0)</f>
        <v>3392.52</v>
      </c>
      <c r="BF125" s="204">
        <f>IF(N125="snížená",J125,0)</f>
        <v>0</v>
      </c>
      <c r="BG125" s="204">
        <f>IF(N125="zákl. přenesená",J125,0)</f>
        <v>0</v>
      </c>
      <c r="BH125" s="204">
        <f>IF(N125="sníž. přenesená",J125,0)</f>
        <v>0</v>
      </c>
      <c r="BI125" s="204">
        <f>IF(N125="nulová",J125,0)</f>
        <v>0</v>
      </c>
      <c r="BJ125" s="24" t="s">
        <v>82</v>
      </c>
      <c r="BK125" s="204">
        <f>ROUND(I125*H125,2)</f>
        <v>3392.52</v>
      </c>
      <c r="BL125" s="24" t="s">
        <v>164</v>
      </c>
      <c r="BM125" s="24" t="s">
        <v>1179</v>
      </c>
    </row>
    <row r="126" spans="2:47" s="1" customFormat="1" ht="144">
      <c r="B126" s="40"/>
      <c r="C126" s="62"/>
      <c r="D126" s="207" t="s">
        <v>216</v>
      </c>
      <c r="E126" s="62"/>
      <c r="F126" s="227" t="s">
        <v>900</v>
      </c>
      <c r="G126" s="62"/>
      <c r="H126" s="62"/>
      <c r="I126" s="164"/>
      <c r="J126" s="62"/>
      <c r="K126" s="62"/>
      <c r="L126" s="60"/>
      <c r="M126" s="228"/>
      <c r="N126" s="41"/>
      <c r="O126" s="41"/>
      <c r="P126" s="41"/>
      <c r="Q126" s="41"/>
      <c r="R126" s="41"/>
      <c r="S126" s="41"/>
      <c r="T126" s="77"/>
      <c r="AT126" s="24" t="s">
        <v>216</v>
      </c>
      <c r="AU126" s="24" t="s">
        <v>85</v>
      </c>
    </row>
    <row r="127" spans="2:51" s="12" customFormat="1" ht="13.5">
      <c r="B127" s="216"/>
      <c r="C127" s="217"/>
      <c r="D127" s="207" t="s">
        <v>166</v>
      </c>
      <c r="E127" s="218" t="s">
        <v>21</v>
      </c>
      <c r="F127" s="219" t="s">
        <v>1180</v>
      </c>
      <c r="G127" s="217"/>
      <c r="H127" s="220">
        <v>6</v>
      </c>
      <c r="I127" s="221"/>
      <c r="J127" s="217"/>
      <c r="K127" s="217"/>
      <c r="L127" s="222"/>
      <c r="M127" s="223"/>
      <c r="N127" s="224"/>
      <c r="O127" s="224"/>
      <c r="P127" s="224"/>
      <c r="Q127" s="224"/>
      <c r="R127" s="224"/>
      <c r="S127" s="224"/>
      <c r="T127" s="225"/>
      <c r="AT127" s="226" t="s">
        <v>166</v>
      </c>
      <c r="AU127" s="226" t="s">
        <v>85</v>
      </c>
      <c r="AV127" s="12" t="s">
        <v>85</v>
      </c>
      <c r="AW127" s="12" t="s">
        <v>37</v>
      </c>
      <c r="AX127" s="12" t="s">
        <v>82</v>
      </c>
      <c r="AY127" s="226" t="s">
        <v>157</v>
      </c>
    </row>
    <row r="128" spans="2:65" s="1" customFormat="1" ht="14.4" customHeight="1">
      <c r="B128" s="40"/>
      <c r="C128" s="244" t="s">
        <v>286</v>
      </c>
      <c r="D128" s="244" t="s">
        <v>457</v>
      </c>
      <c r="E128" s="245" t="s">
        <v>1181</v>
      </c>
      <c r="F128" s="246" t="s">
        <v>1182</v>
      </c>
      <c r="G128" s="247" t="s">
        <v>226</v>
      </c>
      <c r="H128" s="248">
        <v>6</v>
      </c>
      <c r="I128" s="249">
        <v>550.06</v>
      </c>
      <c r="J128" s="250">
        <f>ROUND(I128*H128,2)</f>
        <v>3300.36</v>
      </c>
      <c r="K128" s="246" t="s">
        <v>214</v>
      </c>
      <c r="L128" s="251"/>
      <c r="M128" s="252" t="s">
        <v>21</v>
      </c>
      <c r="N128" s="253" t="s">
        <v>45</v>
      </c>
      <c r="O128" s="41"/>
      <c r="P128" s="202">
        <f>O128*H128</f>
        <v>0</v>
      </c>
      <c r="Q128" s="202">
        <v>0.0061</v>
      </c>
      <c r="R128" s="202">
        <f>Q128*H128</f>
        <v>0.0366</v>
      </c>
      <c r="S128" s="202">
        <v>0</v>
      </c>
      <c r="T128" s="203">
        <f>S128*H128</f>
        <v>0</v>
      </c>
      <c r="AR128" s="24" t="s">
        <v>251</v>
      </c>
      <c r="AT128" s="24" t="s">
        <v>457</v>
      </c>
      <c r="AU128" s="24" t="s">
        <v>85</v>
      </c>
      <c r="AY128" s="24" t="s">
        <v>157</v>
      </c>
      <c r="BE128" s="204">
        <f>IF(N128="základní",J128,0)</f>
        <v>3300.36</v>
      </c>
      <c r="BF128" s="204">
        <f>IF(N128="snížená",J128,0)</f>
        <v>0</v>
      </c>
      <c r="BG128" s="204">
        <f>IF(N128="zákl. přenesená",J128,0)</f>
        <v>0</v>
      </c>
      <c r="BH128" s="204">
        <f>IF(N128="sníž. přenesená",J128,0)</f>
        <v>0</v>
      </c>
      <c r="BI128" s="204">
        <f>IF(N128="nulová",J128,0)</f>
        <v>0</v>
      </c>
      <c r="BJ128" s="24" t="s">
        <v>82</v>
      </c>
      <c r="BK128" s="204">
        <f>ROUND(I128*H128,2)</f>
        <v>3300.36</v>
      </c>
      <c r="BL128" s="24" t="s">
        <v>164</v>
      </c>
      <c r="BM128" s="24" t="s">
        <v>1183</v>
      </c>
    </row>
    <row r="129" spans="2:51" s="12" customFormat="1" ht="13.5">
      <c r="B129" s="216"/>
      <c r="C129" s="217"/>
      <c r="D129" s="207" t="s">
        <v>166</v>
      </c>
      <c r="E129" s="218" t="s">
        <v>21</v>
      </c>
      <c r="F129" s="219" t="s">
        <v>1184</v>
      </c>
      <c r="G129" s="217"/>
      <c r="H129" s="220">
        <v>6</v>
      </c>
      <c r="I129" s="221"/>
      <c r="J129" s="217"/>
      <c r="K129" s="217"/>
      <c r="L129" s="222"/>
      <c r="M129" s="223"/>
      <c r="N129" s="224"/>
      <c r="O129" s="224"/>
      <c r="P129" s="224"/>
      <c r="Q129" s="224"/>
      <c r="R129" s="224"/>
      <c r="S129" s="224"/>
      <c r="T129" s="225"/>
      <c r="AT129" s="226" t="s">
        <v>166</v>
      </c>
      <c r="AU129" s="226" t="s">
        <v>85</v>
      </c>
      <c r="AV129" s="12" t="s">
        <v>85</v>
      </c>
      <c r="AW129" s="12" t="s">
        <v>37</v>
      </c>
      <c r="AX129" s="12" t="s">
        <v>82</v>
      </c>
      <c r="AY129" s="226" t="s">
        <v>157</v>
      </c>
    </row>
    <row r="130" spans="2:65" s="1" customFormat="1" ht="14.4" customHeight="1">
      <c r="B130" s="40"/>
      <c r="C130" s="244" t="s">
        <v>10</v>
      </c>
      <c r="D130" s="244" t="s">
        <v>457</v>
      </c>
      <c r="E130" s="245" t="s">
        <v>1185</v>
      </c>
      <c r="F130" s="246" t="s">
        <v>1186</v>
      </c>
      <c r="G130" s="247" t="s">
        <v>226</v>
      </c>
      <c r="H130" s="248">
        <v>6</v>
      </c>
      <c r="I130" s="249">
        <v>342.94</v>
      </c>
      <c r="J130" s="250">
        <f>ROUND(I130*H130,2)</f>
        <v>2057.64</v>
      </c>
      <c r="K130" s="246" t="s">
        <v>214</v>
      </c>
      <c r="L130" s="251"/>
      <c r="M130" s="252" t="s">
        <v>21</v>
      </c>
      <c r="N130" s="253" t="s">
        <v>45</v>
      </c>
      <c r="O130" s="41"/>
      <c r="P130" s="202">
        <f>O130*H130</f>
        <v>0</v>
      </c>
      <c r="Q130" s="202">
        <v>0.003</v>
      </c>
      <c r="R130" s="202">
        <f>Q130*H130</f>
        <v>0.018000000000000002</v>
      </c>
      <c r="S130" s="202">
        <v>0</v>
      </c>
      <c r="T130" s="203">
        <f>S130*H130</f>
        <v>0</v>
      </c>
      <c r="AR130" s="24" t="s">
        <v>251</v>
      </c>
      <c r="AT130" s="24" t="s">
        <v>457</v>
      </c>
      <c r="AU130" s="24" t="s">
        <v>85</v>
      </c>
      <c r="AY130" s="24" t="s">
        <v>157</v>
      </c>
      <c r="BE130" s="204">
        <f>IF(N130="základní",J130,0)</f>
        <v>2057.64</v>
      </c>
      <c r="BF130" s="204">
        <f>IF(N130="snížená",J130,0)</f>
        <v>0</v>
      </c>
      <c r="BG130" s="204">
        <f>IF(N130="zákl. přenesená",J130,0)</f>
        <v>0</v>
      </c>
      <c r="BH130" s="204">
        <f>IF(N130="sníž. přenesená",J130,0)</f>
        <v>0</v>
      </c>
      <c r="BI130" s="204">
        <f>IF(N130="nulová",J130,0)</f>
        <v>0</v>
      </c>
      <c r="BJ130" s="24" t="s">
        <v>82</v>
      </c>
      <c r="BK130" s="204">
        <f>ROUND(I130*H130,2)</f>
        <v>2057.64</v>
      </c>
      <c r="BL130" s="24" t="s">
        <v>164</v>
      </c>
      <c r="BM130" s="24" t="s">
        <v>1187</v>
      </c>
    </row>
    <row r="131" spans="2:51" s="12" customFormat="1" ht="13.5">
      <c r="B131" s="216"/>
      <c r="C131" s="217"/>
      <c r="D131" s="207" t="s">
        <v>166</v>
      </c>
      <c r="E131" s="218" t="s">
        <v>21</v>
      </c>
      <c r="F131" s="219" t="s">
        <v>239</v>
      </c>
      <c r="G131" s="217"/>
      <c r="H131" s="220">
        <v>6</v>
      </c>
      <c r="I131" s="221"/>
      <c r="J131" s="217"/>
      <c r="K131" s="217"/>
      <c r="L131" s="222"/>
      <c r="M131" s="223"/>
      <c r="N131" s="224"/>
      <c r="O131" s="224"/>
      <c r="P131" s="224"/>
      <c r="Q131" s="224"/>
      <c r="R131" s="224"/>
      <c r="S131" s="224"/>
      <c r="T131" s="225"/>
      <c r="AT131" s="226" t="s">
        <v>166</v>
      </c>
      <c r="AU131" s="226" t="s">
        <v>85</v>
      </c>
      <c r="AV131" s="12" t="s">
        <v>85</v>
      </c>
      <c r="AW131" s="12" t="s">
        <v>37</v>
      </c>
      <c r="AX131" s="12" t="s">
        <v>82</v>
      </c>
      <c r="AY131" s="226" t="s">
        <v>157</v>
      </c>
    </row>
    <row r="132" spans="2:65" s="1" customFormat="1" ht="34.2" customHeight="1">
      <c r="B132" s="40"/>
      <c r="C132" s="193" t="s">
        <v>296</v>
      </c>
      <c r="D132" s="193" t="s">
        <v>160</v>
      </c>
      <c r="E132" s="194" t="s">
        <v>1188</v>
      </c>
      <c r="F132" s="195" t="s">
        <v>1189</v>
      </c>
      <c r="G132" s="196" t="s">
        <v>577</v>
      </c>
      <c r="H132" s="197">
        <v>158</v>
      </c>
      <c r="I132" s="198">
        <v>216.34</v>
      </c>
      <c r="J132" s="199">
        <f>ROUND(I132*H132,2)</f>
        <v>34181.72</v>
      </c>
      <c r="K132" s="195" t="s">
        <v>214</v>
      </c>
      <c r="L132" s="60"/>
      <c r="M132" s="200" t="s">
        <v>21</v>
      </c>
      <c r="N132" s="201" t="s">
        <v>45</v>
      </c>
      <c r="O132" s="41"/>
      <c r="P132" s="202">
        <f>O132*H132</f>
        <v>0</v>
      </c>
      <c r="Q132" s="202">
        <v>0.10095</v>
      </c>
      <c r="R132" s="202">
        <f>Q132*H132</f>
        <v>15.950099999999999</v>
      </c>
      <c r="S132" s="202">
        <v>0</v>
      </c>
      <c r="T132" s="203">
        <f>S132*H132</f>
        <v>0</v>
      </c>
      <c r="AR132" s="24" t="s">
        <v>164</v>
      </c>
      <c r="AT132" s="24" t="s">
        <v>160</v>
      </c>
      <c r="AU132" s="24" t="s">
        <v>85</v>
      </c>
      <c r="AY132" s="24" t="s">
        <v>157</v>
      </c>
      <c r="BE132" s="204">
        <f>IF(N132="základní",J132,0)</f>
        <v>34181.72</v>
      </c>
      <c r="BF132" s="204">
        <f>IF(N132="snížená",J132,0)</f>
        <v>0</v>
      </c>
      <c r="BG132" s="204">
        <f>IF(N132="zákl. přenesená",J132,0)</f>
        <v>0</v>
      </c>
      <c r="BH132" s="204">
        <f>IF(N132="sníž. přenesená",J132,0)</f>
        <v>0</v>
      </c>
      <c r="BI132" s="204">
        <f>IF(N132="nulová",J132,0)</f>
        <v>0</v>
      </c>
      <c r="BJ132" s="24" t="s">
        <v>82</v>
      </c>
      <c r="BK132" s="204">
        <f>ROUND(I132*H132,2)</f>
        <v>34181.72</v>
      </c>
      <c r="BL132" s="24" t="s">
        <v>164</v>
      </c>
      <c r="BM132" s="24" t="s">
        <v>1190</v>
      </c>
    </row>
    <row r="133" spans="2:47" s="1" customFormat="1" ht="96">
      <c r="B133" s="40"/>
      <c r="C133" s="62"/>
      <c r="D133" s="207" t="s">
        <v>216</v>
      </c>
      <c r="E133" s="62"/>
      <c r="F133" s="227" t="s">
        <v>1191</v>
      </c>
      <c r="G133" s="62"/>
      <c r="H133" s="62"/>
      <c r="I133" s="164"/>
      <c r="J133" s="62"/>
      <c r="K133" s="62"/>
      <c r="L133" s="60"/>
      <c r="M133" s="228"/>
      <c r="N133" s="41"/>
      <c r="O133" s="41"/>
      <c r="P133" s="41"/>
      <c r="Q133" s="41"/>
      <c r="R133" s="41"/>
      <c r="S133" s="41"/>
      <c r="T133" s="77"/>
      <c r="AT133" s="24" t="s">
        <v>216</v>
      </c>
      <c r="AU133" s="24" t="s">
        <v>85</v>
      </c>
    </row>
    <row r="134" spans="2:51" s="12" customFormat="1" ht="13.5">
      <c r="B134" s="216"/>
      <c r="C134" s="217"/>
      <c r="D134" s="207" t="s">
        <v>166</v>
      </c>
      <c r="E134" s="218" t="s">
        <v>21</v>
      </c>
      <c r="F134" s="219" t="s">
        <v>1192</v>
      </c>
      <c r="G134" s="217"/>
      <c r="H134" s="220">
        <v>158</v>
      </c>
      <c r="I134" s="221"/>
      <c r="J134" s="217"/>
      <c r="K134" s="217"/>
      <c r="L134" s="222"/>
      <c r="M134" s="223"/>
      <c r="N134" s="224"/>
      <c r="O134" s="224"/>
      <c r="P134" s="224"/>
      <c r="Q134" s="224"/>
      <c r="R134" s="224"/>
      <c r="S134" s="224"/>
      <c r="T134" s="225"/>
      <c r="AT134" s="226" t="s">
        <v>166</v>
      </c>
      <c r="AU134" s="226" t="s">
        <v>85</v>
      </c>
      <c r="AV134" s="12" t="s">
        <v>85</v>
      </c>
      <c r="AW134" s="12" t="s">
        <v>37</v>
      </c>
      <c r="AX134" s="12" t="s">
        <v>82</v>
      </c>
      <c r="AY134" s="226" t="s">
        <v>157</v>
      </c>
    </row>
    <row r="135" spans="2:65" s="1" customFormat="1" ht="14.4" customHeight="1">
      <c r="B135" s="40"/>
      <c r="C135" s="244" t="s">
        <v>301</v>
      </c>
      <c r="D135" s="244" t="s">
        <v>457</v>
      </c>
      <c r="E135" s="245" t="s">
        <v>1193</v>
      </c>
      <c r="F135" s="246" t="s">
        <v>1194</v>
      </c>
      <c r="G135" s="247" t="s">
        <v>577</v>
      </c>
      <c r="H135" s="248">
        <v>158</v>
      </c>
      <c r="I135" s="249">
        <v>24.09</v>
      </c>
      <c r="J135" s="250">
        <f>ROUND(I135*H135,2)</f>
        <v>3806.22</v>
      </c>
      <c r="K135" s="246" t="s">
        <v>21</v>
      </c>
      <c r="L135" s="251"/>
      <c r="M135" s="252" t="s">
        <v>21</v>
      </c>
      <c r="N135" s="253" t="s">
        <v>45</v>
      </c>
      <c r="O135" s="41"/>
      <c r="P135" s="202">
        <f>O135*H135</f>
        <v>0</v>
      </c>
      <c r="Q135" s="202">
        <v>0.011</v>
      </c>
      <c r="R135" s="202">
        <f>Q135*H135</f>
        <v>1.738</v>
      </c>
      <c r="S135" s="202">
        <v>0</v>
      </c>
      <c r="T135" s="203">
        <f>S135*H135</f>
        <v>0</v>
      </c>
      <c r="AR135" s="24" t="s">
        <v>251</v>
      </c>
      <c r="AT135" s="24" t="s">
        <v>457</v>
      </c>
      <c r="AU135" s="24" t="s">
        <v>85</v>
      </c>
      <c r="AY135" s="24" t="s">
        <v>157</v>
      </c>
      <c r="BE135" s="204">
        <f>IF(N135="základní",J135,0)</f>
        <v>3806.22</v>
      </c>
      <c r="BF135" s="204">
        <f>IF(N135="snížená",J135,0)</f>
        <v>0</v>
      </c>
      <c r="BG135" s="204">
        <f>IF(N135="zákl. přenesená",J135,0)</f>
        <v>0</v>
      </c>
      <c r="BH135" s="204">
        <f>IF(N135="sníž. přenesená",J135,0)</f>
        <v>0</v>
      </c>
      <c r="BI135" s="204">
        <f>IF(N135="nulová",J135,0)</f>
        <v>0</v>
      </c>
      <c r="BJ135" s="24" t="s">
        <v>82</v>
      </c>
      <c r="BK135" s="204">
        <f>ROUND(I135*H135,2)</f>
        <v>3806.22</v>
      </c>
      <c r="BL135" s="24" t="s">
        <v>164</v>
      </c>
      <c r="BM135" s="24" t="s">
        <v>1195</v>
      </c>
    </row>
    <row r="136" spans="2:51" s="12" customFormat="1" ht="13.5">
      <c r="B136" s="216"/>
      <c r="C136" s="217"/>
      <c r="D136" s="207" t="s">
        <v>166</v>
      </c>
      <c r="E136" s="218" t="s">
        <v>21</v>
      </c>
      <c r="F136" s="219" t="s">
        <v>906</v>
      </c>
      <c r="G136" s="217"/>
      <c r="H136" s="220">
        <v>158</v>
      </c>
      <c r="I136" s="221"/>
      <c r="J136" s="217"/>
      <c r="K136" s="217"/>
      <c r="L136" s="222"/>
      <c r="M136" s="223"/>
      <c r="N136" s="224"/>
      <c r="O136" s="224"/>
      <c r="P136" s="224"/>
      <c r="Q136" s="224"/>
      <c r="R136" s="224"/>
      <c r="S136" s="224"/>
      <c r="T136" s="225"/>
      <c r="AT136" s="226" t="s">
        <v>166</v>
      </c>
      <c r="AU136" s="226" t="s">
        <v>85</v>
      </c>
      <c r="AV136" s="12" t="s">
        <v>85</v>
      </c>
      <c r="AW136" s="12" t="s">
        <v>37</v>
      </c>
      <c r="AX136" s="12" t="s">
        <v>82</v>
      </c>
      <c r="AY136" s="226" t="s">
        <v>157</v>
      </c>
    </row>
    <row r="137" spans="2:63" s="10" customFormat="1" ht="29.85" customHeight="1">
      <c r="B137" s="177"/>
      <c r="C137" s="178"/>
      <c r="D137" s="179" t="s">
        <v>73</v>
      </c>
      <c r="E137" s="191" t="s">
        <v>1085</v>
      </c>
      <c r="F137" s="191" t="s">
        <v>1086</v>
      </c>
      <c r="G137" s="178"/>
      <c r="H137" s="178"/>
      <c r="I137" s="181"/>
      <c r="J137" s="192">
        <f>BK137</f>
        <v>53043.64</v>
      </c>
      <c r="K137" s="178"/>
      <c r="L137" s="183"/>
      <c r="M137" s="184"/>
      <c r="N137" s="185"/>
      <c r="O137" s="185"/>
      <c r="P137" s="186">
        <f>SUM(P138:P143)</f>
        <v>0</v>
      </c>
      <c r="Q137" s="185"/>
      <c r="R137" s="186">
        <f>SUM(R138:R143)</f>
        <v>0</v>
      </c>
      <c r="S137" s="185"/>
      <c r="T137" s="187">
        <f>SUM(T138:T143)</f>
        <v>0</v>
      </c>
      <c r="AR137" s="188" t="s">
        <v>82</v>
      </c>
      <c r="AT137" s="189" t="s">
        <v>73</v>
      </c>
      <c r="AU137" s="189" t="s">
        <v>82</v>
      </c>
      <c r="AY137" s="188" t="s">
        <v>157</v>
      </c>
      <c r="BK137" s="190">
        <f>SUM(BK138:BK143)</f>
        <v>53043.64</v>
      </c>
    </row>
    <row r="138" spans="2:65" s="1" customFormat="1" ht="22.8" customHeight="1">
      <c r="B138" s="40"/>
      <c r="C138" s="193" t="s">
        <v>306</v>
      </c>
      <c r="D138" s="193" t="s">
        <v>160</v>
      </c>
      <c r="E138" s="194" t="s">
        <v>1088</v>
      </c>
      <c r="F138" s="195" t="s">
        <v>1089</v>
      </c>
      <c r="G138" s="196" t="s">
        <v>460</v>
      </c>
      <c r="H138" s="197">
        <v>12.813</v>
      </c>
      <c r="I138" s="198">
        <v>157.33</v>
      </c>
      <c r="J138" s="199">
        <f>ROUND(I138*H138,2)</f>
        <v>2015.87</v>
      </c>
      <c r="K138" s="195" t="s">
        <v>214</v>
      </c>
      <c r="L138" s="60"/>
      <c r="M138" s="200" t="s">
        <v>21</v>
      </c>
      <c r="N138" s="201" t="s">
        <v>45</v>
      </c>
      <c r="O138" s="41"/>
      <c r="P138" s="202">
        <f>O138*H138</f>
        <v>0</v>
      </c>
      <c r="Q138" s="202">
        <v>0</v>
      </c>
      <c r="R138" s="202">
        <f>Q138*H138</f>
        <v>0</v>
      </c>
      <c r="S138" s="202">
        <v>0</v>
      </c>
      <c r="T138" s="203">
        <f>S138*H138</f>
        <v>0</v>
      </c>
      <c r="AR138" s="24" t="s">
        <v>164</v>
      </c>
      <c r="AT138" s="24" t="s">
        <v>160</v>
      </c>
      <c r="AU138" s="24" t="s">
        <v>85</v>
      </c>
      <c r="AY138" s="24" t="s">
        <v>157</v>
      </c>
      <c r="BE138" s="204">
        <f>IF(N138="základní",J138,0)</f>
        <v>2015.87</v>
      </c>
      <c r="BF138" s="204">
        <f>IF(N138="snížená",J138,0)</f>
        <v>0</v>
      </c>
      <c r="BG138" s="204">
        <f>IF(N138="zákl. přenesená",J138,0)</f>
        <v>0</v>
      </c>
      <c r="BH138" s="204">
        <f>IF(N138="sníž. přenesená",J138,0)</f>
        <v>0</v>
      </c>
      <c r="BI138" s="204">
        <f>IF(N138="nulová",J138,0)</f>
        <v>0</v>
      </c>
      <c r="BJ138" s="24" t="s">
        <v>82</v>
      </c>
      <c r="BK138" s="204">
        <f>ROUND(I138*H138,2)</f>
        <v>2015.87</v>
      </c>
      <c r="BL138" s="24" t="s">
        <v>164</v>
      </c>
      <c r="BM138" s="24" t="s">
        <v>1196</v>
      </c>
    </row>
    <row r="139" spans="2:47" s="1" customFormat="1" ht="132">
      <c r="B139" s="40"/>
      <c r="C139" s="62"/>
      <c r="D139" s="207" t="s">
        <v>216</v>
      </c>
      <c r="E139" s="62"/>
      <c r="F139" s="227" t="s">
        <v>1091</v>
      </c>
      <c r="G139" s="62"/>
      <c r="H139" s="62"/>
      <c r="I139" s="164"/>
      <c r="J139" s="62"/>
      <c r="K139" s="62"/>
      <c r="L139" s="60"/>
      <c r="M139" s="228"/>
      <c r="N139" s="41"/>
      <c r="O139" s="41"/>
      <c r="P139" s="41"/>
      <c r="Q139" s="41"/>
      <c r="R139" s="41"/>
      <c r="S139" s="41"/>
      <c r="T139" s="77"/>
      <c r="AT139" s="24" t="s">
        <v>216</v>
      </c>
      <c r="AU139" s="24" t="s">
        <v>85</v>
      </c>
    </row>
    <row r="140" spans="2:51" s="12" customFormat="1" ht="13.5">
      <c r="B140" s="216"/>
      <c r="C140" s="217"/>
      <c r="D140" s="207" t="s">
        <v>166</v>
      </c>
      <c r="E140" s="218" t="s">
        <v>21</v>
      </c>
      <c r="F140" s="219" t="s">
        <v>1197</v>
      </c>
      <c r="G140" s="217"/>
      <c r="H140" s="220">
        <v>12.813</v>
      </c>
      <c r="I140" s="221"/>
      <c r="J140" s="217"/>
      <c r="K140" s="217"/>
      <c r="L140" s="222"/>
      <c r="M140" s="223"/>
      <c r="N140" s="224"/>
      <c r="O140" s="224"/>
      <c r="P140" s="224"/>
      <c r="Q140" s="224"/>
      <c r="R140" s="224"/>
      <c r="S140" s="224"/>
      <c r="T140" s="225"/>
      <c r="AT140" s="226" t="s">
        <v>166</v>
      </c>
      <c r="AU140" s="226" t="s">
        <v>85</v>
      </c>
      <c r="AV140" s="12" t="s">
        <v>85</v>
      </c>
      <c r="AW140" s="12" t="s">
        <v>37</v>
      </c>
      <c r="AX140" s="12" t="s">
        <v>82</v>
      </c>
      <c r="AY140" s="226" t="s">
        <v>157</v>
      </c>
    </row>
    <row r="141" spans="2:65" s="1" customFormat="1" ht="34.2" customHeight="1">
      <c r="B141" s="40"/>
      <c r="C141" s="193" t="s">
        <v>311</v>
      </c>
      <c r="D141" s="193" t="s">
        <v>160</v>
      </c>
      <c r="E141" s="194" t="s">
        <v>1198</v>
      </c>
      <c r="F141" s="195" t="s">
        <v>1199</v>
      </c>
      <c r="G141" s="196" t="s">
        <v>460</v>
      </c>
      <c r="H141" s="197">
        <v>345.951</v>
      </c>
      <c r="I141" s="198">
        <v>147.5</v>
      </c>
      <c r="J141" s="199">
        <f>ROUND(I141*H141,2)</f>
        <v>51027.77</v>
      </c>
      <c r="K141" s="195" t="s">
        <v>214</v>
      </c>
      <c r="L141" s="60"/>
      <c r="M141" s="200" t="s">
        <v>21</v>
      </c>
      <c r="N141" s="201" t="s">
        <v>45</v>
      </c>
      <c r="O141" s="41"/>
      <c r="P141" s="202">
        <f>O141*H141</f>
        <v>0</v>
      </c>
      <c r="Q141" s="202">
        <v>0</v>
      </c>
      <c r="R141" s="202">
        <f>Q141*H141</f>
        <v>0</v>
      </c>
      <c r="S141" s="202">
        <v>0</v>
      </c>
      <c r="T141" s="203">
        <f>S141*H141</f>
        <v>0</v>
      </c>
      <c r="AR141" s="24" t="s">
        <v>164</v>
      </c>
      <c r="AT141" s="24" t="s">
        <v>160</v>
      </c>
      <c r="AU141" s="24" t="s">
        <v>85</v>
      </c>
      <c r="AY141" s="24" t="s">
        <v>157</v>
      </c>
      <c r="BE141" s="204">
        <f>IF(N141="základní",J141,0)</f>
        <v>51027.77</v>
      </c>
      <c r="BF141" s="204">
        <f>IF(N141="snížená",J141,0)</f>
        <v>0</v>
      </c>
      <c r="BG141" s="204">
        <f>IF(N141="zákl. přenesená",J141,0)</f>
        <v>0</v>
      </c>
      <c r="BH141" s="204">
        <f>IF(N141="sníž. přenesená",J141,0)</f>
        <v>0</v>
      </c>
      <c r="BI141" s="204">
        <f>IF(N141="nulová",J141,0)</f>
        <v>0</v>
      </c>
      <c r="BJ141" s="24" t="s">
        <v>82</v>
      </c>
      <c r="BK141" s="204">
        <f>ROUND(I141*H141,2)</f>
        <v>51027.77</v>
      </c>
      <c r="BL141" s="24" t="s">
        <v>164</v>
      </c>
      <c r="BM141" s="24" t="s">
        <v>1200</v>
      </c>
    </row>
    <row r="142" spans="2:47" s="1" customFormat="1" ht="108">
      <c r="B142" s="40"/>
      <c r="C142" s="62"/>
      <c r="D142" s="207" t="s">
        <v>216</v>
      </c>
      <c r="E142" s="62"/>
      <c r="F142" s="227" t="s">
        <v>1117</v>
      </c>
      <c r="G142" s="62"/>
      <c r="H142" s="62"/>
      <c r="I142" s="164"/>
      <c r="J142" s="62"/>
      <c r="K142" s="62"/>
      <c r="L142" s="60"/>
      <c r="M142" s="228"/>
      <c r="N142" s="41"/>
      <c r="O142" s="41"/>
      <c r="P142" s="41"/>
      <c r="Q142" s="41"/>
      <c r="R142" s="41"/>
      <c r="S142" s="41"/>
      <c r="T142" s="77"/>
      <c r="AT142" s="24" t="s">
        <v>216</v>
      </c>
      <c r="AU142" s="24" t="s">
        <v>85</v>
      </c>
    </row>
    <row r="143" spans="2:51" s="12" customFormat="1" ht="13.5">
      <c r="B143" s="216"/>
      <c r="C143" s="217"/>
      <c r="D143" s="207" t="s">
        <v>166</v>
      </c>
      <c r="E143" s="218" t="s">
        <v>21</v>
      </c>
      <c r="F143" s="219" t="s">
        <v>1201</v>
      </c>
      <c r="G143" s="217"/>
      <c r="H143" s="220">
        <v>345.951</v>
      </c>
      <c r="I143" s="221"/>
      <c r="J143" s="217"/>
      <c r="K143" s="217"/>
      <c r="L143" s="222"/>
      <c r="M143" s="223"/>
      <c r="N143" s="224"/>
      <c r="O143" s="224"/>
      <c r="P143" s="224"/>
      <c r="Q143" s="224"/>
      <c r="R143" s="224"/>
      <c r="S143" s="224"/>
      <c r="T143" s="225"/>
      <c r="AT143" s="226" t="s">
        <v>166</v>
      </c>
      <c r="AU143" s="226" t="s">
        <v>85</v>
      </c>
      <c r="AV143" s="12" t="s">
        <v>85</v>
      </c>
      <c r="AW143" s="12" t="s">
        <v>37</v>
      </c>
      <c r="AX143" s="12" t="s">
        <v>82</v>
      </c>
      <c r="AY143" s="226" t="s">
        <v>157</v>
      </c>
    </row>
    <row r="144" spans="2:63" s="10" customFormat="1" ht="29.85" customHeight="1">
      <c r="B144" s="177"/>
      <c r="C144" s="178"/>
      <c r="D144" s="179" t="s">
        <v>73</v>
      </c>
      <c r="E144" s="191" t="s">
        <v>1202</v>
      </c>
      <c r="F144" s="191" t="s">
        <v>1079</v>
      </c>
      <c r="G144" s="178"/>
      <c r="H144" s="178"/>
      <c r="I144" s="181"/>
      <c r="J144" s="192">
        <f>BK144</f>
        <v>258.35</v>
      </c>
      <c r="K144" s="178"/>
      <c r="L144" s="183"/>
      <c r="M144" s="184"/>
      <c r="N144" s="185"/>
      <c r="O144" s="185"/>
      <c r="P144" s="186">
        <f>SUM(P145:P146)</f>
        <v>0</v>
      </c>
      <c r="Q144" s="185"/>
      <c r="R144" s="186">
        <f>SUM(R145:R146)</f>
        <v>0</v>
      </c>
      <c r="S144" s="185"/>
      <c r="T144" s="187">
        <f>SUM(T145:T146)</f>
        <v>0</v>
      </c>
      <c r="AR144" s="188" t="s">
        <v>82</v>
      </c>
      <c r="AT144" s="189" t="s">
        <v>73</v>
      </c>
      <c r="AU144" s="189" t="s">
        <v>82</v>
      </c>
      <c r="AY144" s="188" t="s">
        <v>157</v>
      </c>
      <c r="BK144" s="190">
        <f>SUM(BK145:BK146)</f>
        <v>258.35</v>
      </c>
    </row>
    <row r="145" spans="2:65" s="1" customFormat="1" ht="34.2" customHeight="1">
      <c r="B145" s="40"/>
      <c r="C145" s="193" t="s">
        <v>317</v>
      </c>
      <c r="D145" s="193" t="s">
        <v>160</v>
      </c>
      <c r="E145" s="194" t="s">
        <v>1081</v>
      </c>
      <c r="F145" s="195" t="s">
        <v>1082</v>
      </c>
      <c r="G145" s="196" t="s">
        <v>460</v>
      </c>
      <c r="H145" s="197">
        <v>28.706</v>
      </c>
      <c r="I145" s="198">
        <v>9</v>
      </c>
      <c r="J145" s="199">
        <f>ROUND(I145*H145,2)</f>
        <v>258.35</v>
      </c>
      <c r="K145" s="195" t="s">
        <v>214</v>
      </c>
      <c r="L145" s="60"/>
      <c r="M145" s="200" t="s">
        <v>21</v>
      </c>
      <c r="N145" s="201" t="s">
        <v>45</v>
      </c>
      <c r="O145" s="41"/>
      <c r="P145" s="202">
        <f>O145*H145</f>
        <v>0</v>
      </c>
      <c r="Q145" s="202">
        <v>0</v>
      </c>
      <c r="R145" s="202">
        <f>Q145*H145</f>
        <v>0</v>
      </c>
      <c r="S145" s="202">
        <v>0</v>
      </c>
      <c r="T145" s="203">
        <f>S145*H145</f>
        <v>0</v>
      </c>
      <c r="AR145" s="24" t="s">
        <v>164</v>
      </c>
      <c r="AT145" s="24" t="s">
        <v>160</v>
      </c>
      <c r="AU145" s="24" t="s">
        <v>85</v>
      </c>
      <c r="AY145" s="24" t="s">
        <v>157</v>
      </c>
      <c r="BE145" s="204">
        <f>IF(N145="základní",J145,0)</f>
        <v>258.35</v>
      </c>
      <c r="BF145" s="204">
        <f>IF(N145="snížená",J145,0)</f>
        <v>0</v>
      </c>
      <c r="BG145" s="204">
        <f>IF(N145="zákl. přenesená",J145,0)</f>
        <v>0</v>
      </c>
      <c r="BH145" s="204">
        <f>IF(N145="sníž. přenesená",J145,0)</f>
        <v>0</v>
      </c>
      <c r="BI145" s="204">
        <f>IF(N145="nulová",J145,0)</f>
        <v>0</v>
      </c>
      <c r="BJ145" s="24" t="s">
        <v>82</v>
      </c>
      <c r="BK145" s="204">
        <f>ROUND(I145*H145,2)</f>
        <v>258.35</v>
      </c>
      <c r="BL145" s="24" t="s">
        <v>164</v>
      </c>
      <c r="BM145" s="24" t="s">
        <v>1203</v>
      </c>
    </row>
    <row r="146" spans="2:47" s="1" customFormat="1" ht="48">
      <c r="B146" s="40"/>
      <c r="C146" s="62"/>
      <c r="D146" s="207" t="s">
        <v>216</v>
      </c>
      <c r="E146" s="62"/>
      <c r="F146" s="227" t="s">
        <v>1084</v>
      </c>
      <c r="G146" s="62"/>
      <c r="H146" s="62"/>
      <c r="I146" s="164"/>
      <c r="J146" s="62"/>
      <c r="K146" s="62"/>
      <c r="L146" s="60"/>
      <c r="M146" s="254"/>
      <c r="N146" s="255"/>
      <c r="O146" s="255"/>
      <c r="P146" s="255"/>
      <c r="Q146" s="255"/>
      <c r="R146" s="255"/>
      <c r="S146" s="255"/>
      <c r="T146" s="256"/>
      <c r="AT146" s="24" t="s">
        <v>216</v>
      </c>
      <c r="AU146" s="24" t="s">
        <v>85</v>
      </c>
    </row>
    <row r="147" spans="2:12" s="1" customFormat="1" ht="6.9" customHeight="1">
      <c r="B147" s="55"/>
      <c r="C147" s="56"/>
      <c r="D147" s="56"/>
      <c r="E147" s="56"/>
      <c r="F147" s="56"/>
      <c r="G147" s="56"/>
      <c r="H147" s="56"/>
      <c r="I147" s="140"/>
      <c r="J147" s="56"/>
      <c r="K147" s="56"/>
      <c r="L147" s="60"/>
    </row>
  </sheetData>
  <sheetProtection algorithmName="SHA-512" hashValue="DP2S6+LA2F8BKwucGNod49utNnlnXiZazNKX3GdXEIouGHneu+DMkFDcsYgkRIth2PKrRLXVtT9WHolNpj3BLQ==" saltValue="cyUubPSDe1x7Ix6MofC1NeXVsedVoi2n1ONpPYsm8VJoAhyGBn7LL0UqX+fi8foe/vuxlHC0cnCQxksD47wEFQ==" spinCount="100000" sheet="1" objects="1" scenarios="1" formatColumns="0" formatRows="0" autoFilter="0"/>
  <autoFilter ref="C83:K14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workbookViewId="0" topLeftCell="A1">
      <pane ySplit="1" topLeftCell="A1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96</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1204</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97</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ROUND(J78,2)</f>
        <v>1298865.96</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ROUND(SUM(BE78:BE127),2)</f>
        <v>1298865.96</v>
      </c>
      <c r="G30" s="41"/>
      <c r="H30" s="41"/>
      <c r="I30" s="132">
        <v>0.21</v>
      </c>
      <c r="J30" s="131">
        <f>ROUND(ROUND((SUM(BE78:BE127)),2)*I30,2)</f>
        <v>272761.85</v>
      </c>
      <c r="K30" s="44"/>
    </row>
    <row r="31" spans="2:11" s="1" customFormat="1" ht="14.4" customHeight="1">
      <c r="B31" s="40"/>
      <c r="C31" s="41"/>
      <c r="D31" s="41"/>
      <c r="E31" s="48" t="s">
        <v>46</v>
      </c>
      <c r="F31" s="131">
        <f>ROUND(SUM(BF78:BF127),2)</f>
        <v>0</v>
      </c>
      <c r="G31" s="41"/>
      <c r="H31" s="41"/>
      <c r="I31" s="132">
        <v>0.15</v>
      </c>
      <c r="J31" s="131">
        <f>ROUND(ROUND((SUM(BF78:BF127)),2)*I31,2)</f>
        <v>0</v>
      </c>
      <c r="K31" s="44"/>
    </row>
    <row r="32" spans="2:11" s="1" customFormat="1" ht="14.4" customHeight="1" hidden="1">
      <c r="B32" s="40"/>
      <c r="C32" s="41"/>
      <c r="D32" s="41"/>
      <c r="E32" s="48" t="s">
        <v>47</v>
      </c>
      <c r="F32" s="131">
        <f>ROUND(SUM(BG78:BG127),2)</f>
        <v>0</v>
      </c>
      <c r="G32" s="41"/>
      <c r="H32" s="41"/>
      <c r="I32" s="132">
        <v>0.21</v>
      </c>
      <c r="J32" s="131">
        <v>0</v>
      </c>
      <c r="K32" s="44"/>
    </row>
    <row r="33" spans="2:11" s="1" customFormat="1" ht="14.4" customHeight="1" hidden="1">
      <c r="B33" s="40"/>
      <c r="C33" s="41"/>
      <c r="D33" s="41"/>
      <c r="E33" s="48" t="s">
        <v>48</v>
      </c>
      <c r="F33" s="131">
        <f>ROUND(SUM(BH78:BH127),2)</f>
        <v>0</v>
      </c>
      <c r="G33" s="41"/>
      <c r="H33" s="41"/>
      <c r="I33" s="132">
        <v>0.15</v>
      </c>
      <c r="J33" s="131">
        <v>0</v>
      </c>
      <c r="K33" s="44"/>
    </row>
    <row r="34" spans="2:11" s="1" customFormat="1" ht="14.4" customHeight="1" hidden="1">
      <c r="B34" s="40"/>
      <c r="C34" s="41"/>
      <c r="D34" s="41"/>
      <c r="E34" s="48" t="s">
        <v>49</v>
      </c>
      <c r="F34" s="131">
        <f>ROUND(SUM(BI78:BI127),2)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1571627.81</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103 - Dopravně inženýrské opatření</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J78</f>
        <v>1298865.9599999997</v>
      </c>
      <c r="K56" s="44"/>
      <c r="AU56" s="24" t="s">
        <v>135</v>
      </c>
    </row>
    <row r="57" spans="2:11" s="7" customFormat="1" ht="24.9" customHeight="1">
      <c r="B57" s="150"/>
      <c r="C57" s="151"/>
      <c r="D57" s="152" t="s">
        <v>198</v>
      </c>
      <c r="E57" s="153"/>
      <c r="F57" s="153"/>
      <c r="G57" s="153"/>
      <c r="H57" s="153"/>
      <c r="I57" s="154"/>
      <c r="J57" s="155">
        <f>J79</f>
        <v>1298865.9599999997</v>
      </c>
      <c r="K57" s="156"/>
    </row>
    <row r="58" spans="2:11" s="8" customFormat="1" ht="19.95" customHeight="1">
      <c r="B58" s="157"/>
      <c r="C58" s="158"/>
      <c r="D58" s="159" t="s">
        <v>1133</v>
      </c>
      <c r="E58" s="160"/>
      <c r="F58" s="160"/>
      <c r="G58" s="160"/>
      <c r="H58" s="160"/>
      <c r="I58" s="161"/>
      <c r="J58" s="162">
        <f>J80</f>
        <v>1298865.9599999997</v>
      </c>
      <c r="K58" s="163"/>
    </row>
    <row r="59" spans="2:11" s="1" customFormat="1" ht="21.75" customHeight="1">
      <c r="B59" s="40"/>
      <c r="C59" s="41"/>
      <c r="D59" s="41"/>
      <c r="E59" s="41"/>
      <c r="F59" s="41"/>
      <c r="G59" s="41"/>
      <c r="H59" s="41"/>
      <c r="I59" s="117"/>
      <c r="J59" s="41"/>
      <c r="K59" s="44"/>
    </row>
    <row r="60" spans="2:11" s="1" customFormat="1" ht="6.9" customHeight="1">
      <c r="B60" s="55"/>
      <c r="C60" s="56"/>
      <c r="D60" s="56"/>
      <c r="E60" s="56"/>
      <c r="F60" s="56"/>
      <c r="G60" s="56"/>
      <c r="H60" s="56"/>
      <c r="I60" s="140"/>
      <c r="J60" s="56"/>
      <c r="K60" s="57"/>
    </row>
    <row r="64" spans="2:12" s="1" customFormat="1" ht="6.9" customHeight="1">
      <c r="B64" s="58"/>
      <c r="C64" s="59"/>
      <c r="D64" s="59"/>
      <c r="E64" s="59"/>
      <c r="F64" s="59"/>
      <c r="G64" s="59"/>
      <c r="H64" s="59"/>
      <c r="I64" s="143"/>
      <c r="J64" s="59"/>
      <c r="K64" s="59"/>
      <c r="L64" s="60"/>
    </row>
    <row r="65" spans="2:12" s="1" customFormat="1" ht="36.9" customHeight="1">
      <c r="B65" s="40"/>
      <c r="C65" s="61" t="s">
        <v>140</v>
      </c>
      <c r="D65" s="62"/>
      <c r="E65" s="62"/>
      <c r="F65" s="62"/>
      <c r="G65" s="62"/>
      <c r="H65" s="62"/>
      <c r="I65" s="164"/>
      <c r="J65" s="62"/>
      <c r="K65" s="62"/>
      <c r="L65" s="60"/>
    </row>
    <row r="66" spans="2:12" s="1" customFormat="1" ht="6.9" customHeight="1">
      <c r="B66" s="40"/>
      <c r="C66" s="62"/>
      <c r="D66" s="62"/>
      <c r="E66" s="62"/>
      <c r="F66" s="62"/>
      <c r="G66" s="62"/>
      <c r="H66" s="62"/>
      <c r="I66" s="164"/>
      <c r="J66" s="62"/>
      <c r="K66" s="62"/>
      <c r="L66" s="60"/>
    </row>
    <row r="67" spans="2:12" s="1" customFormat="1" ht="14.4" customHeight="1">
      <c r="B67" s="40"/>
      <c r="C67" s="64" t="s">
        <v>18</v>
      </c>
      <c r="D67" s="62"/>
      <c r="E67" s="62"/>
      <c r="F67" s="62"/>
      <c r="G67" s="62"/>
      <c r="H67" s="62"/>
      <c r="I67" s="164"/>
      <c r="J67" s="62"/>
      <c r="K67" s="62"/>
      <c r="L67" s="60"/>
    </row>
    <row r="68" spans="2:12" s="1" customFormat="1" ht="14.4" customHeight="1">
      <c r="B68" s="40"/>
      <c r="C68" s="62"/>
      <c r="D68" s="62"/>
      <c r="E68" s="390" t="str">
        <f>E7</f>
        <v>II/169 a II/145 Dlouhá ves - Radešov,  úsek B</v>
      </c>
      <c r="F68" s="391"/>
      <c r="G68" s="391"/>
      <c r="H68" s="391"/>
      <c r="I68" s="164"/>
      <c r="J68" s="62"/>
      <c r="K68" s="62"/>
      <c r="L68" s="60"/>
    </row>
    <row r="69" spans="2:12" s="1" customFormat="1" ht="14.4" customHeight="1">
      <c r="B69" s="40"/>
      <c r="C69" s="64" t="s">
        <v>124</v>
      </c>
      <c r="D69" s="62"/>
      <c r="E69" s="62"/>
      <c r="F69" s="62"/>
      <c r="G69" s="62"/>
      <c r="H69" s="62"/>
      <c r="I69" s="164"/>
      <c r="J69" s="62"/>
      <c r="K69" s="62"/>
      <c r="L69" s="60"/>
    </row>
    <row r="70" spans="2:12" s="1" customFormat="1" ht="16.2" customHeight="1">
      <c r="B70" s="40"/>
      <c r="C70" s="62"/>
      <c r="D70" s="62"/>
      <c r="E70" s="364" t="str">
        <f>E9</f>
        <v>103 - Dopravně inženýrské opatření</v>
      </c>
      <c r="F70" s="392"/>
      <c r="G70" s="392"/>
      <c r="H70" s="392"/>
      <c r="I70" s="164"/>
      <c r="J70" s="62"/>
      <c r="K70" s="62"/>
      <c r="L70" s="60"/>
    </row>
    <row r="71" spans="2:12" s="1" customFormat="1" ht="6.9" customHeight="1">
      <c r="B71" s="40"/>
      <c r="C71" s="62"/>
      <c r="D71" s="62"/>
      <c r="E71" s="62"/>
      <c r="F71" s="62"/>
      <c r="G71" s="62"/>
      <c r="H71" s="62"/>
      <c r="I71" s="164"/>
      <c r="J71" s="62"/>
      <c r="K71" s="62"/>
      <c r="L71" s="60"/>
    </row>
    <row r="72" spans="2:12" s="1" customFormat="1" ht="18" customHeight="1">
      <c r="B72" s="40"/>
      <c r="C72" s="64" t="s">
        <v>23</v>
      </c>
      <c r="D72" s="62"/>
      <c r="E72" s="62"/>
      <c r="F72" s="165" t="str">
        <f>F12</f>
        <v>Kraj Plzeńský, k.ú. Radešov</v>
      </c>
      <c r="G72" s="62"/>
      <c r="H72" s="62"/>
      <c r="I72" s="166" t="s">
        <v>25</v>
      </c>
      <c r="J72" s="72">
        <f>IF(J12="","",J12)</f>
        <v>43424</v>
      </c>
      <c r="K72" s="62"/>
      <c r="L72" s="60"/>
    </row>
    <row r="73" spans="2:12" s="1" customFormat="1" ht="6.9" customHeight="1">
      <c r="B73" s="40"/>
      <c r="C73" s="62"/>
      <c r="D73" s="62"/>
      <c r="E73" s="62"/>
      <c r="F73" s="62"/>
      <c r="G73" s="62"/>
      <c r="H73" s="62"/>
      <c r="I73" s="164"/>
      <c r="J73" s="62"/>
      <c r="K73" s="62"/>
      <c r="L73" s="60"/>
    </row>
    <row r="74" spans="2:12" s="1" customFormat="1" ht="13.2">
      <c r="B74" s="40"/>
      <c r="C74" s="64" t="s">
        <v>26</v>
      </c>
      <c r="D74" s="62"/>
      <c r="E74" s="62"/>
      <c r="F74" s="165" t="str">
        <f>E15</f>
        <v>Správa a údržba silnic Plzeňského kraje, p.o.</v>
      </c>
      <c r="G74" s="62"/>
      <c r="H74" s="62"/>
      <c r="I74" s="166" t="s">
        <v>33</v>
      </c>
      <c r="J74" s="165" t="str">
        <f>E21</f>
        <v>Pontex sol. s r.o.</v>
      </c>
      <c r="K74" s="62"/>
      <c r="L74" s="60"/>
    </row>
    <row r="75" spans="2:12" s="1" customFormat="1" ht="14.4" customHeight="1">
      <c r="B75" s="40"/>
      <c r="C75" s="64" t="s">
        <v>32</v>
      </c>
      <c r="D75" s="62"/>
      <c r="E75" s="62"/>
      <c r="F75" s="165" t="str">
        <f>IF(E18="","",E18)</f>
        <v>Společnost Dlouhá Ves - Radešov</v>
      </c>
      <c r="G75" s="62"/>
      <c r="H75" s="62"/>
      <c r="I75" s="164"/>
      <c r="J75" s="62"/>
      <c r="K75" s="62"/>
      <c r="L75" s="60"/>
    </row>
    <row r="76" spans="2:12" s="1" customFormat="1" ht="10.35" customHeight="1">
      <c r="B76" s="40"/>
      <c r="C76" s="62"/>
      <c r="D76" s="62"/>
      <c r="E76" s="62"/>
      <c r="F76" s="62"/>
      <c r="G76" s="62"/>
      <c r="H76" s="62"/>
      <c r="I76" s="164"/>
      <c r="J76" s="62"/>
      <c r="K76" s="62"/>
      <c r="L76" s="60"/>
    </row>
    <row r="77" spans="2:20" s="9" customFormat="1" ht="29.25" customHeight="1">
      <c r="B77" s="167"/>
      <c r="C77" s="168" t="s">
        <v>141</v>
      </c>
      <c r="D77" s="169" t="s">
        <v>59</v>
      </c>
      <c r="E77" s="169" t="s">
        <v>55</v>
      </c>
      <c r="F77" s="169" t="s">
        <v>142</v>
      </c>
      <c r="G77" s="169" t="s">
        <v>143</v>
      </c>
      <c r="H77" s="169" t="s">
        <v>144</v>
      </c>
      <c r="I77" s="170" t="s">
        <v>145</v>
      </c>
      <c r="J77" s="169" t="s">
        <v>133</v>
      </c>
      <c r="K77" s="171" t="s">
        <v>146</v>
      </c>
      <c r="L77" s="172"/>
      <c r="M77" s="80" t="s">
        <v>147</v>
      </c>
      <c r="N77" s="81" t="s">
        <v>44</v>
      </c>
      <c r="O77" s="81" t="s">
        <v>148</v>
      </c>
      <c r="P77" s="81" t="s">
        <v>149</v>
      </c>
      <c r="Q77" s="81" t="s">
        <v>150</v>
      </c>
      <c r="R77" s="81" t="s">
        <v>151</v>
      </c>
      <c r="S77" s="81" t="s">
        <v>152</v>
      </c>
      <c r="T77" s="82" t="s">
        <v>153</v>
      </c>
    </row>
    <row r="78" spans="2:63" s="1" customFormat="1" ht="29.25" customHeight="1">
      <c r="B78" s="40"/>
      <c r="C78" s="86" t="s">
        <v>134</v>
      </c>
      <c r="D78" s="62"/>
      <c r="E78" s="62"/>
      <c r="F78" s="62"/>
      <c r="G78" s="62"/>
      <c r="H78" s="62"/>
      <c r="I78" s="164"/>
      <c r="J78" s="173">
        <f>BK78</f>
        <v>1298865.9599999997</v>
      </c>
      <c r="K78" s="62"/>
      <c r="L78" s="60"/>
      <c r="M78" s="83"/>
      <c r="N78" s="84"/>
      <c r="O78" s="84"/>
      <c r="P78" s="174">
        <f>P79</f>
        <v>0</v>
      </c>
      <c r="Q78" s="84"/>
      <c r="R78" s="174">
        <f>R79</f>
        <v>2300.57951</v>
      </c>
      <c r="S78" s="84"/>
      <c r="T78" s="175">
        <f>T79</f>
        <v>0</v>
      </c>
      <c r="AT78" s="24" t="s">
        <v>73</v>
      </c>
      <c r="AU78" s="24" t="s">
        <v>135</v>
      </c>
      <c r="BK78" s="176">
        <f>BK79</f>
        <v>1298865.9599999997</v>
      </c>
    </row>
    <row r="79" spans="2:63" s="10" customFormat="1" ht="37.35" customHeight="1">
      <c r="B79" s="177"/>
      <c r="C79" s="178"/>
      <c r="D79" s="179" t="s">
        <v>73</v>
      </c>
      <c r="E79" s="180" t="s">
        <v>208</v>
      </c>
      <c r="F79" s="180" t="s">
        <v>209</v>
      </c>
      <c r="G79" s="178"/>
      <c r="H79" s="178"/>
      <c r="I79" s="181"/>
      <c r="J79" s="182">
        <f>BK79</f>
        <v>1298865.9599999997</v>
      </c>
      <c r="K79" s="178"/>
      <c r="L79" s="183"/>
      <c r="M79" s="184"/>
      <c r="N79" s="185"/>
      <c r="O79" s="185"/>
      <c r="P79" s="186">
        <f>P80</f>
        <v>0</v>
      </c>
      <c r="Q79" s="185"/>
      <c r="R79" s="186">
        <f>R80</f>
        <v>2300.57951</v>
      </c>
      <c r="S79" s="185"/>
      <c r="T79" s="187">
        <f>T80</f>
        <v>0</v>
      </c>
      <c r="AR79" s="188" t="s">
        <v>82</v>
      </c>
      <c r="AT79" s="189" t="s">
        <v>73</v>
      </c>
      <c r="AU79" s="189" t="s">
        <v>74</v>
      </c>
      <c r="AY79" s="188" t="s">
        <v>157</v>
      </c>
      <c r="BK79" s="190">
        <f>BK80</f>
        <v>1298865.9599999997</v>
      </c>
    </row>
    <row r="80" spans="2:63" s="10" customFormat="1" ht="19.95" customHeight="1">
      <c r="B80" s="177"/>
      <c r="C80" s="178"/>
      <c r="D80" s="179" t="s">
        <v>73</v>
      </c>
      <c r="E80" s="191" t="s">
        <v>256</v>
      </c>
      <c r="F80" s="191" t="s">
        <v>1168</v>
      </c>
      <c r="G80" s="178"/>
      <c r="H80" s="178"/>
      <c r="I80" s="181"/>
      <c r="J80" s="192">
        <f>BK80</f>
        <v>1298865.9599999997</v>
      </c>
      <c r="K80" s="178"/>
      <c r="L80" s="183"/>
      <c r="M80" s="184"/>
      <c r="N80" s="185"/>
      <c r="O80" s="185"/>
      <c r="P80" s="186">
        <f>SUM(P81:P127)</f>
        <v>0</v>
      </c>
      <c r="Q80" s="185"/>
      <c r="R80" s="186">
        <f>SUM(R81:R127)</f>
        <v>2300.57951</v>
      </c>
      <c r="S80" s="185"/>
      <c r="T80" s="187">
        <f>SUM(T81:T127)</f>
        <v>0</v>
      </c>
      <c r="AR80" s="188" t="s">
        <v>82</v>
      </c>
      <c r="AT80" s="189" t="s">
        <v>73</v>
      </c>
      <c r="AU80" s="189" t="s">
        <v>82</v>
      </c>
      <c r="AY80" s="188" t="s">
        <v>157</v>
      </c>
      <c r="BK80" s="190">
        <f>SUM(BK81:BK127)</f>
        <v>1298865.9599999997</v>
      </c>
    </row>
    <row r="81" spans="2:65" s="1" customFormat="1" ht="22.8" customHeight="1">
      <c r="B81" s="40"/>
      <c r="C81" s="193" t="s">
        <v>82</v>
      </c>
      <c r="D81" s="193" t="s">
        <v>160</v>
      </c>
      <c r="E81" s="194" t="s">
        <v>1205</v>
      </c>
      <c r="F81" s="195" t="s">
        <v>1206</v>
      </c>
      <c r="G81" s="196" t="s">
        <v>577</v>
      </c>
      <c r="H81" s="197">
        <v>2915</v>
      </c>
      <c r="I81" s="198">
        <v>106.94</v>
      </c>
      <c r="J81" s="199">
        <f>ROUND(I81*H81,2)</f>
        <v>311730.1</v>
      </c>
      <c r="K81" s="195" t="s">
        <v>21</v>
      </c>
      <c r="L81" s="60"/>
      <c r="M81" s="200" t="s">
        <v>21</v>
      </c>
      <c r="N81" s="201" t="s">
        <v>45</v>
      </c>
      <c r="O81" s="41"/>
      <c r="P81" s="202">
        <f>O81*H81</f>
        <v>0</v>
      </c>
      <c r="Q81" s="202">
        <v>0.26253</v>
      </c>
      <c r="R81" s="202">
        <f>Q81*H81</f>
        <v>765.27495</v>
      </c>
      <c r="S81" s="202">
        <v>0</v>
      </c>
      <c r="T81" s="203">
        <f>S81*H81</f>
        <v>0</v>
      </c>
      <c r="AR81" s="24" t="s">
        <v>164</v>
      </c>
      <c r="AT81" s="24" t="s">
        <v>160</v>
      </c>
      <c r="AU81" s="24" t="s">
        <v>85</v>
      </c>
      <c r="AY81" s="24" t="s">
        <v>157</v>
      </c>
      <c r="BE81" s="204">
        <f>IF(N81="základní",J81,0)</f>
        <v>311730.1</v>
      </c>
      <c r="BF81" s="204">
        <f>IF(N81="snížená",J81,0)</f>
        <v>0</v>
      </c>
      <c r="BG81" s="204">
        <f>IF(N81="zákl. přenesená",J81,0)</f>
        <v>0</v>
      </c>
      <c r="BH81" s="204">
        <f>IF(N81="sníž. přenesená",J81,0)</f>
        <v>0</v>
      </c>
      <c r="BI81" s="204">
        <f>IF(N81="nulová",J81,0)</f>
        <v>0</v>
      </c>
      <c r="BJ81" s="24" t="s">
        <v>82</v>
      </c>
      <c r="BK81" s="204">
        <f>ROUND(I81*H81,2)</f>
        <v>311730.1</v>
      </c>
      <c r="BL81" s="24" t="s">
        <v>164</v>
      </c>
      <c r="BM81" s="24" t="s">
        <v>1207</v>
      </c>
    </row>
    <row r="82" spans="2:47" s="1" customFormat="1" ht="96">
      <c r="B82" s="40"/>
      <c r="C82" s="62"/>
      <c r="D82" s="207" t="s">
        <v>172</v>
      </c>
      <c r="E82" s="62"/>
      <c r="F82" s="227" t="s">
        <v>1208</v>
      </c>
      <c r="G82" s="62"/>
      <c r="H82" s="62"/>
      <c r="I82" s="164"/>
      <c r="J82" s="62"/>
      <c r="K82" s="62"/>
      <c r="L82" s="60"/>
      <c r="M82" s="228"/>
      <c r="N82" s="41"/>
      <c r="O82" s="41"/>
      <c r="P82" s="41"/>
      <c r="Q82" s="41"/>
      <c r="R82" s="41"/>
      <c r="S82" s="41"/>
      <c r="T82" s="77"/>
      <c r="AT82" s="24" t="s">
        <v>172</v>
      </c>
      <c r="AU82" s="24" t="s">
        <v>85</v>
      </c>
    </row>
    <row r="83" spans="2:51" s="12" customFormat="1" ht="13.5">
      <c r="B83" s="216"/>
      <c r="C83" s="217"/>
      <c r="D83" s="207" t="s">
        <v>166</v>
      </c>
      <c r="E83" s="218" t="s">
        <v>21</v>
      </c>
      <c r="F83" s="219" t="s">
        <v>1209</v>
      </c>
      <c r="G83" s="217"/>
      <c r="H83" s="220">
        <v>2915</v>
      </c>
      <c r="I83" s="221"/>
      <c r="J83" s="217"/>
      <c r="K83" s="217"/>
      <c r="L83" s="222"/>
      <c r="M83" s="223"/>
      <c r="N83" s="224"/>
      <c r="O83" s="224"/>
      <c r="P83" s="224"/>
      <c r="Q83" s="224"/>
      <c r="R83" s="224"/>
      <c r="S83" s="224"/>
      <c r="T83" s="225"/>
      <c r="AT83" s="226" t="s">
        <v>166</v>
      </c>
      <c r="AU83" s="226" t="s">
        <v>85</v>
      </c>
      <c r="AV83" s="12" t="s">
        <v>85</v>
      </c>
      <c r="AW83" s="12" t="s">
        <v>37</v>
      </c>
      <c r="AX83" s="12" t="s">
        <v>82</v>
      </c>
      <c r="AY83" s="226" t="s">
        <v>157</v>
      </c>
    </row>
    <row r="84" spans="2:65" s="1" customFormat="1" ht="14.4" customHeight="1">
      <c r="B84" s="40"/>
      <c r="C84" s="193" t="s">
        <v>85</v>
      </c>
      <c r="D84" s="193" t="s">
        <v>160</v>
      </c>
      <c r="E84" s="194" t="s">
        <v>1210</v>
      </c>
      <c r="F84" s="195" t="s">
        <v>1211</v>
      </c>
      <c r="G84" s="196" t="s">
        <v>577</v>
      </c>
      <c r="H84" s="197">
        <v>2915</v>
      </c>
      <c r="I84" s="198">
        <v>72.89</v>
      </c>
      <c r="J84" s="199">
        <f>ROUND(I84*H84,2)</f>
        <v>212474.35</v>
      </c>
      <c r="K84" s="195" t="s">
        <v>21</v>
      </c>
      <c r="L84" s="60"/>
      <c r="M84" s="200" t="s">
        <v>21</v>
      </c>
      <c r="N84" s="201" t="s">
        <v>45</v>
      </c>
      <c r="O84" s="41"/>
      <c r="P84" s="202">
        <f>O84*H84</f>
        <v>0</v>
      </c>
      <c r="Q84" s="202">
        <v>0.26253</v>
      </c>
      <c r="R84" s="202">
        <f>Q84*H84</f>
        <v>765.27495</v>
      </c>
      <c r="S84" s="202">
        <v>0</v>
      </c>
      <c r="T84" s="203">
        <f>S84*H84</f>
        <v>0</v>
      </c>
      <c r="AR84" s="24" t="s">
        <v>164</v>
      </c>
      <c r="AT84" s="24" t="s">
        <v>160</v>
      </c>
      <c r="AU84" s="24" t="s">
        <v>85</v>
      </c>
      <c r="AY84" s="24" t="s">
        <v>157</v>
      </c>
      <c r="BE84" s="204">
        <f>IF(N84="základní",J84,0)</f>
        <v>212474.35</v>
      </c>
      <c r="BF84" s="204">
        <f>IF(N84="snížená",J84,0)</f>
        <v>0</v>
      </c>
      <c r="BG84" s="204">
        <f>IF(N84="zákl. přenesená",J84,0)</f>
        <v>0</v>
      </c>
      <c r="BH84" s="204">
        <f>IF(N84="sníž. přenesená",J84,0)</f>
        <v>0</v>
      </c>
      <c r="BI84" s="204">
        <f>IF(N84="nulová",J84,0)</f>
        <v>0</v>
      </c>
      <c r="BJ84" s="24" t="s">
        <v>82</v>
      </c>
      <c r="BK84" s="204">
        <f>ROUND(I84*H84,2)</f>
        <v>212474.35</v>
      </c>
      <c r="BL84" s="24" t="s">
        <v>164</v>
      </c>
      <c r="BM84" s="24" t="s">
        <v>1212</v>
      </c>
    </row>
    <row r="85" spans="2:47" s="1" customFormat="1" ht="60">
      <c r="B85" s="40"/>
      <c r="C85" s="62"/>
      <c r="D85" s="207" t="s">
        <v>172</v>
      </c>
      <c r="E85" s="62"/>
      <c r="F85" s="227" t="s">
        <v>1213</v>
      </c>
      <c r="G85" s="62"/>
      <c r="H85" s="62"/>
      <c r="I85" s="164"/>
      <c r="J85" s="62"/>
      <c r="K85" s="62"/>
      <c r="L85" s="60"/>
      <c r="M85" s="228"/>
      <c r="N85" s="41"/>
      <c r="O85" s="41"/>
      <c r="P85" s="41"/>
      <c r="Q85" s="41"/>
      <c r="R85" s="41"/>
      <c r="S85" s="41"/>
      <c r="T85" s="77"/>
      <c r="AT85" s="24" t="s">
        <v>172</v>
      </c>
      <c r="AU85" s="24" t="s">
        <v>85</v>
      </c>
    </row>
    <row r="86" spans="2:51" s="12" customFormat="1" ht="13.5">
      <c r="B86" s="216"/>
      <c r="C86" s="217"/>
      <c r="D86" s="207" t="s">
        <v>166</v>
      </c>
      <c r="E86" s="218" t="s">
        <v>21</v>
      </c>
      <c r="F86" s="219" t="s">
        <v>1214</v>
      </c>
      <c r="G86" s="217"/>
      <c r="H86" s="220">
        <v>2915</v>
      </c>
      <c r="I86" s="221"/>
      <c r="J86" s="217"/>
      <c r="K86" s="217"/>
      <c r="L86" s="222"/>
      <c r="M86" s="223"/>
      <c r="N86" s="224"/>
      <c r="O86" s="224"/>
      <c r="P86" s="224"/>
      <c r="Q86" s="224"/>
      <c r="R86" s="224"/>
      <c r="S86" s="224"/>
      <c r="T86" s="225"/>
      <c r="AT86" s="226" t="s">
        <v>166</v>
      </c>
      <c r="AU86" s="226" t="s">
        <v>85</v>
      </c>
      <c r="AV86" s="12" t="s">
        <v>85</v>
      </c>
      <c r="AW86" s="12" t="s">
        <v>37</v>
      </c>
      <c r="AX86" s="12" t="s">
        <v>82</v>
      </c>
      <c r="AY86" s="226" t="s">
        <v>157</v>
      </c>
    </row>
    <row r="87" spans="2:65" s="1" customFormat="1" ht="14.4" customHeight="1">
      <c r="B87" s="40"/>
      <c r="C87" s="193" t="s">
        <v>180</v>
      </c>
      <c r="D87" s="193" t="s">
        <v>160</v>
      </c>
      <c r="E87" s="194" t="s">
        <v>1215</v>
      </c>
      <c r="F87" s="195" t="s">
        <v>1216</v>
      </c>
      <c r="G87" s="196" t="s">
        <v>577</v>
      </c>
      <c r="H87" s="197">
        <v>2915</v>
      </c>
      <c r="I87" s="198">
        <v>4.87</v>
      </c>
      <c r="J87" s="199">
        <f>ROUND(I87*H87,2)</f>
        <v>14196.05</v>
      </c>
      <c r="K87" s="195" t="s">
        <v>21</v>
      </c>
      <c r="L87" s="60"/>
      <c r="M87" s="200" t="s">
        <v>21</v>
      </c>
      <c r="N87" s="201" t="s">
        <v>45</v>
      </c>
      <c r="O87" s="41"/>
      <c r="P87" s="202">
        <f>O87*H87</f>
        <v>0</v>
      </c>
      <c r="Q87" s="202">
        <v>0.26253</v>
      </c>
      <c r="R87" s="202">
        <f>Q87*H87</f>
        <v>765.27495</v>
      </c>
      <c r="S87" s="202">
        <v>0</v>
      </c>
      <c r="T87" s="203">
        <f>S87*H87</f>
        <v>0</v>
      </c>
      <c r="AR87" s="24" t="s">
        <v>164</v>
      </c>
      <c r="AT87" s="24" t="s">
        <v>160</v>
      </c>
      <c r="AU87" s="24" t="s">
        <v>85</v>
      </c>
      <c r="AY87" s="24" t="s">
        <v>157</v>
      </c>
      <c r="BE87" s="204">
        <f>IF(N87="základní",J87,0)</f>
        <v>14196.05</v>
      </c>
      <c r="BF87" s="204">
        <f>IF(N87="snížená",J87,0)</f>
        <v>0</v>
      </c>
      <c r="BG87" s="204">
        <f>IF(N87="zákl. přenesená",J87,0)</f>
        <v>0</v>
      </c>
      <c r="BH87" s="204">
        <f>IF(N87="sníž. přenesená",J87,0)</f>
        <v>0</v>
      </c>
      <c r="BI87" s="204">
        <f>IF(N87="nulová",J87,0)</f>
        <v>0</v>
      </c>
      <c r="BJ87" s="24" t="s">
        <v>82</v>
      </c>
      <c r="BK87" s="204">
        <f>ROUND(I87*H87,2)</f>
        <v>14196.05</v>
      </c>
      <c r="BL87" s="24" t="s">
        <v>164</v>
      </c>
      <c r="BM87" s="24" t="s">
        <v>1217</v>
      </c>
    </row>
    <row r="88" spans="2:47" s="1" customFormat="1" ht="84">
      <c r="B88" s="40"/>
      <c r="C88" s="62"/>
      <c r="D88" s="207" t="s">
        <v>172</v>
      </c>
      <c r="E88" s="62"/>
      <c r="F88" s="227" t="s">
        <v>1218</v>
      </c>
      <c r="G88" s="62"/>
      <c r="H88" s="62"/>
      <c r="I88" s="164"/>
      <c r="J88" s="62"/>
      <c r="K88" s="62"/>
      <c r="L88" s="60"/>
      <c r="M88" s="228"/>
      <c r="N88" s="41"/>
      <c r="O88" s="41"/>
      <c r="P88" s="41"/>
      <c r="Q88" s="41"/>
      <c r="R88" s="41"/>
      <c r="S88" s="41"/>
      <c r="T88" s="77"/>
      <c r="AT88" s="24" t="s">
        <v>172</v>
      </c>
      <c r="AU88" s="24" t="s">
        <v>85</v>
      </c>
    </row>
    <row r="89" spans="2:51" s="12" customFormat="1" ht="13.5">
      <c r="B89" s="216"/>
      <c r="C89" s="217"/>
      <c r="D89" s="207" t="s">
        <v>166</v>
      </c>
      <c r="E89" s="218" t="s">
        <v>21</v>
      </c>
      <c r="F89" s="219" t="s">
        <v>1214</v>
      </c>
      <c r="G89" s="217"/>
      <c r="H89" s="220">
        <v>2915</v>
      </c>
      <c r="I89" s="221"/>
      <c r="J89" s="217"/>
      <c r="K89" s="217"/>
      <c r="L89" s="222"/>
      <c r="M89" s="223"/>
      <c r="N89" s="224"/>
      <c r="O89" s="224"/>
      <c r="P89" s="224"/>
      <c r="Q89" s="224"/>
      <c r="R89" s="224"/>
      <c r="S89" s="224"/>
      <c r="T89" s="225"/>
      <c r="AT89" s="226" t="s">
        <v>166</v>
      </c>
      <c r="AU89" s="226" t="s">
        <v>85</v>
      </c>
      <c r="AV89" s="12" t="s">
        <v>85</v>
      </c>
      <c r="AW89" s="12" t="s">
        <v>37</v>
      </c>
      <c r="AX89" s="12" t="s">
        <v>82</v>
      </c>
      <c r="AY89" s="226" t="s">
        <v>157</v>
      </c>
    </row>
    <row r="90" spans="2:65" s="1" customFormat="1" ht="14.4" customHeight="1">
      <c r="B90" s="40"/>
      <c r="C90" s="193" t="s">
        <v>164</v>
      </c>
      <c r="D90" s="193" t="s">
        <v>160</v>
      </c>
      <c r="E90" s="194" t="s">
        <v>1219</v>
      </c>
      <c r="F90" s="195" t="s">
        <v>1220</v>
      </c>
      <c r="G90" s="196" t="s">
        <v>1221</v>
      </c>
      <c r="H90" s="197">
        <v>18</v>
      </c>
      <c r="I90" s="198">
        <v>8272.39</v>
      </c>
      <c r="J90" s="199">
        <f>ROUND(I90*H90,2)</f>
        <v>148903.02</v>
      </c>
      <c r="K90" s="195" t="s">
        <v>21</v>
      </c>
      <c r="L90" s="60"/>
      <c r="M90" s="200" t="s">
        <v>21</v>
      </c>
      <c r="N90" s="201" t="s">
        <v>45</v>
      </c>
      <c r="O90" s="41"/>
      <c r="P90" s="202">
        <f>O90*H90</f>
        <v>0</v>
      </c>
      <c r="Q90" s="202">
        <v>0.26253</v>
      </c>
      <c r="R90" s="202">
        <f>Q90*H90</f>
        <v>4.72554</v>
      </c>
      <c r="S90" s="202">
        <v>0</v>
      </c>
      <c r="T90" s="203">
        <f>S90*H90</f>
        <v>0</v>
      </c>
      <c r="AR90" s="24" t="s">
        <v>164</v>
      </c>
      <c r="AT90" s="24" t="s">
        <v>160</v>
      </c>
      <c r="AU90" s="24" t="s">
        <v>85</v>
      </c>
      <c r="AY90" s="24" t="s">
        <v>157</v>
      </c>
      <c r="BE90" s="204">
        <f>IF(N90="základní",J90,0)</f>
        <v>148903.02</v>
      </c>
      <c r="BF90" s="204">
        <f>IF(N90="snížená",J90,0)</f>
        <v>0</v>
      </c>
      <c r="BG90" s="204">
        <f>IF(N90="zákl. přenesená",J90,0)</f>
        <v>0</v>
      </c>
      <c r="BH90" s="204">
        <f>IF(N90="sníž. přenesená",J90,0)</f>
        <v>0</v>
      </c>
      <c r="BI90" s="204">
        <f>IF(N90="nulová",J90,0)</f>
        <v>0</v>
      </c>
      <c r="BJ90" s="24" t="s">
        <v>82</v>
      </c>
      <c r="BK90" s="204">
        <f>ROUND(I90*H90,2)</f>
        <v>148903.02</v>
      </c>
      <c r="BL90" s="24" t="s">
        <v>164</v>
      </c>
      <c r="BM90" s="24" t="s">
        <v>1222</v>
      </c>
    </row>
    <row r="91" spans="2:47" s="1" customFormat="1" ht="72">
      <c r="B91" s="40"/>
      <c r="C91" s="62"/>
      <c r="D91" s="207" t="s">
        <v>172</v>
      </c>
      <c r="E91" s="62"/>
      <c r="F91" s="227" t="s">
        <v>1223</v>
      </c>
      <c r="G91" s="62"/>
      <c r="H91" s="62"/>
      <c r="I91" s="164"/>
      <c r="J91" s="62"/>
      <c r="K91" s="62"/>
      <c r="L91" s="60"/>
      <c r="M91" s="228"/>
      <c r="N91" s="41"/>
      <c r="O91" s="41"/>
      <c r="P91" s="41"/>
      <c r="Q91" s="41"/>
      <c r="R91" s="41"/>
      <c r="S91" s="41"/>
      <c r="T91" s="77"/>
      <c r="AT91" s="24" t="s">
        <v>172</v>
      </c>
      <c r="AU91" s="24" t="s">
        <v>85</v>
      </c>
    </row>
    <row r="92" spans="2:51" s="12" customFormat="1" ht="13.5">
      <c r="B92" s="216"/>
      <c r="C92" s="217"/>
      <c r="D92" s="207" t="s">
        <v>166</v>
      </c>
      <c r="E92" s="218" t="s">
        <v>21</v>
      </c>
      <c r="F92" s="219" t="s">
        <v>1224</v>
      </c>
      <c r="G92" s="217"/>
      <c r="H92" s="220">
        <v>18</v>
      </c>
      <c r="I92" s="221"/>
      <c r="J92" s="217"/>
      <c r="K92" s="217"/>
      <c r="L92" s="222"/>
      <c r="M92" s="223"/>
      <c r="N92" s="224"/>
      <c r="O92" s="224"/>
      <c r="P92" s="224"/>
      <c r="Q92" s="224"/>
      <c r="R92" s="224"/>
      <c r="S92" s="224"/>
      <c r="T92" s="225"/>
      <c r="AT92" s="226" t="s">
        <v>166</v>
      </c>
      <c r="AU92" s="226" t="s">
        <v>85</v>
      </c>
      <c r="AV92" s="12" t="s">
        <v>85</v>
      </c>
      <c r="AW92" s="12" t="s">
        <v>37</v>
      </c>
      <c r="AX92" s="12" t="s">
        <v>82</v>
      </c>
      <c r="AY92" s="226" t="s">
        <v>157</v>
      </c>
    </row>
    <row r="93" spans="2:65" s="1" customFormat="1" ht="22.8" customHeight="1">
      <c r="B93" s="40"/>
      <c r="C93" s="193" t="s">
        <v>156</v>
      </c>
      <c r="D93" s="193" t="s">
        <v>160</v>
      </c>
      <c r="E93" s="194" t="s">
        <v>1225</v>
      </c>
      <c r="F93" s="195" t="s">
        <v>1226</v>
      </c>
      <c r="G93" s="196" t="s">
        <v>226</v>
      </c>
      <c r="H93" s="197">
        <v>238</v>
      </c>
      <c r="I93" s="198">
        <v>159.79</v>
      </c>
      <c r="J93" s="199">
        <f>ROUND(I93*H93,2)</f>
        <v>38030.02</v>
      </c>
      <c r="K93" s="195" t="s">
        <v>214</v>
      </c>
      <c r="L93" s="60"/>
      <c r="M93" s="200" t="s">
        <v>21</v>
      </c>
      <c r="N93" s="201" t="s">
        <v>45</v>
      </c>
      <c r="O93" s="41"/>
      <c r="P93" s="202">
        <f>O93*H93</f>
        <v>0</v>
      </c>
      <c r="Q93" s="202">
        <v>0</v>
      </c>
      <c r="R93" s="202">
        <f>Q93*H93</f>
        <v>0</v>
      </c>
      <c r="S93" s="202">
        <v>0</v>
      </c>
      <c r="T93" s="203">
        <f>S93*H93</f>
        <v>0</v>
      </c>
      <c r="AR93" s="24" t="s">
        <v>164</v>
      </c>
      <c r="AT93" s="24" t="s">
        <v>160</v>
      </c>
      <c r="AU93" s="24" t="s">
        <v>85</v>
      </c>
      <c r="AY93" s="24" t="s">
        <v>157</v>
      </c>
      <c r="BE93" s="204">
        <f>IF(N93="základní",J93,0)</f>
        <v>38030.02</v>
      </c>
      <c r="BF93" s="204">
        <f>IF(N93="snížená",J93,0)</f>
        <v>0</v>
      </c>
      <c r="BG93" s="204">
        <f>IF(N93="zákl. přenesená",J93,0)</f>
        <v>0</v>
      </c>
      <c r="BH93" s="204">
        <f>IF(N93="sníž. přenesená",J93,0)</f>
        <v>0</v>
      </c>
      <c r="BI93" s="204">
        <f>IF(N93="nulová",J93,0)</f>
        <v>0</v>
      </c>
      <c r="BJ93" s="24" t="s">
        <v>82</v>
      </c>
      <c r="BK93" s="204">
        <f>ROUND(I93*H93,2)</f>
        <v>38030.02</v>
      </c>
      <c r="BL93" s="24" t="s">
        <v>164</v>
      </c>
      <c r="BM93" s="24" t="s">
        <v>1227</v>
      </c>
    </row>
    <row r="94" spans="2:47" s="1" customFormat="1" ht="48">
      <c r="B94" s="40"/>
      <c r="C94" s="62"/>
      <c r="D94" s="207" t="s">
        <v>216</v>
      </c>
      <c r="E94" s="62"/>
      <c r="F94" s="227" t="s">
        <v>1228</v>
      </c>
      <c r="G94" s="62"/>
      <c r="H94" s="62"/>
      <c r="I94" s="164"/>
      <c r="J94" s="62"/>
      <c r="K94" s="62"/>
      <c r="L94" s="60"/>
      <c r="M94" s="228"/>
      <c r="N94" s="41"/>
      <c r="O94" s="41"/>
      <c r="P94" s="41"/>
      <c r="Q94" s="41"/>
      <c r="R94" s="41"/>
      <c r="S94" s="41"/>
      <c r="T94" s="77"/>
      <c r="AT94" s="24" t="s">
        <v>216</v>
      </c>
      <c r="AU94" s="24" t="s">
        <v>85</v>
      </c>
    </row>
    <row r="95" spans="2:51" s="12" customFormat="1" ht="13.5">
      <c r="B95" s="216"/>
      <c r="C95" s="217"/>
      <c r="D95" s="207" t="s">
        <v>166</v>
      </c>
      <c r="E95" s="218" t="s">
        <v>21</v>
      </c>
      <c r="F95" s="219" t="s">
        <v>1229</v>
      </c>
      <c r="G95" s="217"/>
      <c r="H95" s="220">
        <v>238</v>
      </c>
      <c r="I95" s="221"/>
      <c r="J95" s="217"/>
      <c r="K95" s="217"/>
      <c r="L95" s="222"/>
      <c r="M95" s="223"/>
      <c r="N95" s="224"/>
      <c r="O95" s="224"/>
      <c r="P95" s="224"/>
      <c r="Q95" s="224"/>
      <c r="R95" s="224"/>
      <c r="S95" s="224"/>
      <c r="T95" s="225"/>
      <c r="AT95" s="226" t="s">
        <v>166</v>
      </c>
      <c r="AU95" s="226" t="s">
        <v>85</v>
      </c>
      <c r="AV95" s="12" t="s">
        <v>85</v>
      </c>
      <c r="AW95" s="12" t="s">
        <v>37</v>
      </c>
      <c r="AX95" s="12" t="s">
        <v>82</v>
      </c>
      <c r="AY95" s="226" t="s">
        <v>157</v>
      </c>
    </row>
    <row r="96" spans="2:65" s="1" customFormat="1" ht="34.2" customHeight="1">
      <c r="B96" s="40"/>
      <c r="C96" s="193" t="s">
        <v>239</v>
      </c>
      <c r="D96" s="193" t="s">
        <v>160</v>
      </c>
      <c r="E96" s="194" t="s">
        <v>1230</v>
      </c>
      <c r="F96" s="195" t="s">
        <v>1231</v>
      </c>
      <c r="G96" s="196" t="s">
        <v>226</v>
      </c>
      <c r="H96" s="197">
        <v>6120</v>
      </c>
      <c r="I96" s="198">
        <v>6.76</v>
      </c>
      <c r="J96" s="199">
        <f>ROUND(I96*H96,2)</f>
        <v>41371.2</v>
      </c>
      <c r="K96" s="195" t="s">
        <v>214</v>
      </c>
      <c r="L96" s="60"/>
      <c r="M96" s="200" t="s">
        <v>21</v>
      </c>
      <c r="N96" s="201" t="s">
        <v>45</v>
      </c>
      <c r="O96" s="41"/>
      <c r="P96" s="202">
        <f>O96*H96</f>
        <v>0</v>
      </c>
      <c r="Q96" s="202">
        <v>0</v>
      </c>
      <c r="R96" s="202">
        <f>Q96*H96</f>
        <v>0</v>
      </c>
      <c r="S96" s="202">
        <v>0</v>
      </c>
      <c r="T96" s="203">
        <f>S96*H96</f>
        <v>0</v>
      </c>
      <c r="AR96" s="24" t="s">
        <v>164</v>
      </c>
      <c r="AT96" s="24" t="s">
        <v>160</v>
      </c>
      <c r="AU96" s="24" t="s">
        <v>85</v>
      </c>
      <c r="AY96" s="24" t="s">
        <v>157</v>
      </c>
      <c r="BE96" s="204">
        <f>IF(N96="základní",J96,0)</f>
        <v>41371.2</v>
      </c>
      <c r="BF96" s="204">
        <f>IF(N96="snížená",J96,0)</f>
        <v>0</v>
      </c>
      <c r="BG96" s="204">
        <f>IF(N96="zákl. přenesená",J96,0)</f>
        <v>0</v>
      </c>
      <c r="BH96" s="204">
        <f>IF(N96="sníž. přenesená",J96,0)</f>
        <v>0</v>
      </c>
      <c r="BI96" s="204">
        <f>IF(N96="nulová",J96,0)</f>
        <v>0</v>
      </c>
      <c r="BJ96" s="24" t="s">
        <v>82</v>
      </c>
      <c r="BK96" s="204">
        <f>ROUND(I96*H96,2)</f>
        <v>41371.2</v>
      </c>
      <c r="BL96" s="24" t="s">
        <v>164</v>
      </c>
      <c r="BM96" s="24" t="s">
        <v>1232</v>
      </c>
    </row>
    <row r="97" spans="2:47" s="1" customFormat="1" ht="48">
      <c r="B97" s="40"/>
      <c r="C97" s="62"/>
      <c r="D97" s="207" t="s">
        <v>216</v>
      </c>
      <c r="E97" s="62"/>
      <c r="F97" s="227" t="s">
        <v>1228</v>
      </c>
      <c r="G97" s="62"/>
      <c r="H97" s="62"/>
      <c r="I97" s="164"/>
      <c r="J97" s="62"/>
      <c r="K97" s="62"/>
      <c r="L97" s="60"/>
      <c r="M97" s="228"/>
      <c r="N97" s="41"/>
      <c r="O97" s="41"/>
      <c r="P97" s="41"/>
      <c r="Q97" s="41"/>
      <c r="R97" s="41"/>
      <c r="S97" s="41"/>
      <c r="T97" s="77"/>
      <c r="AT97" s="24" t="s">
        <v>216</v>
      </c>
      <c r="AU97" s="24" t="s">
        <v>85</v>
      </c>
    </row>
    <row r="98" spans="2:51" s="12" customFormat="1" ht="13.5">
      <c r="B98" s="216"/>
      <c r="C98" s="217"/>
      <c r="D98" s="207" t="s">
        <v>166</v>
      </c>
      <c r="E98" s="218" t="s">
        <v>21</v>
      </c>
      <c r="F98" s="219" t="s">
        <v>1233</v>
      </c>
      <c r="G98" s="217"/>
      <c r="H98" s="220">
        <v>6120</v>
      </c>
      <c r="I98" s="221"/>
      <c r="J98" s="217"/>
      <c r="K98" s="217"/>
      <c r="L98" s="222"/>
      <c r="M98" s="223"/>
      <c r="N98" s="224"/>
      <c r="O98" s="224"/>
      <c r="P98" s="224"/>
      <c r="Q98" s="224"/>
      <c r="R98" s="224"/>
      <c r="S98" s="224"/>
      <c r="T98" s="225"/>
      <c r="AT98" s="226" t="s">
        <v>166</v>
      </c>
      <c r="AU98" s="226" t="s">
        <v>85</v>
      </c>
      <c r="AV98" s="12" t="s">
        <v>85</v>
      </c>
      <c r="AW98" s="12" t="s">
        <v>37</v>
      </c>
      <c r="AX98" s="12" t="s">
        <v>82</v>
      </c>
      <c r="AY98" s="226" t="s">
        <v>157</v>
      </c>
    </row>
    <row r="99" spans="2:65" s="1" customFormat="1" ht="22.8" customHeight="1">
      <c r="B99" s="40"/>
      <c r="C99" s="193" t="s">
        <v>245</v>
      </c>
      <c r="D99" s="193" t="s">
        <v>160</v>
      </c>
      <c r="E99" s="194" t="s">
        <v>1234</v>
      </c>
      <c r="F99" s="195" t="s">
        <v>1235</v>
      </c>
      <c r="G99" s="196" t="s">
        <v>226</v>
      </c>
      <c r="H99" s="197">
        <v>14</v>
      </c>
      <c r="I99" s="198">
        <v>307.3</v>
      </c>
      <c r="J99" s="199">
        <f>ROUND(I99*H99,2)</f>
        <v>4302.2</v>
      </c>
      <c r="K99" s="195" t="s">
        <v>214</v>
      </c>
      <c r="L99" s="60"/>
      <c r="M99" s="200" t="s">
        <v>21</v>
      </c>
      <c r="N99" s="201" t="s">
        <v>45</v>
      </c>
      <c r="O99" s="41"/>
      <c r="P99" s="202">
        <f>O99*H99</f>
        <v>0</v>
      </c>
      <c r="Q99" s="202">
        <v>0</v>
      </c>
      <c r="R99" s="202">
        <f>Q99*H99</f>
        <v>0</v>
      </c>
      <c r="S99" s="202">
        <v>0</v>
      </c>
      <c r="T99" s="203">
        <f>S99*H99</f>
        <v>0</v>
      </c>
      <c r="AR99" s="24" t="s">
        <v>164</v>
      </c>
      <c r="AT99" s="24" t="s">
        <v>160</v>
      </c>
      <c r="AU99" s="24" t="s">
        <v>85</v>
      </c>
      <c r="AY99" s="24" t="s">
        <v>157</v>
      </c>
      <c r="BE99" s="204">
        <f>IF(N99="základní",J99,0)</f>
        <v>4302.2</v>
      </c>
      <c r="BF99" s="204">
        <f>IF(N99="snížená",J99,0)</f>
        <v>0</v>
      </c>
      <c r="BG99" s="204">
        <f>IF(N99="zákl. přenesená",J99,0)</f>
        <v>0</v>
      </c>
      <c r="BH99" s="204">
        <f>IF(N99="sníž. přenesená",J99,0)</f>
        <v>0</v>
      </c>
      <c r="BI99" s="204">
        <f>IF(N99="nulová",J99,0)</f>
        <v>0</v>
      </c>
      <c r="BJ99" s="24" t="s">
        <v>82</v>
      </c>
      <c r="BK99" s="204">
        <f>ROUND(I99*H99,2)</f>
        <v>4302.2</v>
      </c>
      <c r="BL99" s="24" t="s">
        <v>164</v>
      </c>
      <c r="BM99" s="24" t="s">
        <v>1236</v>
      </c>
    </row>
    <row r="100" spans="2:47" s="1" customFormat="1" ht="72">
      <c r="B100" s="40"/>
      <c r="C100" s="62"/>
      <c r="D100" s="207" t="s">
        <v>216</v>
      </c>
      <c r="E100" s="62"/>
      <c r="F100" s="227" t="s">
        <v>1237</v>
      </c>
      <c r="G100" s="62"/>
      <c r="H100" s="62"/>
      <c r="I100" s="164"/>
      <c r="J100" s="62"/>
      <c r="K100" s="62"/>
      <c r="L100" s="60"/>
      <c r="M100" s="228"/>
      <c r="N100" s="41"/>
      <c r="O100" s="41"/>
      <c r="P100" s="41"/>
      <c r="Q100" s="41"/>
      <c r="R100" s="41"/>
      <c r="S100" s="41"/>
      <c r="T100" s="77"/>
      <c r="AT100" s="24" t="s">
        <v>216</v>
      </c>
      <c r="AU100" s="24" t="s">
        <v>85</v>
      </c>
    </row>
    <row r="101" spans="2:51" s="12" customFormat="1" ht="13.5">
      <c r="B101" s="216"/>
      <c r="C101" s="217"/>
      <c r="D101" s="207" t="s">
        <v>166</v>
      </c>
      <c r="E101" s="218" t="s">
        <v>21</v>
      </c>
      <c r="F101" s="219" t="s">
        <v>1238</v>
      </c>
      <c r="G101" s="217"/>
      <c r="H101" s="220">
        <v>14</v>
      </c>
      <c r="I101" s="221"/>
      <c r="J101" s="217"/>
      <c r="K101" s="217"/>
      <c r="L101" s="222"/>
      <c r="M101" s="223"/>
      <c r="N101" s="224"/>
      <c r="O101" s="224"/>
      <c r="P101" s="224"/>
      <c r="Q101" s="224"/>
      <c r="R101" s="224"/>
      <c r="S101" s="224"/>
      <c r="T101" s="225"/>
      <c r="AT101" s="226" t="s">
        <v>166</v>
      </c>
      <c r="AU101" s="226" t="s">
        <v>85</v>
      </c>
      <c r="AV101" s="12" t="s">
        <v>85</v>
      </c>
      <c r="AW101" s="12" t="s">
        <v>37</v>
      </c>
      <c r="AX101" s="12" t="s">
        <v>82</v>
      </c>
      <c r="AY101" s="226" t="s">
        <v>157</v>
      </c>
    </row>
    <row r="102" spans="2:65" s="1" customFormat="1" ht="34.2" customHeight="1">
      <c r="B102" s="40"/>
      <c r="C102" s="193" t="s">
        <v>251</v>
      </c>
      <c r="D102" s="193" t="s">
        <v>160</v>
      </c>
      <c r="E102" s="194" t="s">
        <v>1239</v>
      </c>
      <c r="F102" s="195" t="s">
        <v>1240</v>
      </c>
      <c r="G102" s="196" t="s">
        <v>226</v>
      </c>
      <c r="H102" s="197">
        <v>3000</v>
      </c>
      <c r="I102" s="198">
        <v>65.15</v>
      </c>
      <c r="J102" s="199">
        <f>ROUND(I102*H102,2)</f>
        <v>195450</v>
      </c>
      <c r="K102" s="195" t="s">
        <v>214</v>
      </c>
      <c r="L102" s="60"/>
      <c r="M102" s="200" t="s">
        <v>21</v>
      </c>
      <c r="N102" s="201" t="s">
        <v>45</v>
      </c>
      <c r="O102" s="41"/>
      <c r="P102" s="202">
        <f>O102*H102</f>
        <v>0</v>
      </c>
      <c r="Q102" s="202">
        <v>0</v>
      </c>
      <c r="R102" s="202">
        <f>Q102*H102</f>
        <v>0</v>
      </c>
      <c r="S102" s="202">
        <v>0</v>
      </c>
      <c r="T102" s="203">
        <f>S102*H102</f>
        <v>0</v>
      </c>
      <c r="AR102" s="24" t="s">
        <v>164</v>
      </c>
      <c r="AT102" s="24" t="s">
        <v>160</v>
      </c>
      <c r="AU102" s="24" t="s">
        <v>85</v>
      </c>
      <c r="AY102" s="24" t="s">
        <v>157</v>
      </c>
      <c r="BE102" s="204">
        <f>IF(N102="základní",J102,0)</f>
        <v>195450</v>
      </c>
      <c r="BF102" s="204">
        <f>IF(N102="snížená",J102,0)</f>
        <v>0</v>
      </c>
      <c r="BG102" s="204">
        <f>IF(N102="zákl. přenesená",J102,0)</f>
        <v>0</v>
      </c>
      <c r="BH102" s="204">
        <f>IF(N102="sníž. přenesená",J102,0)</f>
        <v>0</v>
      </c>
      <c r="BI102" s="204">
        <f>IF(N102="nulová",J102,0)</f>
        <v>0</v>
      </c>
      <c r="BJ102" s="24" t="s">
        <v>82</v>
      </c>
      <c r="BK102" s="204">
        <f>ROUND(I102*H102,2)</f>
        <v>195450</v>
      </c>
      <c r="BL102" s="24" t="s">
        <v>164</v>
      </c>
      <c r="BM102" s="24" t="s">
        <v>1241</v>
      </c>
    </row>
    <row r="103" spans="2:47" s="1" customFormat="1" ht="72">
      <c r="B103" s="40"/>
      <c r="C103" s="62"/>
      <c r="D103" s="207" t="s">
        <v>216</v>
      </c>
      <c r="E103" s="62"/>
      <c r="F103" s="227" t="s">
        <v>1237</v>
      </c>
      <c r="G103" s="62"/>
      <c r="H103" s="62"/>
      <c r="I103" s="164"/>
      <c r="J103" s="62"/>
      <c r="K103" s="62"/>
      <c r="L103" s="60"/>
      <c r="M103" s="228"/>
      <c r="N103" s="41"/>
      <c r="O103" s="41"/>
      <c r="P103" s="41"/>
      <c r="Q103" s="41"/>
      <c r="R103" s="41"/>
      <c r="S103" s="41"/>
      <c r="T103" s="77"/>
      <c r="AT103" s="24" t="s">
        <v>216</v>
      </c>
      <c r="AU103" s="24" t="s">
        <v>85</v>
      </c>
    </row>
    <row r="104" spans="2:51" s="12" customFormat="1" ht="13.5">
      <c r="B104" s="216"/>
      <c r="C104" s="217"/>
      <c r="D104" s="207" t="s">
        <v>166</v>
      </c>
      <c r="E104" s="218" t="s">
        <v>21</v>
      </c>
      <c r="F104" s="219" t="s">
        <v>1242</v>
      </c>
      <c r="G104" s="217"/>
      <c r="H104" s="220">
        <v>3000</v>
      </c>
      <c r="I104" s="221"/>
      <c r="J104" s="217"/>
      <c r="K104" s="217"/>
      <c r="L104" s="222"/>
      <c r="M104" s="223"/>
      <c r="N104" s="224"/>
      <c r="O104" s="224"/>
      <c r="P104" s="224"/>
      <c r="Q104" s="224"/>
      <c r="R104" s="224"/>
      <c r="S104" s="224"/>
      <c r="T104" s="225"/>
      <c r="AT104" s="226" t="s">
        <v>166</v>
      </c>
      <c r="AU104" s="226" t="s">
        <v>85</v>
      </c>
      <c r="AV104" s="12" t="s">
        <v>85</v>
      </c>
      <c r="AW104" s="12" t="s">
        <v>37</v>
      </c>
      <c r="AX104" s="12" t="s">
        <v>82</v>
      </c>
      <c r="AY104" s="226" t="s">
        <v>157</v>
      </c>
    </row>
    <row r="105" spans="2:65" s="1" customFormat="1" ht="22.8" customHeight="1">
      <c r="B105" s="40"/>
      <c r="C105" s="193" t="s">
        <v>256</v>
      </c>
      <c r="D105" s="193" t="s">
        <v>160</v>
      </c>
      <c r="E105" s="194" t="s">
        <v>1243</v>
      </c>
      <c r="F105" s="195" t="s">
        <v>1244</v>
      </c>
      <c r="G105" s="196" t="s">
        <v>226</v>
      </c>
      <c r="H105" s="197">
        <v>210</v>
      </c>
      <c r="I105" s="198">
        <v>159.79</v>
      </c>
      <c r="J105" s="199">
        <f>ROUND(I105*H105,2)</f>
        <v>33555.9</v>
      </c>
      <c r="K105" s="195" t="s">
        <v>214</v>
      </c>
      <c r="L105" s="60"/>
      <c r="M105" s="200" t="s">
        <v>21</v>
      </c>
      <c r="N105" s="201" t="s">
        <v>45</v>
      </c>
      <c r="O105" s="41"/>
      <c r="P105" s="202">
        <f>O105*H105</f>
        <v>0</v>
      </c>
      <c r="Q105" s="202">
        <v>0</v>
      </c>
      <c r="R105" s="202">
        <f>Q105*H105</f>
        <v>0</v>
      </c>
      <c r="S105" s="202">
        <v>0</v>
      </c>
      <c r="T105" s="203">
        <f>S105*H105</f>
        <v>0</v>
      </c>
      <c r="AR105" s="24" t="s">
        <v>164</v>
      </c>
      <c r="AT105" s="24" t="s">
        <v>160</v>
      </c>
      <c r="AU105" s="24" t="s">
        <v>85</v>
      </c>
      <c r="AY105" s="24" t="s">
        <v>157</v>
      </c>
      <c r="BE105" s="204">
        <f>IF(N105="základní",J105,0)</f>
        <v>33555.9</v>
      </c>
      <c r="BF105" s="204">
        <f>IF(N105="snížená",J105,0)</f>
        <v>0</v>
      </c>
      <c r="BG105" s="204">
        <f>IF(N105="zákl. přenesená",J105,0)</f>
        <v>0</v>
      </c>
      <c r="BH105" s="204">
        <f>IF(N105="sníž. přenesená",J105,0)</f>
        <v>0</v>
      </c>
      <c r="BI105" s="204">
        <f>IF(N105="nulová",J105,0)</f>
        <v>0</v>
      </c>
      <c r="BJ105" s="24" t="s">
        <v>82</v>
      </c>
      <c r="BK105" s="204">
        <f>ROUND(I105*H105,2)</f>
        <v>33555.9</v>
      </c>
      <c r="BL105" s="24" t="s">
        <v>164</v>
      </c>
      <c r="BM105" s="24" t="s">
        <v>1245</v>
      </c>
    </row>
    <row r="106" spans="2:47" s="1" customFormat="1" ht="48">
      <c r="B106" s="40"/>
      <c r="C106" s="62"/>
      <c r="D106" s="207" t="s">
        <v>216</v>
      </c>
      <c r="E106" s="62"/>
      <c r="F106" s="227" t="s">
        <v>1246</v>
      </c>
      <c r="G106" s="62"/>
      <c r="H106" s="62"/>
      <c r="I106" s="164"/>
      <c r="J106" s="62"/>
      <c r="K106" s="62"/>
      <c r="L106" s="60"/>
      <c r="M106" s="228"/>
      <c r="N106" s="41"/>
      <c r="O106" s="41"/>
      <c r="P106" s="41"/>
      <c r="Q106" s="41"/>
      <c r="R106" s="41"/>
      <c r="S106" s="41"/>
      <c r="T106" s="77"/>
      <c r="AT106" s="24" t="s">
        <v>216</v>
      </c>
      <c r="AU106" s="24" t="s">
        <v>85</v>
      </c>
    </row>
    <row r="107" spans="2:51" s="12" customFormat="1" ht="13.5">
      <c r="B107" s="216"/>
      <c r="C107" s="217"/>
      <c r="D107" s="207" t="s">
        <v>166</v>
      </c>
      <c r="E107" s="218" t="s">
        <v>21</v>
      </c>
      <c r="F107" s="219" t="s">
        <v>1247</v>
      </c>
      <c r="G107" s="217"/>
      <c r="H107" s="220">
        <v>210</v>
      </c>
      <c r="I107" s="221"/>
      <c r="J107" s="217"/>
      <c r="K107" s="217"/>
      <c r="L107" s="222"/>
      <c r="M107" s="223"/>
      <c r="N107" s="224"/>
      <c r="O107" s="224"/>
      <c r="P107" s="224"/>
      <c r="Q107" s="224"/>
      <c r="R107" s="224"/>
      <c r="S107" s="224"/>
      <c r="T107" s="225"/>
      <c r="AT107" s="226" t="s">
        <v>166</v>
      </c>
      <c r="AU107" s="226" t="s">
        <v>85</v>
      </c>
      <c r="AV107" s="12" t="s">
        <v>85</v>
      </c>
      <c r="AW107" s="12" t="s">
        <v>37</v>
      </c>
      <c r="AX107" s="12" t="s">
        <v>82</v>
      </c>
      <c r="AY107" s="226" t="s">
        <v>157</v>
      </c>
    </row>
    <row r="108" spans="2:65" s="1" customFormat="1" ht="34.2" customHeight="1">
      <c r="B108" s="40"/>
      <c r="C108" s="193" t="s">
        <v>262</v>
      </c>
      <c r="D108" s="193" t="s">
        <v>160</v>
      </c>
      <c r="E108" s="194" t="s">
        <v>1248</v>
      </c>
      <c r="F108" s="195" t="s">
        <v>1249</v>
      </c>
      <c r="G108" s="196" t="s">
        <v>226</v>
      </c>
      <c r="H108" s="197">
        <v>4500</v>
      </c>
      <c r="I108" s="198">
        <v>6.76</v>
      </c>
      <c r="J108" s="199">
        <f>ROUND(I108*H108,2)</f>
        <v>30420</v>
      </c>
      <c r="K108" s="195" t="s">
        <v>214</v>
      </c>
      <c r="L108" s="60"/>
      <c r="M108" s="200" t="s">
        <v>21</v>
      </c>
      <c r="N108" s="201" t="s">
        <v>45</v>
      </c>
      <c r="O108" s="41"/>
      <c r="P108" s="202">
        <f>O108*H108</f>
        <v>0</v>
      </c>
      <c r="Q108" s="202">
        <v>0</v>
      </c>
      <c r="R108" s="202">
        <f>Q108*H108</f>
        <v>0</v>
      </c>
      <c r="S108" s="202">
        <v>0</v>
      </c>
      <c r="T108" s="203">
        <f>S108*H108</f>
        <v>0</v>
      </c>
      <c r="AR108" s="24" t="s">
        <v>164</v>
      </c>
      <c r="AT108" s="24" t="s">
        <v>160</v>
      </c>
      <c r="AU108" s="24" t="s">
        <v>85</v>
      </c>
      <c r="AY108" s="24" t="s">
        <v>157</v>
      </c>
      <c r="BE108" s="204">
        <f>IF(N108="základní",J108,0)</f>
        <v>30420</v>
      </c>
      <c r="BF108" s="204">
        <f>IF(N108="snížená",J108,0)</f>
        <v>0</v>
      </c>
      <c r="BG108" s="204">
        <f>IF(N108="zákl. přenesená",J108,0)</f>
        <v>0</v>
      </c>
      <c r="BH108" s="204">
        <f>IF(N108="sníž. přenesená",J108,0)</f>
        <v>0</v>
      </c>
      <c r="BI108" s="204">
        <f>IF(N108="nulová",J108,0)</f>
        <v>0</v>
      </c>
      <c r="BJ108" s="24" t="s">
        <v>82</v>
      </c>
      <c r="BK108" s="204">
        <f>ROUND(I108*H108,2)</f>
        <v>30420</v>
      </c>
      <c r="BL108" s="24" t="s">
        <v>164</v>
      </c>
      <c r="BM108" s="24" t="s">
        <v>1250</v>
      </c>
    </row>
    <row r="109" spans="2:47" s="1" customFormat="1" ht="48">
      <c r="B109" s="40"/>
      <c r="C109" s="62"/>
      <c r="D109" s="207" t="s">
        <v>216</v>
      </c>
      <c r="E109" s="62"/>
      <c r="F109" s="227" t="s">
        <v>1246</v>
      </c>
      <c r="G109" s="62"/>
      <c r="H109" s="62"/>
      <c r="I109" s="164"/>
      <c r="J109" s="62"/>
      <c r="K109" s="62"/>
      <c r="L109" s="60"/>
      <c r="M109" s="228"/>
      <c r="N109" s="41"/>
      <c r="O109" s="41"/>
      <c r="P109" s="41"/>
      <c r="Q109" s="41"/>
      <c r="R109" s="41"/>
      <c r="S109" s="41"/>
      <c r="T109" s="77"/>
      <c r="AT109" s="24" t="s">
        <v>216</v>
      </c>
      <c r="AU109" s="24" t="s">
        <v>85</v>
      </c>
    </row>
    <row r="110" spans="2:51" s="12" customFormat="1" ht="13.5">
      <c r="B110" s="216"/>
      <c r="C110" s="217"/>
      <c r="D110" s="207" t="s">
        <v>166</v>
      </c>
      <c r="E110" s="218" t="s">
        <v>21</v>
      </c>
      <c r="F110" s="219" t="s">
        <v>1251</v>
      </c>
      <c r="G110" s="217"/>
      <c r="H110" s="220">
        <v>4500</v>
      </c>
      <c r="I110" s="221"/>
      <c r="J110" s="217"/>
      <c r="K110" s="217"/>
      <c r="L110" s="222"/>
      <c r="M110" s="223"/>
      <c r="N110" s="224"/>
      <c r="O110" s="224"/>
      <c r="P110" s="224"/>
      <c r="Q110" s="224"/>
      <c r="R110" s="224"/>
      <c r="S110" s="224"/>
      <c r="T110" s="225"/>
      <c r="AT110" s="226" t="s">
        <v>166</v>
      </c>
      <c r="AU110" s="226" t="s">
        <v>85</v>
      </c>
      <c r="AV110" s="12" t="s">
        <v>85</v>
      </c>
      <c r="AW110" s="12" t="s">
        <v>37</v>
      </c>
      <c r="AX110" s="12" t="s">
        <v>82</v>
      </c>
      <c r="AY110" s="226" t="s">
        <v>157</v>
      </c>
    </row>
    <row r="111" spans="2:65" s="1" customFormat="1" ht="14.4" customHeight="1">
      <c r="B111" s="40"/>
      <c r="C111" s="193" t="s">
        <v>279</v>
      </c>
      <c r="D111" s="193" t="s">
        <v>160</v>
      </c>
      <c r="E111" s="194" t="s">
        <v>1252</v>
      </c>
      <c r="F111" s="195" t="s">
        <v>1253</v>
      </c>
      <c r="G111" s="196" t="s">
        <v>226</v>
      </c>
      <c r="H111" s="197">
        <v>14</v>
      </c>
      <c r="I111" s="198">
        <v>368.75</v>
      </c>
      <c r="J111" s="199">
        <f>ROUND(I111*H111,2)</f>
        <v>5162.5</v>
      </c>
      <c r="K111" s="195" t="s">
        <v>214</v>
      </c>
      <c r="L111" s="60"/>
      <c r="M111" s="200" t="s">
        <v>21</v>
      </c>
      <c r="N111" s="201" t="s">
        <v>45</v>
      </c>
      <c r="O111" s="41"/>
      <c r="P111" s="202">
        <f>O111*H111</f>
        <v>0</v>
      </c>
      <c r="Q111" s="202">
        <v>0</v>
      </c>
      <c r="R111" s="202">
        <f>Q111*H111</f>
        <v>0</v>
      </c>
      <c r="S111" s="202">
        <v>0</v>
      </c>
      <c r="T111" s="203">
        <f>S111*H111</f>
        <v>0</v>
      </c>
      <c r="AR111" s="24" t="s">
        <v>164</v>
      </c>
      <c r="AT111" s="24" t="s">
        <v>160</v>
      </c>
      <c r="AU111" s="24" t="s">
        <v>85</v>
      </c>
      <c r="AY111" s="24" t="s">
        <v>157</v>
      </c>
      <c r="BE111" s="204">
        <f>IF(N111="základní",J111,0)</f>
        <v>5162.5</v>
      </c>
      <c r="BF111" s="204">
        <f>IF(N111="snížená",J111,0)</f>
        <v>0</v>
      </c>
      <c r="BG111" s="204">
        <f>IF(N111="zákl. přenesená",J111,0)</f>
        <v>0</v>
      </c>
      <c r="BH111" s="204">
        <f>IF(N111="sníž. přenesená",J111,0)</f>
        <v>0</v>
      </c>
      <c r="BI111" s="204">
        <f>IF(N111="nulová",J111,0)</f>
        <v>0</v>
      </c>
      <c r="BJ111" s="24" t="s">
        <v>82</v>
      </c>
      <c r="BK111" s="204">
        <f>ROUND(I111*H111,2)</f>
        <v>5162.5</v>
      </c>
      <c r="BL111" s="24" t="s">
        <v>164</v>
      </c>
      <c r="BM111" s="24" t="s">
        <v>1254</v>
      </c>
    </row>
    <row r="112" spans="2:47" s="1" customFormat="1" ht="72">
      <c r="B112" s="40"/>
      <c r="C112" s="62"/>
      <c r="D112" s="207" t="s">
        <v>216</v>
      </c>
      <c r="E112" s="62"/>
      <c r="F112" s="227" t="s">
        <v>1255</v>
      </c>
      <c r="G112" s="62"/>
      <c r="H112" s="62"/>
      <c r="I112" s="164"/>
      <c r="J112" s="62"/>
      <c r="K112" s="62"/>
      <c r="L112" s="60"/>
      <c r="M112" s="228"/>
      <c r="N112" s="41"/>
      <c r="O112" s="41"/>
      <c r="P112" s="41"/>
      <c r="Q112" s="41"/>
      <c r="R112" s="41"/>
      <c r="S112" s="41"/>
      <c r="T112" s="77"/>
      <c r="AT112" s="24" t="s">
        <v>216</v>
      </c>
      <c r="AU112" s="24" t="s">
        <v>85</v>
      </c>
    </row>
    <row r="113" spans="2:51" s="12" customFormat="1" ht="13.5">
      <c r="B113" s="216"/>
      <c r="C113" s="217"/>
      <c r="D113" s="207" t="s">
        <v>166</v>
      </c>
      <c r="E113" s="218" t="s">
        <v>21</v>
      </c>
      <c r="F113" s="219" t="s">
        <v>1256</v>
      </c>
      <c r="G113" s="217"/>
      <c r="H113" s="220">
        <v>14</v>
      </c>
      <c r="I113" s="221"/>
      <c r="J113" s="217"/>
      <c r="K113" s="217"/>
      <c r="L113" s="222"/>
      <c r="M113" s="223"/>
      <c r="N113" s="224"/>
      <c r="O113" s="224"/>
      <c r="P113" s="224"/>
      <c r="Q113" s="224"/>
      <c r="R113" s="224"/>
      <c r="S113" s="224"/>
      <c r="T113" s="225"/>
      <c r="AT113" s="226" t="s">
        <v>166</v>
      </c>
      <c r="AU113" s="226" t="s">
        <v>85</v>
      </c>
      <c r="AV113" s="12" t="s">
        <v>85</v>
      </c>
      <c r="AW113" s="12" t="s">
        <v>37</v>
      </c>
      <c r="AX113" s="12" t="s">
        <v>82</v>
      </c>
      <c r="AY113" s="226" t="s">
        <v>157</v>
      </c>
    </row>
    <row r="114" spans="2:65" s="1" customFormat="1" ht="34.2" customHeight="1">
      <c r="B114" s="40"/>
      <c r="C114" s="193" t="s">
        <v>10</v>
      </c>
      <c r="D114" s="193" t="s">
        <v>160</v>
      </c>
      <c r="E114" s="194" t="s">
        <v>1257</v>
      </c>
      <c r="F114" s="195" t="s">
        <v>1258</v>
      </c>
      <c r="G114" s="196" t="s">
        <v>226</v>
      </c>
      <c r="H114" s="197">
        <v>360</v>
      </c>
      <c r="I114" s="198">
        <v>553.13</v>
      </c>
      <c r="J114" s="199">
        <f>ROUND(I114*H114,2)</f>
        <v>199126.8</v>
      </c>
      <c r="K114" s="195" t="s">
        <v>214</v>
      </c>
      <c r="L114" s="60"/>
      <c r="M114" s="200" t="s">
        <v>21</v>
      </c>
      <c r="N114" s="201" t="s">
        <v>45</v>
      </c>
      <c r="O114" s="41"/>
      <c r="P114" s="202">
        <f>O114*H114</f>
        <v>0</v>
      </c>
      <c r="Q114" s="202">
        <v>0</v>
      </c>
      <c r="R114" s="202">
        <f>Q114*H114</f>
        <v>0</v>
      </c>
      <c r="S114" s="202">
        <v>0</v>
      </c>
      <c r="T114" s="203">
        <f>S114*H114</f>
        <v>0</v>
      </c>
      <c r="AR114" s="24" t="s">
        <v>164</v>
      </c>
      <c r="AT114" s="24" t="s">
        <v>160</v>
      </c>
      <c r="AU114" s="24" t="s">
        <v>85</v>
      </c>
      <c r="AY114" s="24" t="s">
        <v>157</v>
      </c>
      <c r="BE114" s="204">
        <f>IF(N114="základní",J114,0)</f>
        <v>199126.8</v>
      </c>
      <c r="BF114" s="204">
        <f>IF(N114="snížená",J114,0)</f>
        <v>0</v>
      </c>
      <c r="BG114" s="204">
        <f>IF(N114="zákl. přenesená",J114,0)</f>
        <v>0</v>
      </c>
      <c r="BH114" s="204">
        <f>IF(N114="sníž. přenesená",J114,0)</f>
        <v>0</v>
      </c>
      <c r="BI114" s="204">
        <f>IF(N114="nulová",J114,0)</f>
        <v>0</v>
      </c>
      <c r="BJ114" s="24" t="s">
        <v>82</v>
      </c>
      <c r="BK114" s="204">
        <f>ROUND(I114*H114,2)</f>
        <v>199126.8</v>
      </c>
      <c r="BL114" s="24" t="s">
        <v>164</v>
      </c>
      <c r="BM114" s="24" t="s">
        <v>1259</v>
      </c>
    </row>
    <row r="115" spans="2:47" s="1" customFormat="1" ht="72">
      <c r="B115" s="40"/>
      <c r="C115" s="62"/>
      <c r="D115" s="207" t="s">
        <v>216</v>
      </c>
      <c r="E115" s="62"/>
      <c r="F115" s="227" t="s">
        <v>1255</v>
      </c>
      <c r="G115" s="62"/>
      <c r="H115" s="62"/>
      <c r="I115" s="164"/>
      <c r="J115" s="62"/>
      <c r="K115" s="62"/>
      <c r="L115" s="60"/>
      <c r="M115" s="228"/>
      <c r="N115" s="41"/>
      <c r="O115" s="41"/>
      <c r="P115" s="41"/>
      <c r="Q115" s="41"/>
      <c r="R115" s="41"/>
      <c r="S115" s="41"/>
      <c r="T115" s="77"/>
      <c r="AT115" s="24" t="s">
        <v>216</v>
      </c>
      <c r="AU115" s="24" t="s">
        <v>85</v>
      </c>
    </row>
    <row r="116" spans="2:51" s="12" customFormat="1" ht="13.5">
      <c r="B116" s="216"/>
      <c r="C116" s="217"/>
      <c r="D116" s="207" t="s">
        <v>166</v>
      </c>
      <c r="E116" s="218" t="s">
        <v>21</v>
      </c>
      <c r="F116" s="219" t="s">
        <v>1260</v>
      </c>
      <c r="G116" s="217"/>
      <c r="H116" s="220">
        <v>360</v>
      </c>
      <c r="I116" s="221"/>
      <c r="J116" s="217"/>
      <c r="K116" s="217"/>
      <c r="L116" s="222"/>
      <c r="M116" s="223"/>
      <c r="N116" s="224"/>
      <c r="O116" s="224"/>
      <c r="P116" s="224"/>
      <c r="Q116" s="224"/>
      <c r="R116" s="224"/>
      <c r="S116" s="224"/>
      <c r="T116" s="225"/>
      <c r="AT116" s="226" t="s">
        <v>166</v>
      </c>
      <c r="AU116" s="226" t="s">
        <v>85</v>
      </c>
      <c r="AV116" s="12" t="s">
        <v>85</v>
      </c>
      <c r="AW116" s="12" t="s">
        <v>37</v>
      </c>
      <c r="AX116" s="12" t="s">
        <v>82</v>
      </c>
      <c r="AY116" s="226" t="s">
        <v>157</v>
      </c>
    </row>
    <row r="117" spans="2:65" s="1" customFormat="1" ht="22.8" customHeight="1">
      <c r="B117" s="40"/>
      <c r="C117" s="193" t="s">
        <v>301</v>
      </c>
      <c r="D117" s="193" t="s">
        <v>160</v>
      </c>
      <c r="E117" s="194" t="s">
        <v>1261</v>
      </c>
      <c r="F117" s="195" t="s">
        <v>1262</v>
      </c>
      <c r="G117" s="196" t="s">
        <v>226</v>
      </c>
      <c r="H117" s="197">
        <v>14</v>
      </c>
      <c r="I117" s="198">
        <v>122.92</v>
      </c>
      <c r="J117" s="199">
        <f>ROUND(I117*H117,2)</f>
        <v>1720.88</v>
      </c>
      <c r="K117" s="195" t="s">
        <v>214</v>
      </c>
      <c r="L117" s="60"/>
      <c r="M117" s="200" t="s">
        <v>21</v>
      </c>
      <c r="N117" s="201" t="s">
        <v>45</v>
      </c>
      <c r="O117" s="41"/>
      <c r="P117" s="202">
        <f>O117*H117</f>
        <v>0</v>
      </c>
      <c r="Q117" s="202">
        <v>0</v>
      </c>
      <c r="R117" s="202">
        <f>Q117*H117</f>
        <v>0</v>
      </c>
      <c r="S117" s="202">
        <v>0</v>
      </c>
      <c r="T117" s="203">
        <f>S117*H117</f>
        <v>0</v>
      </c>
      <c r="AR117" s="24" t="s">
        <v>164</v>
      </c>
      <c r="AT117" s="24" t="s">
        <v>160</v>
      </c>
      <c r="AU117" s="24" t="s">
        <v>85</v>
      </c>
      <c r="AY117" s="24" t="s">
        <v>157</v>
      </c>
      <c r="BE117" s="204">
        <f>IF(N117="základní",J117,0)</f>
        <v>1720.88</v>
      </c>
      <c r="BF117" s="204">
        <f>IF(N117="snížená",J117,0)</f>
        <v>0</v>
      </c>
      <c r="BG117" s="204">
        <f>IF(N117="zákl. přenesená",J117,0)</f>
        <v>0</v>
      </c>
      <c r="BH117" s="204">
        <f>IF(N117="sníž. přenesená",J117,0)</f>
        <v>0</v>
      </c>
      <c r="BI117" s="204">
        <f>IF(N117="nulová",J117,0)</f>
        <v>0</v>
      </c>
      <c r="BJ117" s="24" t="s">
        <v>82</v>
      </c>
      <c r="BK117" s="204">
        <f>ROUND(I117*H117,2)</f>
        <v>1720.88</v>
      </c>
      <c r="BL117" s="24" t="s">
        <v>164</v>
      </c>
      <c r="BM117" s="24" t="s">
        <v>1263</v>
      </c>
    </row>
    <row r="118" spans="2:47" s="1" customFormat="1" ht="48">
      <c r="B118" s="40"/>
      <c r="C118" s="62"/>
      <c r="D118" s="207" t="s">
        <v>216</v>
      </c>
      <c r="E118" s="62"/>
      <c r="F118" s="227" t="s">
        <v>1264</v>
      </c>
      <c r="G118" s="62"/>
      <c r="H118" s="62"/>
      <c r="I118" s="164"/>
      <c r="J118" s="62"/>
      <c r="K118" s="62"/>
      <c r="L118" s="60"/>
      <c r="M118" s="228"/>
      <c r="N118" s="41"/>
      <c r="O118" s="41"/>
      <c r="P118" s="41"/>
      <c r="Q118" s="41"/>
      <c r="R118" s="41"/>
      <c r="S118" s="41"/>
      <c r="T118" s="77"/>
      <c r="AT118" s="24" t="s">
        <v>216</v>
      </c>
      <c r="AU118" s="24" t="s">
        <v>85</v>
      </c>
    </row>
    <row r="119" spans="2:51" s="12" customFormat="1" ht="13.5">
      <c r="B119" s="216"/>
      <c r="C119" s="217"/>
      <c r="D119" s="207" t="s">
        <v>166</v>
      </c>
      <c r="E119" s="218" t="s">
        <v>21</v>
      </c>
      <c r="F119" s="219" t="s">
        <v>1265</v>
      </c>
      <c r="G119" s="217"/>
      <c r="H119" s="220">
        <v>14</v>
      </c>
      <c r="I119" s="221"/>
      <c r="J119" s="217"/>
      <c r="K119" s="217"/>
      <c r="L119" s="222"/>
      <c r="M119" s="223"/>
      <c r="N119" s="224"/>
      <c r="O119" s="224"/>
      <c r="P119" s="224"/>
      <c r="Q119" s="224"/>
      <c r="R119" s="224"/>
      <c r="S119" s="224"/>
      <c r="T119" s="225"/>
      <c r="AT119" s="226" t="s">
        <v>166</v>
      </c>
      <c r="AU119" s="226" t="s">
        <v>85</v>
      </c>
      <c r="AV119" s="12" t="s">
        <v>85</v>
      </c>
      <c r="AW119" s="12" t="s">
        <v>37</v>
      </c>
      <c r="AX119" s="12" t="s">
        <v>82</v>
      </c>
      <c r="AY119" s="226" t="s">
        <v>157</v>
      </c>
    </row>
    <row r="120" spans="2:65" s="1" customFormat="1" ht="45.6" customHeight="1">
      <c r="B120" s="40"/>
      <c r="C120" s="193" t="s">
        <v>306</v>
      </c>
      <c r="D120" s="193" t="s">
        <v>160</v>
      </c>
      <c r="E120" s="194" t="s">
        <v>1266</v>
      </c>
      <c r="F120" s="195" t="s">
        <v>1267</v>
      </c>
      <c r="G120" s="196" t="s">
        <v>226</v>
      </c>
      <c r="H120" s="197">
        <v>300</v>
      </c>
      <c r="I120" s="198">
        <v>12.29</v>
      </c>
      <c r="J120" s="199">
        <f>ROUND(I120*H120,2)</f>
        <v>3687</v>
      </c>
      <c r="K120" s="195" t="s">
        <v>214</v>
      </c>
      <c r="L120" s="60"/>
      <c r="M120" s="200" t="s">
        <v>21</v>
      </c>
      <c r="N120" s="201" t="s">
        <v>45</v>
      </c>
      <c r="O120" s="41"/>
      <c r="P120" s="202">
        <f>O120*H120</f>
        <v>0</v>
      </c>
      <c r="Q120" s="202">
        <v>0</v>
      </c>
      <c r="R120" s="202">
        <f>Q120*H120</f>
        <v>0</v>
      </c>
      <c r="S120" s="202">
        <v>0</v>
      </c>
      <c r="T120" s="203">
        <f>S120*H120</f>
        <v>0</v>
      </c>
      <c r="AR120" s="24" t="s">
        <v>164</v>
      </c>
      <c r="AT120" s="24" t="s">
        <v>160</v>
      </c>
      <c r="AU120" s="24" t="s">
        <v>85</v>
      </c>
      <c r="AY120" s="24" t="s">
        <v>157</v>
      </c>
      <c r="BE120" s="204">
        <f>IF(N120="základní",J120,0)</f>
        <v>3687</v>
      </c>
      <c r="BF120" s="204">
        <f>IF(N120="snížená",J120,0)</f>
        <v>0</v>
      </c>
      <c r="BG120" s="204">
        <f>IF(N120="zákl. přenesená",J120,0)</f>
        <v>0</v>
      </c>
      <c r="BH120" s="204">
        <f>IF(N120="sníž. přenesená",J120,0)</f>
        <v>0</v>
      </c>
      <c r="BI120" s="204">
        <f>IF(N120="nulová",J120,0)</f>
        <v>0</v>
      </c>
      <c r="BJ120" s="24" t="s">
        <v>82</v>
      </c>
      <c r="BK120" s="204">
        <f>ROUND(I120*H120,2)</f>
        <v>3687</v>
      </c>
      <c r="BL120" s="24" t="s">
        <v>164</v>
      </c>
      <c r="BM120" s="24" t="s">
        <v>1268</v>
      </c>
    </row>
    <row r="121" spans="2:47" s="1" customFormat="1" ht="48">
      <c r="B121" s="40"/>
      <c r="C121" s="62"/>
      <c r="D121" s="207" t="s">
        <v>216</v>
      </c>
      <c r="E121" s="62"/>
      <c r="F121" s="227" t="s">
        <v>1264</v>
      </c>
      <c r="G121" s="62"/>
      <c r="H121" s="62"/>
      <c r="I121" s="164"/>
      <c r="J121" s="62"/>
      <c r="K121" s="62"/>
      <c r="L121" s="60"/>
      <c r="M121" s="228"/>
      <c r="N121" s="41"/>
      <c r="O121" s="41"/>
      <c r="P121" s="41"/>
      <c r="Q121" s="41"/>
      <c r="R121" s="41"/>
      <c r="S121" s="41"/>
      <c r="T121" s="77"/>
      <c r="AT121" s="24" t="s">
        <v>216</v>
      </c>
      <c r="AU121" s="24" t="s">
        <v>85</v>
      </c>
    </row>
    <row r="122" spans="2:51" s="12" customFormat="1" ht="13.5">
      <c r="B122" s="216"/>
      <c r="C122" s="217"/>
      <c r="D122" s="207" t="s">
        <v>166</v>
      </c>
      <c r="E122" s="218" t="s">
        <v>21</v>
      </c>
      <c r="F122" s="219" t="s">
        <v>1269</v>
      </c>
      <c r="G122" s="217"/>
      <c r="H122" s="220">
        <v>300</v>
      </c>
      <c r="I122" s="221"/>
      <c r="J122" s="217"/>
      <c r="K122" s="217"/>
      <c r="L122" s="222"/>
      <c r="M122" s="223"/>
      <c r="N122" s="224"/>
      <c r="O122" s="224"/>
      <c r="P122" s="224"/>
      <c r="Q122" s="224"/>
      <c r="R122" s="224"/>
      <c r="S122" s="224"/>
      <c r="T122" s="225"/>
      <c r="AT122" s="226" t="s">
        <v>166</v>
      </c>
      <c r="AU122" s="226" t="s">
        <v>85</v>
      </c>
      <c r="AV122" s="12" t="s">
        <v>85</v>
      </c>
      <c r="AW122" s="12" t="s">
        <v>37</v>
      </c>
      <c r="AX122" s="12" t="s">
        <v>82</v>
      </c>
      <c r="AY122" s="226" t="s">
        <v>157</v>
      </c>
    </row>
    <row r="123" spans="2:65" s="1" customFormat="1" ht="22.8" customHeight="1">
      <c r="B123" s="40"/>
      <c r="C123" s="193" t="s">
        <v>311</v>
      </c>
      <c r="D123" s="193" t="s">
        <v>160</v>
      </c>
      <c r="E123" s="194" t="s">
        <v>1270</v>
      </c>
      <c r="F123" s="195" t="s">
        <v>1271</v>
      </c>
      <c r="G123" s="196" t="s">
        <v>577</v>
      </c>
      <c r="H123" s="197">
        <v>364</v>
      </c>
      <c r="I123" s="198">
        <v>104.48</v>
      </c>
      <c r="J123" s="199">
        <f>ROUND(I123*H123,2)</f>
        <v>38030.72</v>
      </c>
      <c r="K123" s="195" t="s">
        <v>214</v>
      </c>
      <c r="L123" s="60"/>
      <c r="M123" s="200" t="s">
        <v>21</v>
      </c>
      <c r="N123" s="201" t="s">
        <v>45</v>
      </c>
      <c r="O123" s="41"/>
      <c r="P123" s="202">
        <f>O123*H123</f>
        <v>0</v>
      </c>
      <c r="Q123" s="202">
        <v>8E-05</v>
      </c>
      <c r="R123" s="202">
        <f>Q123*H123</f>
        <v>0.029120000000000004</v>
      </c>
      <c r="S123" s="202">
        <v>0</v>
      </c>
      <c r="T123" s="203">
        <f>S123*H123</f>
        <v>0</v>
      </c>
      <c r="AR123" s="24" t="s">
        <v>164</v>
      </c>
      <c r="AT123" s="24" t="s">
        <v>160</v>
      </c>
      <c r="AU123" s="24" t="s">
        <v>85</v>
      </c>
      <c r="AY123" s="24" t="s">
        <v>157</v>
      </c>
      <c r="BE123" s="204">
        <f>IF(N123="základní",J123,0)</f>
        <v>38030.72</v>
      </c>
      <c r="BF123" s="204">
        <f>IF(N123="snížená",J123,0)</f>
        <v>0</v>
      </c>
      <c r="BG123" s="204">
        <f>IF(N123="zákl. přenesená",J123,0)</f>
        <v>0</v>
      </c>
      <c r="BH123" s="204">
        <f>IF(N123="sníž. přenesená",J123,0)</f>
        <v>0</v>
      </c>
      <c r="BI123" s="204">
        <f>IF(N123="nulová",J123,0)</f>
        <v>0</v>
      </c>
      <c r="BJ123" s="24" t="s">
        <v>82</v>
      </c>
      <c r="BK123" s="204">
        <f>ROUND(I123*H123,2)</f>
        <v>38030.72</v>
      </c>
      <c r="BL123" s="24" t="s">
        <v>164</v>
      </c>
      <c r="BM123" s="24" t="s">
        <v>1272</v>
      </c>
    </row>
    <row r="124" spans="2:47" s="1" customFormat="1" ht="168">
      <c r="B124" s="40"/>
      <c r="C124" s="62"/>
      <c r="D124" s="207" t="s">
        <v>216</v>
      </c>
      <c r="E124" s="62"/>
      <c r="F124" s="227" t="s">
        <v>1273</v>
      </c>
      <c r="G124" s="62"/>
      <c r="H124" s="62"/>
      <c r="I124" s="164"/>
      <c r="J124" s="62"/>
      <c r="K124" s="62"/>
      <c r="L124" s="60"/>
      <c r="M124" s="228"/>
      <c r="N124" s="41"/>
      <c r="O124" s="41"/>
      <c r="P124" s="41"/>
      <c r="Q124" s="41"/>
      <c r="R124" s="41"/>
      <c r="S124" s="41"/>
      <c r="T124" s="77"/>
      <c r="AT124" s="24" t="s">
        <v>216</v>
      </c>
      <c r="AU124" s="24" t="s">
        <v>85</v>
      </c>
    </row>
    <row r="125" spans="2:51" s="12" customFormat="1" ht="13.5">
      <c r="B125" s="216"/>
      <c r="C125" s="217"/>
      <c r="D125" s="207" t="s">
        <v>166</v>
      </c>
      <c r="E125" s="218" t="s">
        <v>21</v>
      </c>
      <c r="F125" s="219" t="s">
        <v>1274</v>
      </c>
      <c r="G125" s="217"/>
      <c r="H125" s="220">
        <v>364</v>
      </c>
      <c r="I125" s="221"/>
      <c r="J125" s="217"/>
      <c r="K125" s="217"/>
      <c r="L125" s="222"/>
      <c r="M125" s="223"/>
      <c r="N125" s="224"/>
      <c r="O125" s="224"/>
      <c r="P125" s="224"/>
      <c r="Q125" s="224"/>
      <c r="R125" s="224"/>
      <c r="S125" s="224"/>
      <c r="T125" s="225"/>
      <c r="AT125" s="226" t="s">
        <v>166</v>
      </c>
      <c r="AU125" s="226" t="s">
        <v>85</v>
      </c>
      <c r="AV125" s="12" t="s">
        <v>85</v>
      </c>
      <c r="AW125" s="12" t="s">
        <v>37</v>
      </c>
      <c r="AX125" s="12" t="s">
        <v>82</v>
      </c>
      <c r="AY125" s="226" t="s">
        <v>157</v>
      </c>
    </row>
    <row r="126" spans="2:65" s="1" customFormat="1" ht="34.2" customHeight="1">
      <c r="B126" s="40"/>
      <c r="C126" s="193" t="s">
        <v>317</v>
      </c>
      <c r="D126" s="193" t="s">
        <v>160</v>
      </c>
      <c r="E126" s="194" t="s">
        <v>1081</v>
      </c>
      <c r="F126" s="195" t="s">
        <v>1082</v>
      </c>
      <c r="G126" s="196" t="s">
        <v>460</v>
      </c>
      <c r="H126" s="197">
        <v>2300.58</v>
      </c>
      <c r="I126" s="198">
        <v>9</v>
      </c>
      <c r="J126" s="199">
        <f>ROUND(I126*H126,2)</f>
        <v>20705.22</v>
      </c>
      <c r="K126" s="195" t="s">
        <v>214</v>
      </c>
      <c r="L126" s="60"/>
      <c r="M126" s="200" t="s">
        <v>21</v>
      </c>
      <c r="N126" s="201" t="s">
        <v>45</v>
      </c>
      <c r="O126" s="41"/>
      <c r="P126" s="202">
        <f>O126*H126</f>
        <v>0</v>
      </c>
      <c r="Q126" s="202">
        <v>0</v>
      </c>
      <c r="R126" s="202">
        <f>Q126*H126</f>
        <v>0</v>
      </c>
      <c r="S126" s="202">
        <v>0</v>
      </c>
      <c r="T126" s="203">
        <f>S126*H126</f>
        <v>0</v>
      </c>
      <c r="AR126" s="24" t="s">
        <v>164</v>
      </c>
      <c r="AT126" s="24" t="s">
        <v>160</v>
      </c>
      <c r="AU126" s="24" t="s">
        <v>85</v>
      </c>
      <c r="AY126" s="24" t="s">
        <v>157</v>
      </c>
      <c r="BE126" s="204">
        <f>IF(N126="základní",J126,0)</f>
        <v>20705.22</v>
      </c>
      <c r="BF126" s="204">
        <f>IF(N126="snížená",J126,0)</f>
        <v>0</v>
      </c>
      <c r="BG126" s="204">
        <f>IF(N126="zákl. přenesená",J126,0)</f>
        <v>0</v>
      </c>
      <c r="BH126" s="204">
        <f>IF(N126="sníž. přenesená",J126,0)</f>
        <v>0</v>
      </c>
      <c r="BI126" s="204">
        <f>IF(N126="nulová",J126,0)</f>
        <v>0</v>
      </c>
      <c r="BJ126" s="24" t="s">
        <v>82</v>
      </c>
      <c r="BK126" s="204">
        <f>ROUND(I126*H126,2)</f>
        <v>20705.22</v>
      </c>
      <c r="BL126" s="24" t="s">
        <v>164</v>
      </c>
      <c r="BM126" s="24" t="s">
        <v>1275</v>
      </c>
    </row>
    <row r="127" spans="2:47" s="1" customFormat="1" ht="48">
      <c r="B127" s="40"/>
      <c r="C127" s="62"/>
      <c r="D127" s="207" t="s">
        <v>216</v>
      </c>
      <c r="E127" s="62"/>
      <c r="F127" s="227" t="s">
        <v>1084</v>
      </c>
      <c r="G127" s="62"/>
      <c r="H127" s="62"/>
      <c r="I127" s="164"/>
      <c r="J127" s="62"/>
      <c r="K127" s="62"/>
      <c r="L127" s="60"/>
      <c r="M127" s="254"/>
      <c r="N127" s="255"/>
      <c r="O127" s="255"/>
      <c r="P127" s="255"/>
      <c r="Q127" s="255"/>
      <c r="R127" s="255"/>
      <c r="S127" s="255"/>
      <c r="T127" s="256"/>
      <c r="AT127" s="24" t="s">
        <v>216</v>
      </c>
      <c r="AU127" s="24" t="s">
        <v>85</v>
      </c>
    </row>
    <row r="128" spans="2:12" s="1" customFormat="1" ht="6.9" customHeight="1">
      <c r="B128" s="55"/>
      <c r="C128" s="56"/>
      <c r="D128" s="56"/>
      <c r="E128" s="56"/>
      <c r="F128" s="56"/>
      <c r="G128" s="56"/>
      <c r="H128" s="56"/>
      <c r="I128" s="140"/>
      <c r="J128" s="56"/>
      <c r="K128" s="56"/>
      <c r="L128" s="60"/>
    </row>
  </sheetData>
  <sheetProtection algorithmName="SHA-512" hashValue="bCP34uukIAh+e+mlgFV3hazLlpb+nl0htsq+bNKcS9fL706PXIqvKcOC1/vfSyq4ZJ0gYUpwWpl7IzvEwwJWew==" saltValue="wlitzQVUnQy5rHbNMMwF7TGbM1a79CVIGTrgBJBrW1RklQk/+vg9EmHRlxgef8fCYmvXSBkDfnqqNROvBt3tIw==" spinCount="100000" sheet="1" objects="1" scenarios="1" formatColumns="0" formatRows="0" autoFilter="0"/>
  <autoFilter ref="C77:K127"/>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8"/>
  <sheetViews>
    <sheetView showGridLines="0" workbookViewId="0" topLeftCell="A1">
      <pane ySplit="1" topLeftCell="A1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100</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1276</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97</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ROUND(J78,2)</f>
        <v>42794.94</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ROUND(SUM(BE78:BE107),2)</f>
        <v>42794.94</v>
      </c>
      <c r="G30" s="41"/>
      <c r="H30" s="41"/>
      <c r="I30" s="132">
        <v>0.21</v>
      </c>
      <c r="J30" s="131">
        <f>ROUND(ROUND((SUM(BE78:BE107)),2)*I30,2)</f>
        <v>8986.94</v>
      </c>
      <c r="K30" s="44"/>
    </row>
    <row r="31" spans="2:11" s="1" customFormat="1" ht="14.4" customHeight="1">
      <c r="B31" s="40"/>
      <c r="C31" s="41"/>
      <c r="D31" s="41"/>
      <c r="E31" s="48" t="s">
        <v>46</v>
      </c>
      <c r="F31" s="131">
        <f>ROUND(SUM(BF78:BF107),2)</f>
        <v>0</v>
      </c>
      <c r="G31" s="41"/>
      <c r="H31" s="41"/>
      <c r="I31" s="132">
        <v>0.15</v>
      </c>
      <c r="J31" s="131">
        <f>ROUND(ROUND((SUM(BF78:BF107)),2)*I31,2)</f>
        <v>0</v>
      </c>
      <c r="K31" s="44"/>
    </row>
    <row r="32" spans="2:11" s="1" customFormat="1" ht="14.4" customHeight="1" hidden="1">
      <c r="B32" s="40"/>
      <c r="C32" s="41"/>
      <c r="D32" s="41"/>
      <c r="E32" s="48" t="s">
        <v>47</v>
      </c>
      <c r="F32" s="131">
        <f>ROUND(SUM(BG78:BG107),2)</f>
        <v>0</v>
      </c>
      <c r="G32" s="41"/>
      <c r="H32" s="41"/>
      <c r="I32" s="132">
        <v>0.21</v>
      </c>
      <c r="J32" s="131">
        <v>0</v>
      </c>
      <c r="K32" s="44"/>
    </row>
    <row r="33" spans="2:11" s="1" customFormat="1" ht="14.4" customHeight="1" hidden="1">
      <c r="B33" s="40"/>
      <c r="C33" s="41"/>
      <c r="D33" s="41"/>
      <c r="E33" s="48" t="s">
        <v>48</v>
      </c>
      <c r="F33" s="131">
        <f>ROUND(SUM(BH78:BH107),2)</f>
        <v>0</v>
      </c>
      <c r="G33" s="41"/>
      <c r="H33" s="41"/>
      <c r="I33" s="132">
        <v>0.15</v>
      </c>
      <c r="J33" s="131">
        <v>0</v>
      </c>
      <c r="K33" s="44"/>
    </row>
    <row r="34" spans="2:11" s="1" customFormat="1" ht="14.4" customHeight="1" hidden="1">
      <c r="B34" s="40"/>
      <c r="C34" s="41"/>
      <c r="D34" s="41"/>
      <c r="E34" s="48" t="s">
        <v>49</v>
      </c>
      <c r="F34" s="131">
        <f>ROUND(SUM(BI78:BI107),2)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51781.880000000005</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103B - Dopravně inženýrské opatření VÝSTAVBA PROPUSTKŮ</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J78</f>
        <v>42794.94000000001</v>
      </c>
      <c r="K56" s="44"/>
      <c r="AU56" s="24" t="s">
        <v>135</v>
      </c>
    </row>
    <row r="57" spans="2:11" s="7" customFormat="1" ht="24.9" customHeight="1">
      <c r="B57" s="150"/>
      <c r="C57" s="151"/>
      <c r="D57" s="152" t="s">
        <v>198</v>
      </c>
      <c r="E57" s="153"/>
      <c r="F57" s="153"/>
      <c r="G57" s="153"/>
      <c r="H57" s="153"/>
      <c r="I57" s="154"/>
      <c r="J57" s="155">
        <f>J79</f>
        <v>42794.94000000001</v>
      </c>
      <c r="K57" s="156"/>
    </row>
    <row r="58" spans="2:11" s="8" customFormat="1" ht="19.95" customHeight="1">
      <c r="B58" s="157"/>
      <c r="C58" s="158"/>
      <c r="D58" s="159" t="s">
        <v>1133</v>
      </c>
      <c r="E58" s="160"/>
      <c r="F58" s="160"/>
      <c r="G58" s="160"/>
      <c r="H58" s="160"/>
      <c r="I58" s="161"/>
      <c r="J58" s="162">
        <f>J80</f>
        <v>42794.94000000001</v>
      </c>
      <c r="K58" s="163"/>
    </row>
    <row r="59" spans="2:11" s="1" customFormat="1" ht="21.75" customHeight="1">
      <c r="B59" s="40"/>
      <c r="C59" s="41"/>
      <c r="D59" s="41"/>
      <c r="E59" s="41"/>
      <c r="F59" s="41"/>
      <c r="G59" s="41"/>
      <c r="H59" s="41"/>
      <c r="I59" s="117"/>
      <c r="J59" s="41"/>
      <c r="K59" s="44"/>
    </row>
    <row r="60" spans="2:11" s="1" customFormat="1" ht="6.9" customHeight="1">
      <c r="B60" s="55"/>
      <c r="C60" s="56"/>
      <c r="D60" s="56"/>
      <c r="E60" s="56"/>
      <c r="F60" s="56"/>
      <c r="G60" s="56"/>
      <c r="H60" s="56"/>
      <c r="I60" s="140"/>
      <c r="J60" s="56"/>
      <c r="K60" s="57"/>
    </row>
    <row r="64" spans="2:12" s="1" customFormat="1" ht="6.9" customHeight="1">
      <c r="B64" s="58"/>
      <c r="C64" s="59"/>
      <c r="D64" s="59"/>
      <c r="E64" s="59"/>
      <c r="F64" s="59"/>
      <c r="G64" s="59"/>
      <c r="H64" s="59"/>
      <c r="I64" s="143"/>
      <c r="J64" s="59"/>
      <c r="K64" s="59"/>
      <c r="L64" s="60"/>
    </row>
    <row r="65" spans="2:12" s="1" customFormat="1" ht="36.9" customHeight="1">
      <c r="B65" s="40"/>
      <c r="C65" s="61" t="s">
        <v>140</v>
      </c>
      <c r="D65" s="62"/>
      <c r="E65" s="62"/>
      <c r="F65" s="62"/>
      <c r="G65" s="62"/>
      <c r="H65" s="62"/>
      <c r="I65" s="164"/>
      <c r="J65" s="62"/>
      <c r="K65" s="62"/>
      <c r="L65" s="60"/>
    </row>
    <row r="66" spans="2:12" s="1" customFormat="1" ht="6.9" customHeight="1">
      <c r="B66" s="40"/>
      <c r="C66" s="62"/>
      <c r="D66" s="62"/>
      <c r="E66" s="62"/>
      <c r="F66" s="62"/>
      <c r="G66" s="62"/>
      <c r="H66" s="62"/>
      <c r="I66" s="164"/>
      <c r="J66" s="62"/>
      <c r="K66" s="62"/>
      <c r="L66" s="60"/>
    </row>
    <row r="67" spans="2:12" s="1" customFormat="1" ht="14.4" customHeight="1">
      <c r="B67" s="40"/>
      <c r="C67" s="64" t="s">
        <v>18</v>
      </c>
      <c r="D67" s="62"/>
      <c r="E67" s="62"/>
      <c r="F67" s="62"/>
      <c r="G67" s="62"/>
      <c r="H67" s="62"/>
      <c r="I67" s="164"/>
      <c r="J67" s="62"/>
      <c r="K67" s="62"/>
      <c r="L67" s="60"/>
    </row>
    <row r="68" spans="2:12" s="1" customFormat="1" ht="14.4" customHeight="1">
      <c r="B68" s="40"/>
      <c r="C68" s="62"/>
      <c r="D68" s="62"/>
      <c r="E68" s="390" t="str">
        <f>E7</f>
        <v>II/169 a II/145 Dlouhá ves - Radešov,  úsek B</v>
      </c>
      <c r="F68" s="391"/>
      <c r="G68" s="391"/>
      <c r="H68" s="391"/>
      <c r="I68" s="164"/>
      <c r="J68" s="62"/>
      <c r="K68" s="62"/>
      <c r="L68" s="60"/>
    </row>
    <row r="69" spans="2:12" s="1" customFormat="1" ht="14.4" customHeight="1">
      <c r="B69" s="40"/>
      <c r="C69" s="64" t="s">
        <v>124</v>
      </c>
      <c r="D69" s="62"/>
      <c r="E69" s="62"/>
      <c r="F69" s="62"/>
      <c r="G69" s="62"/>
      <c r="H69" s="62"/>
      <c r="I69" s="164"/>
      <c r="J69" s="62"/>
      <c r="K69" s="62"/>
      <c r="L69" s="60"/>
    </row>
    <row r="70" spans="2:12" s="1" customFormat="1" ht="16.2" customHeight="1">
      <c r="B70" s="40"/>
      <c r="C70" s="62"/>
      <c r="D70" s="62"/>
      <c r="E70" s="364" t="str">
        <f>E9</f>
        <v>103B - Dopravně inženýrské opatření VÝSTAVBA PROPUSTKŮ</v>
      </c>
      <c r="F70" s="392"/>
      <c r="G70" s="392"/>
      <c r="H70" s="392"/>
      <c r="I70" s="164"/>
      <c r="J70" s="62"/>
      <c r="K70" s="62"/>
      <c r="L70" s="60"/>
    </row>
    <row r="71" spans="2:12" s="1" customFormat="1" ht="6.9" customHeight="1">
      <c r="B71" s="40"/>
      <c r="C71" s="62"/>
      <c r="D71" s="62"/>
      <c r="E71" s="62"/>
      <c r="F71" s="62"/>
      <c r="G71" s="62"/>
      <c r="H71" s="62"/>
      <c r="I71" s="164"/>
      <c r="J71" s="62"/>
      <c r="K71" s="62"/>
      <c r="L71" s="60"/>
    </row>
    <row r="72" spans="2:12" s="1" customFormat="1" ht="18" customHeight="1">
      <c r="B72" s="40"/>
      <c r="C72" s="64" t="s">
        <v>23</v>
      </c>
      <c r="D72" s="62"/>
      <c r="E72" s="62"/>
      <c r="F72" s="165" t="str">
        <f>F12</f>
        <v>Kraj Plzeńský, k.ú. Radešov</v>
      </c>
      <c r="G72" s="62"/>
      <c r="H72" s="62"/>
      <c r="I72" s="166" t="s">
        <v>25</v>
      </c>
      <c r="J72" s="72">
        <f>IF(J12="","",J12)</f>
        <v>43424</v>
      </c>
      <c r="K72" s="62"/>
      <c r="L72" s="60"/>
    </row>
    <row r="73" spans="2:12" s="1" customFormat="1" ht="6.9" customHeight="1">
      <c r="B73" s="40"/>
      <c r="C73" s="62"/>
      <c r="D73" s="62"/>
      <c r="E73" s="62"/>
      <c r="F73" s="62"/>
      <c r="G73" s="62"/>
      <c r="H73" s="62"/>
      <c r="I73" s="164"/>
      <c r="J73" s="62"/>
      <c r="K73" s="62"/>
      <c r="L73" s="60"/>
    </row>
    <row r="74" spans="2:12" s="1" customFormat="1" ht="13.2">
      <c r="B74" s="40"/>
      <c r="C74" s="64" t="s">
        <v>26</v>
      </c>
      <c r="D74" s="62"/>
      <c r="E74" s="62"/>
      <c r="F74" s="165" t="str">
        <f>E15</f>
        <v>Správa a údržba silnic Plzeňského kraje, p.o.</v>
      </c>
      <c r="G74" s="62"/>
      <c r="H74" s="62"/>
      <c r="I74" s="166" t="s">
        <v>33</v>
      </c>
      <c r="J74" s="165" t="str">
        <f>E21</f>
        <v>Pontex sol. s r.o.</v>
      </c>
      <c r="K74" s="62"/>
      <c r="L74" s="60"/>
    </row>
    <row r="75" spans="2:12" s="1" customFormat="1" ht="14.4" customHeight="1">
      <c r="B75" s="40"/>
      <c r="C75" s="64" t="s">
        <v>32</v>
      </c>
      <c r="D75" s="62"/>
      <c r="E75" s="62"/>
      <c r="F75" s="165" t="str">
        <f>IF(E18="","",E18)</f>
        <v>Společnost Dlouhá Ves - Radešov</v>
      </c>
      <c r="G75" s="62"/>
      <c r="H75" s="62"/>
      <c r="I75" s="164"/>
      <c r="J75" s="62"/>
      <c r="K75" s="62"/>
      <c r="L75" s="60"/>
    </row>
    <row r="76" spans="2:12" s="1" customFormat="1" ht="10.35" customHeight="1">
      <c r="B76" s="40"/>
      <c r="C76" s="62"/>
      <c r="D76" s="62"/>
      <c r="E76" s="62"/>
      <c r="F76" s="62"/>
      <c r="G76" s="62"/>
      <c r="H76" s="62"/>
      <c r="I76" s="164"/>
      <c r="J76" s="62"/>
      <c r="K76" s="62"/>
      <c r="L76" s="60"/>
    </row>
    <row r="77" spans="2:20" s="9" customFormat="1" ht="29.25" customHeight="1">
      <c r="B77" s="167"/>
      <c r="C77" s="168" t="s">
        <v>141</v>
      </c>
      <c r="D77" s="169" t="s">
        <v>59</v>
      </c>
      <c r="E77" s="169" t="s">
        <v>55</v>
      </c>
      <c r="F77" s="169" t="s">
        <v>142</v>
      </c>
      <c r="G77" s="169" t="s">
        <v>143</v>
      </c>
      <c r="H77" s="169" t="s">
        <v>144</v>
      </c>
      <c r="I77" s="170" t="s">
        <v>145</v>
      </c>
      <c r="J77" s="169" t="s">
        <v>133</v>
      </c>
      <c r="K77" s="171" t="s">
        <v>146</v>
      </c>
      <c r="L77" s="172"/>
      <c r="M77" s="80" t="s">
        <v>147</v>
      </c>
      <c r="N77" s="81" t="s">
        <v>44</v>
      </c>
      <c r="O77" s="81" t="s">
        <v>148</v>
      </c>
      <c r="P77" s="81" t="s">
        <v>149</v>
      </c>
      <c r="Q77" s="81" t="s">
        <v>150</v>
      </c>
      <c r="R77" s="81" t="s">
        <v>151</v>
      </c>
      <c r="S77" s="81" t="s">
        <v>152</v>
      </c>
      <c r="T77" s="82" t="s">
        <v>153</v>
      </c>
    </row>
    <row r="78" spans="2:63" s="1" customFormat="1" ht="29.25" customHeight="1">
      <c r="B78" s="40"/>
      <c r="C78" s="86" t="s">
        <v>134</v>
      </c>
      <c r="D78" s="62"/>
      <c r="E78" s="62"/>
      <c r="F78" s="62"/>
      <c r="G78" s="62"/>
      <c r="H78" s="62"/>
      <c r="I78" s="164"/>
      <c r="J78" s="173">
        <f>BK78</f>
        <v>42794.94000000001</v>
      </c>
      <c r="K78" s="62"/>
      <c r="L78" s="60"/>
      <c r="M78" s="83"/>
      <c r="N78" s="84"/>
      <c r="O78" s="84"/>
      <c r="P78" s="174">
        <f>P79</f>
        <v>0</v>
      </c>
      <c r="Q78" s="84"/>
      <c r="R78" s="174">
        <f>R79</f>
        <v>0</v>
      </c>
      <c r="S78" s="84"/>
      <c r="T78" s="175">
        <f>T79</f>
        <v>0</v>
      </c>
      <c r="AT78" s="24" t="s">
        <v>73</v>
      </c>
      <c r="AU78" s="24" t="s">
        <v>135</v>
      </c>
      <c r="BK78" s="176">
        <f>BK79</f>
        <v>42794.94000000001</v>
      </c>
    </row>
    <row r="79" spans="2:63" s="10" customFormat="1" ht="37.35" customHeight="1">
      <c r="B79" s="177"/>
      <c r="C79" s="178"/>
      <c r="D79" s="179" t="s">
        <v>73</v>
      </c>
      <c r="E79" s="180" t="s">
        <v>208</v>
      </c>
      <c r="F79" s="180" t="s">
        <v>209</v>
      </c>
      <c r="G79" s="178"/>
      <c r="H79" s="178"/>
      <c r="I79" s="181"/>
      <c r="J79" s="182">
        <f>BK79</f>
        <v>42794.94000000001</v>
      </c>
      <c r="K79" s="178"/>
      <c r="L79" s="183"/>
      <c r="M79" s="184"/>
      <c r="N79" s="185"/>
      <c r="O79" s="185"/>
      <c r="P79" s="186">
        <f>P80</f>
        <v>0</v>
      </c>
      <c r="Q79" s="185"/>
      <c r="R79" s="186">
        <f>R80</f>
        <v>0</v>
      </c>
      <c r="S79" s="185"/>
      <c r="T79" s="187">
        <f>T80</f>
        <v>0</v>
      </c>
      <c r="AR79" s="188" t="s">
        <v>82</v>
      </c>
      <c r="AT79" s="189" t="s">
        <v>73</v>
      </c>
      <c r="AU79" s="189" t="s">
        <v>74</v>
      </c>
      <c r="AY79" s="188" t="s">
        <v>157</v>
      </c>
      <c r="BK79" s="190">
        <f>BK80</f>
        <v>42794.94000000001</v>
      </c>
    </row>
    <row r="80" spans="2:63" s="10" customFormat="1" ht="19.95" customHeight="1">
      <c r="B80" s="177"/>
      <c r="C80" s="178"/>
      <c r="D80" s="179" t="s">
        <v>73</v>
      </c>
      <c r="E80" s="191" t="s">
        <v>256</v>
      </c>
      <c r="F80" s="191" t="s">
        <v>1168</v>
      </c>
      <c r="G80" s="178"/>
      <c r="H80" s="178"/>
      <c r="I80" s="181"/>
      <c r="J80" s="192">
        <f>BK80</f>
        <v>42794.94000000001</v>
      </c>
      <c r="K80" s="178"/>
      <c r="L80" s="183"/>
      <c r="M80" s="184"/>
      <c r="N80" s="185"/>
      <c r="O80" s="185"/>
      <c r="P80" s="186">
        <f>SUM(P81:P107)</f>
        <v>0</v>
      </c>
      <c r="Q80" s="185"/>
      <c r="R80" s="186">
        <f>SUM(R81:R107)</f>
        <v>0</v>
      </c>
      <c r="S80" s="185"/>
      <c r="T80" s="187">
        <f>SUM(T81:T107)</f>
        <v>0</v>
      </c>
      <c r="AR80" s="188" t="s">
        <v>82</v>
      </c>
      <c r="AT80" s="189" t="s">
        <v>73</v>
      </c>
      <c r="AU80" s="189" t="s">
        <v>82</v>
      </c>
      <c r="AY80" s="188" t="s">
        <v>157</v>
      </c>
      <c r="BK80" s="190">
        <f>SUM(BK81:BK107)</f>
        <v>42794.94000000001</v>
      </c>
    </row>
    <row r="81" spans="2:65" s="1" customFormat="1" ht="22.8" customHeight="1">
      <c r="B81" s="40"/>
      <c r="C81" s="193" t="s">
        <v>82</v>
      </c>
      <c r="D81" s="193" t="s">
        <v>160</v>
      </c>
      <c r="E81" s="194" t="s">
        <v>1225</v>
      </c>
      <c r="F81" s="195" t="s">
        <v>1226</v>
      </c>
      <c r="G81" s="196" t="s">
        <v>226</v>
      </c>
      <c r="H81" s="197">
        <v>42</v>
      </c>
      <c r="I81" s="198">
        <v>159.79</v>
      </c>
      <c r="J81" s="199">
        <f>ROUND(I81*H81,2)</f>
        <v>6711.18</v>
      </c>
      <c r="K81" s="195" t="s">
        <v>214</v>
      </c>
      <c r="L81" s="60"/>
      <c r="M81" s="200" t="s">
        <v>21</v>
      </c>
      <c r="N81" s="201" t="s">
        <v>45</v>
      </c>
      <c r="O81" s="41"/>
      <c r="P81" s="202">
        <f>O81*H81</f>
        <v>0</v>
      </c>
      <c r="Q81" s="202">
        <v>0</v>
      </c>
      <c r="R81" s="202">
        <f>Q81*H81</f>
        <v>0</v>
      </c>
      <c r="S81" s="202">
        <v>0</v>
      </c>
      <c r="T81" s="203">
        <f>S81*H81</f>
        <v>0</v>
      </c>
      <c r="AR81" s="24" t="s">
        <v>164</v>
      </c>
      <c r="AT81" s="24" t="s">
        <v>160</v>
      </c>
      <c r="AU81" s="24" t="s">
        <v>85</v>
      </c>
      <c r="AY81" s="24" t="s">
        <v>157</v>
      </c>
      <c r="BE81" s="204">
        <f>IF(N81="základní",J81,0)</f>
        <v>6711.18</v>
      </c>
      <c r="BF81" s="204">
        <f>IF(N81="snížená",J81,0)</f>
        <v>0</v>
      </c>
      <c r="BG81" s="204">
        <f>IF(N81="zákl. přenesená",J81,0)</f>
        <v>0</v>
      </c>
      <c r="BH81" s="204">
        <f>IF(N81="sníž. přenesená",J81,0)</f>
        <v>0</v>
      </c>
      <c r="BI81" s="204">
        <f>IF(N81="nulová",J81,0)</f>
        <v>0</v>
      </c>
      <c r="BJ81" s="24" t="s">
        <v>82</v>
      </c>
      <c r="BK81" s="204">
        <f>ROUND(I81*H81,2)</f>
        <v>6711.18</v>
      </c>
      <c r="BL81" s="24" t="s">
        <v>164</v>
      </c>
      <c r="BM81" s="24" t="s">
        <v>1277</v>
      </c>
    </row>
    <row r="82" spans="2:47" s="1" customFormat="1" ht="48">
      <c r="B82" s="40"/>
      <c r="C82" s="62"/>
      <c r="D82" s="207" t="s">
        <v>216</v>
      </c>
      <c r="E82" s="62"/>
      <c r="F82" s="227" t="s">
        <v>1228</v>
      </c>
      <c r="G82" s="62"/>
      <c r="H82" s="62"/>
      <c r="I82" s="164"/>
      <c r="J82" s="62"/>
      <c r="K82" s="62"/>
      <c r="L82" s="60"/>
      <c r="M82" s="228"/>
      <c r="N82" s="41"/>
      <c r="O82" s="41"/>
      <c r="P82" s="41"/>
      <c r="Q82" s="41"/>
      <c r="R82" s="41"/>
      <c r="S82" s="41"/>
      <c r="T82" s="77"/>
      <c r="AT82" s="24" t="s">
        <v>216</v>
      </c>
      <c r="AU82" s="24" t="s">
        <v>85</v>
      </c>
    </row>
    <row r="83" spans="2:51" s="12" customFormat="1" ht="13.5">
      <c r="B83" s="216"/>
      <c r="C83" s="217"/>
      <c r="D83" s="207" t="s">
        <v>166</v>
      </c>
      <c r="E83" s="218" t="s">
        <v>21</v>
      </c>
      <c r="F83" s="219" t="s">
        <v>1278</v>
      </c>
      <c r="G83" s="217"/>
      <c r="H83" s="220">
        <v>42</v>
      </c>
      <c r="I83" s="221"/>
      <c r="J83" s="217"/>
      <c r="K83" s="217"/>
      <c r="L83" s="222"/>
      <c r="M83" s="223"/>
      <c r="N83" s="224"/>
      <c r="O83" s="224"/>
      <c r="P83" s="224"/>
      <c r="Q83" s="224"/>
      <c r="R83" s="224"/>
      <c r="S83" s="224"/>
      <c r="T83" s="225"/>
      <c r="AT83" s="226" t="s">
        <v>166</v>
      </c>
      <c r="AU83" s="226" t="s">
        <v>85</v>
      </c>
      <c r="AV83" s="12" t="s">
        <v>85</v>
      </c>
      <c r="AW83" s="12" t="s">
        <v>37</v>
      </c>
      <c r="AX83" s="12" t="s">
        <v>82</v>
      </c>
      <c r="AY83" s="226" t="s">
        <v>157</v>
      </c>
    </row>
    <row r="84" spans="2:65" s="1" customFormat="1" ht="34.2" customHeight="1">
      <c r="B84" s="40"/>
      <c r="C84" s="193" t="s">
        <v>85</v>
      </c>
      <c r="D84" s="193" t="s">
        <v>160</v>
      </c>
      <c r="E84" s="194" t="s">
        <v>1230</v>
      </c>
      <c r="F84" s="195" t="s">
        <v>1231</v>
      </c>
      <c r="G84" s="196" t="s">
        <v>226</v>
      </c>
      <c r="H84" s="197">
        <v>1260</v>
      </c>
      <c r="I84" s="198">
        <v>6.76</v>
      </c>
      <c r="J84" s="199">
        <f>ROUND(I84*H84,2)</f>
        <v>8517.6</v>
      </c>
      <c r="K84" s="195" t="s">
        <v>214</v>
      </c>
      <c r="L84" s="60"/>
      <c r="M84" s="200" t="s">
        <v>21</v>
      </c>
      <c r="N84" s="201" t="s">
        <v>45</v>
      </c>
      <c r="O84" s="41"/>
      <c r="P84" s="202">
        <f>O84*H84</f>
        <v>0</v>
      </c>
      <c r="Q84" s="202">
        <v>0</v>
      </c>
      <c r="R84" s="202">
        <f>Q84*H84</f>
        <v>0</v>
      </c>
      <c r="S84" s="202">
        <v>0</v>
      </c>
      <c r="T84" s="203">
        <f>S84*H84</f>
        <v>0</v>
      </c>
      <c r="AR84" s="24" t="s">
        <v>164</v>
      </c>
      <c r="AT84" s="24" t="s">
        <v>160</v>
      </c>
      <c r="AU84" s="24" t="s">
        <v>85</v>
      </c>
      <c r="AY84" s="24" t="s">
        <v>157</v>
      </c>
      <c r="BE84" s="204">
        <f>IF(N84="základní",J84,0)</f>
        <v>8517.6</v>
      </c>
      <c r="BF84" s="204">
        <f>IF(N84="snížená",J84,0)</f>
        <v>0</v>
      </c>
      <c r="BG84" s="204">
        <f>IF(N84="zákl. přenesená",J84,0)</f>
        <v>0</v>
      </c>
      <c r="BH84" s="204">
        <f>IF(N84="sníž. přenesená",J84,0)</f>
        <v>0</v>
      </c>
      <c r="BI84" s="204">
        <f>IF(N84="nulová",J84,0)</f>
        <v>0</v>
      </c>
      <c r="BJ84" s="24" t="s">
        <v>82</v>
      </c>
      <c r="BK84" s="204">
        <f>ROUND(I84*H84,2)</f>
        <v>8517.6</v>
      </c>
      <c r="BL84" s="24" t="s">
        <v>164</v>
      </c>
      <c r="BM84" s="24" t="s">
        <v>1279</v>
      </c>
    </row>
    <row r="85" spans="2:47" s="1" customFormat="1" ht="48">
      <c r="B85" s="40"/>
      <c r="C85" s="62"/>
      <c r="D85" s="207" t="s">
        <v>216</v>
      </c>
      <c r="E85" s="62"/>
      <c r="F85" s="227" t="s">
        <v>1228</v>
      </c>
      <c r="G85" s="62"/>
      <c r="H85" s="62"/>
      <c r="I85" s="164"/>
      <c r="J85" s="62"/>
      <c r="K85" s="62"/>
      <c r="L85" s="60"/>
      <c r="M85" s="228"/>
      <c r="N85" s="41"/>
      <c r="O85" s="41"/>
      <c r="P85" s="41"/>
      <c r="Q85" s="41"/>
      <c r="R85" s="41"/>
      <c r="S85" s="41"/>
      <c r="T85" s="77"/>
      <c r="AT85" s="24" t="s">
        <v>216</v>
      </c>
      <c r="AU85" s="24" t="s">
        <v>85</v>
      </c>
    </row>
    <row r="86" spans="2:51" s="12" customFormat="1" ht="13.5">
      <c r="B86" s="216"/>
      <c r="C86" s="217"/>
      <c r="D86" s="207" t="s">
        <v>166</v>
      </c>
      <c r="E86" s="218" t="s">
        <v>21</v>
      </c>
      <c r="F86" s="219" t="s">
        <v>1280</v>
      </c>
      <c r="G86" s="217"/>
      <c r="H86" s="220">
        <v>1260</v>
      </c>
      <c r="I86" s="221"/>
      <c r="J86" s="217"/>
      <c r="K86" s="217"/>
      <c r="L86" s="222"/>
      <c r="M86" s="223"/>
      <c r="N86" s="224"/>
      <c r="O86" s="224"/>
      <c r="P86" s="224"/>
      <c r="Q86" s="224"/>
      <c r="R86" s="224"/>
      <c r="S86" s="224"/>
      <c r="T86" s="225"/>
      <c r="AT86" s="226" t="s">
        <v>166</v>
      </c>
      <c r="AU86" s="226" t="s">
        <v>85</v>
      </c>
      <c r="AV86" s="12" t="s">
        <v>85</v>
      </c>
      <c r="AW86" s="12" t="s">
        <v>37</v>
      </c>
      <c r="AX86" s="12" t="s">
        <v>82</v>
      </c>
      <c r="AY86" s="226" t="s">
        <v>157</v>
      </c>
    </row>
    <row r="87" spans="2:65" s="1" customFormat="1" ht="22.8" customHeight="1">
      <c r="B87" s="40"/>
      <c r="C87" s="193" t="s">
        <v>180</v>
      </c>
      <c r="D87" s="193" t="s">
        <v>160</v>
      </c>
      <c r="E87" s="194" t="s">
        <v>1243</v>
      </c>
      <c r="F87" s="195" t="s">
        <v>1244</v>
      </c>
      <c r="G87" s="196" t="s">
        <v>226</v>
      </c>
      <c r="H87" s="197">
        <v>24</v>
      </c>
      <c r="I87" s="198">
        <v>159.79</v>
      </c>
      <c r="J87" s="199">
        <f>ROUND(I87*H87,2)</f>
        <v>3834.96</v>
      </c>
      <c r="K87" s="195" t="s">
        <v>214</v>
      </c>
      <c r="L87" s="60"/>
      <c r="M87" s="200" t="s">
        <v>21</v>
      </c>
      <c r="N87" s="201" t="s">
        <v>45</v>
      </c>
      <c r="O87" s="41"/>
      <c r="P87" s="202">
        <f>O87*H87</f>
        <v>0</v>
      </c>
      <c r="Q87" s="202">
        <v>0</v>
      </c>
      <c r="R87" s="202">
        <f>Q87*H87</f>
        <v>0</v>
      </c>
      <c r="S87" s="202">
        <v>0</v>
      </c>
      <c r="T87" s="203">
        <f>S87*H87</f>
        <v>0</v>
      </c>
      <c r="AR87" s="24" t="s">
        <v>164</v>
      </c>
      <c r="AT87" s="24" t="s">
        <v>160</v>
      </c>
      <c r="AU87" s="24" t="s">
        <v>85</v>
      </c>
      <c r="AY87" s="24" t="s">
        <v>157</v>
      </c>
      <c r="BE87" s="204">
        <f>IF(N87="základní",J87,0)</f>
        <v>3834.96</v>
      </c>
      <c r="BF87" s="204">
        <f>IF(N87="snížená",J87,0)</f>
        <v>0</v>
      </c>
      <c r="BG87" s="204">
        <f>IF(N87="zákl. přenesená",J87,0)</f>
        <v>0</v>
      </c>
      <c r="BH87" s="204">
        <f>IF(N87="sníž. přenesená",J87,0)</f>
        <v>0</v>
      </c>
      <c r="BI87" s="204">
        <f>IF(N87="nulová",J87,0)</f>
        <v>0</v>
      </c>
      <c r="BJ87" s="24" t="s">
        <v>82</v>
      </c>
      <c r="BK87" s="204">
        <f>ROUND(I87*H87,2)</f>
        <v>3834.96</v>
      </c>
      <c r="BL87" s="24" t="s">
        <v>164</v>
      </c>
      <c r="BM87" s="24" t="s">
        <v>1281</v>
      </c>
    </row>
    <row r="88" spans="2:47" s="1" customFormat="1" ht="48">
      <c r="B88" s="40"/>
      <c r="C88" s="62"/>
      <c r="D88" s="207" t="s">
        <v>216</v>
      </c>
      <c r="E88" s="62"/>
      <c r="F88" s="227" t="s">
        <v>1246</v>
      </c>
      <c r="G88" s="62"/>
      <c r="H88" s="62"/>
      <c r="I88" s="164"/>
      <c r="J88" s="62"/>
      <c r="K88" s="62"/>
      <c r="L88" s="60"/>
      <c r="M88" s="228"/>
      <c r="N88" s="41"/>
      <c r="O88" s="41"/>
      <c r="P88" s="41"/>
      <c r="Q88" s="41"/>
      <c r="R88" s="41"/>
      <c r="S88" s="41"/>
      <c r="T88" s="77"/>
      <c r="AT88" s="24" t="s">
        <v>216</v>
      </c>
      <c r="AU88" s="24" t="s">
        <v>85</v>
      </c>
    </row>
    <row r="89" spans="2:51" s="12" customFormat="1" ht="13.5">
      <c r="B89" s="216"/>
      <c r="C89" s="217"/>
      <c r="D89" s="207" t="s">
        <v>166</v>
      </c>
      <c r="E89" s="218" t="s">
        <v>21</v>
      </c>
      <c r="F89" s="219" t="s">
        <v>1282</v>
      </c>
      <c r="G89" s="217"/>
      <c r="H89" s="220">
        <v>24</v>
      </c>
      <c r="I89" s="221"/>
      <c r="J89" s="217"/>
      <c r="K89" s="217"/>
      <c r="L89" s="222"/>
      <c r="M89" s="223"/>
      <c r="N89" s="224"/>
      <c r="O89" s="224"/>
      <c r="P89" s="224"/>
      <c r="Q89" s="224"/>
      <c r="R89" s="224"/>
      <c r="S89" s="224"/>
      <c r="T89" s="225"/>
      <c r="AT89" s="226" t="s">
        <v>166</v>
      </c>
      <c r="AU89" s="226" t="s">
        <v>85</v>
      </c>
      <c r="AV89" s="12" t="s">
        <v>85</v>
      </c>
      <c r="AW89" s="12" t="s">
        <v>37</v>
      </c>
      <c r="AX89" s="12" t="s">
        <v>82</v>
      </c>
      <c r="AY89" s="226" t="s">
        <v>157</v>
      </c>
    </row>
    <row r="90" spans="2:65" s="1" customFormat="1" ht="34.2" customHeight="1">
      <c r="B90" s="40"/>
      <c r="C90" s="193" t="s">
        <v>164</v>
      </c>
      <c r="D90" s="193" t="s">
        <v>160</v>
      </c>
      <c r="E90" s="194" t="s">
        <v>1248</v>
      </c>
      <c r="F90" s="195" t="s">
        <v>1249</v>
      </c>
      <c r="G90" s="196" t="s">
        <v>226</v>
      </c>
      <c r="H90" s="197">
        <v>720</v>
      </c>
      <c r="I90" s="198">
        <v>6.76</v>
      </c>
      <c r="J90" s="199">
        <f>ROUND(I90*H90,2)</f>
        <v>4867.2</v>
      </c>
      <c r="K90" s="195" t="s">
        <v>214</v>
      </c>
      <c r="L90" s="60"/>
      <c r="M90" s="200" t="s">
        <v>21</v>
      </c>
      <c r="N90" s="201" t="s">
        <v>45</v>
      </c>
      <c r="O90" s="41"/>
      <c r="P90" s="202">
        <f>O90*H90</f>
        <v>0</v>
      </c>
      <c r="Q90" s="202">
        <v>0</v>
      </c>
      <c r="R90" s="202">
        <f>Q90*H90</f>
        <v>0</v>
      </c>
      <c r="S90" s="202">
        <v>0</v>
      </c>
      <c r="T90" s="203">
        <f>S90*H90</f>
        <v>0</v>
      </c>
      <c r="AR90" s="24" t="s">
        <v>164</v>
      </c>
      <c r="AT90" s="24" t="s">
        <v>160</v>
      </c>
      <c r="AU90" s="24" t="s">
        <v>85</v>
      </c>
      <c r="AY90" s="24" t="s">
        <v>157</v>
      </c>
      <c r="BE90" s="204">
        <f>IF(N90="základní",J90,0)</f>
        <v>4867.2</v>
      </c>
      <c r="BF90" s="204">
        <f>IF(N90="snížená",J90,0)</f>
        <v>0</v>
      </c>
      <c r="BG90" s="204">
        <f>IF(N90="zákl. přenesená",J90,0)</f>
        <v>0</v>
      </c>
      <c r="BH90" s="204">
        <f>IF(N90="sníž. přenesená",J90,0)</f>
        <v>0</v>
      </c>
      <c r="BI90" s="204">
        <f>IF(N90="nulová",J90,0)</f>
        <v>0</v>
      </c>
      <c r="BJ90" s="24" t="s">
        <v>82</v>
      </c>
      <c r="BK90" s="204">
        <f>ROUND(I90*H90,2)</f>
        <v>4867.2</v>
      </c>
      <c r="BL90" s="24" t="s">
        <v>164</v>
      </c>
      <c r="BM90" s="24" t="s">
        <v>1283</v>
      </c>
    </row>
    <row r="91" spans="2:47" s="1" customFormat="1" ht="48">
      <c r="B91" s="40"/>
      <c r="C91" s="62"/>
      <c r="D91" s="207" t="s">
        <v>216</v>
      </c>
      <c r="E91" s="62"/>
      <c r="F91" s="227" t="s">
        <v>1246</v>
      </c>
      <c r="G91" s="62"/>
      <c r="H91" s="62"/>
      <c r="I91" s="164"/>
      <c r="J91" s="62"/>
      <c r="K91" s="62"/>
      <c r="L91" s="60"/>
      <c r="M91" s="228"/>
      <c r="N91" s="41"/>
      <c r="O91" s="41"/>
      <c r="P91" s="41"/>
      <c r="Q91" s="41"/>
      <c r="R91" s="41"/>
      <c r="S91" s="41"/>
      <c r="T91" s="77"/>
      <c r="AT91" s="24" t="s">
        <v>216</v>
      </c>
      <c r="AU91" s="24" t="s">
        <v>85</v>
      </c>
    </row>
    <row r="92" spans="2:51" s="12" customFormat="1" ht="13.5">
      <c r="B92" s="216"/>
      <c r="C92" s="217"/>
      <c r="D92" s="207" t="s">
        <v>166</v>
      </c>
      <c r="E92" s="218" t="s">
        <v>21</v>
      </c>
      <c r="F92" s="219" t="s">
        <v>1284</v>
      </c>
      <c r="G92" s="217"/>
      <c r="H92" s="220">
        <v>720</v>
      </c>
      <c r="I92" s="221"/>
      <c r="J92" s="217"/>
      <c r="K92" s="217"/>
      <c r="L92" s="222"/>
      <c r="M92" s="223"/>
      <c r="N92" s="224"/>
      <c r="O92" s="224"/>
      <c r="P92" s="224"/>
      <c r="Q92" s="224"/>
      <c r="R92" s="224"/>
      <c r="S92" s="224"/>
      <c r="T92" s="225"/>
      <c r="AT92" s="226" t="s">
        <v>166</v>
      </c>
      <c r="AU92" s="226" t="s">
        <v>85</v>
      </c>
      <c r="AV92" s="12" t="s">
        <v>85</v>
      </c>
      <c r="AW92" s="12" t="s">
        <v>37</v>
      </c>
      <c r="AX92" s="12" t="s">
        <v>82</v>
      </c>
      <c r="AY92" s="226" t="s">
        <v>157</v>
      </c>
    </row>
    <row r="93" spans="2:65" s="1" customFormat="1" ht="34.2" customHeight="1">
      <c r="B93" s="40"/>
      <c r="C93" s="193" t="s">
        <v>156</v>
      </c>
      <c r="D93" s="193" t="s">
        <v>160</v>
      </c>
      <c r="E93" s="194" t="s">
        <v>1285</v>
      </c>
      <c r="F93" s="195" t="s">
        <v>1286</v>
      </c>
      <c r="G93" s="196" t="s">
        <v>275</v>
      </c>
      <c r="H93" s="197">
        <v>144</v>
      </c>
      <c r="I93" s="198">
        <v>38.97</v>
      </c>
      <c r="J93" s="199">
        <f>ROUND(I93*H93,2)</f>
        <v>5611.68</v>
      </c>
      <c r="K93" s="195" t="s">
        <v>214</v>
      </c>
      <c r="L93" s="60"/>
      <c r="M93" s="200" t="s">
        <v>21</v>
      </c>
      <c r="N93" s="201" t="s">
        <v>45</v>
      </c>
      <c r="O93" s="41"/>
      <c r="P93" s="202">
        <f>O93*H93</f>
        <v>0</v>
      </c>
      <c r="Q93" s="202">
        <v>0</v>
      </c>
      <c r="R93" s="202">
        <f>Q93*H93</f>
        <v>0</v>
      </c>
      <c r="S93" s="202">
        <v>0</v>
      </c>
      <c r="T93" s="203">
        <f>S93*H93</f>
        <v>0</v>
      </c>
      <c r="AR93" s="24" t="s">
        <v>164</v>
      </c>
      <c r="AT93" s="24" t="s">
        <v>160</v>
      </c>
      <c r="AU93" s="24" t="s">
        <v>85</v>
      </c>
      <c r="AY93" s="24" t="s">
        <v>157</v>
      </c>
      <c r="BE93" s="204">
        <f>IF(N93="základní",J93,0)</f>
        <v>5611.68</v>
      </c>
      <c r="BF93" s="204">
        <f>IF(N93="snížená",J93,0)</f>
        <v>0</v>
      </c>
      <c r="BG93" s="204">
        <f>IF(N93="zákl. přenesená",J93,0)</f>
        <v>0</v>
      </c>
      <c r="BH93" s="204">
        <f>IF(N93="sníž. přenesená",J93,0)</f>
        <v>0</v>
      </c>
      <c r="BI93" s="204">
        <f>IF(N93="nulová",J93,0)</f>
        <v>0</v>
      </c>
      <c r="BJ93" s="24" t="s">
        <v>82</v>
      </c>
      <c r="BK93" s="204">
        <f>ROUND(I93*H93,2)</f>
        <v>5611.68</v>
      </c>
      <c r="BL93" s="24" t="s">
        <v>164</v>
      </c>
      <c r="BM93" s="24" t="s">
        <v>1287</v>
      </c>
    </row>
    <row r="94" spans="2:47" s="1" customFormat="1" ht="72">
      <c r="B94" s="40"/>
      <c r="C94" s="62"/>
      <c r="D94" s="207" t="s">
        <v>216</v>
      </c>
      <c r="E94" s="62"/>
      <c r="F94" s="227" t="s">
        <v>1288</v>
      </c>
      <c r="G94" s="62"/>
      <c r="H94" s="62"/>
      <c r="I94" s="164"/>
      <c r="J94" s="62"/>
      <c r="K94" s="62"/>
      <c r="L94" s="60"/>
      <c r="M94" s="228"/>
      <c r="N94" s="41"/>
      <c r="O94" s="41"/>
      <c r="P94" s="41"/>
      <c r="Q94" s="41"/>
      <c r="R94" s="41"/>
      <c r="S94" s="41"/>
      <c r="T94" s="77"/>
      <c r="AT94" s="24" t="s">
        <v>216</v>
      </c>
      <c r="AU94" s="24" t="s">
        <v>85</v>
      </c>
    </row>
    <row r="95" spans="2:51" s="12" customFormat="1" ht="13.5">
      <c r="B95" s="216"/>
      <c r="C95" s="217"/>
      <c r="D95" s="207" t="s">
        <v>166</v>
      </c>
      <c r="E95" s="218" t="s">
        <v>21</v>
      </c>
      <c r="F95" s="219" t="s">
        <v>1289</v>
      </c>
      <c r="G95" s="217"/>
      <c r="H95" s="220">
        <v>144</v>
      </c>
      <c r="I95" s="221"/>
      <c r="J95" s="217"/>
      <c r="K95" s="217"/>
      <c r="L95" s="222"/>
      <c r="M95" s="223"/>
      <c r="N95" s="224"/>
      <c r="O95" s="224"/>
      <c r="P95" s="224"/>
      <c r="Q95" s="224"/>
      <c r="R95" s="224"/>
      <c r="S95" s="224"/>
      <c r="T95" s="225"/>
      <c r="AT95" s="226" t="s">
        <v>166</v>
      </c>
      <c r="AU95" s="226" t="s">
        <v>85</v>
      </c>
      <c r="AV95" s="12" t="s">
        <v>85</v>
      </c>
      <c r="AW95" s="12" t="s">
        <v>37</v>
      </c>
      <c r="AX95" s="12" t="s">
        <v>82</v>
      </c>
      <c r="AY95" s="226" t="s">
        <v>157</v>
      </c>
    </row>
    <row r="96" spans="2:65" s="1" customFormat="1" ht="34.2" customHeight="1">
      <c r="B96" s="40"/>
      <c r="C96" s="193" t="s">
        <v>239</v>
      </c>
      <c r="D96" s="193" t="s">
        <v>160</v>
      </c>
      <c r="E96" s="194" t="s">
        <v>1290</v>
      </c>
      <c r="F96" s="195" t="s">
        <v>1291</v>
      </c>
      <c r="G96" s="196" t="s">
        <v>275</v>
      </c>
      <c r="H96" s="197">
        <v>4320</v>
      </c>
      <c r="I96" s="198">
        <v>0.84</v>
      </c>
      <c r="J96" s="199">
        <f>ROUND(I96*H96,2)</f>
        <v>3628.8</v>
      </c>
      <c r="K96" s="195" t="s">
        <v>214</v>
      </c>
      <c r="L96" s="60"/>
      <c r="M96" s="200" t="s">
        <v>21</v>
      </c>
      <c r="N96" s="201" t="s">
        <v>45</v>
      </c>
      <c r="O96" s="41"/>
      <c r="P96" s="202">
        <f>O96*H96</f>
        <v>0</v>
      </c>
      <c r="Q96" s="202">
        <v>0</v>
      </c>
      <c r="R96" s="202">
        <f>Q96*H96</f>
        <v>0</v>
      </c>
      <c r="S96" s="202">
        <v>0</v>
      </c>
      <c r="T96" s="203">
        <f>S96*H96</f>
        <v>0</v>
      </c>
      <c r="AR96" s="24" t="s">
        <v>164</v>
      </c>
      <c r="AT96" s="24" t="s">
        <v>160</v>
      </c>
      <c r="AU96" s="24" t="s">
        <v>85</v>
      </c>
      <c r="AY96" s="24" t="s">
        <v>157</v>
      </c>
      <c r="BE96" s="204">
        <f>IF(N96="základní",J96,0)</f>
        <v>3628.8</v>
      </c>
      <c r="BF96" s="204">
        <f>IF(N96="snížená",J96,0)</f>
        <v>0</v>
      </c>
      <c r="BG96" s="204">
        <f>IF(N96="zákl. přenesená",J96,0)</f>
        <v>0</v>
      </c>
      <c r="BH96" s="204">
        <f>IF(N96="sníž. přenesená",J96,0)</f>
        <v>0</v>
      </c>
      <c r="BI96" s="204">
        <f>IF(N96="nulová",J96,0)</f>
        <v>0</v>
      </c>
      <c r="BJ96" s="24" t="s">
        <v>82</v>
      </c>
      <c r="BK96" s="204">
        <f>ROUND(I96*H96,2)</f>
        <v>3628.8</v>
      </c>
      <c r="BL96" s="24" t="s">
        <v>164</v>
      </c>
      <c r="BM96" s="24" t="s">
        <v>1292</v>
      </c>
    </row>
    <row r="97" spans="2:47" s="1" customFormat="1" ht="72">
      <c r="B97" s="40"/>
      <c r="C97" s="62"/>
      <c r="D97" s="207" t="s">
        <v>216</v>
      </c>
      <c r="E97" s="62"/>
      <c r="F97" s="227" t="s">
        <v>1288</v>
      </c>
      <c r="G97" s="62"/>
      <c r="H97" s="62"/>
      <c r="I97" s="164"/>
      <c r="J97" s="62"/>
      <c r="K97" s="62"/>
      <c r="L97" s="60"/>
      <c r="M97" s="228"/>
      <c r="N97" s="41"/>
      <c r="O97" s="41"/>
      <c r="P97" s="41"/>
      <c r="Q97" s="41"/>
      <c r="R97" s="41"/>
      <c r="S97" s="41"/>
      <c r="T97" s="77"/>
      <c r="AT97" s="24" t="s">
        <v>216</v>
      </c>
      <c r="AU97" s="24" t="s">
        <v>85</v>
      </c>
    </row>
    <row r="98" spans="2:51" s="12" customFormat="1" ht="13.5">
      <c r="B98" s="216"/>
      <c r="C98" s="217"/>
      <c r="D98" s="207" t="s">
        <v>166</v>
      </c>
      <c r="E98" s="218" t="s">
        <v>21</v>
      </c>
      <c r="F98" s="219" t="s">
        <v>1293</v>
      </c>
      <c r="G98" s="217"/>
      <c r="H98" s="220">
        <v>4320</v>
      </c>
      <c r="I98" s="221"/>
      <c r="J98" s="217"/>
      <c r="K98" s="217"/>
      <c r="L98" s="222"/>
      <c r="M98" s="223"/>
      <c r="N98" s="224"/>
      <c r="O98" s="224"/>
      <c r="P98" s="224"/>
      <c r="Q98" s="224"/>
      <c r="R98" s="224"/>
      <c r="S98" s="224"/>
      <c r="T98" s="225"/>
      <c r="AT98" s="226" t="s">
        <v>166</v>
      </c>
      <c r="AU98" s="226" t="s">
        <v>85</v>
      </c>
      <c r="AV98" s="12" t="s">
        <v>85</v>
      </c>
      <c r="AW98" s="12" t="s">
        <v>37</v>
      </c>
      <c r="AX98" s="12" t="s">
        <v>82</v>
      </c>
      <c r="AY98" s="226" t="s">
        <v>157</v>
      </c>
    </row>
    <row r="99" spans="2:65" s="1" customFormat="1" ht="34.2" customHeight="1">
      <c r="B99" s="40"/>
      <c r="C99" s="193" t="s">
        <v>245</v>
      </c>
      <c r="D99" s="193" t="s">
        <v>160</v>
      </c>
      <c r="E99" s="194" t="s">
        <v>1294</v>
      </c>
      <c r="F99" s="195" t="s">
        <v>1295</v>
      </c>
      <c r="G99" s="196" t="s">
        <v>275</v>
      </c>
      <c r="H99" s="197">
        <v>144</v>
      </c>
      <c r="I99" s="198">
        <v>22.25</v>
      </c>
      <c r="J99" s="199">
        <f>ROUND(I99*H99,2)</f>
        <v>3204</v>
      </c>
      <c r="K99" s="195" t="s">
        <v>214</v>
      </c>
      <c r="L99" s="60"/>
      <c r="M99" s="200" t="s">
        <v>21</v>
      </c>
      <c r="N99" s="201" t="s">
        <v>45</v>
      </c>
      <c r="O99" s="41"/>
      <c r="P99" s="202">
        <f>O99*H99</f>
        <v>0</v>
      </c>
      <c r="Q99" s="202">
        <v>0</v>
      </c>
      <c r="R99" s="202">
        <f>Q99*H99</f>
        <v>0</v>
      </c>
      <c r="S99" s="202">
        <v>0</v>
      </c>
      <c r="T99" s="203">
        <f>S99*H99</f>
        <v>0</v>
      </c>
      <c r="AR99" s="24" t="s">
        <v>164</v>
      </c>
      <c r="AT99" s="24" t="s">
        <v>160</v>
      </c>
      <c r="AU99" s="24" t="s">
        <v>85</v>
      </c>
      <c r="AY99" s="24" t="s">
        <v>157</v>
      </c>
      <c r="BE99" s="204">
        <f>IF(N99="základní",J99,0)</f>
        <v>3204</v>
      </c>
      <c r="BF99" s="204">
        <f>IF(N99="snížená",J99,0)</f>
        <v>0</v>
      </c>
      <c r="BG99" s="204">
        <f>IF(N99="zákl. přenesená",J99,0)</f>
        <v>0</v>
      </c>
      <c r="BH99" s="204">
        <f>IF(N99="sníž. přenesená",J99,0)</f>
        <v>0</v>
      </c>
      <c r="BI99" s="204">
        <f>IF(N99="nulová",J99,0)</f>
        <v>0</v>
      </c>
      <c r="BJ99" s="24" t="s">
        <v>82</v>
      </c>
      <c r="BK99" s="204">
        <f>ROUND(I99*H99,2)</f>
        <v>3204</v>
      </c>
      <c r="BL99" s="24" t="s">
        <v>164</v>
      </c>
      <c r="BM99" s="24" t="s">
        <v>1296</v>
      </c>
    </row>
    <row r="100" spans="2:47" s="1" customFormat="1" ht="72">
      <c r="B100" s="40"/>
      <c r="C100" s="62"/>
      <c r="D100" s="207" t="s">
        <v>216</v>
      </c>
      <c r="E100" s="62"/>
      <c r="F100" s="227" t="s">
        <v>1297</v>
      </c>
      <c r="G100" s="62"/>
      <c r="H100" s="62"/>
      <c r="I100" s="164"/>
      <c r="J100" s="62"/>
      <c r="K100" s="62"/>
      <c r="L100" s="60"/>
      <c r="M100" s="228"/>
      <c r="N100" s="41"/>
      <c r="O100" s="41"/>
      <c r="P100" s="41"/>
      <c r="Q100" s="41"/>
      <c r="R100" s="41"/>
      <c r="S100" s="41"/>
      <c r="T100" s="77"/>
      <c r="AT100" s="24" t="s">
        <v>216</v>
      </c>
      <c r="AU100" s="24" t="s">
        <v>85</v>
      </c>
    </row>
    <row r="101" spans="2:51" s="12" customFormat="1" ht="13.5">
      <c r="B101" s="216"/>
      <c r="C101" s="217"/>
      <c r="D101" s="207" t="s">
        <v>166</v>
      </c>
      <c r="E101" s="218" t="s">
        <v>21</v>
      </c>
      <c r="F101" s="219" t="s">
        <v>1056</v>
      </c>
      <c r="G101" s="217"/>
      <c r="H101" s="220">
        <v>144</v>
      </c>
      <c r="I101" s="221"/>
      <c r="J101" s="217"/>
      <c r="K101" s="217"/>
      <c r="L101" s="222"/>
      <c r="M101" s="223"/>
      <c r="N101" s="224"/>
      <c r="O101" s="224"/>
      <c r="P101" s="224"/>
      <c r="Q101" s="224"/>
      <c r="R101" s="224"/>
      <c r="S101" s="224"/>
      <c r="T101" s="225"/>
      <c r="AT101" s="226" t="s">
        <v>166</v>
      </c>
      <c r="AU101" s="226" t="s">
        <v>85</v>
      </c>
      <c r="AV101" s="12" t="s">
        <v>85</v>
      </c>
      <c r="AW101" s="12" t="s">
        <v>37</v>
      </c>
      <c r="AX101" s="12" t="s">
        <v>82</v>
      </c>
      <c r="AY101" s="226" t="s">
        <v>157</v>
      </c>
    </row>
    <row r="102" spans="2:65" s="1" customFormat="1" ht="34.2" customHeight="1">
      <c r="B102" s="40"/>
      <c r="C102" s="193" t="s">
        <v>251</v>
      </c>
      <c r="D102" s="193" t="s">
        <v>160</v>
      </c>
      <c r="E102" s="194" t="s">
        <v>1298</v>
      </c>
      <c r="F102" s="195" t="s">
        <v>1299</v>
      </c>
      <c r="G102" s="196" t="s">
        <v>213</v>
      </c>
      <c r="H102" s="197">
        <v>96</v>
      </c>
      <c r="I102" s="198">
        <v>38.97</v>
      </c>
      <c r="J102" s="199">
        <f>ROUND(I102*H102,2)</f>
        <v>3741.12</v>
      </c>
      <c r="K102" s="195" t="s">
        <v>214</v>
      </c>
      <c r="L102" s="60"/>
      <c r="M102" s="200" t="s">
        <v>21</v>
      </c>
      <c r="N102" s="201" t="s">
        <v>45</v>
      </c>
      <c r="O102" s="41"/>
      <c r="P102" s="202">
        <f>O102*H102</f>
        <v>0</v>
      </c>
      <c r="Q102" s="202">
        <v>0</v>
      </c>
      <c r="R102" s="202">
        <f>Q102*H102</f>
        <v>0</v>
      </c>
      <c r="S102" s="202">
        <v>0</v>
      </c>
      <c r="T102" s="203">
        <f>S102*H102</f>
        <v>0</v>
      </c>
      <c r="AR102" s="24" t="s">
        <v>164</v>
      </c>
      <c r="AT102" s="24" t="s">
        <v>160</v>
      </c>
      <c r="AU102" s="24" t="s">
        <v>85</v>
      </c>
      <c r="AY102" s="24" t="s">
        <v>157</v>
      </c>
      <c r="BE102" s="204">
        <f>IF(N102="základní",J102,0)</f>
        <v>3741.12</v>
      </c>
      <c r="BF102" s="204">
        <f>IF(N102="snížená",J102,0)</f>
        <v>0</v>
      </c>
      <c r="BG102" s="204">
        <f>IF(N102="zákl. přenesená",J102,0)</f>
        <v>0</v>
      </c>
      <c r="BH102" s="204">
        <f>IF(N102="sníž. přenesená",J102,0)</f>
        <v>0</v>
      </c>
      <c r="BI102" s="204">
        <f>IF(N102="nulová",J102,0)</f>
        <v>0</v>
      </c>
      <c r="BJ102" s="24" t="s">
        <v>82</v>
      </c>
      <c r="BK102" s="204">
        <f>ROUND(I102*H102,2)</f>
        <v>3741.12</v>
      </c>
      <c r="BL102" s="24" t="s">
        <v>164</v>
      </c>
      <c r="BM102" s="24" t="s">
        <v>1300</v>
      </c>
    </row>
    <row r="103" spans="2:47" s="1" customFormat="1" ht="120">
      <c r="B103" s="40"/>
      <c r="C103" s="62"/>
      <c r="D103" s="207" t="s">
        <v>216</v>
      </c>
      <c r="E103" s="62"/>
      <c r="F103" s="227" t="s">
        <v>1301</v>
      </c>
      <c r="G103" s="62"/>
      <c r="H103" s="62"/>
      <c r="I103" s="164"/>
      <c r="J103" s="62"/>
      <c r="K103" s="62"/>
      <c r="L103" s="60"/>
      <c r="M103" s="228"/>
      <c r="N103" s="41"/>
      <c r="O103" s="41"/>
      <c r="P103" s="41"/>
      <c r="Q103" s="41"/>
      <c r="R103" s="41"/>
      <c r="S103" s="41"/>
      <c r="T103" s="77"/>
      <c r="AT103" s="24" t="s">
        <v>216</v>
      </c>
      <c r="AU103" s="24" t="s">
        <v>85</v>
      </c>
    </row>
    <row r="104" spans="2:51" s="12" customFormat="1" ht="13.5">
      <c r="B104" s="216"/>
      <c r="C104" s="217"/>
      <c r="D104" s="207" t="s">
        <v>166</v>
      </c>
      <c r="E104" s="218" t="s">
        <v>21</v>
      </c>
      <c r="F104" s="219" t="s">
        <v>1302</v>
      </c>
      <c r="G104" s="217"/>
      <c r="H104" s="220">
        <v>96</v>
      </c>
      <c r="I104" s="221"/>
      <c r="J104" s="217"/>
      <c r="K104" s="217"/>
      <c r="L104" s="222"/>
      <c r="M104" s="223"/>
      <c r="N104" s="224"/>
      <c r="O104" s="224"/>
      <c r="P104" s="224"/>
      <c r="Q104" s="224"/>
      <c r="R104" s="224"/>
      <c r="S104" s="224"/>
      <c r="T104" s="225"/>
      <c r="AT104" s="226" t="s">
        <v>166</v>
      </c>
      <c r="AU104" s="226" t="s">
        <v>85</v>
      </c>
      <c r="AV104" s="12" t="s">
        <v>85</v>
      </c>
      <c r="AW104" s="12" t="s">
        <v>37</v>
      </c>
      <c r="AX104" s="12" t="s">
        <v>82</v>
      </c>
      <c r="AY104" s="226" t="s">
        <v>157</v>
      </c>
    </row>
    <row r="105" spans="2:65" s="1" customFormat="1" ht="34.2" customHeight="1">
      <c r="B105" s="40"/>
      <c r="C105" s="193" t="s">
        <v>256</v>
      </c>
      <c r="D105" s="193" t="s">
        <v>160</v>
      </c>
      <c r="E105" s="194" t="s">
        <v>1303</v>
      </c>
      <c r="F105" s="195" t="s">
        <v>1304</v>
      </c>
      <c r="G105" s="196" t="s">
        <v>213</v>
      </c>
      <c r="H105" s="197">
        <v>96</v>
      </c>
      <c r="I105" s="198">
        <v>27.9</v>
      </c>
      <c r="J105" s="199">
        <f>ROUND(I105*H105,2)</f>
        <v>2678.4</v>
      </c>
      <c r="K105" s="195" t="s">
        <v>214</v>
      </c>
      <c r="L105" s="60"/>
      <c r="M105" s="200" t="s">
        <v>21</v>
      </c>
      <c r="N105" s="201" t="s">
        <v>45</v>
      </c>
      <c r="O105" s="41"/>
      <c r="P105" s="202">
        <f>O105*H105</f>
        <v>0</v>
      </c>
      <c r="Q105" s="202">
        <v>0</v>
      </c>
      <c r="R105" s="202">
        <f>Q105*H105</f>
        <v>0</v>
      </c>
      <c r="S105" s="202">
        <v>0</v>
      </c>
      <c r="T105" s="203">
        <f>S105*H105</f>
        <v>0</v>
      </c>
      <c r="AR105" s="24" t="s">
        <v>164</v>
      </c>
      <c r="AT105" s="24" t="s">
        <v>160</v>
      </c>
      <c r="AU105" s="24" t="s">
        <v>85</v>
      </c>
      <c r="AY105" s="24" t="s">
        <v>157</v>
      </c>
      <c r="BE105" s="204">
        <f>IF(N105="základní",J105,0)</f>
        <v>2678.4</v>
      </c>
      <c r="BF105" s="204">
        <f>IF(N105="snížená",J105,0)</f>
        <v>0</v>
      </c>
      <c r="BG105" s="204">
        <f>IF(N105="zákl. přenesená",J105,0)</f>
        <v>0</v>
      </c>
      <c r="BH105" s="204">
        <f>IF(N105="sníž. přenesená",J105,0)</f>
        <v>0</v>
      </c>
      <c r="BI105" s="204">
        <f>IF(N105="nulová",J105,0)</f>
        <v>0</v>
      </c>
      <c r="BJ105" s="24" t="s">
        <v>82</v>
      </c>
      <c r="BK105" s="204">
        <f>ROUND(I105*H105,2)</f>
        <v>2678.4</v>
      </c>
      <c r="BL105" s="24" t="s">
        <v>164</v>
      </c>
      <c r="BM105" s="24" t="s">
        <v>1305</v>
      </c>
    </row>
    <row r="106" spans="2:47" s="1" customFormat="1" ht="60">
      <c r="B106" s="40"/>
      <c r="C106" s="62"/>
      <c r="D106" s="207" t="s">
        <v>216</v>
      </c>
      <c r="E106" s="62"/>
      <c r="F106" s="227" t="s">
        <v>1306</v>
      </c>
      <c r="G106" s="62"/>
      <c r="H106" s="62"/>
      <c r="I106" s="164"/>
      <c r="J106" s="62"/>
      <c r="K106" s="62"/>
      <c r="L106" s="60"/>
      <c r="M106" s="228"/>
      <c r="N106" s="41"/>
      <c r="O106" s="41"/>
      <c r="P106" s="41"/>
      <c r="Q106" s="41"/>
      <c r="R106" s="41"/>
      <c r="S106" s="41"/>
      <c r="T106" s="77"/>
      <c r="AT106" s="24" t="s">
        <v>216</v>
      </c>
      <c r="AU106" s="24" t="s">
        <v>85</v>
      </c>
    </row>
    <row r="107" spans="2:51" s="12" customFormat="1" ht="13.5">
      <c r="B107" s="216"/>
      <c r="C107" s="217"/>
      <c r="D107" s="207" t="s">
        <v>166</v>
      </c>
      <c r="E107" s="218" t="s">
        <v>21</v>
      </c>
      <c r="F107" s="219" t="s">
        <v>779</v>
      </c>
      <c r="G107" s="217"/>
      <c r="H107" s="220">
        <v>96</v>
      </c>
      <c r="I107" s="221"/>
      <c r="J107" s="217"/>
      <c r="K107" s="217"/>
      <c r="L107" s="222"/>
      <c r="M107" s="229"/>
      <c r="N107" s="230"/>
      <c r="O107" s="230"/>
      <c r="P107" s="230"/>
      <c r="Q107" s="230"/>
      <c r="R107" s="230"/>
      <c r="S107" s="230"/>
      <c r="T107" s="231"/>
      <c r="AT107" s="226" t="s">
        <v>166</v>
      </c>
      <c r="AU107" s="226" t="s">
        <v>85</v>
      </c>
      <c r="AV107" s="12" t="s">
        <v>85</v>
      </c>
      <c r="AW107" s="12" t="s">
        <v>37</v>
      </c>
      <c r="AX107" s="12" t="s">
        <v>82</v>
      </c>
      <c r="AY107" s="226" t="s">
        <v>157</v>
      </c>
    </row>
    <row r="108" spans="2:12" s="1" customFormat="1" ht="6.9" customHeight="1">
      <c r="B108" s="55"/>
      <c r="C108" s="56"/>
      <c r="D108" s="56"/>
      <c r="E108" s="56"/>
      <c r="F108" s="56"/>
      <c r="G108" s="56"/>
      <c r="H108" s="56"/>
      <c r="I108" s="140"/>
      <c r="J108" s="56"/>
      <c r="K108" s="56"/>
      <c r="L108" s="60"/>
    </row>
  </sheetData>
  <sheetProtection algorithmName="SHA-512" hashValue="z/PsIoUALTKnxpkVPwprKaqL0YNh8lfXOXVc0lxNI/lnkfIhTgSsw66pT8RAjPslZTsPFPZvvSk16K4EYoQlyQ==" saltValue="I+XyGccHR+shxl8gH3esc9MV3JdUeQGvYQirf8TRjNs49ex3jcM/f/adm7vOXEqXpvleh8LfuIEqCC93wVBWYg==" spinCount="100000" sheet="1" objects="1" scenarios="1" formatColumns="0" formatRows="0" autoFilter="0"/>
  <autoFilter ref="C77:K107"/>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6"/>
  <sheetViews>
    <sheetView showGridLines="0" workbookViewId="0" topLeftCell="A1">
      <pane ySplit="1" topLeftCell="A8"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103</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1307</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97</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ROUND(J78,2)</f>
        <v>469200</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ROUND(SUM(BE78:BE125),2)</f>
        <v>469200</v>
      </c>
      <c r="G30" s="41"/>
      <c r="H30" s="41"/>
      <c r="I30" s="132">
        <v>0.21</v>
      </c>
      <c r="J30" s="131">
        <f>ROUND(ROUND((SUM(BE78:BE125)),2)*I30,2)</f>
        <v>98532</v>
      </c>
      <c r="K30" s="44"/>
    </row>
    <row r="31" spans="2:11" s="1" customFormat="1" ht="14.4" customHeight="1">
      <c r="B31" s="40"/>
      <c r="C31" s="41"/>
      <c r="D31" s="41"/>
      <c r="E31" s="48" t="s">
        <v>46</v>
      </c>
      <c r="F31" s="131">
        <f>ROUND(SUM(BF78:BF125),2)</f>
        <v>0</v>
      </c>
      <c r="G31" s="41"/>
      <c r="H31" s="41"/>
      <c r="I31" s="132">
        <v>0.15</v>
      </c>
      <c r="J31" s="131">
        <f>ROUND(ROUND((SUM(BF78:BF125)),2)*I31,2)</f>
        <v>0</v>
      </c>
      <c r="K31" s="44"/>
    </row>
    <row r="32" spans="2:11" s="1" customFormat="1" ht="14.4" customHeight="1" hidden="1">
      <c r="B32" s="40"/>
      <c r="C32" s="41"/>
      <c r="D32" s="41"/>
      <c r="E32" s="48" t="s">
        <v>47</v>
      </c>
      <c r="F32" s="131">
        <f>ROUND(SUM(BG78:BG125),2)</f>
        <v>0</v>
      </c>
      <c r="G32" s="41"/>
      <c r="H32" s="41"/>
      <c r="I32" s="132">
        <v>0.21</v>
      </c>
      <c r="J32" s="131">
        <v>0</v>
      </c>
      <c r="K32" s="44"/>
    </row>
    <row r="33" spans="2:11" s="1" customFormat="1" ht="14.4" customHeight="1" hidden="1">
      <c r="B33" s="40"/>
      <c r="C33" s="41"/>
      <c r="D33" s="41"/>
      <c r="E33" s="48" t="s">
        <v>48</v>
      </c>
      <c r="F33" s="131">
        <f>ROUND(SUM(BH78:BH125),2)</f>
        <v>0</v>
      </c>
      <c r="G33" s="41"/>
      <c r="H33" s="41"/>
      <c r="I33" s="132">
        <v>0.15</v>
      </c>
      <c r="J33" s="131">
        <v>0</v>
      </c>
      <c r="K33" s="44"/>
    </row>
    <row r="34" spans="2:11" s="1" customFormat="1" ht="14.4" customHeight="1" hidden="1">
      <c r="B34" s="40"/>
      <c r="C34" s="41"/>
      <c r="D34" s="41"/>
      <c r="E34" s="48" t="s">
        <v>49</v>
      </c>
      <c r="F34" s="131">
        <f>ROUND(SUM(BI78:BI125),2)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567732</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103C - Dopravně inženýrské opatření  pro SO.110</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J78</f>
        <v>469200</v>
      </c>
      <c r="K56" s="44"/>
      <c r="AU56" s="24" t="s">
        <v>135</v>
      </c>
    </row>
    <row r="57" spans="2:11" s="7" customFormat="1" ht="24.9" customHeight="1">
      <c r="B57" s="150"/>
      <c r="C57" s="151"/>
      <c r="D57" s="152" t="s">
        <v>198</v>
      </c>
      <c r="E57" s="153"/>
      <c r="F57" s="153"/>
      <c r="G57" s="153"/>
      <c r="H57" s="153"/>
      <c r="I57" s="154"/>
      <c r="J57" s="155">
        <f>J79</f>
        <v>469200</v>
      </c>
      <c r="K57" s="156"/>
    </row>
    <row r="58" spans="2:11" s="8" customFormat="1" ht="19.95" customHeight="1">
      <c r="B58" s="157"/>
      <c r="C58" s="158"/>
      <c r="D58" s="159" t="s">
        <v>1133</v>
      </c>
      <c r="E58" s="160"/>
      <c r="F58" s="160"/>
      <c r="G58" s="160"/>
      <c r="H58" s="160"/>
      <c r="I58" s="161"/>
      <c r="J58" s="162">
        <f>J80</f>
        <v>469200</v>
      </c>
      <c r="K58" s="163"/>
    </row>
    <row r="59" spans="2:11" s="1" customFormat="1" ht="21.75" customHeight="1">
      <c r="B59" s="40"/>
      <c r="C59" s="41"/>
      <c r="D59" s="41"/>
      <c r="E59" s="41"/>
      <c r="F59" s="41"/>
      <c r="G59" s="41"/>
      <c r="H59" s="41"/>
      <c r="I59" s="117"/>
      <c r="J59" s="41"/>
      <c r="K59" s="44"/>
    </row>
    <row r="60" spans="2:11" s="1" customFormat="1" ht="6.9" customHeight="1">
      <c r="B60" s="55"/>
      <c r="C60" s="56"/>
      <c r="D60" s="56"/>
      <c r="E60" s="56"/>
      <c r="F60" s="56"/>
      <c r="G60" s="56"/>
      <c r="H60" s="56"/>
      <c r="I60" s="140"/>
      <c r="J60" s="56"/>
      <c r="K60" s="57"/>
    </row>
    <row r="64" spans="2:12" s="1" customFormat="1" ht="6.9" customHeight="1">
      <c r="B64" s="58"/>
      <c r="C64" s="59"/>
      <c r="D64" s="59"/>
      <c r="E64" s="59"/>
      <c r="F64" s="59"/>
      <c r="G64" s="59"/>
      <c r="H64" s="59"/>
      <c r="I64" s="143"/>
      <c r="J64" s="59"/>
      <c r="K64" s="59"/>
      <c r="L64" s="60"/>
    </row>
    <row r="65" spans="2:12" s="1" customFormat="1" ht="36.9" customHeight="1">
      <c r="B65" s="40"/>
      <c r="C65" s="61" t="s">
        <v>140</v>
      </c>
      <c r="D65" s="62"/>
      <c r="E65" s="62"/>
      <c r="F65" s="62"/>
      <c r="G65" s="62"/>
      <c r="H65" s="62"/>
      <c r="I65" s="164"/>
      <c r="J65" s="62"/>
      <c r="K65" s="62"/>
      <c r="L65" s="60"/>
    </row>
    <row r="66" spans="2:12" s="1" customFormat="1" ht="6.9" customHeight="1">
      <c r="B66" s="40"/>
      <c r="C66" s="62"/>
      <c r="D66" s="62"/>
      <c r="E66" s="62"/>
      <c r="F66" s="62"/>
      <c r="G66" s="62"/>
      <c r="H66" s="62"/>
      <c r="I66" s="164"/>
      <c r="J66" s="62"/>
      <c r="K66" s="62"/>
      <c r="L66" s="60"/>
    </row>
    <row r="67" spans="2:12" s="1" customFormat="1" ht="14.4" customHeight="1">
      <c r="B67" s="40"/>
      <c r="C67" s="64" t="s">
        <v>18</v>
      </c>
      <c r="D67" s="62"/>
      <c r="E67" s="62"/>
      <c r="F67" s="62"/>
      <c r="G67" s="62"/>
      <c r="H67" s="62"/>
      <c r="I67" s="164"/>
      <c r="J67" s="62"/>
      <c r="K67" s="62"/>
      <c r="L67" s="60"/>
    </row>
    <row r="68" spans="2:12" s="1" customFormat="1" ht="14.4" customHeight="1">
      <c r="B68" s="40"/>
      <c r="C68" s="62"/>
      <c r="D68" s="62"/>
      <c r="E68" s="390" t="str">
        <f>E7</f>
        <v>II/169 a II/145 Dlouhá ves - Radešov,  úsek B</v>
      </c>
      <c r="F68" s="391"/>
      <c r="G68" s="391"/>
      <c r="H68" s="391"/>
      <c r="I68" s="164"/>
      <c r="J68" s="62"/>
      <c r="K68" s="62"/>
      <c r="L68" s="60"/>
    </row>
    <row r="69" spans="2:12" s="1" customFormat="1" ht="14.4" customHeight="1">
      <c r="B69" s="40"/>
      <c r="C69" s="64" t="s">
        <v>124</v>
      </c>
      <c r="D69" s="62"/>
      <c r="E69" s="62"/>
      <c r="F69" s="62"/>
      <c r="G69" s="62"/>
      <c r="H69" s="62"/>
      <c r="I69" s="164"/>
      <c r="J69" s="62"/>
      <c r="K69" s="62"/>
      <c r="L69" s="60"/>
    </row>
    <row r="70" spans="2:12" s="1" customFormat="1" ht="16.2" customHeight="1">
      <c r="B70" s="40"/>
      <c r="C70" s="62"/>
      <c r="D70" s="62"/>
      <c r="E70" s="364" t="str">
        <f>E9</f>
        <v>103C - Dopravně inženýrské opatření  pro SO.110</v>
      </c>
      <c r="F70" s="392"/>
      <c r="G70" s="392"/>
      <c r="H70" s="392"/>
      <c r="I70" s="164"/>
      <c r="J70" s="62"/>
      <c r="K70" s="62"/>
      <c r="L70" s="60"/>
    </row>
    <row r="71" spans="2:12" s="1" customFormat="1" ht="6.9" customHeight="1">
      <c r="B71" s="40"/>
      <c r="C71" s="62"/>
      <c r="D71" s="62"/>
      <c r="E71" s="62"/>
      <c r="F71" s="62"/>
      <c r="G71" s="62"/>
      <c r="H71" s="62"/>
      <c r="I71" s="164"/>
      <c r="J71" s="62"/>
      <c r="K71" s="62"/>
      <c r="L71" s="60"/>
    </row>
    <row r="72" spans="2:12" s="1" customFormat="1" ht="18" customHeight="1">
      <c r="B72" s="40"/>
      <c r="C72" s="64" t="s">
        <v>23</v>
      </c>
      <c r="D72" s="62"/>
      <c r="E72" s="62"/>
      <c r="F72" s="165" t="str">
        <f>F12</f>
        <v>Kraj Plzeńský, k.ú. Radešov</v>
      </c>
      <c r="G72" s="62"/>
      <c r="H72" s="62"/>
      <c r="I72" s="166" t="s">
        <v>25</v>
      </c>
      <c r="J72" s="72">
        <f>IF(J12="","",J12)</f>
        <v>43424</v>
      </c>
      <c r="K72" s="62"/>
      <c r="L72" s="60"/>
    </row>
    <row r="73" spans="2:12" s="1" customFormat="1" ht="6.9" customHeight="1">
      <c r="B73" s="40"/>
      <c r="C73" s="62"/>
      <c r="D73" s="62"/>
      <c r="E73" s="62"/>
      <c r="F73" s="62"/>
      <c r="G73" s="62"/>
      <c r="H73" s="62"/>
      <c r="I73" s="164"/>
      <c r="J73" s="62"/>
      <c r="K73" s="62"/>
      <c r="L73" s="60"/>
    </row>
    <row r="74" spans="2:12" s="1" customFormat="1" ht="13.2">
      <c r="B74" s="40"/>
      <c r="C74" s="64" t="s">
        <v>26</v>
      </c>
      <c r="D74" s="62"/>
      <c r="E74" s="62"/>
      <c r="F74" s="165" t="str">
        <f>E15</f>
        <v>Správa a údržba silnic Plzeňského kraje, p.o.</v>
      </c>
      <c r="G74" s="62"/>
      <c r="H74" s="62"/>
      <c r="I74" s="166" t="s">
        <v>33</v>
      </c>
      <c r="J74" s="165" t="str">
        <f>E21</f>
        <v>Pontex sol. s r.o.</v>
      </c>
      <c r="K74" s="62"/>
      <c r="L74" s="60"/>
    </row>
    <row r="75" spans="2:12" s="1" customFormat="1" ht="14.4" customHeight="1">
      <c r="B75" s="40"/>
      <c r="C75" s="64" t="s">
        <v>32</v>
      </c>
      <c r="D75" s="62"/>
      <c r="E75" s="62"/>
      <c r="F75" s="165" t="str">
        <f>IF(E18="","",E18)</f>
        <v>Společnost Dlouhá Ves - Radešov</v>
      </c>
      <c r="G75" s="62"/>
      <c r="H75" s="62"/>
      <c r="I75" s="164"/>
      <c r="J75" s="62"/>
      <c r="K75" s="62"/>
      <c r="L75" s="60"/>
    </row>
    <row r="76" spans="2:12" s="1" customFormat="1" ht="10.35" customHeight="1">
      <c r="B76" s="40"/>
      <c r="C76" s="62"/>
      <c r="D76" s="62"/>
      <c r="E76" s="62"/>
      <c r="F76" s="62"/>
      <c r="G76" s="62"/>
      <c r="H76" s="62"/>
      <c r="I76" s="164"/>
      <c r="J76" s="62"/>
      <c r="K76" s="62"/>
      <c r="L76" s="60"/>
    </row>
    <row r="77" spans="2:20" s="9" customFormat="1" ht="29.25" customHeight="1">
      <c r="B77" s="167"/>
      <c r="C77" s="168" t="s">
        <v>141</v>
      </c>
      <c r="D77" s="169" t="s">
        <v>59</v>
      </c>
      <c r="E77" s="169" t="s">
        <v>55</v>
      </c>
      <c r="F77" s="169" t="s">
        <v>142</v>
      </c>
      <c r="G77" s="169" t="s">
        <v>143</v>
      </c>
      <c r="H77" s="169" t="s">
        <v>144</v>
      </c>
      <c r="I77" s="170" t="s">
        <v>145</v>
      </c>
      <c r="J77" s="169" t="s">
        <v>133</v>
      </c>
      <c r="K77" s="171" t="s">
        <v>146</v>
      </c>
      <c r="L77" s="172"/>
      <c r="M77" s="80" t="s">
        <v>147</v>
      </c>
      <c r="N77" s="81" t="s">
        <v>44</v>
      </c>
      <c r="O77" s="81" t="s">
        <v>148</v>
      </c>
      <c r="P77" s="81" t="s">
        <v>149</v>
      </c>
      <c r="Q77" s="81" t="s">
        <v>150</v>
      </c>
      <c r="R77" s="81" t="s">
        <v>151</v>
      </c>
      <c r="S77" s="81" t="s">
        <v>152</v>
      </c>
      <c r="T77" s="82" t="s">
        <v>153</v>
      </c>
    </row>
    <row r="78" spans="2:63" s="1" customFormat="1" ht="29.25" customHeight="1">
      <c r="B78" s="40"/>
      <c r="C78" s="86" t="s">
        <v>134</v>
      </c>
      <c r="D78" s="62"/>
      <c r="E78" s="62"/>
      <c r="F78" s="62"/>
      <c r="G78" s="62"/>
      <c r="H78" s="62"/>
      <c r="I78" s="164"/>
      <c r="J78" s="173">
        <f>BK78</f>
        <v>469200</v>
      </c>
      <c r="K78" s="62"/>
      <c r="L78" s="60"/>
      <c r="M78" s="83"/>
      <c r="N78" s="84"/>
      <c r="O78" s="84"/>
      <c r="P78" s="174">
        <f>P79</f>
        <v>0</v>
      </c>
      <c r="Q78" s="84"/>
      <c r="R78" s="174">
        <f>R79</f>
        <v>260.300735</v>
      </c>
      <c r="S78" s="84"/>
      <c r="T78" s="175">
        <f>T79</f>
        <v>0</v>
      </c>
      <c r="AT78" s="24" t="s">
        <v>73</v>
      </c>
      <c r="AU78" s="24" t="s">
        <v>135</v>
      </c>
      <c r="BK78" s="176">
        <f>BK79</f>
        <v>469200</v>
      </c>
    </row>
    <row r="79" spans="2:63" s="10" customFormat="1" ht="37.35" customHeight="1">
      <c r="B79" s="177"/>
      <c r="C79" s="178"/>
      <c r="D79" s="179" t="s">
        <v>73</v>
      </c>
      <c r="E79" s="180" t="s">
        <v>208</v>
      </c>
      <c r="F79" s="180" t="s">
        <v>209</v>
      </c>
      <c r="G79" s="178"/>
      <c r="H79" s="178"/>
      <c r="I79" s="181"/>
      <c r="J79" s="182">
        <f>BK79</f>
        <v>469200</v>
      </c>
      <c r="K79" s="178"/>
      <c r="L79" s="183"/>
      <c r="M79" s="184"/>
      <c r="N79" s="185"/>
      <c r="O79" s="185"/>
      <c r="P79" s="186">
        <f>P80</f>
        <v>0</v>
      </c>
      <c r="Q79" s="185"/>
      <c r="R79" s="186">
        <f>R80</f>
        <v>260.300735</v>
      </c>
      <c r="S79" s="185"/>
      <c r="T79" s="187">
        <f>T80</f>
        <v>0</v>
      </c>
      <c r="AR79" s="188" t="s">
        <v>82</v>
      </c>
      <c r="AT79" s="189" t="s">
        <v>73</v>
      </c>
      <c r="AU79" s="189" t="s">
        <v>74</v>
      </c>
      <c r="AY79" s="188" t="s">
        <v>157</v>
      </c>
      <c r="BK79" s="190">
        <f>BK80</f>
        <v>469200</v>
      </c>
    </row>
    <row r="80" spans="2:63" s="10" customFormat="1" ht="19.95" customHeight="1">
      <c r="B80" s="177"/>
      <c r="C80" s="178"/>
      <c r="D80" s="179" t="s">
        <v>73</v>
      </c>
      <c r="E80" s="191" t="s">
        <v>256</v>
      </c>
      <c r="F80" s="191" t="s">
        <v>1168</v>
      </c>
      <c r="G80" s="178"/>
      <c r="H80" s="178"/>
      <c r="I80" s="181"/>
      <c r="J80" s="192">
        <f>BK80</f>
        <v>469200</v>
      </c>
      <c r="K80" s="178"/>
      <c r="L80" s="183"/>
      <c r="M80" s="184"/>
      <c r="N80" s="185"/>
      <c r="O80" s="185"/>
      <c r="P80" s="186">
        <f>SUM(P81:P125)</f>
        <v>0</v>
      </c>
      <c r="Q80" s="185"/>
      <c r="R80" s="186">
        <f>SUM(R81:R125)</f>
        <v>260.300735</v>
      </c>
      <c r="S80" s="185"/>
      <c r="T80" s="187">
        <f>SUM(T81:T125)</f>
        <v>0</v>
      </c>
      <c r="AR80" s="188" t="s">
        <v>82</v>
      </c>
      <c r="AT80" s="189" t="s">
        <v>73</v>
      </c>
      <c r="AU80" s="189" t="s">
        <v>82</v>
      </c>
      <c r="AY80" s="188" t="s">
        <v>157</v>
      </c>
      <c r="BK80" s="190">
        <f>SUM(BK81:BK125)</f>
        <v>469200</v>
      </c>
    </row>
    <row r="81" spans="2:65" s="1" customFormat="1" ht="22.8" customHeight="1">
      <c r="B81" s="40"/>
      <c r="C81" s="193" t="s">
        <v>82</v>
      </c>
      <c r="D81" s="193" t="s">
        <v>160</v>
      </c>
      <c r="E81" s="194" t="s">
        <v>1308</v>
      </c>
      <c r="F81" s="195" t="s">
        <v>1309</v>
      </c>
      <c r="G81" s="196" t="s">
        <v>577</v>
      </c>
      <c r="H81" s="197">
        <v>330</v>
      </c>
      <c r="I81" s="198">
        <v>117.13</v>
      </c>
      <c r="J81" s="199">
        <f>ROUND(I81*H81,2)</f>
        <v>38652.9</v>
      </c>
      <c r="K81" s="195" t="s">
        <v>21</v>
      </c>
      <c r="L81" s="60"/>
      <c r="M81" s="200" t="s">
        <v>21</v>
      </c>
      <c r="N81" s="201" t="s">
        <v>45</v>
      </c>
      <c r="O81" s="41"/>
      <c r="P81" s="202">
        <f>O81*H81</f>
        <v>0</v>
      </c>
      <c r="Q81" s="202">
        <v>0.26253</v>
      </c>
      <c r="R81" s="202">
        <f>Q81*H81</f>
        <v>86.6349</v>
      </c>
      <c r="S81" s="202">
        <v>0</v>
      </c>
      <c r="T81" s="203">
        <f>S81*H81</f>
        <v>0</v>
      </c>
      <c r="AR81" s="24" t="s">
        <v>164</v>
      </c>
      <c r="AT81" s="24" t="s">
        <v>160</v>
      </c>
      <c r="AU81" s="24" t="s">
        <v>85</v>
      </c>
      <c r="AY81" s="24" t="s">
        <v>157</v>
      </c>
      <c r="BE81" s="204">
        <f>IF(N81="základní",J81,0)</f>
        <v>38652.9</v>
      </c>
      <c r="BF81" s="204">
        <f>IF(N81="snížená",J81,0)</f>
        <v>0</v>
      </c>
      <c r="BG81" s="204">
        <f>IF(N81="zákl. přenesená",J81,0)</f>
        <v>0</v>
      </c>
      <c r="BH81" s="204">
        <f>IF(N81="sníž. přenesená",J81,0)</f>
        <v>0</v>
      </c>
      <c r="BI81" s="204">
        <f>IF(N81="nulová",J81,0)</f>
        <v>0</v>
      </c>
      <c r="BJ81" s="24" t="s">
        <v>82</v>
      </c>
      <c r="BK81" s="204">
        <f>ROUND(I81*H81,2)</f>
        <v>38652.9</v>
      </c>
      <c r="BL81" s="24" t="s">
        <v>164</v>
      </c>
      <c r="BM81" s="24" t="s">
        <v>1310</v>
      </c>
    </row>
    <row r="82" spans="2:47" s="1" customFormat="1" ht="96">
      <c r="B82" s="40"/>
      <c r="C82" s="62"/>
      <c r="D82" s="207" t="s">
        <v>172</v>
      </c>
      <c r="E82" s="62"/>
      <c r="F82" s="227" t="s">
        <v>1208</v>
      </c>
      <c r="G82" s="62"/>
      <c r="H82" s="62"/>
      <c r="I82" s="164"/>
      <c r="J82" s="62"/>
      <c r="K82" s="62"/>
      <c r="L82" s="60"/>
      <c r="M82" s="228"/>
      <c r="N82" s="41"/>
      <c r="O82" s="41"/>
      <c r="P82" s="41"/>
      <c r="Q82" s="41"/>
      <c r="R82" s="41"/>
      <c r="S82" s="41"/>
      <c r="T82" s="77"/>
      <c r="AT82" s="24" t="s">
        <v>172</v>
      </c>
      <c r="AU82" s="24" t="s">
        <v>85</v>
      </c>
    </row>
    <row r="83" spans="2:51" s="12" customFormat="1" ht="13.5">
      <c r="B83" s="216"/>
      <c r="C83" s="217"/>
      <c r="D83" s="207" t="s">
        <v>166</v>
      </c>
      <c r="E83" s="218" t="s">
        <v>21</v>
      </c>
      <c r="F83" s="219" t="s">
        <v>1311</v>
      </c>
      <c r="G83" s="217"/>
      <c r="H83" s="220">
        <v>330</v>
      </c>
      <c r="I83" s="221"/>
      <c r="J83" s="217"/>
      <c r="K83" s="217"/>
      <c r="L83" s="222"/>
      <c r="M83" s="223"/>
      <c r="N83" s="224"/>
      <c r="O83" s="224"/>
      <c r="P83" s="224"/>
      <c r="Q83" s="224"/>
      <c r="R83" s="224"/>
      <c r="S83" s="224"/>
      <c r="T83" s="225"/>
      <c r="AT83" s="226" t="s">
        <v>166</v>
      </c>
      <c r="AU83" s="226" t="s">
        <v>85</v>
      </c>
      <c r="AV83" s="12" t="s">
        <v>85</v>
      </c>
      <c r="AW83" s="12" t="s">
        <v>37</v>
      </c>
      <c r="AX83" s="12" t="s">
        <v>82</v>
      </c>
      <c r="AY83" s="226" t="s">
        <v>157</v>
      </c>
    </row>
    <row r="84" spans="2:65" s="1" customFormat="1" ht="22.8" customHeight="1">
      <c r="B84" s="40"/>
      <c r="C84" s="193" t="s">
        <v>85</v>
      </c>
      <c r="D84" s="193" t="s">
        <v>160</v>
      </c>
      <c r="E84" s="194" t="s">
        <v>1312</v>
      </c>
      <c r="F84" s="195" t="s">
        <v>1313</v>
      </c>
      <c r="G84" s="196" t="s">
        <v>577</v>
      </c>
      <c r="H84" s="197">
        <v>330</v>
      </c>
      <c r="I84" s="198">
        <v>83.12</v>
      </c>
      <c r="J84" s="199">
        <f>ROUND(I84*H84,2)</f>
        <v>27429.6</v>
      </c>
      <c r="K84" s="195" t="s">
        <v>21</v>
      </c>
      <c r="L84" s="60"/>
      <c r="M84" s="200" t="s">
        <v>21</v>
      </c>
      <c r="N84" s="201" t="s">
        <v>45</v>
      </c>
      <c r="O84" s="41"/>
      <c r="P84" s="202">
        <f>O84*H84</f>
        <v>0</v>
      </c>
      <c r="Q84" s="202">
        <v>0.26253</v>
      </c>
      <c r="R84" s="202">
        <f>Q84*H84</f>
        <v>86.6349</v>
      </c>
      <c r="S84" s="202">
        <v>0</v>
      </c>
      <c r="T84" s="203">
        <f>S84*H84</f>
        <v>0</v>
      </c>
      <c r="AR84" s="24" t="s">
        <v>164</v>
      </c>
      <c r="AT84" s="24" t="s">
        <v>160</v>
      </c>
      <c r="AU84" s="24" t="s">
        <v>85</v>
      </c>
      <c r="AY84" s="24" t="s">
        <v>157</v>
      </c>
      <c r="BE84" s="204">
        <f>IF(N84="základní",J84,0)</f>
        <v>27429.6</v>
      </c>
      <c r="BF84" s="204">
        <f>IF(N84="snížená",J84,0)</f>
        <v>0</v>
      </c>
      <c r="BG84" s="204">
        <f>IF(N84="zákl. přenesená",J84,0)</f>
        <v>0</v>
      </c>
      <c r="BH84" s="204">
        <f>IF(N84="sníž. přenesená",J84,0)</f>
        <v>0</v>
      </c>
      <c r="BI84" s="204">
        <f>IF(N84="nulová",J84,0)</f>
        <v>0</v>
      </c>
      <c r="BJ84" s="24" t="s">
        <v>82</v>
      </c>
      <c r="BK84" s="204">
        <f>ROUND(I84*H84,2)</f>
        <v>27429.6</v>
      </c>
      <c r="BL84" s="24" t="s">
        <v>164</v>
      </c>
      <c r="BM84" s="24" t="s">
        <v>1314</v>
      </c>
    </row>
    <row r="85" spans="2:47" s="1" customFormat="1" ht="60">
      <c r="B85" s="40"/>
      <c r="C85" s="62"/>
      <c r="D85" s="207" t="s">
        <v>172</v>
      </c>
      <c r="E85" s="62"/>
      <c r="F85" s="227" t="s">
        <v>1213</v>
      </c>
      <c r="G85" s="62"/>
      <c r="H85" s="62"/>
      <c r="I85" s="164"/>
      <c r="J85" s="62"/>
      <c r="K85" s="62"/>
      <c r="L85" s="60"/>
      <c r="M85" s="228"/>
      <c r="N85" s="41"/>
      <c r="O85" s="41"/>
      <c r="P85" s="41"/>
      <c r="Q85" s="41"/>
      <c r="R85" s="41"/>
      <c r="S85" s="41"/>
      <c r="T85" s="77"/>
      <c r="AT85" s="24" t="s">
        <v>172</v>
      </c>
      <c r="AU85" s="24" t="s">
        <v>85</v>
      </c>
    </row>
    <row r="86" spans="2:65" s="1" customFormat="1" ht="22.8" customHeight="1">
      <c r="B86" s="40"/>
      <c r="C86" s="193" t="s">
        <v>180</v>
      </c>
      <c r="D86" s="193" t="s">
        <v>160</v>
      </c>
      <c r="E86" s="194" t="s">
        <v>1315</v>
      </c>
      <c r="F86" s="195" t="s">
        <v>1316</v>
      </c>
      <c r="G86" s="196" t="s">
        <v>577</v>
      </c>
      <c r="H86" s="197">
        <v>330</v>
      </c>
      <c r="I86" s="198">
        <v>15.07</v>
      </c>
      <c r="J86" s="199">
        <f>ROUND(I86*H86,2)</f>
        <v>4973.1</v>
      </c>
      <c r="K86" s="195" t="s">
        <v>21</v>
      </c>
      <c r="L86" s="60"/>
      <c r="M86" s="200" t="s">
        <v>21</v>
      </c>
      <c r="N86" s="201" t="s">
        <v>45</v>
      </c>
      <c r="O86" s="41"/>
      <c r="P86" s="202">
        <f>O86*H86</f>
        <v>0</v>
      </c>
      <c r="Q86" s="202">
        <v>0.26253</v>
      </c>
      <c r="R86" s="202">
        <f>Q86*H86</f>
        <v>86.6349</v>
      </c>
      <c r="S86" s="202">
        <v>0</v>
      </c>
      <c r="T86" s="203">
        <f>S86*H86</f>
        <v>0</v>
      </c>
      <c r="AR86" s="24" t="s">
        <v>164</v>
      </c>
      <c r="AT86" s="24" t="s">
        <v>160</v>
      </c>
      <c r="AU86" s="24" t="s">
        <v>85</v>
      </c>
      <c r="AY86" s="24" t="s">
        <v>157</v>
      </c>
      <c r="BE86" s="204">
        <f>IF(N86="základní",J86,0)</f>
        <v>4973.1</v>
      </c>
      <c r="BF86" s="204">
        <f>IF(N86="snížená",J86,0)</f>
        <v>0</v>
      </c>
      <c r="BG86" s="204">
        <f>IF(N86="zákl. přenesená",J86,0)</f>
        <v>0</v>
      </c>
      <c r="BH86" s="204">
        <f>IF(N86="sníž. přenesená",J86,0)</f>
        <v>0</v>
      </c>
      <c r="BI86" s="204">
        <f>IF(N86="nulová",J86,0)</f>
        <v>0</v>
      </c>
      <c r="BJ86" s="24" t="s">
        <v>82</v>
      </c>
      <c r="BK86" s="204">
        <f>ROUND(I86*H86,2)</f>
        <v>4973.1</v>
      </c>
      <c r="BL86" s="24" t="s">
        <v>164</v>
      </c>
      <c r="BM86" s="24" t="s">
        <v>1317</v>
      </c>
    </row>
    <row r="87" spans="2:47" s="1" customFormat="1" ht="84">
      <c r="B87" s="40"/>
      <c r="C87" s="62"/>
      <c r="D87" s="207" t="s">
        <v>172</v>
      </c>
      <c r="E87" s="62"/>
      <c r="F87" s="227" t="s">
        <v>1218</v>
      </c>
      <c r="G87" s="62"/>
      <c r="H87" s="62"/>
      <c r="I87" s="164"/>
      <c r="J87" s="62"/>
      <c r="K87" s="62"/>
      <c r="L87" s="60"/>
      <c r="M87" s="228"/>
      <c r="N87" s="41"/>
      <c r="O87" s="41"/>
      <c r="P87" s="41"/>
      <c r="Q87" s="41"/>
      <c r="R87" s="41"/>
      <c r="S87" s="41"/>
      <c r="T87" s="77"/>
      <c r="AT87" s="24" t="s">
        <v>172</v>
      </c>
      <c r="AU87" s="24" t="s">
        <v>85</v>
      </c>
    </row>
    <row r="88" spans="2:65" s="1" customFormat="1" ht="14.4" customHeight="1">
      <c r="B88" s="40"/>
      <c r="C88" s="193" t="s">
        <v>164</v>
      </c>
      <c r="D88" s="193" t="s">
        <v>160</v>
      </c>
      <c r="E88" s="194" t="s">
        <v>1318</v>
      </c>
      <c r="F88" s="195" t="s">
        <v>1220</v>
      </c>
      <c r="G88" s="196" t="s">
        <v>1221</v>
      </c>
      <c r="H88" s="197">
        <v>1.5</v>
      </c>
      <c r="I88" s="198">
        <v>219726.77</v>
      </c>
      <c r="J88" s="199">
        <f>ROUND(I88*H88,2)</f>
        <v>329590.16</v>
      </c>
      <c r="K88" s="195" t="s">
        <v>21</v>
      </c>
      <c r="L88" s="60"/>
      <c r="M88" s="200" t="s">
        <v>21</v>
      </c>
      <c r="N88" s="201" t="s">
        <v>45</v>
      </c>
      <c r="O88" s="41"/>
      <c r="P88" s="202">
        <f>O88*H88</f>
        <v>0</v>
      </c>
      <c r="Q88" s="202">
        <v>0.26253</v>
      </c>
      <c r="R88" s="202">
        <f>Q88*H88</f>
        <v>0.393795</v>
      </c>
      <c r="S88" s="202">
        <v>0</v>
      </c>
      <c r="T88" s="203">
        <f>S88*H88</f>
        <v>0</v>
      </c>
      <c r="AR88" s="24" t="s">
        <v>164</v>
      </c>
      <c r="AT88" s="24" t="s">
        <v>160</v>
      </c>
      <c r="AU88" s="24" t="s">
        <v>85</v>
      </c>
      <c r="AY88" s="24" t="s">
        <v>157</v>
      </c>
      <c r="BE88" s="204">
        <f>IF(N88="základní",J88,0)</f>
        <v>329590.16</v>
      </c>
      <c r="BF88" s="204">
        <f>IF(N88="snížená",J88,0)</f>
        <v>0</v>
      </c>
      <c r="BG88" s="204">
        <f>IF(N88="zákl. přenesená",J88,0)</f>
        <v>0</v>
      </c>
      <c r="BH88" s="204">
        <f>IF(N88="sníž. přenesená",J88,0)</f>
        <v>0</v>
      </c>
      <c r="BI88" s="204">
        <f>IF(N88="nulová",J88,0)</f>
        <v>0</v>
      </c>
      <c r="BJ88" s="24" t="s">
        <v>82</v>
      </c>
      <c r="BK88" s="204">
        <f>ROUND(I88*H88,2)</f>
        <v>329590.16</v>
      </c>
      <c r="BL88" s="24" t="s">
        <v>164</v>
      </c>
      <c r="BM88" s="24" t="s">
        <v>1319</v>
      </c>
    </row>
    <row r="89" spans="2:47" s="1" customFormat="1" ht="72">
      <c r="B89" s="40"/>
      <c r="C89" s="62"/>
      <c r="D89" s="207" t="s">
        <v>172</v>
      </c>
      <c r="E89" s="62"/>
      <c r="F89" s="227" t="s">
        <v>1223</v>
      </c>
      <c r="G89" s="62"/>
      <c r="H89" s="62"/>
      <c r="I89" s="164"/>
      <c r="J89" s="62"/>
      <c r="K89" s="62"/>
      <c r="L89" s="60"/>
      <c r="M89" s="228"/>
      <c r="N89" s="41"/>
      <c r="O89" s="41"/>
      <c r="P89" s="41"/>
      <c r="Q89" s="41"/>
      <c r="R89" s="41"/>
      <c r="S89" s="41"/>
      <c r="T89" s="77"/>
      <c r="AT89" s="24" t="s">
        <v>172</v>
      </c>
      <c r="AU89" s="24" t="s">
        <v>85</v>
      </c>
    </row>
    <row r="90" spans="2:51" s="12" customFormat="1" ht="13.5">
      <c r="B90" s="216"/>
      <c r="C90" s="217"/>
      <c r="D90" s="207" t="s">
        <v>166</v>
      </c>
      <c r="E90" s="218" t="s">
        <v>21</v>
      </c>
      <c r="F90" s="219" t="s">
        <v>1320</v>
      </c>
      <c r="G90" s="217"/>
      <c r="H90" s="220">
        <v>1.5</v>
      </c>
      <c r="I90" s="221"/>
      <c r="J90" s="217"/>
      <c r="K90" s="217"/>
      <c r="L90" s="222"/>
      <c r="M90" s="223"/>
      <c r="N90" s="224"/>
      <c r="O90" s="224"/>
      <c r="P90" s="224"/>
      <c r="Q90" s="224"/>
      <c r="R90" s="224"/>
      <c r="S90" s="224"/>
      <c r="T90" s="225"/>
      <c r="AT90" s="226" t="s">
        <v>166</v>
      </c>
      <c r="AU90" s="226" t="s">
        <v>85</v>
      </c>
      <c r="AV90" s="12" t="s">
        <v>85</v>
      </c>
      <c r="AW90" s="12" t="s">
        <v>37</v>
      </c>
      <c r="AX90" s="12" t="s">
        <v>82</v>
      </c>
      <c r="AY90" s="226" t="s">
        <v>157</v>
      </c>
    </row>
    <row r="91" spans="2:65" s="1" customFormat="1" ht="22.8" customHeight="1">
      <c r="B91" s="40"/>
      <c r="C91" s="193" t="s">
        <v>156</v>
      </c>
      <c r="D91" s="193" t="s">
        <v>160</v>
      </c>
      <c r="E91" s="194" t="s">
        <v>1225</v>
      </c>
      <c r="F91" s="195" t="s">
        <v>1226</v>
      </c>
      <c r="G91" s="196" t="s">
        <v>226</v>
      </c>
      <c r="H91" s="197">
        <v>36</v>
      </c>
      <c r="I91" s="198">
        <v>159.79</v>
      </c>
      <c r="J91" s="199">
        <f>ROUND(I91*H91,2)</f>
        <v>5752.44</v>
      </c>
      <c r="K91" s="195" t="s">
        <v>214</v>
      </c>
      <c r="L91" s="60"/>
      <c r="M91" s="200" t="s">
        <v>21</v>
      </c>
      <c r="N91" s="201" t="s">
        <v>45</v>
      </c>
      <c r="O91" s="41"/>
      <c r="P91" s="202">
        <f>O91*H91</f>
        <v>0</v>
      </c>
      <c r="Q91" s="202">
        <v>0</v>
      </c>
      <c r="R91" s="202">
        <f>Q91*H91</f>
        <v>0</v>
      </c>
      <c r="S91" s="202">
        <v>0</v>
      </c>
      <c r="T91" s="203">
        <f>S91*H91</f>
        <v>0</v>
      </c>
      <c r="AR91" s="24" t="s">
        <v>164</v>
      </c>
      <c r="AT91" s="24" t="s">
        <v>160</v>
      </c>
      <c r="AU91" s="24" t="s">
        <v>85</v>
      </c>
      <c r="AY91" s="24" t="s">
        <v>157</v>
      </c>
      <c r="BE91" s="204">
        <f>IF(N91="základní",J91,0)</f>
        <v>5752.44</v>
      </c>
      <c r="BF91" s="204">
        <f>IF(N91="snížená",J91,0)</f>
        <v>0</v>
      </c>
      <c r="BG91" s="204">
        <f>IF(N91="zákl. přenesená",J91,0)</f>
        <v>0</v>
      </c>
      <c r="BH91" s="204">
        <f>IF(N91="sníž. přenesená",J91,0)</f>
        <v>0</v>
      </c>
      <c r="BI91" s="204">
        <f>IF(N91="nulová",J91,0)</f>
        <v>0</v>
      </c>
      <c r="BJ91" s="24" t="s">
        <v>82</v>
      </c>
      <c r="BK91" s="204">
        <f>ROUND(I91*H91,2)</f>
        <v>5752.44</v>
      </c>
      <c r="BL91" s="24" t="s">
        <v>164</v>
      </c>
      <c r="BM91" s="24" t="s">
        <v>1321</v>
      </c>
    </row>
    <row r="92" spans="2:47" s="1" customFormat="1" ht="48">
      <c r="B92" s="40"/>
      <c r="C92" s="62"/>
      <c r="D92" s="207" t="s">
        <v>216</v>
      </c>
      <c r="E92" s="62"/>
      <c r="F92" s="227" t="s">
        <v>1228</v>
      </c>
      <c r="G92" s="62"/>
      <c r="H92" s="62"/>
      <c r="I92" s="164"/>
      <c r="J92" s="62"/>
      <c r="K92" s="62"/>
      <c r="L92" s="60"/>
      <c r="M92" s="228"/>
      <c r="N92" s="41"/>
      <c r="O92" s="41"/>
      <c r="P92" s="41"/>
      <c r="Q92" s="41"/>
      <c r="R92" s="41"/>
      <c r="S92" s="41"/>
      <c r="T92" s="77"/>
      <c r="AT92" s="24" t="s">
        <v>216</v>
      </c>
      <c r="AU92" s="24" t="s">
        <v>85</v>
      </c>
    </row>
    <row r="93" spans="2:51" s="12" customFormat="1" ht="13.5">
      <c r="B93" s="216"/>
      <c r="C93" s="217"/>
      <c r="D93" s="207" t="s">
        <v>166</v>
      </c>
      <c r="E93" s="218" t="s">
        <v>21</v>
      </c>
      <c r="F93" s="219" t="s">
        <v>1322</v>
      </c>
      <c r="G93" s="217"/>
      <c r="H93" s="220">
        <v>36</v>
      </c>
      <c r="I93" s="221"/>
      <c r="J93" s="217"/>
      <c r="K93" s="217"/>
      <c r="L93" s="222"/>
      <c r="M93" s="223"/>
      <c r="N93" s="224"/>
      <c r="O93" s="224"/>
      <c r="P93" s="224"/>
      <c r="Q93" s="224"/>
      <c r="R93" s="224"/>
      <c r="S93" s="224"/>
      <c r="T93" s="225"/>
      <c r="AT93" s="226" t="s">
        <v>166</v>
      </c>
      <c r="AU93" s="226" t="s">
        <v>85</v>
      </c>
      <c r="AV93" s="12" t="s">
        <v>85</v>
      </c>
      <c r="AW93" s="12" t="s">
        <v>37</v>
      </c>
      <c r="AX93" s="12" t="s">
        <v>82</v>
      </c>
      <c r="AY93" s="226" t="s">
        <v>157</v>
      </c>
    </row>
    <row r="94" spans="2:65" s="1" customFormat="1" ht="34.2" customHeight="1">
      <c r="B94" s="40"/>
      <c r="C94" s="193" t="s">
        <v>239</v>
      </c>
      <c r="D94" s="193" t="s">
        <v>160</v>
      </c>
      <c r="E94" s="194" t="s">
        <v>1230</v>
      </c>
      <c r="F94" s="195" t="s">
        <v>1231</v>
      </c>
      <c r="G94" s="196" t="s">
        <v>226</v>
      </c>
      <c r="H94" s="197">
        <v>810</v>
      </c>
      <c r="I94" s="198">
        <v>6.76</v>
      </c>
      <c r="J94" s="199">
        <f>ROUND(I94*H94,2)</f>
        <v>5475.6</v>
      </c>
      <c r="K94" s="195" t="s">
        <v>214</v>
      </c>
      <c r="L94" s="60"/>
      <c r="M94" s="200" t="s">
        <v>21</v>
      </c>
      <c r="N94" s="201" t="s">
        <v>45</v>
      </c>
      <c r="O94" s="41"/>
      <c r="P94" s="202">
        <f>O94*H94</f>
        <v>0</v>
      </c>
      <c r="Q94" s="202">
        <v>0</v>
      </c>
      <c r="R94" s="202">
        <f>Q94*H94</f>
        <v>0</v>
      </c>
      <c r="S94" s="202">
        <v>0</v>
      </c>
      <c r="T94" s="203">
        <f>S94*H94</f>
        <v>0</v>
      </c>
      <c r="AR94" s="24" t="s">
        <v>164</v>
      </c>
      <c r="AT94" s="24" t="s">
        <v>160</v>
      </c>
      <c r="AU94" s="24" t="s">
        <v>85</v>
      </c>
      <c r="AY94" s="24" t="s">
        <v>157</v>
      </c>
      <c r="BE94" s="204">
        <f>IF(N94="základní",J94,0)</f>
        <v>5475.6</v>
      </c>
      <c r="BF94" s="204">
        <f>IF(N94="snížená",J94,0)</f>
        <v>0</v>
      </c>
      <c r="BG94" s="204">
        <f>IF(N94="zákl. přenesená",J94,0)</f>
        <v>0</v>
      </c>
      <c r="BH94" s="204">
        <f>IF(N94="sníž. přenesená",J94,0)</f>
        <v>0</v>
      </c>
      <c r="BI94" s="204">
        <f>IF(N94="nulová",J94,0)</f>
        <v>0</v>
      </c>
      <c r="BJ94" s="24" t="s">
        <v>82</v>
      </c>
      <c r="BK94" s="204">
        <f>ROUND(I94*H94,2)</f>
        <v>5475.6</v>
      </c>
      <c r="BL94" s="24" t="s">
        <v>164</v>
      </c>
      <c r="BM94" s="24" t="s">
        <v>1323</v>
      </c>
    </row>
    <row r="95" spans="2:47" s="1" customFormat="1" ht="48">
      <c r="B95" s="40"/>
      <c r="C95" s="62"/>
      <c r="D95" s="207" t="s">
        <v>216</v>
      </c>
      <c r="E95" s="62"/>
      <c r="F95" s="227" t="s">
        <v>1228</v>
      </c>
      <c r="G95" s="62"/>
      <c r="H95" s="62"/>
      <c r="I95" s="164"/>
      <c r="J95" s="62"/>
      <c r="K95" s="62"/>
      <c r="L95" s="60"/>
      <c r="M95" s="228"/>
      <c r="N95" s="41"/>
      <c r="O95" s="41"/>
      <c r="P95" s="41"/>
      <c r="Q95" s="41"/>
      <c r="R95" s="41"/>
      <c r="S95" s="41"/>
      <c r="T95" s="77"/>
      <c r="AT95" s="24" t="s">
        <v>216</v>
      </c>
      <c r="AU95" s="24" t="s">
        <v>85</v>
      </c>
    </row>
    <row r="96" spans="2:51" s="12" customFormat="1" ht="13.5">
      <c r="B96" s="216"/>
      <c r="C96" s="217"/>
      <c r="D96" s="207" t="s">
        <v>166</v>
      </c>
      <c r="E96" s="218" t="s">
        <v>21</v>
      </c>
      <c r="F96" s="219" t="s">
        <v>1324</v>
      </c>
      <c r="G96" s="217"/>
      <c r="H96" s="220">
        <v>810</v>
      </c>
      <c r="I96" s="221"/>
      <c r="J96" s="217"/>
      <c r="K96" s="217"/>
      <c r="L96" s="222"/>
      <c r="M96" s="223"/>
      <c r="N96" s="224"/>
      <c r="O96" s="224"/>
      <c r="P96" s="224"/>
      <c r="Q96" s="224"/>
      <c r="R96" s="224"/>
      <c r="S96" s="224"/>
      <c r="T96" s="225"/>
      <c r="AT96" s="226" t="s">
        <v>166</v>
      </c>
      <c r="AU96" s="226" t="s">
        <v>85</v>
      </c>
      <c r="AV96" s="12" t="s">
        <v>85</v>
      </c>
      <c r="AW96" s="12" t="s">
        <v>37</v>
      </c>
      <c r="AX96" s="12" t="s">
        <v>82</v>
      </c>
      <c r="AY96" s="226" t="s">
        <v>157</v>
      </c>
    </row>
    <row r="97" spans="2:65" s="1" customFormat="1" ht="22.8" customHeight="1">
      <c r="B97" s="40"/>
      <c r="C97" s="193" t="s">
        <v>245</v>
      </c>
      <c r="D97" s="193" t="s">
        <v>160</v>
      </c>
      <c r="E97" s="194" t="s">
        <v>1325</v>
      </c>
      <c r="F97" s="195" t="s">
        <v>1326</v>
      </c>
      <c r="G97" s="196" t="s">
        <v>226</v>
      </c>
      <c r="H97" s="197">
        <v>4</v>
      </c>
      <c r="I97" s="198">
        <v>405.63</v>
      </c>
      <c r="J97" s="199">
        <f>ROUND(I97*H97,2)</f>
        <v>1622.52</v>
      </c>
      <c r="K97" s="195" t="s">
        <v>214</v>
      </c>
      <c r="L97" s="60"/>
      <c r="M97" s="200" t="s">
        <v>21</v>
      </c>
      <c r="N97" s="201" t="s">
        <v>45</v>
      </c>
      <c r="O97" s="41"/>
      <c r="P97" s="202">
        <f>O97*H97</f>
        <v>0</v>
      </c>
      <c r="Q97" s="202">
        <v>0</v>
      </c>
      <c r="R97" s="202">
        <f>Q97*H97</f>
        <v>0</v>
      </c>
      <c r="S97" s="202">
        <v>0</v>
      </c>
      <c r="T97" s="203">
        <f>S97*H97</f>
        <v>0</v>
      </c>
      <c r="AR97" s="24" t="s">
        <v>164</v>
      </c>
      <c r="AT97" s="24" t="s">
        <v>160</v>
      </c>
      <c r="AU97" s="24" t="s">
        <v>85</v>
      </c>
      <c r="AY97" s="24" t="s">
        <v>157</v>
      </c>
      <c r="BE97" s="204">
        <f>IF(N97="základní",J97,0)</f>
        <v>1622.52</v>
      </c>
      <c r="BF97" s="204">
        <f>IF(N97="snížená",J97,0)</f>
        <v>0</v>
      </c>
      <c r="BG97" s="204">
        <f>IF(N97="zákl. přenesená",J97,0)</f>
        <v>0</v>
      </c>
      <c r="BH97" s="204">
        <f>IF(N97="sníž. přenesená",J97,0)</f>
        <v>0</v>
      </c>
      <c r="BI97" s="204">
        <f>IF(N97="nulová",J97,0)</f>
        <v>0</v>
      </c>
      <c r="BJ97" s="24" t="s">
        <v>82</v>
      </c>
      <c r="BK97" s="204">
        <f>ROUND(I97*H97,2)</f>
        <v>1622.52</v>
      </c>
      <c r="BL97" s="24" t="s">
        <v>164</v>
      </c>
      <c r="BM97" s="24" t="s">
        <v>1327</v>
      </c>
    </row>
    <row r="98" spans="2:47" s="1" customFormat="1" ht="72">
      <c r="B98" s="40"/>
      <c r="C98" s="62"/>
      <c r="D98" s="207" t="s">
        <v>216</v>
      </c>
      <c r="E98" s="62"/>
      <c r="F98" s="227" t="s">
        <v>1237</v>
      </c>
      <c r="G98" s="62"/>
      <c r="H98" s="62"/>
      <c r="I98" s="164"/>
      <c r="J98" s="62"/>
      <c r="K98" s="62"/>
      <c r="L98" s="60"/>
      <c r="M98" s="228"/>
      <c r="N98" s="41"/>
      <c r="O98" s="41"/>
      <c r="P98" s="41"/>
      <c r="Q98" s="41"/>
      <c r="R98" s="41"/>
      <c r="S98" s="41"/>
      <c r="T98" s="77"/>
      <c r="AT98" s="24" t="s">
        <v>216</v>
      </c>
      <c r="AU98" s="24" t="s">
        <v>85</v>
      </c>
    </row>
    <row r="99" spans="2:51" s="12" customFormat="1" ht="13.5">
      <c r="B99" s="216"/>
      <c r="C99" s="217"/>
      <c r="D99" s="207" t="s">
        <v>166</v>
      </c>
      <c r="E99" s="218" t="s">
        <v>21</v>
      </c>
      <c r="F99" s="219" t="s">
        <v>1328</v>
      </c>
      <c r="G99" s="217"/>
      <c r="H99" s="220">
        <v>4</v>
      </c>
      <c r="I99" s="221"/>
      <c r="J99" s="217"/>
      <c r="K99" s="217"/>
      <c r="L99" s="222"/>
      <c r="M99" s="223"/>
      <c r="N99" s="224"/>
      <c r="O99" s="224"/>
      <c r="P99" s="224"/>
      <c r="Q99" s="224"/>
      <c r="R99" s="224"/>
      <c r="S99" s="224"/>
      <c r="T99" s="225"/>
      <c r="AT99" s="226" t="s">
        <v>166</v>
      </c>
      <c r="AU99" s="226" t="s">
        <v>85</v>
      </c>
      <c r="AV99" s="12" t="s">
        <v>85</v>
      </c>
      <c r="AW99" s="12" t="s">
        <v>37</v>
      </c>
      <c r="AX99" s="12" t="s">
        <v>82</v>
      </c>
      <c r="AY99" s="226" t="s">
        <v>157</v>
      </c>
    </row>
    <row r="100" spans="2:65" s="1" customFormat="1" ht="34.2" customHeight="1">
      <c r="B100" s="40"/>
      <c r="C100" s="193" t="s">
        <v>251</v>
      </c>
      <c r="D100" s="193" t="s">
        <v>160</v>
      </c>
      <c r="E100" s="194" t="s">
        <v>1329</v>
      </c>
      <c r="F100" s="195" t="s">
        <v>1330</v>
      </c>
      <c r="G100" s="196" t="s">
        <v>226</v>
      </c>
      <c r="H100" s="197">
        <v>90</v>
      </c>
      <c r="I100" s="198">
        <v>102.02</v>
      </c>
      <c r="J100" s="199">
        <f>ROUND(I100*H100,2)</f>
        <v>9181.8</v>
      </c>
      <c r="K100" s="195" t="s">
        <v>214</v>
      </c>
      <c r="L100" s="60"/>
      <c r="M100" s="200" t="s">
        <v>21</v>
      </c>
      <c r="N100" s="201" t="s">
        <v>45</v>
      </c>
      <c r="O100" s="41"/>
      <c r="P100" s="202">
        <f>O100*H100</f>
        <v>0</v>
      </c>
      <c r="Q100" s="202">
        <v>0</v>
      </c>
      <c r="R100" s="202">
        <f>Q100*H100</f>
        <v>0</v>
      </c>
      <c r="S100" s="202">
        <v>0</v>
      </c>
      <c r="T100" s="203">
        <f>S100*H100</f>
        <v>0</v>
      </c>
      <c r="AR100" s="24" t="s">
        <v>164</v>
      </c>
      <c r="AT100" s="24" t="s">
        <v>160</v>
      </c>
      <c r="AU100" s="24" t="s">
        <v>85</v>
      </c>
      <c r="AY100" s="24" t="s">
        <v>157</v>
      </c>
      <c r="BE100" s="204">
        <f>IF(N100="základní",J100,0)</f>
        <v>9181.8</v>
      </c>
      <c r="BF100" s="204">
        <f>IF(N100="snížená",J100,0)</f>
        <v>0</v>
      </c>
      <c r="BG100" s="204">
        <f>IF(N100="zákl. přenesená",J100,0)</f>
        <v>0</v>
      </c>
      <c r="BH100" s="204">
        <f>IF(N100="sníž. přenesená",J100,0)</f>
        <v>0</v>
      </c>
      <c r="BI100" s="204">
        <f>IF(N100="nulová",J100,0)</f>
        <v>0</v>
      </c>
      <c r="BJ100" s="24" t="s">
        <v>82</v>
      </c>
      <c r="BK100" s="204">
        <f>ROUND(I100*H100,2)</f>
        <v>9181.8</v>
      </c>
      <c r="BL100" s="24" t="s">
        <v>164</v>
      </c>
      <c r="BM100" s="24" t="s">
        <v>1331</v>
      </c>
    </row>
    <row r="101" spans="2:47" s="1" customFormat="1" ht="72">
      <c r="B101" s="40"/>
      <c r="C101" s="62"/>
      <c r="D101" s="207" t="s">
        <v>216</v>
      </c>
      <c r="E101" s="62"/>
      <c r="F101" s="227" t="s">
        <v>1237</v>
      </c>
      <c r="G101" s="62"/>
      <c r="H101" s="62"/>
      <c r="I101" s="164"/>
      <c r="J101" s="62"/>
      <c r="K101" s="62"/>
      <c r="L101" s="60"/>
      <c r="M101" s="228"/>
      <c r="N101" s="41"/>
      <c r="O101" s="41"/>
      <c r="P101" s="41"/>
      <c r="Q101" s="41"/>
      <c r="R101" s="41"/>
      <c r="S101" s="41"/>
      <c r="T101" s="77"/>
      <c r="AT101" s="24" t="s">
        <v>216</v>
      </c>
      <c r="AU101" s="24" t="s">
        <v>85</v>
      </c>
    </row>
    <row r="102" spans="2:51" s="12" customFormat="1" ht="13.5">
      <c r="B102" s="216"/>
      <c r="C102" s="217"/>
      <c r="D102" s="207" t="s">
        <v>166</v>
      </c>
      <c r="E102" s="218" t="s">
        <v>21</v>
      </c>
      <c r="F102" s="219" t="s">
        <v>1332</v>
      </c>
      <c r="G102" s="217"/>
      <c r="H102" s="220">
        <v>90</v>
      </c>
      <c r="I102" s="221"/>
      <c r="J102" s="217"/>
      <c r="K102" s="217"/>
      <c r="L102" s="222"/>
      <c r="M102" s="223"/>
      <c r="N102" s="224"/>
      <c r="O102" s="224"/>
      <c r="P102" s="224"/>
      <c r="Q102" s="224"/>
      <c r="R102" s="224"/>
      <c r="S102" s="224"/>
      <c r="T102" s="225"/>
      <c r="AT102" s="226" t="s">
        <v>166</v>
      </c>
      <c r="AU102" s="226" t="s">
        <v>85</v>
      </c>
      <c r="AV102" s="12" t="s">
        <v>85</v>
      </c>
      <c r="AW102" s="12" t="s">
        <v>37</v>
      </c>
      <c r="AX102" s="12" t="s">
        <v>82</v>
      </c>
      <c r="AY102" s="226" t="s">
        <v>157</v>
      </c>
    </row>
    <row r="103" spans="2:65" s="1" customFormat="1" ht="22.8" customHeight="1">
      <c r="B103" s="40"/>
      <c r="C103" s="193" t="s">
        <v>256</v>
      </c>
      <c r="D103" s="193" t="s">
        <v>160</v>
      </c>
      <c r="E103" s="194" t="s">
        <v>1243</v>
      </c>
      <c r="F103" s="195" t="s">
        <v>1244</v>
      </c>
      <c r="G103" s="196" t="s">
        <v>226</v>
      </c>
      <c r="H103" s="197">
        <v>45</v>
      </c>
      <c r="I103" s="198">
        <v>159.79</v>
      </c>
      <c r="J103" s="199">
        <f>ROUND(I103*H103,2)</f>
        <v>7190.55</v>
      </c>
      <c r="K103" s="195" t="s">
        <v>214</v>
      </c>
      <c r="L103" s="60"/>
      <c r="M103" s="200" t="s">
        <v>21</v>
      </c>
      <c r="N103" s="201" t="s">
        <v>45</v>
      </c>
      <c r="O103" s="41"/>
      <c r="P103" s="202">
        <f>O103*H103</f>
        <v>0</v>
      </c>
      <c r="Q103" s="202">
        <v>0</v>
      </c>
      <c r="R103" s="202">
        <f>Q103*H103</f>
        <v>0</v>
      </c>
      <c r="S103" s="202">
        <v>0</v>
      </c>
      <c r="T103" s="203">
        <f>S103*H103</f>
        <v>0</v>
      </c>
      <c r="AR103" s="24" t="s">
        <v>164</v>
      </c>
      <c r="AT103" s="24" t="s">
        <v>160</v>
      </c>
      <c r="AU103" s="24" t="s">
        <v>85</v>
      </c>
      <c r="AY103" s="24" t="s">
        <v>157</v>
      </c>
      <c r="BE103" s="204">
        <f>IF(N103="základní",J103,0)</f>
        <v>7190.55</v>
      </c>
      <c r="BF103" s="204">
        <f>IF(N103="snížená",J103,0)</f>
        <v>0</v>
      </c>
      <c r="BG103" s="204">
        <f>IF(N103="zákl. přenesená",J103,0)</f>
        <v>0</v>
      </c>
      <c r="BH103" s="204">
        <f>IF(N103="sníž. přenesená",J103,0)</f>
        <v>0</v>
      </c>
      <c r="BI103" s="204">
        <f>IF(N103="nulová",J103,0)</f>
        <v>0</v>
      </c>
      <c r="BJ103" s="24" t="s">
        <v>82</v>
      </c>
      <c r="BK103" s="204">
        <f>ROUND(I103*H103,2)</f>
        <v>7190.55</v>
      </c>
      <c r="BL103" s="24" t="s">
        <v>164</v>
      </c>
      <c r="BM103" s="24" t="s">
        <v>1333</v>
      </c>
    </row>
    <row r="104" spans="2:47" s="1" customFormat="1" ht="48">
      <c r="B104" s="40"/>
      <c r="C104" s="62"/>
      <c r="D104" s="207" t="s">
        <v>216</v>
      </c>
      <c r="E104" s="62"/>
      <c r="F104" s="227" t="s">
        <v>1246</v>
      </c>
      <c r="G104" s="62"/>
      <c r="H104" s="62"/>
      <c r="I104" s="164"/>
      <c r="J104" s="62"/>
      <c r="K104" s="62"/>
      <c r="L104" s="60"/>
      <c r="M104" s="228"/>
      <c r="N104" s="41"/>
      <c r="O104" s="41"/>
      <c r="P104" s="41"/>
      <c r="Q104" s="41"/>
      <c r="R104" s="41"/>
      <c r="S104" s="41"/>
      <c r="T104" s="77"/>
      <c r="AT104" s="24" t="s">
        <v>216</v>
      </c>
      <c r="AU104" s="24" t="s">
        <v>85</v>
      </c>
    </row>
    <row r="105" spans="2:51" s="12" customFormat="1" ht="13.5">
      <c r="B105" s="216"/>
      <c r="C105" s="217"/>
      <c r="D105" s="207" t="s">
        <v>166</v>
      </c>
      <c r="E105" s="218" t="s">
        <v>21</v>
      </c>
      <c r="F105" s="219" t="s">
        <v>1334</v>
      </c>
      <c r="G105" s="217"/>
      <c r="H105" s="220">
        <v>45</v>
      </c>
      <c r="I105" s="221"/>
      <c r="J105" s="217"/>
      <c r="K105" s="217"/>
      <c r="L105" s="222"/>
      <c r="M105" s="223"/>
      <c r="N105" s="224"/>
      <c r="O105" s="224"/>
      <c r="P105" s="224"/>
      <c r="Q105" s="224"/>
      <c r="R105" s="224"/>
      <c r="S105" s="224"/>
      <c r="T105" s="225"/>
      <c r="AT105" s="226" t="s">
        <v>166</v>
      </c>
      <c r="AU105" s="226" t="s">
        <v>85</v>
      </c>
      <c r="AV105" s="12" t="s">
        <v>85</v>
      </c>
      <c r="AW105" s="12" t="s">
        <v>37</v>
      </c>
      <c r="AX105" s="12" t="s">
        <v>82</v>
      </c>
      <c r="AY105" s="226" t="s">
        <v>157</v>
      </c>
    </row>
    <row r="106" spans="2:65" s="1" customFormat="1" ht="34.2" customHeight="1">
      <c r="B106" s="40"/>
      <c r="C106" s="193" t="s">
        <v>262</v>
      </c>
      <c r="D106" s="193" t="s">
        <v>160</v>
      </c>
      <c r="E106" s="194" t="s">
        <v>1248</v>
      </c>
      <c r="F106" s="195" t="s">
        <v>1249</v>
      </c>
      <c r="G106" s="196" t="s">
        <v>226</v>
      </c>
      <c r="H106" s="197">
        <v>1125</v>
      </c>
      <c r="I106" s="198">
        <v>6.76</v>
      </c>
      <c r="J106" s="199">
        <f>ROUND(I106*H106,2)</f>
        <v>7605</v>
      </c>
      <c r="K106" s="195" t="s">
        <v>214</v>
      </c>
      <c r="L106" s="60"/>
      <c r="M106" s="200" t="s">
        <v>21</v>
      </c>
      <c r="N106" s="201" t="s">
        <v>45</v>
      </c>
      <c r="O106" s="41"/>
      <c r="P106" s="202">
        <f>O106*H106</f>
        <v>0</v>
      </c>
      <c r="Q106" s="202">
        <v>0</v>
      </c>
      <c r="R106" s="202">
        <f>Q106*H106</f>
        <v>0</v>
      </c>
      <c r="S106" s="202">
        <v>0</v>
      </c>
      <c r="T106" s="203">
        <f>S106*H106</f>
        <v>0</v>
      </c>
      <c r="AR106" s="24" t="s">
        <v>164</v>
      </c>
      <c r="AT106" s="24" t="s">
        <v>160</v>
      </c>
      <c r="AU106" s="24" t="s">
        <v>85</v>
      </c>
      <c r="AY106" s="24" t="s">
        <v>157</v>
      </c>
      <c r="BE106" s="204">
        <f>IF(N106="základní",J106,0)</f>
        <v>7605</v>
      </c>
      <c r="BF106" s="204">
        <f>IF(N106="snížená",J106,0)</f>
        <v>0</v>
      </c>
      <c r="BG106" s="204">
        <f>IF(N106="zákl. přenesená",J106,0)</f>
        <v>0</v>
      </c>
      <c r="BH106" s="204">
        <f>IF(N106="sníž. přenesená",J106,0)</f>
        <v>0</v>
      </c>
      <c r="BI106" s="204">
        <f>IF(N106="nulová",J106,0)</f>
        <v>0</v>
      </c>
      <c r="BJ106" s="24" t="s">
        <v>82</v>
      </c>
      <c r="BK106" s="204">
        <f>ROUND(I106*H106,2)</f>
        <v>7605</v>
      </c>
      <c r="BL106" s="24" t="s">
        <v>164</v>
      </c>
      <c r="BM106" s="24" t="s">
        <v>1335</v>
      </c>
    </row>
    <row r="107" spans="2:47" s="1" customFormat="1" ht="48">
      <c r="B107" s="40"/>
      <c r="C107" s="62"/>
      <c r="D107" s="207" t="s">
        <v>216</v>
      </c>
      <c r="E107" s="62"/>
      <c r="F107" s="227" t="s">
        <v>1246</v>
      </c>
      <c r="G107" s="62"/>
      <c r="H107" s="62"/>
      <c r="I107" s="164"/>
      <c r="J107" s="62"/>
      <c r="K107" s="62"/>
      <c r="L107" s="60"/>
      <c r="M107" s="228"/>
      <c r="N107" s="41"/>
      <c r="O107" s="41"/>
      <c r="P107" s="41"/>
      <c r="Q107" s="41"/>
      <c r="R107" s="41"/>
      <c r="S107" s="41"/>
      <c r="T107" s="77"/>
      <c r="AT107" s="24" t="s">
        <v>216</v>
      </c>
      <c r="AU107" s="24" t="s">
        <v>85</v>
      </c>
    </row>
    <row r="108" spans="2:51" s="12" customFormat="1" ht="13.5">
      <c r="B108" s="216"/>
      <c r="C108" s="217"/>
      <c r="D108" s="207" t="s">
        <v>166</v>
      </c>
      <c r="E108" s="218" t="s">
        <v>21</v>
      </c>
      <c r="F108" s="219" t="s">
        <v>1336</v>
      </c>
      <c r="G108" s="217"/>
      <c r="H108" s="220">
        <v>1125</v>
      </c>
      <c r="I108" s="221"/>
      <c r="J108" s="217"/>
      <c r="K108" s="217"/>
      <c r="L108" s="222"/>
      <c r="M108" s="223"/>
      <c r="N108" s="224"/>
      <c r="O108" s="224"/>
      <c r="P108" s="224"/>
      <c r="Q108" s="224"/>
      <c r="R108" s="224"/>
      <c r="S108" s="224"/>
      <c r="T108" s="225"/>
      <c r="AT108" s="226" t="s">
        <v>166</v>
      </c>
      <c r="AU108" s="226" t="s">
        <v>85</v>
      </c>
      <c r="AV108" s="12" t="s">
        <v>85</v>
      </c>
      <c r="AW108" s="12" t="s">
        <v>37</v>
      </c>
      <c r="AX108" s="12" t="s">
        <v>82</v>
      </c>
      <c r="AY108" s="226" t="s">
        <v>157</v>
      </c>
    </row>
    <row r="109" spans="2:65" s="1" customFormat="1" ht="14.4" customHeight="1">
      <c r="B109" s="40"/>
      <c r="C109" s="193" t="s">
        <v>267</v>
      </c>
      <c r="D109" s="193" t="s">
        <v>160</v>
      </c>
      <c r="E109" s="194" t="s">
        <v>1252</v>
      </c>
      <c r="F109" s="195" t="s">
        <v>1253</v>
      </c>
      <c r="G109" s="196" t="s">
        <v>226</v>
      </c>
      <c r="H109" s="197">
        <v>2</v>
      </c>
      <c r="I109" s="198">
        <v>614.59</v>
      </c>
      <c r="J109" s="199">
        <f>ROUND(I109*H109,2)</f>
        <v>1229.18</v>
      </c>
      <c r="K109" s="195" t="s">
        <v>214</v>
      </c>
      <c r="L109" s="60"/>
      <c r="M109" s="200" t="s">
        <v>21</v>
      </c>
      <c r="N109" s="201" t="s">
        <v>45</v>
      </c>
      <c r="O109" s="41"/>
      <c r="P109" s="202">
        <f>O109*H109</f>
        <v>0</v>
      </c>
      <c r="Q109" s="202">
        <v>0</v>
      </c>
      <c r="R109" s="202">
        <f>Q109*H109</f>
        <v>0</v>
      </c>
      <c r="S109" s="202">
        <v>0</v>
      </c>
      <c r="T109" s="203">
        <f>S109*H109</f>
        <v>0</v>
      </c>
      <c r="AR109" s="24" t="s">
        <v>164</v>
      </c>
      <c r="AT109" s="24" t="s">
        <v>160</v>
      </c>
      <c r="AU109" s="24" t="s">
        <v>85</v>
      </c>
      <c r="AY109" s="24" t="s">
        <v>157</v>
      </c>
      <c r="BE109" s="204">
        <f>IF(N109="základní",J109,0)</f>
        <v>1229.18</v>
      </c>
      <c r="BF109" s="204">
        <f>IF(N109="snížená",J109,0)</f>
        <v>0</v>
      </c>
      <c r="BG109" s="204">
        <f>IF(N109="zákl. přenesená",J109,0)</f>
        <v>0</v>
      </c>
      <c r="BH109" s="204">
        <f>IF(N109="sníž. přenesená",J109,0)</f>
        <v>0</v>
      </c>
      <c r="BI109" s="204">
        <f>IF(N109="nulová",J109,0)</f>
        <v>0</v>
      </c>
      <c r="BJ109" s="24" t="s">
        <v>82</v>
      </c>
      <c r="BK109" s="204">
        <f>ROUND(I109*H109,2)</f>
        <v>1229.18</v>
      </c>
      <c r="BL109" s="24" t="s">
        <v>164</v>
      </c>
      <c r="BM109" s="24" t="s">
        <v>1337</v>
      </c>
    </row>
    <row r="110" spans="2:47" s="1" customFormat="1" ht="72">
      <c r="B110" s="40"/>
      <c r="C110" s="62"/>
      <c r="D110" s="207" t="s">
        <v>216</v>
      </c>
      <c r="E110" s="62"/>
      <c r="F110" s="227" t="s">
        <v>1255</v>
      </c>
      <c r="G110" s="62"/>
      <c r="H110" s="62"/>
      <c r="I110" s="164"/>
      <c r="J110" s="62"/>
      <c r="K110" s="62"/>
      <c r="L110" s="60"/>
      <c r="M110" s="228"/>
      <c r="N110" s="41"/>
      <c r="O110" s="41"/>
      <c r="P110" s="41"/>
      <c r="Q110" s="41"/>
      <c r="R110" s="41"/>
      <c r="S110" s="41"/>
      <c r="T110" s="77"/>
      <c r="AT110" s="24" t="s">
        <v>216</v>
      </c>
      <c r="AU110" s="24" t="s">
        <v>85</v>
      </c>
    </row>
    <row r="111" spans="2:51" s="12" customFormat="1" ht="13.5">
      <c r="B111" s="216"/>
      <c r="C111" s="217"/>
      <c r="D111" s="207" t="s">
        <v>166</v>
      </c>
      <c r="E111" s="218" t="s">
        <v>21</v>
      </c>
      <c r="F111" s="219" t="s">
        <v>1338</v>
      </c>
      <c r="G111" s="217"/>
      <c r="H111" s="220">
        <v>2</v>
      </c>
      <c r="I111" s="221"/>
      <c r="J111" s="217"/>
      <c r="K111" s="217"/>
      <c r="L111" s="222"/>
      <c r="M111" s="223"/>
      <c r="N111" s="224"/>
      <c r="O111" s="224"/>
      <c r="P111" s="224"/>
      <c r="Q111" s="224"/>
      <c r="R111" s="224"/>
      <c r="S111" s="224"/>
      <c r="T111" s="225"/>
      <c r="AT111" s="226" t="s">
        <v>166</v>
      </c>
      <c r="AU111" s="226" t="s">
        <v>85</v>
      </c>
      <c r="AV111" s="12" t="s">
        <v>85</v>
      </c>
      <c r="AW111" s="12" t="s">
        <v>37</v>
      </c>
      <c r="AX111" s="12" t="s">
        <v>82</v>
      </c>
      <c r="AY111" s="226" t="s">
        <v>157</v>
      </c>
    </row>
    <row r="112" spans="2:65" s="1" customFormat="1" ht="34.2" customHeight="1">
      <c r="B112" s="40"/>
      <c r="C112" s="193" t="s">
        <v>272</v>
      </c>
      <c r="D112" s="193" t="s">
        <v>160</v>
      </c>
      <c r="E112" s="194" t="s">
        <v>1257</v>
      </c>
      <c r="F112" s="195" t="s">
        <v>1258</v>
      </c>
      <c r="G112" s="196" t="s">
        <v>226</v>
      </c>
      <c r="H112" s="197">
        <v>45</v>
      </c>
      <c r="I112" s="198">
        <v>368.75</v>
      </c>
      <c r="J112" s="199">
        <f>ROUND(I112*H112,2)</f>
        <v>16593.75</v>
      </c>
      <c r="K112" s="195" t="s">
        <v>214</v>
      </c>
      <c r="L112" s="60"/>
      <c r="M112" s="200" t="s">
        <v>21</v>
      </c>
      <c r="N112" s="201" t="s">
        <v>45</v>
      </c>
      <c r="O112" s="41"/>
      <c r="P112" s="202">
        <f>O112*H112</f>
        <v>0</v>
      </c>
      <c r="Q112" s="202">
        <v>0</v>
      </c>
      <c r="R112" s="202">
        <f>Q112*H112</f>
        <v>0</v>
      </c>
      <c r="S112" s="202">
        <v>0</v>
      </c>
      <c r="T112" s="203">
        <f>S112*H112</f>
        <v>0</v>
      </c>
      <c r="AR112" s="24" t="s">
        <v>164</v>
      </c>
      <c r="AT112" s="24" t="s">
        <v>160</v>
      </c>
      <c r="AU112" s="24" t="s">
        <v>85</v>
      </c>
      <c r="AY112" s="24" t="s">
        <v>157</v>
      </c>
      <c r="BE112" s="204">
        <f>IF(N112="základní",J112,0)</f>
        <v>16593.75</v>
      </c>
      <c r="BF112" s="204">
        <f>IF(N112="snížená",J112,0)</f>
        <v>0</v>
      </c>
      <c r="BG112" s="204">
        <f>IF(N112="zákl. přenesená",J112,0)</f>
        <v>0</v>
      </c>
      <c r="BH112" s="204">
        <f>IF(N112="sníž. přenesená",J112,0)</f>
        <v>0</v>
      </c>
      <c r="BI112" s="204">
        <f>IF(N112="nulová",J112,0)</f>
        <v>0</v>
      </c>
      <c r="BJ112" s="24" t="s">
        <v>82</v>
      </c>
      <c r="BK112" s="204">
        <f>ROUND(I112*H112,2)</f>
        <v>16593.75</v>
      </c>
      <c r="BL112" s="24" t="s">
        <v>164</v>
      </c>
      <c r="BM112" s="24" t="s">
        <v>1339</v>
      </c>
    </row>
    <row r="113" spans="2:47" s="1" customFormat="1" ht="72">
      <c r="B113" s="40"/>
      <c r="C113" s="62"/>
      <c r="D113" s="207" t="s">
        <v>216</v>
      </c>
      <c r="E113" s="62"/>
      <c r="F113" s="227" t="s">
        <v>1255</v>
      </c>
      <c r="G113" s="62"/>
      <c r="H113" s="62"/>
      <c r="I113" s="164"/>
      <c r="J113" s="62"/>
      <c r="K113" s="62"/>
      <c r="L113" s="60"/>
      <c r="M113" s="228"/>
      <c r="N113" s="41"/>
      <c r="O113" s="41"/>
      <c r="P113" s="41"/>
      <c r="Q113" s="41"/>
      <c r="R113" s="41"/>
      <c r="S113" s="41"/>
      <c r="T113" s="77"/>
      <c r="AT113" s="24" t="s">
        <v>216</v>
      </c>
      <c r="AU113" s="24" t="s">
        <v>85</v>
      </c>
    </row>
    <row r="114" spans="2:51" s="12" customFormat="1" ht="13.5">
      <c r="B114" s="216"/>
      <c r="C114" s="217"/>
      <c r="D114" s="207" t="s">
        <v>166</v>
      </c>
      <c r="E114" s="218" t="s">
        <v>21</v>
      </c>
      <c r="F114" s="219" t="s">
        <v>1340</v>
      </c>
      <c r="G114" s="217"/>
      <c r="H114" s="220">
        <v>45</v>
      </c>
      <c r="I114" s="221"/>
      <c r="J114" s="217"/>
      <c r="K114" s="217"/>
      <c r="L114" s="222"/>
      <c r="M114" s="223"/>
      <c r="N114" s="224"/>
      <c r="O114" s="224"/>
      <c r="P114" s="224"/>
      <c r="Q114" s="224"/>
      <c r="R114" s="224"/>
      <c r="S114" s="224"/>
      <c r="T114" s="225"/>
      <c r="AT114" s="226" t="s">
        <v>166</v>
      </c>
      <c r="AU114" s="226" t="s">
        <v>85</v>
      </c>
      <c r="AV114" s="12" t="s">
        <v>85</v>
      </c>
      <c r="AW114" s="12" t="s">
        <v>37</v>
      </c>
      <c r="AX114" s="12" t="s">
        <v>82</v>
      </c>
      <c r="AY114" s="226" t="s">
        <v>157</v>
      </c>
    </row>
    <row r="115" spans="2:65" s="1" customFormat="1" ht="22.8" customHeight="1">
      <c r="B115" s="40"/>
      <c r="C115" s="193" t="s">
        <v>279</v>
      </c>
      <c r="D115" s="193" t="s">
        <v>160</v>
      </c>
      <c r="E115" s="194" t="s">
        <v>1261</v>
      </c>
      <c r="F115" s="195" t="s">
        <v>1262</v>
      </c>
      <c r="G115" s="196" t="s">
        <v>226</v>
      </c>
      <c r="H115" s="197">
        <v>2</v>
      </c>
      <c r="I115" s="198">
        <v>122.92</v>
      </c>
      <c r="J115" s="199">
        <f>ROUND(I115*H115,2)</f>
        <v>245.84</v>
      </c>
      <c r="K115" s="195" t="s">
        <v>214</v>
      </c>
      <c r="L115" s="60"/>
      <c r="M115" s="200" t="s">
        <v>21</v>
      </c>
      <c r="N115" s="201" t="s">
        <v>45</v>
      </c>
      <c r="O115" s="41"/>
      <c r="P115" s="202">
        <f>O115*H115</f>
        <v>0</v>
      </c>
      <c r="Q115" s="202">
        <v>0</v>
      </c>
      <c r="R115" s="202">
        <f>Q115*H115</f>
        <v>0</v>
      </c>
      <c r="S115" s="202">
        <v>0</v>
      </c>
      <c r="T115" s="203">
        <f>S115*H115</f>
        <v>0</v>
      </c>
      <c r="AR115" s="24" t="s">
        <v>164</v>
      </c>
      <c r="AT115" s="24" t="s">
        <v>160</v>
      </c>
      <c r="AU115" s="24" t="s">
        <v>85</v>
      </c>
      <c r="AY115" s="24" t="s">
        <v>157</v>
      </c>
      <c r="BE115" s="204">
        <f>IF(N115="základní",J115,0)</f>
        <v>245.84</v>
      </c>
      <c r="BF115" s="204">
        <f>IF(N115="snížená",J115,0)</f>
        <v>0</v>
      </c>
      <c r="BG115" s="204">
        <f>IF(N115="zákl. přenesená",J115,0)</f>
        <v>0</v>
      </c>
      <c r="BH115" s="204">
        <f>IF(N115="sníž. přenesená",J115,0)</f>
        <v>0</v>
      </c>
      <c r="BI115" s="204">
        <f>IF(N115="nulová",J115,0)</f>
        <v>0</v>
      </c>
      <c r="BJ115" s="24" t="s">
        <v>82</v>
      </c>
      <c r="BK115" s="204">
        <f>ROUND(I115*H115,2)</f>
        <v>245.84</v>
      </c>
      <c r="BL115" s="24" t="s">
        <v>164</v>
      </c>
      <c r="BM115" s="24" t="s">
        <v>1341</v>
      </c>
    </row>
    <row r="116" spans="2:47" s="1" customFormat="1" ht="48">
      <c r="B116" s="40"/>
      <c r="C116" s="62"/>
      <c r="D116" s="207" t="s">
        <v>216</v>
      </c>
      <c r="E116" s="62"/>
      <c r="F116" s="227" t="s">
        <v>1264</v>
      </c>
      <c r="G116" s="62"/>
      <c r="H116" s="62"/>
      <c r="I116" s="164"/>
      <c r="J116" s="62"/>
      <c r="K116" s="62"/>
      <c r="L116" s="60"/>
      <c r="M116" s="228"/>
      <c r="N116" s="41"/>
      <c r="O116" s="41"/>
      <c r="P116" s="41"/>
      <c r="Q116" s="41"/>
      <c r="R116" s="41"/>
      <c r="S116" s="41"/>
      <c r="T116" s="77"/>
      <c r="AT116" s="24" t="s">
        <v>216</v>
      </c>
      <c r="AU116" s="24" t="s">
        <v>85</v>
      </c>
    </row>
    <row r="117" spans="2:51" s="12" customFormat="1" ht="13.5">
      <c r="B117" s="216"/>
      <c r="C117" s="217"/>
      <c r="D117" s="207" t="s">
        <v>166</v>
      </c>
      <c r="E117" s="218" t="s">
        <v>21</v>
      </c>
      <c r="F117" s="219" t="s">
        <v>85</v>
      </c>
      <c r="G117" s="217"/>
      <c r="H117" s="220">
        <v>2</v>
      </c>
      <c r="I117" s="221"/>
      <c r="J117" s="217"/>
      <c r="K117" s="217"/>
      <c r="L117" s="222"/>
      <c r="M117" s="223"/>
      <c r="N117" s="224"/>
      <c r="O117" s="224"/>
      <c r="P117" s="224"/>
      <c r="Q117" s="224"/>
      <c r="R117" s="224"/>
      <c r="S117" s="224"/>
      <c r="T117" s="225"/>
      <c r="AT117" s="226" t="s">
        <v>166</v>
      </c>
      <c r="AU117" s="226" t="s">
        <v>85</v>
      </c>
      <c r="AV117" s="12" t="s">
        <v>85</v>
      </c>
      <c r="AW117" s="12" t="s">
        <v>37</v>
      </c>
      <c r="AX117" s="12" t="s">
        <v>82</v>
      </c>
      <c r="AY117" s="226" t="s">
        <v>157</v>
      </c>
    </row>
    <row r="118" spans="2:65" s="1" customFormat="1" ht="45.6" customHeight="1">
      <c r="B118" s="40"/>
      <c r="C118" s="193" t="s">
        <v>286</v>
      </c>
      <c r="D118" s="193" t="s">
        <v>160</v>
      </c>
      <c r="E118" s="194" t="s">
        <v>1266</v>
      </c>
      <c r="F118" s="195" t="s">
        <v>1267</v>
      </c>
      <c r="G118" s="196" t="s">
        <v>226</v>
      </c>
      <c r="H118" s="197">
        <v>45</v>
      </c>
      <c r="I118" s="198">
        <v>73.75</v>
      </c>
      <c r="J118" s="199">
        <f>ROUND(I118*H118,2)</f>
        <v>3318.75</v>
      </c>
      <c r="K118" s="195" t="s">
        <v>214</v>
      </c>
      <c r="L118" s="60"/>
      <c r="M118" s="200" t="s">
        <v>21</v>
      </c>
      <c r="N118" s="201" t="s">
        <v>45</v>
      </c>
      <c r="O118" s="41"/>
      <c r="P118" s="202">
        <f>O118*H118</f>
        <v>0</v>
      </c>
      <c r="Q118" s="202">
        <v>0</v>
      </c>
      <c r="R118" s="202">
        <f>Q118*H118</f>
        <v>0</v>
      </c>
      <c r="S118" s="202">
        <v>0</v>
      </c>
      <c r="T118" s="203">
        <f>S118*H118</f>
        <v>0</v>
      </c>
      <c r="AR118" s="24" t="s">
        <v>164</v>
      </c>
      <c r="AT118" s="24" t="s">
        <v>160</v>
      </c>
      <c r="AU118" s="24" t="s">
        <v>85</v>
      </c>
      <c r="AY118" s="24" t="s">
        <v>157</v>
      </c>
      <c r="BE118" s="204">
        <f>IF(N118="základní",J118,0)</f>
        <v>3318.75</v>
      </c>
      <c r="BF118" s="204">
        <f>IF(N118="snížená",J118,0)</f>
        <v>0</v>
      </c>
      <c r="BG118" s="204">
        <f>IF(N118="zákl. přenesená",J118,0)</f>
        <v>0</v>
      </c>
      <c r="BH118" s="204">
        <f>IF(N118="sníž. přenesená",J118,0)</f>
        <v>0</v>
      </c>
      <c r="BI118" s="204">
        <f>IF(N118="nulová",J118,0)</f>
        <v>0</v>
      </c>
      <c r="BJ118" s="24" t="s">
        <v>82</v>
      </c>
      <c r="BK118" s="204">
        <f>ROUND(I118*H118,2)</f>
        <v>3318.75</v>
      </c>
      <c r="BL118" s="24" t="s">
        <v>164</v>
      </c>
      <c r="BM118" s="24" t="s">
        <v>1342</v>
      </c>
    </row>
    <row r="119" spans="2:47" s="1" customFormat="1" ht="48">
      <c r="B119" s="40"/>
      <c r="C119" s="62"/>
      <c r="D119" s="207" t="s">
        <v>216</v>
      </c>
      <c r="E119" s="62"/>
      <c r="F119" s="227" t="s">
        <v>1264</v>
      </c>
      <c r="G119" s="62"/>
      <c r="H119" s="62"/>
      <c r="I119" s="164"/>
      <c r="J119" s="62"/>
      <c r="K119" s="62"/>
      <c r="L119" s="60"/>
      <c r="M119" s="228"/>
      <c r="N119" s="41"/>
      <c r="O119" s="41"/>
      <c r="P119" s="41"/>
      <c r="Q119" s="41"/>
      <c r="R119" s="41"/>
      <c r="S119" s="41"/>
      <c r="T119" s="77"/>
      <c r="AT119" s="24" t="s">
        <v>216</v>
      </c>
      <c r="AU119" s="24" t="s">
        <v>85</v>
      </c>
    </row>
    <row r="120" spans="2:51" s="12" customFormat="1" ht="13.5">
      <c r="B120" s="216"/>
      <c r="C120" s="217"/>
      <c r="D120" s="207" t="s">
        <v>166</v>
      </c>
      <c r="E120" s="218" t="s">
        <v>21</v>
      </c>
      <c r="F120" s="219" t="s">
        <v>1343</v>
      </c>
      <c r="G120" s="217"/>
      <c r="H120" s="220">
        <v>45</v>
      </c>
      <c r="I120" s="221"/>
      <c r="J120" s="217"/>
      <c r="K120" s="217"/>
      <c r="L120" s="222"/>
      <c r="M120" s="223"/>
      <c r="N120" s="224"/>
      <c r="O120" s="224"/>
      <c r="P120" s="224"/>
      <c r="Q120" s="224"/>
      <c r="R120" s="224"/>
      <c r="S120" s="224"/>
      <c r="T120" s="225"/>
      <c r="AT120" s="226" t="s">
        <v>166</v>
      </c>
      <c r="AU120" s="226" t="s">
        <v>85</v>
      </c>
      <c r="AV120" s="12" t="s">
        <v>85</v>
      </c>
      <c r="AW120" s="12" t="s">
        <v>37</v>
      </c>
      <c r="AX120" s="12" t="s">
        <v>82</v>
      </c>
      <c r="AY120" s="226" t="s">
        <v>157</v>
      </c>
    </row>
    <row r="121" spans="2:65" s="1" customFormat="1" ht="22.8" customHeight="1">
      <c r="B121" s="40"/>
      <c r="C121" s="193" t="s">
        <v>10</v>
      </c>
      <c r="D121" s="193" t="s">
        <v>160</v>
      </c>
      <c r="E121" s="194" t="s">
        <v>1270</v>
      </c>
      <c r="F121" s="195" t="s">
        <v>1271</v>
      </c>
      <c r="G121" s="196" t="s">
        <v>577</v>
      </c>
      <c r="H121" s="197">
        <v>28</v>
      </c>
      <c r="I121" s="198">
        <v>104.48</v>
      </c>
      <c r="J121" s="199">
        <f>ROUND(I121*H121,2)</f>
        <v>2925.44</v>
      </c>
      <c r="K121" s="195" t="s">
        <v>214</v>
      </c>
      <c r="L121" s="60"/>
      <c r="M121" s="200" t="s">
        <v>21</v>
      </c>
      <c r="N121" s="201" t="s">
        <v>45</v>
      </c>
      <c r="O121" s="41"/>
      <c r="P121" s="202">
        <f>O121*H121</f>
        <v>0</v>
      </c>
      <c r="Q121" s="202">
        <v>8E-05</v>
      </c>
      <c r="R121" s="202">
        <f>Q121*H121</f>
        <v>0.0022400000000000002</v>
      </c>
      <c r="S121" s="202">
        <v>0</v>
      </c>
      <c r="T121" s="203">
        <f>S121*H121</f>
        <v>0</v>
      </c>
      <c r="AR121" s="24" t="s">
        <v>164</v>
      </c>
      <c r="AT121" s="24" t="s">
        <v>160</v>
      </c>
      <c r="AU121" s="24" t="s">
        <v>85</v>
      </c>
      <c r="AY121" s="24" t="s">
        <v>157</v>
      </c>
      <c r="BE121" s="204">
        <f>IF(N121="základní",J121,0)</f>
        <v>2925.44</v>
      </c>
      <c r="BF121" s="204">
        <f>IF(N121="snížená",J121,0)</f>
        <v>0</v>
      </c>
      <c r="BG121" s="204">
        <f>IF(N121="zákl. přenesená",J121,0)</f>
        <v>0</v>
      </c>
      <c r="BH121" s="204">
        <f>IF(N121="sníž. přenesená",J121,0)</f>
        <v>0</v>
      </c>
      <c r="BI121" s="204">
        <f>IF(N121="nulová",J121,0)</f>
        <v>0</v>
      </c>
      <c r="BJ121" s="24" t="s">
        <v>82</v>
      </c>
      <c r="BK121" s="204">
        <f>ROUND(I121*H121,2)</f>
        <v>2925.44</v>
      </c>
      <c r="BL121" s="24" t="s">
        <v>164</v>
      </c>
      <c r="BM121" s="24" t="s">
        <v>1344</v>
      </c>
    </row>
    <row r="122" spans="2:47" s="1" customFormat="1" ht="168">
      <c r="B122" s="40"/>
      <c r="C122" s="62"/>
      <c r="D122" s="207" t="s">
        <v>216</v>
      </c>
      <c r="E122" s="62"/>
      <c r="F122" s="227" t="s">
        <v>1273</v>
      </c>
      <c r="G122" s="62"/>
      <c r="H122" s="62"/>
      <c r="I122" s="164"/>
      <c r="J122" s="62"/>
      <c r="K122" s="62"/>
      <c r="L122" s="60"/>
      <c r="M122" s="228"/>
      <c r="N122" s="41"/>
      <c r="O122" s="41"/>
      <c r="P122" s="41"/>
      <c r="Q122" s="41"/>
      <c r="R122" s="41"/>
      <c r="S122" s="41"/>
      <c r="T122" s="77"/>
      <c r="AT122" s="24" t="s">
        <v>216</v>
      </c>
      <c r="AU122" s="24" t="s">
        <v>85</v>
      </c>
    </row>
    <row r="123" spans="2:51" s="12" customFormat="1" ht="13.5">
      <c r="B123" s="216"/>
      <c r="C123" s="217"/>
      <c r="D123" s="207" t="s">
        <v>166</v>
      </c>
      <c r="E123" s="218" t="s">
        <v>21</v>
      </c>
      <c r="F123" s="219" t="s">
        <v>1345</v>
      </c>
      <c r="G123" s="217"/>
      <c r="H123" s="220">
        <v>28</v>
      </c>
      <c r="I123" s="221"/>
      <c r="J123" s="217"/>
      <c r="K123" s="217"/>
      <c r="L123" s="222"/>
      <c r="M123" s="223"/>
      <c r="N123" s="224"/>
      <c r="O123" s="224"/>
      <c r="P123" s="224"/>
      <c r="Q123" s="224"/>
      <c r="R123" s="224"/>
      <c r="S123" s="224"/>
      <c r="T123" s="225"/>
      <c r="AT123" s="226" t="s">
        <v>166</v>
      </c>
      <c r="AU123" s="226" t="s">
        <v>85</v>
      </c>
      <c r="AV123" s="12" t="s">
        <v>85</v>
      </c>
      <c r="AW123" s="12" t="s">
        <v>37</v>
      </c>
      <c r="AX123" s="12" t="s">
        <v>82</v>
      </c>
      <c r="AY123" s="226" t="s">
        <v>157</v>
      </c>
    </row>
    <row r="124" spans="2:65" s="1" customFormat="1" ht="34.2" customHeight="1">
      <c r="B124" s="40"/>
      <c r="C124" s="193" t="s">
        <v>296</v>
      </c>
      <c r="D124" s="193" t="s">
        <v>160</v>
      </c>
      <c r="E124" s="194" t="s">
        <v>1081</v>
      </c>
      <c r="F124" s="195" t="s">
        <v>1082</v>
      </c>
      <c r="G124" s="196" t="s">
        <v>460</v>
      </c>
      <c r="H124" s="197">
        <v>260.301</v>
      </c>
      <c r="I124" s="198">
        <v>28.48</v>
      </c>
      <c r="J124" s="199">
        <f>ROUND(I124*H124,2)</f>
        <v>7413.37</v>
      </c>
      <c r="K124" s="195" t="s">
        <v>214</v>
      </c>
      <c r="L124" s="60"/>
      <c r="M124" s="200" t="s">
        <v>21</v>
      </c>
      <c r="N124" s="201" t="s">
        <v>45</v>
      </c>
      <c r="O124" s="41"/>
      <c r="P124" s="202">
        <f>O124*H124</f>
        <v>0</v>
      </c>
      <c r="Q124" s="202">
        <v>0</v>
      </c>
      <c r="R124" s="202">
        <f>Q124*H124</f>
        <v>0</v>
      </c>
      <c r="S124" s="202">
        <v>0</v>
      </c>
      <c r="T124" s="203">
        <f>S124*H124</f>
        <v>0</v>
      </c>
      <c r="AR124" s="24" t="s">
        <v>164</v>
      </c>
      <c r="AT124" s="24" t="s">
        <v>160</v>
      </c>
      <c r="AU124" s="24" t="s">
        <v>85</v>
      </c>
      <c r="AY124" s="24" t="s">
        <v>157</v>
      </c>
      <c r="BE124" s="204">
        <f>IF(N124="základní",J124,0)</f>
        <v>7413.37</v>
      </c>
      <c r="BF124" s="204">
        <f>IF(N124="snížená",J124,0)</f>
        <v>0</v>
      </c>
      <c r="BG124" s="204">
        <f>IF(N124="zákl. přenesená",J124,0)</f>
        <v>0</v>
      </c>
      <c r="BH124" s="204">
        <f>IF(N124="sníž. přenesená",J124,0)</f>
        <v>0</v>
      </c>
      <c r="BI124" s="204">
        <f>IF(N124="nulová",J124,0)</f>
        <v>0</v>
      </c>
      <c r="BJ124" s="24" t="s">
        <v>82</v>
      </c>
      <c r="BK124" s="204">
        <f>ROUND(I124*H124,2)</f>
        <v>7413.37</v>
      </c>
      <c r="BL124" s="24" t="s">
        <v>164</v>
      </c>
      <c r="BM124" s="24" t="s">
        <v>1346</v>
      </c>
    </row>
    <row r="125" spans="2:47" s="1" customFormat="1" ht="48">
      <c r="B125" s="40"/>
      <c r="C125" s="62"/>
      <c r="D125" s="207" t="s">
        <v>216</v>
      </c>
      <c r="E125" s="62"/>
      <c r="F125" s="227" t="s">
        <v>1084</v>
      </c>
      <c r="G125" s="62"/>
      <c r="H125" s="62"/>
      <c r="I125" s="164"/>
      <c r="J125" s="62"/>
      <c r="K125" s="62"/>
      <c r="L125" s="60"/>
      <c r="M125" s="254"/>
      <c r="N125" s="255"/>
      <c r="O125" s="255"/>
      <c r="P125" s="255"/>
      <c r="Q125" s="255"/>
      <c r="R125" s="255"/>
      <c r="S125" s="255"/>
      <c r="T125" s="256"/>
      <c r="AT125" s="24" t="s">
        <v>216</v>
      </c>
      <c r="AU125" s="24" t="s">
        <v>85</v>
      </c>
    </row>
    <row r="126" spans="2:12" s="1" customFormat="1" ht="6.9" customHeight="1">
      <c r="B126" s="55"/>
      <c r="C126" s="56"/>
      <c r="D126" s="56"/>
      <c r="E126" s="56"/>
      <c r="F126" s="56"/>
      <c r="G126" s="56"/>
      <c r="H126" s="56"/>
      <c r="I126" s="140"/>
      <c r="J126" s="56"/>
      <c r="K126" s="56"/>
      <c r="L126" s="60"/>
    </row>
  </sheetData>
  <sheetProtection algorithmName="SHA-512" hashValue="ohiKzfzquwRKiFI+4NiwdRE/wQZTHVRxApXuNjbGMYjhbfwmJ0s+3DrQ/xKsny0nYVu4jqGaSmLZH23rr8Q0Pw==" saltValue="fFMup9PkYIu6gCgd7Q9Em/1A9KUqWbL4o5vjvg6p71pBgBQsEuqHLQPh7px/yOrLTGDsu5aiAVi+s6y++eJhYQ==" spinCount="100000" sheet="1" objects="1" scenarios="1" formatColumns="0" formatRows="0" autoFilter="0"/>
  <autoFilter ref="C77:K125"/>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1"/>
  <sheetViews>
    <sheetView showGridLines="0" workbookViewId="0" topLeftCell="A1">
      <pane ySplit="1" topLeftCell="A8"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106</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1347</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97</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ROUND(J81,2)</f>
        <v>1245651.26</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ROUND(SUM(BE81:BE140),2)</f>
        <v>1245651.26</v>
      </c>
      <c r="G30" s="41"/>
      <c r="H30" s="41"/>
      <c r="I30" s="132">
        <v>0.21</v>
      </c>
      <c r="J30" s="131">
        <f>ROUND(ROUND((SUM(BE81:BE140)),2)*I30,2)</f>
        <v>261586.76</v>
      </c>
      <c r="K30" s="44"/>
    </row>
    <row r="31" spans="2:11" s="1" customFormat="1" ht="14.4" customHeight="1">
      <c r="B31" s="40"/>
      <c r="C31" s="41"/>
      <c r="D31" s="41"/>
      <c r="E31" s="48" t="s">
        <v>46</v>
      </c>
      <c r="F31" s="131">
        <f>ROUND(SUM(BF81:BF140),2)</f>
        <v>0</v>
      </c>
      <c r="G31" s="41"/>
      <c r="H31" s="41"/>
      <c r="I31" s="132">
        <v>0.15</v>
      </c>
      <c r="J31" s="131">
        <f>ROUND(ROUND((SUM(BF81:BF140)),2)*I31,2)</f>
        <v>0</v>
      </c>
      <c r="K31" s="44"/>
    </row>
    <row r="32" spans="2:11" s="1" customFormat="1" ht="14.4" customHeight="1" hidden="1">
      <c r="B32" s="40"/>
      <c r="C32" s="41"/>
      <c r="D32" s="41"/>
      <c r="E32" s="48" t="s">
        <v>47</v>
      </c>
      <c r="F32" s="131">
        <f>ROUND(SUM(BG81:BG140),2)</f>
        <v>0</v>
      </c>
      <c r="G32" s="41"/>
      <c r="H32" s="41"/>
      <c r="I32" s="132">
        <v>0.21</v>
      </c>
      <c r="J32" s="131">
        <v>0</v>
      </c>
      <c r="K32" s="44"/>
    </row>
    <row r="33" spans="2:11" s="1" customFormat="1" ht="14.4" customHeight="1" hidden="1">
      <c r="B33" s="40"/>
      <c r="C33" s="41"/>
      <c r="D33" s="41"/>
      <c r="E33" s="48" t="s">
        <v>48</v>
      </c>
      <c r="F33" s="131">
        <f>ROUND(SUM(BH81:BH140),2)</f>
        <v>0</v>
      </c>
      <c r="G33" s="41"/>
      <c r="H33" s="41"/>
      <c r="I33" s="132">
        <v>0.15</v>
      </c>
      <c r="J33" s="131">
        <v>0</v>
      </c>
      <c r="K33" s="44"/>
    </row>
    <row r="34" spans="2:11" s="1" customFormat="1" ht="14.4" customHeight="1" hidden="1">
      <c r="B34" s="40"/>
      <c r="C34" s="41"/>
      <c r="D34" s="41"/>
      <c r="E34" s="48" t="s">
        <v>49</v>
      </c>
      <c r="F34" s="131">
        <f>ROUND(SUM(BI81:BI140),2)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1507238.02</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110A - Zajištění skalních stěn a svahů km1,685-1,785</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J81</f>
        <v>1245651.26</v>
      </c>
      <c r="K56" s="44"/>
      <c r="AU56" s="24" t="s">
        <v>135</v>
      </c>
    </row>
    <row r="57" spans="2:11" s="7" customFormat="1" ht="24.9" customHeight="1">
      <c r="B57" s="150"/>
      <c r="C57" s="151"/>
      <c r="D57" s="152" t="s">
        <v>198</v>
      </c>
      <c r="E57" s="153"/>
      <c r="F57" s="153"/>
      <c r="G57" s="153"/>
      <c r="H57" s="153"/>
      <c r="I57" s="154"/>
      <c r="J57" s="155">
        <f>J82</f>
        <v>1245651.26</v>
      </c>
      <c r="K57" s="156"/>
    </row>
    <row r="58" spans="2:11" s="8" customFormat="1" ht="19.95" customHeight="1">
      <c r="B58" s="157"/>
      <c r="C58" s="158"/>
      <c r="D58" s="159" t="s">
        <v>199</v>
      </c>
      <c r="E58" s="160"/>
      <c r="F58" s="160"/>
      <c r="G58" s="160"/>
      <c r="H58" s="160"/>
      <c r="I58" s="161"/>
      <c r="J58" s="162">
        <f>J83</f>
        <v>871694.2999999999</v>
      </c>
      <c r="K58" s="163"/>
    </row>
    <row r="59" spans="2:11" s="8" customFormat="1" ht="19.95" customHeight="1">
      <c r="B59" s="157"/>
      <c r="C59" s="158"/>
      <c r="D59" s="159" t="s">
        <v>1133</v>
      </c>
      <c r="E59" s="160"/>
      <c r="F59" s="160"/>
      <c r="G59" s="160"/>
      <c r="H59" s="160"/>
      <c r="I59" s="161"/>
      <c r="J59" s="162">
        <f>J117</f>
        <v>60654.25</v>
      </c>
      <c r="K59" s="163"/>
    </row>
    <row r="60" spans="2:11" s="8" customFormat="1" ht="19.95" customHeight="1">
      <c r="B60" s="157"/>
      <c r="C60" s="158"/>
      <c r="D60" s="159" t="s">
        <v>1134</v>
      </c>
      <c r="E60" s="160"/>
      <c r="F60" s="160"/>
      <c r="G60" s="160"/>
      <c r="H60" s="160"/>
      <c r="I60" s="161"/>
      <c r="J60" s="162">
        <f>J128</f>
        <v>313302.71</v>
      </c>
      <c r="K60" s="163"/>
    </row>
    <row r="61" spans="2:11" s="8" customFormat="1" ht="14.85" customHeight="1">
      <c r="B61" s="157"/>
      <c r="C61" s="158"/>
      <c r="D61" s="159" t="s">
        <v>1348</v>
      </c>
      <c r="E61" s="160"/>
      <c r="F61" s="160"/>
      <c r="G61" s="160"/>
      <c r="H61" s="160"/>
      <c r="I61" s="161"/>
      <c r="J61" s="162">
        <f>J138</f>
        <v>97289.82</v>
      </c>
      <c r="K61" s="163"/>
    </row>
    <row r="62" spans="2:11" s="1" customFormat="1" ht="21.75" customHeight="1">
      <c r="B62" s="40"/>
      <c r="C62" s="41"/>
      <c r="D62" s="41"/>
      <c r="E62" s="41"/>
      <c r="F62" s="41"/>
      <c r="G62" s="41"/>
      <c r="H62" s="41"/>
      <c r="I62" s="117"/>
      <c r="J62" s="41"/>
      <c r="K62" s="44"/>
    </row>
    <row r="63" spans="2:11" s="1" customFormat="1" ht="6.9" customHeight="1">
      <c r="B63" s="55"/>
      <c r="C63" s="56"/>
      <c r="D63" s="56"/>
      <c r="E63" s="56"/>
      <c r="F63" s="56"/>
      <c r="G63" s="56"/>
      <c r="H63" s="56"/>
      <c r="I63" s="140"/>
      <c r="J63" s="56"/>
      <c r="K63" s="57"/>
    </row>
    <row r="67" spans="2:12" s="1" customFormat="1" ht="6.9" customHeight="1">
      <c r="B67" s="58"/>
      <c r="C67" s="59"/>
      <c r="D67" s="59"/>
      <c r="E67" s="59"/>
      <c r="F67" s="59"/>
      <c r="G67" s="59"/>
      <c r="H67" s="59"/>
      <c r="I67" s="143"/>
      <c r="J67" s="59"/>
      <c r="K67" s="59"/>
      <c r="L67" s="60"/>
    </row>
    <row r="68" spans="2:12" s="1" customFormat="1" ht="36.9" customHeight="1">
      <c r="B68" s="40"/>
      <c r="C68" s="61" t="s">
        <v>140</v>
      </c>
      <c r="D68" s="62"/>
      <c r="E68" s="62"/>
      <c r="F68" s="62"/>
      <c r="G68" s="62"/>
      <c r="H68" s="62"/>
      <c r="I68" s="164"/>
      <c r="J68" s="62"/>
      <c r="K68" s="62"/>
      <c r="L68" s="60"/>
    </row>
    <row r="69" spans="2:12" s="1" customFormat="1" ht="6.9" customHeight="1">
      <c r="B69" s="40"/>
      <c r="C69" s="62"/>
      <c r="D69" s="62"/>
      <c r="E69" s="62"/>
      <c r="F69" s="62"/>
      <c r="G69" s="62"/>
      <c r="H69" s="62"/>
      <c r="I69" s="164"/>
      <c r="J69" s="62"/>
      <c r="K69" s="62"/>
      <c r="L69" s="60"/>
    </row>
    <row r="70" spans="2:12" s="1" customFormat="1" ht="14.4" customHeight="1">
      <c r="B70" s="40"/>
      <c r="C70" s="64" t="s">
        <v>18</v>
      </c>
      <c r="D70" s="62"/>
      <c r="E70" s="62"/>
      <c r="F70" s="62"/>
      <c r="G70" s="62"/>
      <c r="H70" s="62"/>
      <c r="I70" s="164"/>
      <c r="J70" s="62"/>
      <c r="K70" s="62"/>
      <c r="L70" s="60"/>
    </row>
    <row r="71" spans="2:12" s="1" customFormat="1" ht="14.4" customHeight="1">
      <c r="B71" s="40"/>
      <c r="C71" s="62"/>
      <c r="D71" s="62"/>
      <c r="E71" s="390" t="str">
        <f>E7</f>
        <v>II/169 a II/145 Dlouhá ves - Radešov,  úsek B</v>
      </c>
      <c r="F71" s="391"/>
      <c r="G71" s="391"/>
      <c r="H71" s="391"/>
      <c r="I71" s="164"/>
      <c r="J71" s="62"/>
      <c r="K71" s="62"/>
      <c r="L71" s="60"/>
    </row>
    <row r="72" spans="2:12" s="1" customFormat="1" ht="14.4" customHeight="1">
      <c r="B72" s="40"/>
      <c r="C72" s="64" t="s">
        <v>124</v>
      </c>
      <c r="D72" s="62"/>
      <c r="E72" s="62"/>
      <c r="F72" s="62"/>
      <c r="G72" s="62"/>
      <c r="H72" s="62"/>
      <c r="I72" s="164"/>
      <c r="J72" s="62"/>
      <c r="K72" s="62"/>
      <c r="L72" s="60"/>
    </row>
    <row r="73" spans="2:12" s="1" customFormat="1" ht="16.2" customHeight="1">
      <c r="B73" s="40"/>
      <c r="C73" s="62"/>
      <c r="D73" s="62"/>
      <c r="E73" s="364" t="str">
        <f>E9</f>
        <v>110A - Zajištění skalních stěn a svahů km1,685-1,785</v>
      </c>
      <c r="F73" s="392"/>
      <c r="G73" s="392"/>
      <c r="H73" s="392"/>
      <c r="I73" s="164"/>
      <c r="J73" s="62"/>
      <c r="K73" s="62"/>
      <c r="L73" s="60"/>
    </row>
    <row r="74" spans="2:12" s="1" customFormat="1" ht="6.9" customHeight="1">
      <c r="B74" s="40"/>
      <c r="C74" s="62"/>
      <c r="D74" s="62"/>
      <c r="E74" s="62"/>
      <c r="F74" s="62"/>
      <c r="G74" s="62"/>
      <c r="H74" s="62"/>
      <c r="I74" s="164"/>
      <c r="J74" s="62"/>
      <c r="K74" s="62"/>
      <c r="L74" s="60"/>
    </row>
    <row r="75" spans="2:12" s="1" customFormat="1" ht="18" customHeight="1">
      <c r="B75" s="40"/>
      <c r="C75" s="64" t="s">
        <v>23</v>
      </c>
      <c r="D75" s="62"/>
      <c r="E75" s="62"/>
      <c r="F75" s="165" t="str">
        <f>F12</f>
        <v>Kraj Plzeńský, k.ú. Radešov</v>
      </c>
      <c r="G75" s="62"/>
      <c r="H75" s="62"/>
      <c r="I75" s="166" t="s">
        <v>25</v>
      </c>
      <c r="J75" s="72">
        <f>IF(J12="","",J12)</f>
        <v>43424</v>
      </c>
      <c r="K75" s="62"/>
      <c r="L75" s="60"/>
    </row>
    <row r="76" spans="2:12" s="1" customFormat="1" ht="6.9" customHeight="1">
      <c r="B76" s="40"/>
      <c r="C76" s="62"/>
      <c r="D76" s="62"/>
      <c r="E76" s="62"/>
      <c r="F76" s="62"/>
      <c r="G76" s="62"/>
      <c r="H76" s="62"/>
      <c r="I76" s="164"/>
      <c r="J76" s="62"/>
      <c r="K76" s="62"/>
      <c r="L76" s="60"/>
    </row>
    <row r="77" spans="2:12" s="1" customFormat="1" ht="13.2">
      <c r="B77" s="40"/>
      <c r="C77" s="64" t="s">
        <v>26</v>
      </c>
      <c r="D77" s="62"/>
      <c r="E77" s="62"/>
      <c r="F77" s="165" t="str">
        <f>E15</f>
        <v>Správa a údržba silnic Plzeňského kraje, p.o.</v>
      </c>
      <c r="G77" s="62"/>
      <c r="H77" s="62"/>
      <c r="I77" s="166" t="s">
        <v>33</v>
      </c>
      <c r="J77" s="165" t="str">
        <f>E21</f>
        <v>Pontex sol. s r.o.</v>
      </c>
      <c r="K77" s="62"/>
      <c r="L77" s="60"/>
    </row>
    <row r="78" spans="2:12" s="1" customFormat="1" ht="14.4" customHeight="1">
      <c r="B78" s="40"/>
      <c r="C78" s="64" t="s">
        <v>32</v>
      </c>
      <c r="D78" s="62"/>
      <c r="E78" s="62"/>
      <c r="F78" s="165" t="str">
        <f>IF(E18="","",E18)</f>
        <v>Společnost Dlouhá Ves - Radešov</v>
      </c>
      <c r="G78" s="62"/>
      <c r="H78" s="62"/>
      <c r="I78" s="164"/>
      <c r="J78" s="62"/>
      <c r="K78" s="62"/>
      <c r="L78" s="60"/>
    </row>
    <row r="79" spans="2:12" s="1" customFormat="1" ht="10.35" customHeight="1">
      <c r="B79" s="40"/>
      <c r="C79" s="62"/>
      <c r="D79" s="62"/>
      <c r="E79" s="62"/>
      <c r="F79" s="62"/>
      <c r="G79" s="62"/>
      <c r="H79" s="62"/>
      <c r="I79" s="164"/>
      <c r="J79" s="62"/>
      <c r="K79" s="62"/>
      <c r="L79" s="60"/>
    </row>
    <row r="80" spans="2:20" s="9" customFormat="1" ht="29.25" customHeight="1">
      <c r="B80" s="167"/>
      <c r="C80" s="168" t="s">
        <v>141</v>
      </c>
      <c r="D80" s="169" t="s">
        <v>59</v>
      </c>
      <c r="E80" s="169" t="s">
        <v>55</v>
      </c>
      <c r="F80" s="169" t="s">
        <v>142</v>
      </c>
      <c r="G80" s="169" t="s">
        <v>143</v>
      </c>
      <c r="H80" s="169" t="s">
        <v>144</v>
      </c>
      <c r="I80" s="170" t="s">
        <v>145</v>
      </c>
      <c r="J80" s="169" t="s">
        <v>133</v>
      </c>
      <c r="K80" s="171" t="s">
        <v>146</v>
      </c>
      <c r="L80" s="172"/>
      <c r="M80" s="80" t="s">
        <v>147</v>
      </c>
      <c r="N80" s="81" t="s">
        <v>44</v>
      </c>
      <c r="O80" s="81" t="s">
        <v>148</v>
      </c>
      <c r="P80" s="81" t="s">
        <v>149</v>
      </c>
      <c r="Q80" s="81" t="s">
        <v>150</v>
      </c>
      <c r="R80" s="81" t="s">
        <v>151</v>
      </c>
      <c r="S80" s="81" t="s">
        <v>152</v>
      </c>
      <c r="T80" s="82" t="s">
        <v>153</v>
      </c>
    </row>
    <row r="81" spans="2:63" s="1" customFormat="1" ht="29.25" customHeight="1">
      <c r="B81" s="40"/>
      <c r="C81" s="86" t="s">
        <v>134</v>
      </c>
      <c r="D81" s="62"/>
      <c r="E81" s="62"/>
      <c r="F81" s="62"/>
      <c r="G81" s="62"/>
      <c r="H81" s="62"/>
      <c r="I81" s="164"/>
      <c r="J81" s="173">
        <f>BK81</f>
        <v>1245651.26</v>
      </c>
      <c r="K81" s="62"/>
      <c r="L81" s="60"/>
      <c r="M81" s="83"/>
      <c r="N81" s="84"/>
      <c r="O81" s="84"/>
      <c r="P81" s="174">
        <f>P82</f>
        <v>0</v>
      </c>
      <c r="Q81" s="84"/>
      <c r="R81" s="174">
        <f>R82</f>
        <v>245.04405</v>
      </c>
      <c r="S81" s="84"/>
      <c r="T81" s="175">
        <f>T82</f>
        <v>0</v>
      </c>
      <c r="AT81" s="24" t="s">
        <v>73</v>
      </c>
      <c r="AU81" s="24" t="s">
        <v>135</v>
      </c>
      <c r="BK81" s="176">
        <f>BK82</f>
        <v>1245651.26</v>
      </c>
    </row>
    <row r="82" spans="2:63" s="10" customFormat="1" ht="37.35" customHeight="1">
      <c r="B82" s="177"/>
      <c r="C82" s="178"/>
      <c r="D82" s="179" t="s">
        <v>73</v>
      </c>
      <c r="E82" s="180" t="s">
        <v>208</v>
      </c>
      <c r="F82" s="180" t="s">
        <v>209</v>
      </c>
      <c r="G82" s="178"/>
      <c r="H82" s="178"/>
      <c r="I82" s="181"/>
      <c r="J82" s="182">
        <f>BK82</f>
        <v>1245651.26</v>
      </c>
      <c r="K82" s="178"/>
      <c r="L82" s="183"/>
      <c r="M82" s="184"/>
      <c r="N82" s="185"/>
      <c r="O82" s="185"/>
      <c r="P82" s="186">
        <f>P83+P117+P128</f>
        <v>0</v>
      </c>
      <c r="Q82" s="185"/>
      <c r="R82" s="186">
        <f>R83+R117+R128</f>
        <v>245.04405</v>
      </c>
      <c r="S82" s="185"/>
      <c r="T82" s="187">
        <f>T83+T117+T128</f>
        <v>0</v>
      </c>
      <c r="AR82" s="188" t="s">
        <v>82</v>
      </c>
      <c r="AT82" s="189" t="s">
        <v>73</v>
      </c>
      <c r="AU82" s="189" t="s">
        <v>74</v>
      </c>
      <c r="AY82" s="188" t="s">
        <v>157</v>
      </c>
      <c r="BK82" s="190">
        <f>BK83+BK117+BK128</f>
        <v>1245651.26</v>
      </c>
    </row>
    <row r="83" spans="2:63" s="10" customFormat="1" ht="19.95" customHeight="1">
      <c r="B83" s="177"/>
      <c r="C83" s="178"/>
      <c r="D83" s="179" t="s">
        <v>73</v>
      </c>
      <c r="E83" s="191" t="s">
        <v>82</v>
      </c>
      <c r="F83" s="191" t="s">
        <v>210</v>
      </c>
      <c r="G83" s="178"/>
      <c r="H83" s="178"/>
      <c r="I83" s="181"/>
      <c r="J83" s="192">
        <f>BK83</f>
        <v>871694.2999999999</v>
      </c>
      <c r="K83" s="178"/>
      <c r="L83" s="183"/>
      <c r="M83" s="184"/>
      <c r="N83" s="185"/>
      <c r="O83" s="185"/>
      <c r="P83" s="186">
        <f>SUM(P84:P116)</f>
        <v>0</v>
      </c>
      <c r="Q83" s="185"/>
      <c r="R83" s="186">
        <f>SUM(R84:R116)</f>
        <v>6.56105</v>
      </c>
      <c r="S83" s="185"/>
      <c r="T83" s="187">
        <f>SUM(T84:T116)</f>
        <v>0</v>
      </c>
      <c r="AR83" s="188" t="s">
        <v>82</v>
      </c>
      <c r="AT83" s="189" t="s">
        <v>73</v>
      </c>
      <c r="AU83" s="189" t="s">
        <v>82</v>
      </c>
      <c r="AY83" s="188" t="s">
        <v>157</v>
      </c>
      <c r="BK83" s="190">
        <f>SUM(BK84:BK116)</f>
        <v>871694.2999999999</v>
      </c>
    </row>
    <row r="84" spans="2:65" s="1" customFormat="1" ht="22.8" customHeight="1">
      <c r="B84" s="40"/>
      <c r="C84" s="193" t="s">
        <v>82</v>
      </c>
      <c r="D84" s="193" t="s">
        <v>160</v>
      </c>
      <c r="E84" s="194" t="s">
        <v>1349</v>
      </c>
      <c r="F84" s="195" t="s">
        <v>1350</v>
      </c>
      <c r="G84" s="196" t="s">
        <v>226</v>
      </c>
      <c r="H84" s="197">
        <v>20</v>
      </c>
      <c r="I84" s="198">
        <v>439.64</v>
      </c>
      <c r="J84" s="199">
        <f>ROUND(I84*H84,2)</f>
        <v>8792.8</v>
      </c>
      <c r="K84" s="195" t="s">
        <v>214</v>
      </c>
      <c r="L84" s="60"/>
      <c r="M84" s="200" t="s">
        <v>21</v>
      </c>
      <c r="N84" s="201" t="s">
        <v>45</v>
      </c>
      <c r="O84" s="41"/>
      <c r="P84" s="202">
        <f>O84*H84</f>
        <v>0</v>
      </c>
      <c r="Q84" s="202">
        <v>0</v>
      </c>
      <c r="R84" s="202">
        <f>Q84*H84</f>
        <v>0</v>
      </c>
      <c r="S84" s="202">
        <v>0</v>
      </c>
      <c r="T84" s="203">
        <f>S84*H84</f>
        <v>0</v>
      </c>
      <c r="AR84" s="24" t="s">
        <v>164</v>
      </c>
      <c r="AT84" s="24" t="s">
        <v>160</v>
      </c>
      <c r="AU84" s="24" t="s">
        <v>85</v>
      </c>
      <c r="AY84" s="24" t="s">
        <v>157</v>
      </c>
      <c r="BE84" s="204">
        <f>IF(N84="základní",J84,0)</f>
        <v>8792.8</v>
      </c>
      <c r="BF84" s="204">
        <f>IF(N84="snížená",J84,0)</f>
        <v>0</v>
      </c>
      <c r="BG84" s="204">
        <f>IF(N84="zákl. přenesená",J84,0)</f>
        <v>0</v>
      </c>
      <c r="BH84" s="204">
        <f>IF(N84="sníž. přenesená",J84,0)</f>
        <v>0</v>
      </c>
      <c r="BI84" s="204">
        <f>IF(N84="nulová",J84,0)</f>
        <v>0</v>
      </c>
      <c r="BJ84" s="24" t="s">
        <v>82</v>
      </c>
      <c r="BK84" s="204">
        <f>ROUND(I84*H84,2)</f>
        <v>8792.8</v>
      </c>
      <c r="BL84" s="24" t="s">
        <v>164</v>
      </c>
      <c r="BM84" s="24" t="s">
        <v>1351</v>
      </c>
    </row>
    <row r="85" spans="2:47" s="1" customFormat="1" ht="216">
      <c r="B85" s="40"/>
      <c r="C85" s="62"/>
      <c r="D85" s="207" t="s">
        <v>216</v>
      </c>
      <c r="E85" s="62"/>
      <c r="F85" s="227" t="s">
        <v>1352</v>
      </c>
      <c r="G85" s="62"/>
      <c r="H85" s="62"/>
      <c r="I85" s="164"/>
      <c r="J85" s="62"/>
      <c r="K85" s="62"/>
      <c r="L85" s="60"/>
      <c r="M85" s="228"/>
      <c r="N85" s="41"/>
      <c r="O85" s="41"/>
      <c r="P85" s="41"/>
      <c r="Q85" s="41"/>
      <c r="R85" s="41"/>
      <c r="S85" s="41"/>
      <c r="T85" s="77"/>
      <c r="AT85" s="24" t="s">
        <v>216</v>
      </c>
      <c r="AU85" s="24" t="s">
        <v>85</v>
      </c>
    </row>
    <row r="86" spans="2:65" s="1" customFormat="1" ht="22.8" customHeight="1">
      <c r="B86" s="40"/>
      <c r="C86" s="193" t="s">
        <v>85</v>
      </c>
      <c r="D86" s="193" t="s">
        <v>160</v>
      </c>
      <c r="E86" s="194" t="s">
        <v>1353</v>
      </c>
      <c r="F86" s="195" t="s">
        <v>1354</v>
      </c>
      <c r="G86" s="196" t="s">
        <v>226</v>
      </c>
      <c r="H86" s="197">
        <v>10</v>
      </c>
      <c r="I86" s="198">
        <v>2648.75</v>
      </c>
      <c r="J86" s="199">
        <f>ROUND(I86*H86,2)</f>
        <v>26487.5</v>
      </c>
      <c r="K86" s="195" t="s">
        <v>214</v>
      </c>
      <c r="L86" s="60"/>
      <c r="M86" s="200" t="s">
        <v>21</v>
      </c>
      <c r="N86" s="201" t="s">
        <v>45</v>
      </c>
      <c r="O86" s="41"/>
      <c r="P86" s="202">
        <f>O86*H86</f>
        <v>0</v>
      </c>
      <c r="Q86" s="202">
        <v>0</v>
      </c>
      <c r="R86" s="202">
        <f>Q86*H86</f>
        <v>0</v>
      </c>
      <c r="S86" s="202">
        <v>0</v>
      </c>
      <c r="T86" s="203">
        <f>S86*H86</f>
        <v>0</v>
      </c>
      <c r="AR86" s="24" t="s">
        <v>164</v>
      </c>
      <c r="AT86" s="24" t="s">
        <v>160</v>
      </c>
      <c r="AU86" s="24" t="s">
        <v>85</v>
      </c>
      <c r="AY86" s="24" t="s">
        <v>157</v>
      </c>
      <c r="BE86" s="204">
        <f>IF(N86="základní",J86,0)</f>
        <v>26487.5</v>
      </c>
      <c r="BF86" s="204">
        <f>IF(N86="snížená",J86,0)</f>
        <v>0</v>
      </c>
      <c r="BG86" s="204">
        <f>IF(N86="zákl. přenesená",J86,0)</f>
        <v>0</v>
      </c>
      <c r="BH86" s="204">
        <f>IF(N86="sníž. přenesená",J86,0)</f>
        <v>0</v>
      </c>
      <c r="BI86" s="204">
        <f>IF(N86="nulová",J86,0)</f>
        <v>0</v>
      </c>
      <c r="BJ86" s="24" t="s">
        <v>82</v>
      </c>
      <c r="BK86" s="204">
        <f>ROUND(I86*H86,2)</f>
        <v>26487.5</v>
      </c>
      <c r="BL86" s="24" t="s">
        <v>164</v>
      </c>
      <c r="BM86" s="24" t="s">
        <v>1355</v>
      </c>
    </row>
    <row r="87" spans="2:47" s="1" customFormat="1" ht="216">
      <c r="B87" s="40"/>
      <c r="C87" s="62"/>
      <c r="D87" s="207" t="s">
        <v>216</v>
      </c>
      <c r="E87" s="62"/>
      <c r="F87" s="227" t="s">
        <v>1352</v>
      </c>
      <c r="G87" s="62"/>
      <c r="H87" s="62"/>
      <c r="I87" s="164"/>
      <c r="J87" s="62"/>
      <c r="K87" s="62"/>
      <c r="L87" s="60"/>
      <c r="M87" s="228"/>
      <c r="N87" s="41"/>
      <c r="O87" s="41"/>
      <c r="P87" s="41"/>
      <c r="Q87" s="41"/>
      <c r="R87" s="41"/>
      <c r="S87" s="41"/>
      <c r="T87" s="77"/>
      <c r="AT87" s="24" t="s">
        <v>216</v>
      </c>
      <c r="AU87" s="24" t="s">
        <v>85</v>
      </c>
    </row>
    <row r="88" spans="2:65" s="1" customFormat="1" ht="34.2" customHeight="1">
      <c r="B88" s="40"/>
      <c r="C88" s="193" t="s">
        <v>180</v>
      </c>
      <c r="D88" s="193" t="s">
        <v>160</v>
      </c>
      <c r="E88" s="194" t="s">
        <v>1356</v>
      </c>
      <c r="F88" s="195" t="s">
        <v>1357</v>
      </c>
      <c r="G88" s="196" t="s">
        <v>275</v>
      </c>
      <c r="H88" s="197">
        <v>15</v>
      </c>
      <c r="I88" s="198">
        <v>110.52</v>
      </c>
      <c r="J88" s="199">
        <f>ROUND(I88*H88,2)</f>
        <v>1657.8</v>
      </c>
      <c r="K88" s="195" t="s">
        <v>214</v>
      </c>
      <c r="L88" s="60"/>
      <c r="M88" s="200" t="s">
        <v>21</v>
      </c>
      <c r="N88" s="201" t="s">
        <v>45</v>
      </c>
      <c r="O88" s="41"/>
      <c r="P88" s="202">
        <f>O88*H88</f>
        <v>0</v>
      </c>
      <c r="Q88" s="202">
        <v>0</v>
      </c>
      <c r="R88" s="202">
        <f>Q88*H88</f>
        <v>0</v>
      </c>
      <c r="S88" s="202">
        <v>0</v>
      </c>
      <c r="T88" s="203">
        <f>S88*H88</f>
        <v>0</v>
      </c>
      <c r="AR88" s="24" t="s">
        <v>164</v>
      </c>
      <c r="AT88" s="24" t="s">
        <v>160</v>
      </c>
      <c r="AU88" s="24" t="s">
        <v>85</v>
      </c>
      <c r="AY88" s="24" t="s">
        <v>157</v>
      </c>
      <c r="BE88" s="204">
        <f>IF(N88="základní",J88,0)</f>
        <v>1657.8</v>
      </c>
      <c r="BF88" s="204">
        <f>IF(N88="snížená",J88,0)</f>
        <v>0</v>
      </c>
      <c r="BG88" s="204">
        <f>IF(N88="zákl. přenesená",J88,0)</f>
        <v>0</v>
      </c>
      <c r="BH88" s="204">
        <f>IF(N88="sníž. přenesená",J88,0)</f>
        <v>0</v>
      </c>
      <c r="BI88" s="204">
        <f>IF(N88="nulová",J88,0)</f>
        <v>0</v>
      </c>
      <c r="BJ88" s="24" t="s">
        <v>82</v>
      </c>
      <c r="BK88" s="204">
        <f>ROUND(I88*H88,2)</f>
        <v>1657.8</v>
      </c>
      <c r="BL88" s="24" t="s">
        <v>164</v>
      </c>
      <c r="BM88" s="24" t="s">
        <v>1358</v>
      </c>
    </row>
    <row r="89" spans="2:47" s="1" customFormat="1" ht="132">
      <c r="B89" s="40"/>
      <c r="C89" s="62"/>
      <c r="D89" s="207" t="s">
        <v>216</v>
      </c>
      <c r="E89" s="62"/>
      <c r="F89" s="227" t="s">
        <v>1359</v>
      </c>
      <c r="G89" s="62"/>
      <c r="H89" s="62"/>
      <c r="I89" s="164"/>
      <c r="J89" s="62"/>
      <c r="K89" s="62"/>
      <c r="L89" s="60"/>
      <c r="M89" s="228"/>
      <c r="N89" s="41"/>
      <c r="O89" s="41"/>
      <c r="P89" s="41"/>
      <c r="Q89" s="41"/>
      <c r="R89" s="41"/>
      <c r="S89" s="41"/>
      <c r="T89" s="77"/>
      <c r="AT89" s="24" t="s">
        <v>216</v>
      </c>
      <c r="AU89" s="24" t="s">
        <v>85</v>
      </c>
    </row>
    <row r="90" spans="2:51" s="12" customFormat="1" ht="13.5">
      <c r="B90" s="216"/>
      <c r="C90" s="217"/>
      <c r="D90" s="207" t="s">
        <v>166</v>
      </c>
      <c r="E90" s="218" t="s">
        <v>21</v>
      </c>
      <c r="F90" s="219" t="s">
        <v>1360</v>
      </c>
      <c r="G90" s="217"/>
      <c r="H90" s="220">
        <v>15</v>
      </c>
      <c r="I90" s="221"/>
      <c r="J90" s="217"/>
      <c r="K90" s="217"/>
      <c r="L90" s="222"/>
      <c r="M90" s="223"/>
      <c r="N90" s="224"/>
      <c r="O90" s="224"/>
      <c r="P90" s="224"/>
      <c r="Q90" s="224"/>
      <c r="R90" s="224"/>
      <c r="S90" s="224"/>
      <c r="T90" s="225"/>
      <c r="AT90" s="226" t="s">
        <v>166</v>
      </c>
      <c r="AU90" s="226" t="s">
        <v>85</v>
      </c>
      <c r="AV90" s="12" t="s">
        <v>85</v>
      </c>
      <c r="AW90" s="12" t="s">
        <v>37</v>
      </c>
      <c r="AX90" s="12" t="s">
        <v>82</v>
      </c>
      <c r="AY90" s="226" t="s">
        <v>157</v>
      </c>
    </row>
    <row r="91" spans="2:65" s="1" customFormat="1" ht="45.6" customHeight="1">
      <c r="B91" s="40"/>
      <c r="C91" s="193" t="s">
        <v>164</v>
      </c>
      <c r="D91" s="193" t="s">
        <v>160</v>
      </c>
      <c r="E91" s="194" t="s">
        <v>1361</v>
      </c>
      <c r="F91" s="195" t="s">
        <v>1362</v>
      </c>
      <c r="G91" s="196" t="s">
        <v>213</v>
      </c>
      <c r="H91" s="197">
        <v>1000</v>
      </c>
      <c r="I91" s="198">
        <v>142.23</v>
      </c>
      <c r="J91" s="199">
        <f>ROUND(I91*H91,2)</f>
        <v>142230</v>
      </c>
      <c r="K91" s="195" t="s">
        <v>214</v>
      </c>
      <c r="L91" s="60"/>
      <c r="M91" s="200" t="s">
        <v>21</v>
      </c>
      <c r="N91" s="201" t="s">
        <v>45</v>
      </c>
      <c r="O91" s="41"/>
      <c r="P91" s="202">
        <f>O91*H91</f>
        <v>0</v>
      </c>
      <c r="Q91" s="202">
        <v>0</v>
      </c>
      <c r="R91" s="202">
        <f>Q91*H91</f>
        <v>0</v>
      </c>
      <c r="S91" s="202">
        <v>0</v>
      </c>
      <c r="T91" s="203">
        <f>S91*H91</f>
        <v>0</v>
      </c>
      <c r="AR91" s="24" t="s">
        <v>164</v>
      </c>
      <c r="AT91" s="24" t="s">
        <v>160</v>
      </c>
      <c r="AU91" s="24" t="s">
        <v>85</v>
      </c>
      <c r="AY91" s="24" t="s">
        <v>157</v>
      </c>
      <c r="BE91" s="204">
        <f>IF(N91="základní",J91,0)</f>
        <v>142230</v>
      </c>
      <c r="BF91" s="204">
        <f>IF(N91="snížená",J91,0)</f>
        <v>0</v>
      </c>
      <c r="BG91" s="204">
        <f>IF(N91="zákl. přenesená",J91,0)</f>
        <v>0</v>
      </c>
      <c r="BH91" s="204">
        <f>IF(N91="sníž. přenesená",J91,0)</f>
        <v>0</v>
      </c>
      <c r="BI91" s="204">
        <f>IF(N91="nulová",J91,0)</f>
        <v>0</v>
      </c>
      <c r="BJ91" s="24" t="s">
        <v>82</v>
      </c>
      <c r="BK91" s="204">
        <f>ROUND(I91*H91,2)</f>
        <v>142230</v>
      </c>
      <c r="BL91" s="24" t="s">
        <v>164</v>
      </c>
      <c r="BM91" s="24" t="s">
        <v>1363</v>
      </c>
    </row>
    <row r="92" spans="2:47" s="1" customFormat="1" ht="156">
      <c r="B92" s="40"/>
      <c r="C92" s="62"/>
      <c r="D92" s="207" t="s">
        <v>216</v>
      </c>
      <c r="E92" s="62"/>
      <c r="F92" s="227" t="s">
        <v>1364</v>
      </c>
      <c r="G92" s="62"/>
      <c r="H92" s="62"/>
      <c r="I92" s="164"/>
      <c r="J92" s="62"/>
      <c r="K92" s="62"/>
      <c r="L92" s="60"/>
      <c r="M92" s="228"/>
      <c r="N92" s="41"/>
      <c r="O92" s="41"/>
      <c r="P92" s="41"/>
      <c r="Q92" s="41"/>
      <c r="R92" s="41"/>
      <c r="S92" s="41"/>
      <c r="T92" s="77"/>
      <c r="AT92" s="24" t="s">
        <v>216</v>
      </c>
      <c r="AU92" s="24" t="s">
        <v>85</v>
      </c>
    </row>
    <row r="93" spans="2:51" s="12" customFormat="1" ht="13.5">
      <c r="B93" s="216"/>
      <c r="C93" s="217"/>
      <c r="D93" s="207" t="s">
        <v>166</v>
      </c>
      <c r="E93" s="218" t="s">
        <v>21</v>
      </c>
      <c r="F93" s="219" t="s">
        <v>1365</v>
      </c>
      <c r="G93" s="217"/>
      <c r="H93" s="220">
        <v>1000</v>
      </c>
      <c r="I93" s="221"/>
      <c r="J93" s="217"/>
      <c r="K93" s="217"/>
      <c r="L93" s="222"/>
      <c r="M93" s="223"/>
      <c r="N93" s="224"/>
      <c r="O93" s="224"/>
      <c r="P93" s="224"/>
      <c r="Q93" s="224"/>
      <c r="R93" s="224"/>
      <c r="S93" s="224"/>
      <c r="T93" s="225"/>
      <c r="AT93" s="226" t="s">
        <v>166</v>
      </c>
      <c r="AU93" s="226" t="s">
        <v>85</v>
      </c>
      <c r="AV93" s="12" t="s">
        <v>85</v>
      </c>
      <c r="AW93" s="12" t="s">
        <v>37</v>
      </c>
      <c r="AX93" s="12" t="s">
        <v>82</v>
      </c>
      <c r="AY93" s="226" t="s">
        <v>157</v>
      </c>
    </row>
    <row r="94" spans="2:65" s="1" customFormat="1" ht="22.8" customHeight="1">
      <c r="B94" s="40"/>
      <c r="C94" s="193" t="s">
        <v>156</v>
      </c>
      <c r="D94" s="193" t="s">
        <v>160</v>
      </c>
      <c r="E94" s="194" t="s">
        <v>1366</v>
      </c>
      <c r="F94" s="195" t="s">
        <v>1367</v>
      </c>
      <c r="G94" s="196" t="s">
        <v>275</v>
      </c>
      <c r="H94" s="197">
        <v>80</v>
      </c>
      <c r="I94" s="198">
        <v>2028.15</v>
      </c>
      <c r="J94" s="199">
        <f>ROUND(I94*H94,2)</f>
        <v>162252</v>
      </c>
      <c r="K94" s="195" t="s">
        <v>214</v>
      </c>
      <c r="L94" s="60"/>
      <c r="M94" s="200" t="s">
        <v>21</v>
      </c>
      <c r="N94" s="201" t="s">
        <v>45</v>
      </c>
      <c r="O94" s="41"/>
      <c r="P94" s="202">
        <f>O94*H94</f>
        <v>0</v>
      </c>
      <c r="Q94" s="202">
        <v>0</v>
      </c>
      <c r="R94" s="202">
        <f>Q94*H94</f>
        <v>0</v>
      </c>
      <c r="S94" s="202">
        <v>0</v>
      </c>
      <c r="T94" s="203">
        <f>S94*H94</f>
        <v>0</v>
      </c>
      <c r="AR94" s="24" t="s">
        <v>164</v>
      </c>
      <c r="AT94" s="24" t="s">
        <v>160</v>
      </c>
      <c r="AU94" s="24" t="s">
        <v>85</v>
      </c>
      <c r="AY94" s="24" t="s">
        <v>157</v>
      </c>
      <c r="BE94" s="204">
        <f>IF(N94="základní",J94,0)</f>
        <v>162252</v>
      </c>
      <c r="BF94" s="204">
        <f>IF(N94="snížená",J94,0)</f>
        <v>0</v>
      </c>
      <c r="BG94" s="204">
        <f>IF(N94="zákl. přenesená",J94,0)</f>
        <v>0</v>
      </c>
      <c r="BH94" s="204">
        <f>IF(N94="sníž. přenesená",J94,0)</f>
        <v>0</v>
      </c>
      <c r="BI94" s="204">
        <f>IF(N94="nulová",J94,0)</f>
        <v>0</v>
      </c>
      <c r="BJ94" s="24" t="s">
        <v>82</v>
      </c>
      <c r="BK94" s="204">
        <f>ROUND(I94*H94,2)</f>
        <v>162252</v>
      </c>
      <c r="BL94" s="24" t="s">
        <v>164</v>
      </c>
      <c r="BM94" s="24" t="s">
        <v>1368</v>
      </c>
    </row>
    <row r="95" spans="2:47" s="1" customFormat="1" ht="156">
      <c r="B95" s="40"/>
      <c r="C95" s="62"/>
      <c r="D95" s="207" t="s">
        <v>216</v>
      </c>
      <c r="E95" s="62"/>
      <c r="F95" s="227" t="s">
        <v>1364</v>
      </c>
      <c r="G95" s="62"/>
      <c r="H95" s="62"/>
      <c r="I95" s="164"/>
      <c r="J95" s="62"/>
      <c r="K95" s="62"/>
      <c r="L95" s="60"/>
      <c r="M95" s="228"/>
      <c r="N95" s="41"/>
      <c r="O95" s="41"/>
      <c r="P95" s="41"/>
      <c r="Q95" s="41"/>
      <c r="R95" s="41"/>
      <c r="S95" s="41"/>
      <c r="T95" s="77"/>
      <c r="AT95" s="24" t="s">
        <v>216</v>
      </c>
      <c r="AU95" s="24" t="s">
        <v>85</v>
      </c>
    </row>
    <row r="96" spans="2:51" s="12" customFormat="1" ht="13.5">
      <c r="B96" s="216"/>
      <c r="C96" s="217"/>
      <c r="D96" s="207" t="s">
        <v>166</v>
      </c>
      <c r="E96" s="218" t="s">
        <v>21</v>
      </c>
      <c r="F96" s="219" t="s">
        <v>1369</v>
      </c>
      <c r="G96" s="217"/>
      <c r="H96" s="220">
        <v>80</v>
      </c>
      <c r="I96" s="221"/>
      <c r="J96" s="217"/>
      <c r="K96" s="217"/>
      <c r="L96" s="222"/>
      <c r="M96" s="223"/>
      <c r="N96" s="224"/>
      <c r="O96" s="224"/>
      <c r="P96" s="224"/>
      <c r="Q96" s="224"/>
      <c r="R96" s="224"/>
      <c r="S96" s="224"/>
      <c r="T96" s="225"/>
      <c r="AT96" s="226" t="s">
        <v>166</v>
      </c>
      <c r="AU96" s="226" t="s">
        <v>85</v>
      </c>
      <c r="AV96" s="12" t="s">
        <v>85</v>
      </c>
      <c r="AW96" s="12" t="s">
        <v>37</v>
      </c>
      <c r="AX96" s="12" t="s">
        <v>82</v>
      </c>
      <c r="AY96" s="226" t="s">
        <v>157</v>
      </c>
    </row>
    <row r="97" spans="2:65" s="1" customFormat="1" ht="45.6" customHeight="1">
      <c r="B97" s="40"/>
      <c r="C97" s="193" t="s">
        <v>239</v>
      </c>
      <c r="D97" s="193" t="s">
        <v>160</v>
      </c>
      <c r="E97" s="194" t="s">
        <v>1370</v>
      </c>
      <c r="F97" s="195" t="s">
        <v>1371</v>
      </c>
      <c r="G97" s="196" t="s">
        <v>275</v>
      </c>
      <c r="H97" s="197">
        <v>80</v>
      </c>
      <c r="I97" s="198">
        <v>3441.71</v>
      </c>
      <c r="J97" s="199">
        <f>ROUND(I97*H97,2)</f>
        <v>275336.8</v>
      </c>
      <c r="K97" s="195" t="s">
        <v>214</v>
      </c>
      <c r="L97" s="60"/>
      <c r="M97" s="200" t="s">
        <v>21</v>
      </c>
      <c r="N97" s="201" t="s">
        <v>45</v>
      </c>
      <c r="O97" s="41"/>
      <c r="P97" s="202">
        <f>O97*H97</f>
        <v>0</v>
      </c>
      <c r="Q97" s="202">
        <v>0</v>
      </c>
      <c r="R97" s="202">
        <f>Q97*H97</f>
        <v>0</v>
      </c>
      <c r="S97" s="202">
        <v>0</v>
      </c>
      <c r="T97" s="203">
        <f>S97*H97</f>
        <v>0</v>
      </c>
      <c r="AR97" s="24" t="s">
        <v>164</v>
      </c>
      <c r="AT97" s="24" t="s">
        <v>160</v>
      </c>
      <c r="AU97" s="24" t="s">
        <v>85</v>
      </c>
      <c r="AY97" s="24" t="s">
        <v>157</v>
      </c>
      <c r="BE97" s="204">
        <f>IF(N97="základní",J97,0)</f>
        <v>275336.8</v>
      </c>
      <c r="BF97" s="204">
        <f>IF(N97="snížená",J97,0)</f>
        <v>0</v>
      </c>
      <c r="BG97" s="204">
        <f>IF(N97="zákl. přenesená",J97,0)</f>
        <v>0</v>
      </c>
      <c r="BH97" s="204">
        <f>IF(N97="sníž. přenesená",J97,0)</f>
        <v>0</v>
      </c>
      <c r="BI97" s="204">
        <f>IF(N97="nulová",J97,0)</f>
        <v>0</v>
      </c>
      <c r="BJ97" s="24" t="s">
        <v>82</v>
      </c>
      <c r="BK97" s="204">
        <f>ROUND(I97*H97,2)</f>
        <v>275336.8</v>
      </c>
      <c r="BL97" s="24" t="s">
        <v>164</v>
      </c>
      <c r="BM97" s="24" t="s">
        <v>1372</v>
      </c>
    </row>
    <row r="98" spans="2:47" s="1" customFormat="1" ht="132">
      <c r="B98" s="40"/>
      <c r="C98" s="62"/>
      <c r="D98" s="207" t="s">
        <v>216</v>
      </c>
      <c r="E98" s="62"/>
      <c r="F98" s="227" t="s">
        <v>1373</v>
      </c>
      <c r="G98" s="62"/>
      <c r="H98" s="62"/>
      <c r="I98" s="164"/>
      <c r="J98" s="62"/>
      <c r="K98" s="62"/>
      <c r="L98" s="60"/>
      <c r="M98" s="228"/>
      <c r="N98" s="41"/>
      <c r="O98" s="41"/>
      <c r="P98" s="41"/>
      <c r="Q98" s="41"/>
      <c r="R98" s="41"/>
      <c r="S98" s="41"/>
      <c r="T98" s="77"/>
      <c r="AT98" s="24" t="s">
        <v>216</v>
      </c>
      <c r="AU98" s="24" t="s">
        <v>85</v>
      </c>
    </row>
    <row r="99" spans="2:51" s="12" customFormat="1" ht="13.5">
      <c r="B99" s="216"/>
      <c r="C99" s="217"/>
      <c r="D99" s="207" t="s">
        <v>166</v>
      </c>
      <c r="E99" s="218" t="s">
        <v>21</v>
      </c>
      <c r="F99" s="219" t="s">
        <v>677</v>
      </c>
      <c r="G99" s="217"/>
      <c r="H99" s="220">
        <v>80</v>
      </c>
      <c r="I99" s="221"/>
      <c r="J99" s="217"/>
      <c r="K99" s="217"/>
      <c r="L99" s="222"/>
      <c r="M99" s="223"/>
      <c r="N99" s="224"/>
      <c r="O99" s="224"/>
      <c r="P99" s="224"/>
      <c r="Q99" s="224"/>
      <c r="R99" s="224"/>
      <c r="S99" s="224"/>
      <c r="T99" s="225"/>
      <c r="AT99" s="226" t="s">
        <v>166</v>
      </c>
      <c r="AU99" s="226" t="s">
        <v>85</v>
      </c>
      <c r="AV99" s="12" t="s">
        <v>85</v>
      </c>
      <c r="AW99" s="12" t="s">
        <v>37</v>
      </c>
      <c r="AX99" s="12" t="s">
        <v>82</v>
      </c>
      <c r="AY99" s="226" t="s">
        <v>157</v>
      </c>
    </row>
    <row r="100" spans="2:65" s="1" customFormat="1" ht="34.2" customHeight="1">
      <c r="B100" s="40"/>
      <c r="C100" s="193" t="s">
        <v>245</v>
      </c>
      <c r="D100" s="193" t="s">
        <v>160</v>
      </c>
      <c r="E100" s="194" t="s">
        <v>1374</v>
      </c>
      <c r="F100" s="195" t="s">
        <v>1375</v>
      </c>
      <c r="G100" s="196" t="s">
        <v>275</v>
      </c>
      <c r="H100" s="197">
        <v>5</v>
      </c>
      <c r="I100" s="198">
        <v>4781.51</v>
      </c>
      <c r="J100" s="199">
        <f>ROUND(I100*H100,2)</f>
        <v>23907.55</v>
      </c>
      <c r="K100" s="195" t="s">
        <v>214</v>
      </c>
      <c r="L100" s="60"/>
      <c r="M100" s="200" t="s">
        <v>21</v>
      </c>
      <c r="N100" s="201" t="s">
        <v>45</v>
      </c>
      <c r="O100" s="41"/>
      <c r="P100" s="202">
        <f>O100*H100</f>
        <v>0</v>
      </c>
      <c r="Q100" s="202">
        <v>0.00158</v>
      </c>
      <c r="R100" s="202">
        <f>Q100*H100</f>
        <v>0.0079</v>
      </c>
      <c r="S100" s="202">
        <v>0</v>
      </c>
      <c r="T100" s="203">
        <f>S100*H100</f>
        <v>0</v>
      </c>
      <c r="AR100" s="24" t="s">
        <v>164</v>
      </c>
      <c r="AT100" s="24" t="s">
        <v>160</v>
      </c>
      <c r="AU100" s="24" t="s">
        <v>85</v>
      </c>
      <c r="AY100" s="24" t="s">
        <v>157</v>
      </c>
      <c r="BE100" s="204">
        <f>IF(N100="základní",J100,0)</f>
        <v>23907.55</v>
      </c>
      <c r="BF100" s="204">
        <f>IF(N100="snížená",J100,0)</f>
        <v>0</v>
      </c>
      <c r="BG100" s="204">
        <f>IF(N100="zákl. přenesená",J100,0)</f>
        <v>0</v>
      </c>
      <c r="BH100" s="204">
        <f>IF(N100="sníž. přenesená",J100,0)</f>
        <v>0</v>
      </c>
      <c r="BI100" s="204">
        <f>IF(N100="nulová",J100,0)</f>
        <v>0</v>
      </c>
      <c r="BJ100" s="24" t="s">
        <v>82</v>
      </c>
      <c r="BK100" s="204">
        <f>ROUND(I100*H100,2)</f>
        <v>23907.55</v>
      </c>
      <c r="BL100" s="24" t="s">
        <v>164</v>
      </c>
      <c r="BM100" s="24" t="s">
        <v>1376</v>
      </c>
    </row>
    <row r="101" spans="2:47" s="1" customFormat="1" ht="132">
      <c r="B101" s="40"/>
      <c r="C101" s="62"/>
      <c r="D101" s="207" t="s">
        <v>216</v>
      </c>
      <c r="E101" s="62"/>
      <c r="F101" s="227" t="s">
        <v>1373</v>
      </c>
      <c r="G101" s="62"/>
      <c r="H101" s="62"/>
      <c r="I101" s="164"/>
      <c r="J101" s="62"/>
      <c r="K101" s="62"/>
      <c r="L101" s="60"/>
      <c r="M101" s="228"/>
      <c r="N101" s="41"/>
      <c r="O101" s="41"/>
      <c r="P101" s="41"/>
      <c r="Q101" s="41"/>
      <c r="R101" s="41"/>
      <c r="S101" s="41"/>
      <c r="T101" s="77"/>
      <c r="AT101" s="24" t="s">
        <v>216</v>
      </c>
      <c r="AU101" s="24" t="s">
        <v>85</v>
      </c>
    </row>
    <row r="102" spans="2:51" s="12" customFormat="1" ht="13.5">
      <c r="B102" s="216"/>
      <c r="C102" s="217"/>
      <c r="D102" s="207" t="s">
        <v>166</v>
      </c>
      <c r="E102" s="218" t="s">
        <v>21</v>
      </c>
      <c r="F102" s="219" t="s">
        <v>156</v>
      </c>
      <c r="G102" s="217"/>
      <c r="H102" s="220">
        <v>5</v>
      </c>
      <c r="I102" s="221"/>
      <c r="J102" s="217"/>
      <c r="K102" s="217"/>
      <c r="L102" s="222"/>
      <c r="M102" s="223"/>
      <c r="N102" s="224"/>
      <c r="O102" s="224"/>
      <c r="P102" s="224"/>
      <c r="Q102" s="224"/>
      <c r="R102" s="224"/>
      <c r="S102" s="224"/>
      <c r="T102" s="225"/>
      <c r="AT102" s="226" t="s">
        <v>166</v>
      </c>
      <c r="AU102" s="226" t="s">
        <v>85</v>
      </c>
      <c r="AV102" s="12" t="s">
        <v>85</v>
      </c>
      <c r="AW102" s="12" t="s">
        <v>37</v>
      </c>
      <c r="AX102" s="12" t="s">
        <v>82</v>
      </c>
      <c r="AY102" s="226" t="s">
        <v>157</v>
      </c>
    </row>
    <row r="103" spans="2:65" s="1" customFormat="1" ht="45.6" customHeight="1">
      <c r="B103" s="40"/>
      <c r="C103" s="193" t="s">
        <v>251</v>
      </c>
      <c r="D103" s="193" t="s">
        <v>160</v>
      </c>
      <c r="E103" s="194" t="s">
        <v>1377</v>
      </c>
      <c r="F103" s="195" t="s">
        <v>1378</v>
      </c>
      <c r="G103" s="196" t="s">
        <v>275</v>
      </c>
      <c r="H103" s="197">
        <v>5</v>
      </c>
      <c r="I103" s="198">
        <v>28885.75</v>
      </c>
      <c r="J103" s="199">
        <f>ROUND(I103*H103,2)</f>
        <v>144428.75</v>
      </c>
      <c r="K103" s="195" t="s">
        <v>214</v>
      </c>
      <c r="L103" s="60"/>
      <c r="M103" s="200" t="s">
        <v>21</v>
      </c>
      <c r="N103" s="201" t="s">
        <v>45</v>
      </c>
      <c r="O103" s="41"/>
      <c r="P103" s="202">
        <f>O103*H103</f>
        <v>0</v>
      </c>
      <c r="Q103" s="202">
        <v>1.31063</v>
      </c>
      <c r="R103" s="202">
        <f>Q103*H103</f>
        <v>6.55315</v>
      </c>
      <c r="S103" s="202">
        <v>0</v>
      </c>
      <c r="T103" s="203">
        <f>S103*H103</f>
        <v>0</v>
      </c>
      <c r="AR103" s="24" t="s">
        <v>164</v>
      </c>
      <c r="AT103" s="24" t="s">
        <v>160</v>
      </c>
      <c r="AU103" s="24" t="s">
        <v>85</v>
      </c>
      <c r="AY103" s="24" t="s">
        <v>157</v>
      </c>
      <c r="BE103" s="204">
        <f>IF(N103="základní",J103,0)</f>
        <v>144428.75</v>
      </c>
      <c r="BF103" s="204">
        <f>IF(N103="snížená",J103,0)</f>
        <v>0</v>
      </c>
      <c r="BG103" s="204">
        <f>IF(N103="zákl. přenesená",J103,0)</f>
        <v>0</v>
      </c>
      <c r="BH103" s="204">
        <f>IF(N103="sníž. přenesená",J103,0)</f>
        <v>0</v>
      </c>
      <c r="BI103" s="204">
        <f>IF(N103="nulová",J103,0)</f>
        <v>0</v>
      </c>
      <c r="BJ103" s="24" t="s">
        <v>82</v>
      </c>
      <c r="BK103" s="204">
        <f>ROUND(I103*H103,2)</f>
        <v>144428.75</v>
      </c>
      <c r="BL103" s="24" t="s">
        <v>164</v>
      </c>
      <c r="BM103" s="24" t="s">
        <v>1379</v>
      </c>
    </row>
    <row r="104" spans="2:47" s="1" customFormat="1" ht="216">
      <c r="B104" s="40"/>
      <c r="C104" s="62"/>
      <c r="D104" s="207" t="s">
        <v>216</v>
      </c>
      <c r="E104" s="62"/>
      <c r="F104" s="227" t="s">
        <v>1380</v>
      </c>
      <c r="G104" s="62"/>
      <c r="H104" s="62"/>
      <c r="I104" s="164"/>
      <c r="J104" s="62"/>
      <c r="K104" s="62"/>
      <c r="L104" s="60"/>
      <c r="M104" s="228"/>
      <c r="N104" s="41"/>
      <c r="O104" s="41"/>
      <c r="P104" s="41"/>
      <c r="Q104" s="41"/>
      <c r="R104" s="41"/>
      <c r="S104" s="41"/>
      <c r="T104" s="77"/>
      <c r="AT104" s="24" t="s">
        <v>216</v>
      </c>
      <c r="AU104" s="24" t="s">
        <v>85</v>
      </c>
    </row>
    <row r="105" spans="2:51" s="12" customFormat="1" ht="13.5">
      <c r="B105" s="216"/>
      <c r="C105" s="217"/>
      <c r="D105" s="207" t="s">
        <v>166</v>
      </c>
      <c r="E105" s="218" t="s">
        <v>21</v>
      </c>
      <c r="F105" s="219" t="s">
        <v>156</v>
      </c>
      <c r="G105" s="217"/>
      <c r="H105" s="220">
        <v>5</v>
      </c>
      <c r="I105" s="221"/>
      <c r="J105" s="217"/>
      <c r="K105" s="217"/>
      <c r="L105" s="222"/>
      <c r="M105" s="223"/>
      <c r="N105" s="224"/>
      <c r="O105" s="224"/>
      <c r="P105" s="224"/>
      <c r="Q105" s="224"/>
      <c r="R105" s="224"/>
      <c r="S105" s="224"/>
      <c r="T105" s="225"/>
      <c r="AT105" s="226" t="s">
        <v>166</v>
      </c>
      <c r="AU105" s="226" t="s">
        <v>85</v>
      </c>
      <c r="AV105" s="12" t="s">
        <v>85</v>
      </c>
      <c r="AW105" s="12" t="s">
        <v>37</v>
      </c>
      <c r="AX105" s="12" t="s">
        <v>82</v>
      </c>
      <c r="AY105" s="226" t="s">
        <v>157</v>
      </c>
    </row>
    <row r="106" spans="2:65" s="1" customFormat="1" ht="34.2" customHeight="1">
      <c r="B106" s="40"/>
      <c r="C106" s="193" t="s">
        <v>256</v>
      </c>
      <c r="D106" s="193" t="s">
        <v>160</v>
      </c>
      <c r="E106" s="194" t="s">
        <v>388</v>
      </c>
      <c r="F106" s="195" t="s">
        <v>389</v>
      </c>
      <c r="G106" s="196" t="s">
        <v>226</v>
      </c>
      <c r="H106" s="197">
        <v>20</v>
      </c>
      <c r="I106" s="198">
        <v>40.35</v>
      </c>
      <c r="J106" s="199">
        <f>ROUND(I106*H106,2)</f>
        <v>807</v>
      </c>
      <c r="K106" s="195" t="s">
        <v>214</v>
      </c>
      <c r="L106" s="60"/>
      <c r="M106" s="200" t="s">
        <v>21</v>
      </c>
      <c r="N106" s="201" t="s">
        <v>45</v>
      </c>
      <c r="O106" s="41"/>
      <c r="P106" s="202">
        <f>O106*H106</f>
        <v>0</v>
      </c>
      <c r="Q106" s="202">
        <v>0</v>
      </c>
      <c r="R106" s="202">
        <f>Q106*H106</f>
        <v>0</v>
      </c>
      <c r="S106" s="202">
        <v>0</v>
      </c>
      <c r="T106" s="203">
        <f>S106*H106</f>
        <v>0</v>
      </c>
      <c r="AR106" s="24" t="s">
        <v>164</v>
      </c>
      <c r="AT106" s="24" t="s">
        <v>160</v>
      </c>
      <c r="AU106" s="24" t="s">
        <v>85</v>
      </c>
      <c r="AY106" s="24" t="s">
        <v>157</v>
      </c>
      <c r="BE106" s="204">
        <f>IF(N106="základní",J106,0)</f>
        <v>807</v>
      </c>
      <c r="BF106" s="204">
        <f>IF(N106="snížená",J106,0)</f>
        <v>0</v>
      </c>
      <c r="BG106" s="204">
        <f>IF(N106="zákl. přenesená",J106,0)</f>
        <v>0</v>
      </c>
      <c r="BH106" s="204">
        <f>IF(N106="sníž. přenesená",J106,0)</f>
        <v>0</v>
      </c>
      <c r="BI106" s="204">
        <f>IF(N106="nulová",J106,0)</f>
        <v>0</v>
      </c>
      <c r="BJ106" s="24" t="s">
        <v>82</v>
      </c>
      <c r="BK106" s="204">
        <f>ROUND(I106*H106,2)</f>
        <v>807</v>
      </c>
      <c r="BL106" s="24" t="s">
        <v>164</v>
      </c>
      <c r="BM106" s="24" t="s">
        <v>1381</v>
      </c>
    </row>
    <row r="107" spans="2:47" s="1" customFormat="1" ht="48">
      <c r="B107" s="40"/>
      <c r="C107" s="62"/>
      <c r="D107" s="207" t="s">
        <v>216</v>
      </c>
      <c r="E107" s="62"/>
      <c r="F107" s="227" t="s">
        <v>380</v>
      </c>
      <c r="G107" s="62"/>
      <c r="H107" s="62"/>
      <c r="I107" s="164"/>
      <c r="J107" s="62"/>
      <c r="K107" s="62"/>
      <c r="L107" s="60"/>
      <c r="M107" s="228"/>
      <c r="N107" s="41"/>
      <c r="O107" s="41"/>
      <c r="P107" s="41"/>
      <c r="Q107" s="41"/>
      <c r="R107" s="41"/>
      <c r="S107" s="41"/>
      <c r="T107" s="77"/>
      <c r="AT107" s="24" t="s">
        <v>216</v>
      </c>
      <c r="AU107" s="24" t="s">
        <v>85</v>
      </c>
    </row>
    <row r="108" spans="2:65" s="1" customFormat="1" ht="34.2" customHeight="1">
      <c r="B108" s="40"/>
      <c r="C108" s="193" t="s">
        <v>262</v>
      </c>
      <c r="D108" s="193" t="s">
        <v>160</v>
      </c>
      <c r="E108" s="194" t="s">
        <v>1382</v>
      </c>
      <c r="F108" s="195" t="s">
        <v>1383</v>
      </c>
      <c r="G108" s="196" t="s">
        <v>226</v>
      </c>
      <c r="H108" s="197">
        <v>10</v>
      </c>
      <c r="I108" s="198">
        <v>188</v>
      </c>
      <c r="J108" s="199">
        <f>ROUND(I108*H108,2)</f>
        <v>1880</v>
      </c>
      <c r="K108" s="195" t="s">
        <v>214</v>
      </c>
      <c r="L108" s="60"/>
      <c r="M108" s="200" t="s">
        <v>21</v>
      </c>
      <c r="N108" s="201" t="s">
        <v>45</v>
      </c>
      <c r="O108" s="41"/>
      <c r="P108" s="202">
        <f>O108*H108</f>
        <v>0</v>
      </c>
      <c r="Q108" s="202">
        <v>0</v>
      </c>
      <c r="R108" s="202">
        <f>Q108*H108</f>
        <v>0</v>
      </c>
      <c r="S108" s="202">
        <v>0</v>
      </c>
      <c r="T108" s="203">
        <f>S108*H108</f>
        <v>0</v>
      </c>
      <c r="AR108" s="24" t="s">
        <v>164</v>
      </c>
      <c r="AT108" s="24" t="s">
        <v>160</v>
      </c>
      <c r="AU108" s="24" t="s">
        <v>85</v>
      </c>
      <c r="AY108" s="24" t="s">
        <v>157</v>
      </c>
      <c r="BE108" s="204">
        <f>IF(N108="základní",J108,0)</f>
        <v>1880</v>
      </c>
      <c r="BF108" s="204">
        <f>IF(N108="snížená",J108,0)</f>
        <v>0</v>
      </c>
      <c r="BG108" s="204">
        <f>IF(N108="zákl. přenesená",J108,0)</f>
        <v>0</v>
      </c>
      <c r="BH108" s="204">
        <f>IF(N108="sníž. přenesená",J108,0)</f>
        <v>0</v>
      </c>
      <c r="BI108" s="204">
        <f>IF(N108="nulová",J108,0)</f>
        <v>0</v>
      </c>
      <c r="BJ108" s="24" t="s">
        <v>82</v>
      </c>
      <c r="BK108" s="204">
        <f>ROUND(I108*H108,2)</f>
        <v>1880</v>
      </c>
      <c r="BL108" s="24" t="s">
        <v>164</v>
      </c>
      <c r="BM108" s="24" t="s">
        <v>1384</v>
      </c>
    </row>
    <row r="109" spans="2:47" s="1" customFormat="1" ht="48">
      <c r="B109" s="40"/>
      <c r="C109" s="62"/>
      <c r="D109" s="207" t="s">
        <v>216</v>
      </c>
      <c r="E109" s="62"/>
      <c r="F109" s="227" t="s">
        <v>380</v>
      </c>
      <c r="G109" s="62"/>
      <c r="H109" s="62"/>
      <c r="I109" s="164"/>
      <c r="J109" s="62"/>
      <c r="K109" s="62"/>
      <c r="L109" s="60"/>
      <c r="M109" s="228"/>
      <c r="N109" s="41"/>
      <c r="O109" s="41"/>
      <c r="P109" s="41"/>
      <c r="Q109" s="41"/>
      <c r="R109" s="41"/>
      <c r="S109" s="41"/>
      <c r="T109" s="77"/>
      <c r="AT109" s="24" t="s">
        <v>216</v>
      </c>
      <c r="AU109" s="24" t="s">
        <v>85</v>
      </c>
    </row>
    <row r="110" spans="2:65" s="1" customFormat="1" ht="34.2" customHeight="1">
      <c r="B110" s="40"/>
      <c r="C110" s="193" t="s">
        <v>267</v>
      </c>
      <c r="D110" s="193" t="s">
        <v>160</v>
      </c>
      <c r="E110" s="194" t="s">
        <v>396</v>
      </c>
      <c r="F110" s="195" t="s">
        <v>397</v>
      </c>
      <c r="G110" s="196" t="s">
        <v>226</v>
      </c>
      <c r="H110" s="197">
        <v>20</v>
      </c>
      <c r="I110" s="198">
        <v>426.87</v>
      </c>
      <c r="J110" s="199">
        <f>ROUND(I110*H110,2)</f>
        <v>8537.4</v>
      </c>
      <c r="K110" s="195" t="s">
        <v>214</v>
      </c>
      <c r="L110" s="60"/>
      <c r="M110" s="200" t="s">
        <v>21</v>
      </c>
      <c r="N110" s="201" t="s">
        <v>45</v>
      </c>
      <c r="O110" s="41"/>
      <c r="P110" s="202">
        <f>O110*H110</f>
        <v>0</v>
      </c>
      <c r="Q110" s="202">
        <v>0</v>
      </c>
      <c r="R110" s="202">
        <f>Q110*H110</f>
        <v>0</v>
      </c>
      <c r="S110" s="202">
        <v>0</v>
      </c>
      <c r="T110" s="203">
        <f>S110*H110</f>
        <v>0</v>
      </c>
      <c r="AR110" s="24" t="s">
        <v>164</v>
      </c>
      <c r="AT110" s="24" t="s">
        <v>160</v>
      </c>
      <c r="AU110" s="24" t="s">
        <v>85</v>
      </c>
      <c r="AY110" s="24" t="s">
        <v>157</v>
      </c>
      <c r="BE110" s="204">
        <f>IF(N110="základní",J110,0)</f>
        <v>8537.4</v>
      </c>
      <c r="BF110" s="204">
        <f>IF(N110="snížená",J110,0)</f>
        <v>0</v>
      </c>
      <c r="BG110" s="204">
        <f>IF(N110="zákl. přenesená",J110,0)</f>
        <v>0</v>
      </c>
      <c r="BH110" s="204">
        <f>IF(N110="sníž. přenesená",J110,0)</f>
        <v>0</v>
      </c>
      <c r="BI110" s="204">
        <f>IF(N110="nulová",J110,0)</f>
        <v>0</v>
      </c>
      <c r="BJ110" s="24" t="s">
        <v>82</v>
      </c>
      <c r="BK110" s="204">
        <f>ROUND(I110*H110,2)</f>
        <v>8537.4</v>
      </c>
      <c r="BL110" s="24" t="s">
        <v>164</v>
      </c>
      <c r="BM110" s="24" t="s">
        <v>1385</v>
      </c>
    </row>
    <row r="111" spans="2:47" s="1" customFormat="1" ht="48">
      <c r="B111" s="40"/>
      <c r="C111" s="62"/>
      <c r="D111" s="207" t="s">
        <v>216</v>
      </c>
      <c r="E111" s="62"/>
      <c r="F111" s="227" t="s">
        <v>380</v>
      </c>
      <c r="G111" s="62"/>
      <c r="H111" s="62"/>
      <c r="I111" s="164"/>
      <c r="J111" s="62"/>
      <c r="K111" s="62"/>
      <c r="L111" s="60"/>
      <c r="M111" s="228"/>
      <c r="N111" s="41"/>
      <c r="O111" s="41"/>
      <c r="P111" s="41"/>
      <c r="Q111" s="41"/>
      <c r="R111" s="41"/>
      <c r="S111" s="41"/>
      <c r="T111" s="77"/>
      <c r="AT111" s="24" t="s">
        <v>216</v>
      </c>
      <c r="AU111" s="24" t="s">
        <v>85</v>
      </c>
    </row>
    <row r="112" spans="2:65" s="1" customFormat="1" ht="34.2" customHeight="1">
      <c r="B112" s="40"/>
      <c r="C112" s="193" t="s">
        <v>272</v>
      </c>
      <c r="D112" s="193" t="s">
        <v>160</v>
      </c>
      <c r="E112" s="194" t="s">
        <v>1386</v>
      </c>
      <c r="F112" s="195" t="s">
        <v>1387</v>
      </c>
      <c r="G112" s="196" t="s">
        <v>226</v>
      </c>
      <c r="H112" s="197">
        <v>10</v>
      </c>
      <c r="I112" s="198">
        <v>897.67</v>
      </c>
      <c r="J112" s="199">
        <f>ROUND(I112*H112,2)</f>
        <v>8976.7</v>
      </c>
      <c r="K112" s="195" t="s">
        <v>214</v>
      </c>
      <c r="L112" s="60"/>
      <c r="M112" s="200" t="s">
        <v>21</v>
      </c>
      <c r="N112" s="201" t="s">
        <v>45</v>
      </c>
      <c r="O112" s="41"/>
      <c r="P112" s="202">
        <f>O112*H112</f>
        <v>0</v>
      </c>
      <c r="Q112" s="202">
        <v>0</v>
      </c>
      <c r="R112" s="202">
        <f>Q112*H112</f>
        <v>0</v>
      </c>
      <c r="S112" s="202">
        <v>0</v>
      </c>
      <c r="T112" s="203">
        <f>S112*H112</f>
        <v>0</v>
      </c>
      <c r="AR112" s="24" t="s">
        <v>164</v>
      </c>
      <c r="AT112" s="24" t="s">
        <v>160</v>
      </c>
      <c r="AU112" s="24" t="s">
        <v>85</v>
      </c>
      <c r="AY112" s="24" t="s">
        <v>157</v>
      </c>
      <c r="BE112" s="204">
        <f>IF(N112="základní",J112,0)</f>
        <v>8976.7</v>
      </c>
      <c r="BF112" s="204">
        <f>IF(N112="snížená",J112,0)</f>
        <v>0</v>
      </c>
      <c r="BG112" s="204">
        <f>IF(N112="zákl. přenesená",J112,0)</f>
        <v>0</v>
      </c>
      <c r="BH112" s="204">
        <f>IF(N112="sníž. přenesená",J112,0)</f>
        <v>0</v>
      </c>
      <c r="BI112" s="204">
        <f>IF(N112="nulová",J112,0)</f>
        <v>0</v>
      </c>
      <c r="BJ112" s="24" t="s">
        <v>82</v>
      </c>
      <c r="BK112" s="204">
        <f>ROUND(I112*H112,2)</f>
        <v>8976.7</v>
      </c>
      <c r="BL112" s="24" t="s">
        <v>164</v>
      </c>
      <c r="BM112" s="24" t="s">
        <v>1388</v>
      </c>
    </row>
    <row r="113" spans="2:47" s="1" customFormat="1" ht="48">
      <c r="B113" s="40"/>
      <c r="C113" s="62"/>
      <c r="D113" s="207" t="s">
        <v>216</v>
      </c>
      <c r="E113" s="62"/>
      <c r="F113" s="227" t="s">
        <v>380</v>
      </c>
      <c r="G113" s="62"/>
      <c r="H113" s="62"/>
      <c r="I113" s="164"/>
      <c r="J113" s="62"/>
      <c r="K113" s="62"/>
      <c r="L113" s="60"/>
      <c r="M113" s="228"/>
      <c r="N113" s="41"/>
      <c r="O113" s="41"/>
      <c r="P113" s="41"/>
      <c r="Q113" s="41"/>
      <c r="R113" s="41"/>
      <c r="S113" s="41"/>
      <c r="T113" s="77"/>
      <c r="AT113" s="24" t="s">
        <v>216</v>
      </c>
      <c r="AU113" s="24" t="s">
        <v>85</v>
      </c>
    </row>
    <row r="114" spans="2:65" s="1" customFormat="1" ht="22.8" customHeight="1">
      <c r="B114" s="40"/>
      <c r="C114" s="193" t="s">
        <v>279</v>
      </c>
      <c r="D114" s="193" t="s">
        <v>160</v>
      </c>
      <c r="E114" s="194" t="s">
        <v>1389</v>
      </c>
      <c r="F114" s="195" t="s">
        <v>1390</v>
      </c>
      <c r="G114" s="196" t="s">
        <v>213</v>
      </c>
      <c r="H114" s="197">
        <v>1000</v>
      </c>
      <c r="I114" s="198">
        <v>66.4</v>
      </c>
      <c r="J114" s="199">
        <f>ROUND(I114*H114,2)</f>
        <v>66400</v>
      </c>
      <c r="K114" s="195" t="s">
        <v>214</v>
      </c>
      <c r="L114" s="60"/>
      <c r="M114" s="200" t="s">
        <v>21</v>
      </c>
      <c r="N114" s="201" t="s">
        <v>45</v>
      </c>
      <c r="O114" s="41"/>
      <c r="P114" s="202">
        <f>O114*H114</f>
        <v>0</v>
      </c>
      <c r="Q114" s="202">
        <v>0</v>
      </c>
      <c r="R114" s="202">
        <f>Q114*H114</f>
        <v>0</v>
      </c>
      <c r="S114" s="202">
        <v>0</v>
      </c>
      <c r="T114" s="203">
        <f>S114*H114</f>
        <v>0</v>
      </c>
      <c r="AR114" s="24" t="s">
        <v>164</v>
      </c>
      <c r="AT114" s="24" t="s">
        <v>160</v>
      </c>
      <c r="AU114" s="24" t="s">
        <v>85</v>
      </c>
      <c r="AY114" s="24" t="s">
        <v>157</v>
      </c>
      <c r="BE114" s="204">
        <f>IF(N114="základní",J114,0)</f>
        <v>66400</v>
      </c>
      <c r="BF114" s="204">
        <f>IF(N114="snížená",J114,0)</f>
        <v>0</v>
      </c>
      <c r="BG114" s="204">
        <f>IF(N114="zákl. přenesená",J114,0)</f>
        <v>0</v>
      </c>
      <c r="BH114" s="204">
        <f>IF(N114="sníž. přenesená",J114,0)</f>
        <v>0</v>
      </c>
      <c r="BI114" s="204">
        <f>IF(N114="nulová",J114,0)</f>
        <v>0</v>
      </c>
      <c r="BJ114" s="24" t="s">
        <v>82</v>
      </c>
      <c r="BK114" s="204">
        <f>ROUND(I114*H114,2)</f>
        <v>66400</v>
      </c>
      <c r="BL114" s="24" t="s">
        <v>164</v>
      </c>
      <c r="BM114" s="24" t="s">
        <v>1391</v>
      </c>
    </row>
    <row r="115" spans="2:47" s="1" customFormat="1" ht="96">
      <c r="B115" s="40"/>
      <c r="C115" s="62"/>
      <c r="D115" s="207" t="s">
        <v>216</v>
      </c>
      <c r="E115" s="62"/>
      <c r="F115" s="227" t="s">
        <v>1392</v>
      </c>
      <c r="G115" s="62"/>
      <c r="H115" s="62"/>
      <c r="I115" s="164"/>
      <c r="J115" s="62"/>
      <c r="K115" s="62"/>
      <c r="L115" s="60"/>
      <c r="M115" s="228"/>
      <c r="N115" s="41"/>
      <c r="O115" s="41"/>
      <c r="P115" s="41"/>
      <c r="Q115" s="41"/>
      <c r="R115" s="41"/>
      <c r="S115" s="41"/>
      <c r="T115" s="77"/>
      <c r="AT115" s="24" t="s">
        <v>216</v>
      </c>
      <c r="AU115" s="24" t="s">
        <v>85</v>
      </c>
    </row>
    <row r="116" spans="2:51" s="12" customFormat="1" ht="13.5">
      <c r="B116" s="216"/>
      <c r="C116" s="217"/>
      <c r="D116" s="207" t="s">
        <v>166</v>
      </c>
      <c r="E116" s="218" t="s">
        <v>21</v>
      </c>
      <c r="F116" s="219" t="s">
        <v>1393</v>
      </c>
      <c r="G116" s="217"/>
      <c r="H116" s="220">
        <v>1000</v>
      </c>
      <c r="I116" s="221"/>
      <c r="J116" s="217"/>
      <c r="K116" s="217"/>
      <c r="L116" s="222"/>
      <c r="M116" s="223"/>
      <c r="N116" s="224"/>
      <c r="O116" s="224"/>
      <c r="P116" s="224"/>
      <c r="Q116" s="224"/>
      <c r="R116" s="224"/>
      <c r="S116" s="224"/>
      <c r="T116" s="225"/>
      <c r="AT116" s="226" t="s">
        <v>166</v>
      </c>
      <c r="AU116" s="226" t="s">
        <v>85</v>
      </c>
      <c r="AV116" s="12" t="s">
        <v>85</v>
      </c>
      <c r="AW116" s="12" t="s">
        <v>37</v>
      </c>
      <c r="AX116" s="12" t="s">
        <v>82</v>
      </c>
      <c r="AY116" s="226" t="s">
        <v>157</v>
      </c>
    </row>
    <row r="117" spans="2:63" s="10" customFormat="1" ht="29.85" customHeight="1">
      <c r="B117" s="177"/>
      <c r="C117" s="178"/>
      <c r="D117" s="179" t="s">
        <v>73</v>
      </c>
      <c r="E117" s="191" t="s">
        <v>256</v>
      </c>
      <c r="F117" s="191" t="s">
        <v>1168</v>
      </c>
      <c r="G117" s="178"/>
      <c r="H117" s="178"/>
      <c r="I117" s="181"/>
      <c r="J117" s="192">
        <f>BK117</f>
        <v>60654.25</v>
      </c>
      <c r="K117" s="178"/>
      <c r="L117" s="183"/>
      <c r="M117" s="184"/>
      <c r="N117" s="185"/>
      <c r="O117" s="185"/>
      <c r="P117" s="186">
        <f>SUM(P118:P127)</f>
        <v>0</v>
      </c>
      <c r="Q117" s="185"/>
      <c r="R117" s="186">
        <f>SUM(R118:R127)</f>
        <v>238.483</v>
      </c>
      <c r="S117" s="185"/>
      <c r="T117" s="187">
        <f>SUM(T118:T127)</f>
        <v>0</v>
      </c>
      <c r="AR117" s="188" t="s">
        <v>82</v>
      </c>
      <c r="AT117" s="189" t="s">
        <v>73</v>
      </c>
      <c r="AU117" s="189" t="s">
        <v>82</v>
      </c>
      <c r="AY117" s="188" t="s">
        <v>157</v>
      </c>
      <c r="BK117" s="190">
        <f>SUM(BK118:BK127)</f>
        <v>60654.25</v>
      </c>
    </row>
    <row r="118" spans="2:65" s="1" customFormat="1" ht="22.8" customHeight="1">
      <c r="B118" s="40"/>
      <c r="C118" s="193" t="s">
        <v>286</v>
      </c>
      <c r="D118" s="193" t="s">
        <v>160</v>
      </c>
      <c r="E118" s="194" t="s">
        <v>1394</v>
      </c>
      <c r="F118" s="195" t="s">
        <v>1395</v>
      </c>
      <c r="G118" s="196" t="s">
        <v>213</v>
      </c>
      <c r="H118" s="197">
        <v>400</v>
      </c>
      <c r="I118" s="198">
        <v>17.9</v>
      </c>
      <c r="J118" s="199">
        <f>ROUND(I118*H118,2)</f>
        <v>7160</v>
      </c>
      <c r="K118" s="195" t="s">
        <v>214</v>
      </c>
      <c r="L118" s="60"/>
      <c r="M118" s="200" t="s">
        <v>21</v>
      </c>
      <c r="N118" s="201" t="s">
        <v>45</v>
      </c>
      <c r="O118" s="41"/>
      <c r="P118" s="202">
        <f>O118*H118</f>
        <v>0</v>
      </c>
      <c r="Q118" s="202">
        <v>0</v>
      </c>
      <c r="R118" s="202">
        <f>Q118*H118</f>
        <v>0</v>
      </c>
      <c r="S118" s="202">
        <v>0</v>
      </c>
      <c r="T118" s="203">
        <f>S118*H118</f>
        <v>0</v>
      </c>
      <c r="AR118" s="24" t="s">
        <v>164</v>
      </c>
      <c r="AT118" s="24" t="s">
        <v>160</v>
      </c>
      <c r="AU118" s="24" t="s">
        <v>85</v>
      </c>
      <c r="AY118" s="24" t="s">
        <v>157</v>
      </c>
      <c r="BE118" s="204">
        <f>IF(N118="základní",J118,0)</f>
        <v>7160</v>
      </c>
      <c r="BF118" s="204">
        <f>IF(N118="snížená",J118,0)</f>
        <v>0</v>
      </c>
      <c r="BG118" s="204">
        <f>IF(N118="zákl. přenesená",J118,0)</f>
        <v>0</v>
      </c>
      <c r="BH118" s="204">
        <f>IF(N118="sníž. přenesená",J118,0)</f>
        <v>0</v>
      </c>
      <c r="BI118" s="204">
        <f>IF(N118="nulová",J118,0)</f>
        <v>0</v>
      </c>
      <c r="BJ118" s="24" t="s">
        <v>82</v>
      </c>
      <c r="BK118" s="204">
        <f>ROUND(I118*H118,2)</f>
        <v>7160</v>
      </c>
      <c r="BL118" s="24" t="s">
        <v>164</v>
      </c>
      <c r="BM118" s="24" t="s">
        <v>1396</v>
      </c>
    </row>
    <row r="119" spans="2:47" s="1" customFormat="1" ht="48">
      <c r="B119" s="40"/>
      <c r="C119" s="62"/>
      <c r="D119" s="207" t="s">
        <v>216</v>
      </c>
      <c r="E119" s="62"/>
      <c r="F119" s="227" t="s">
        <v>1397</v>
      </c>
      <c r="G119" s="62"/>
      <c r="H119" s="62"/>
      <c r="I119" s="164"/>
      <c r="J119" s="62"/>
      <c r="K119" s="62"/>
      <c r="L119" s="60"/>
      <c r="M119" s="228"/>
      <c r="N119" s="41"/>
      <c r="O119" s="41"/>
      <c r="P119" s="41"/>
      <c r="Q119" s="41"/>
      <c r="R119" s="41"/>
      <c r="S119" s="41"/>
      <c r="T119" s="77"/>
      <c r="AT119" s="24" t="s">
        <v>216</v>
      </c>
      <c r="AU119" s="24" t="s">
        <v>85</v>
      </c>
    </row>
    <row r="120" spans="2:51" s="12" customFormat="1" ht="13.5">
      <c r="B120" s="216"/>
      <c r="C120" s="217"/>
      <c r="D120" s="207" t="s">
        <v>166</v>
      </c>
      <c r="E120" s="218" t="s">
        <v>21</v>
      </c>
      <c r="F120" s="219" t="s">
        <v>1398</v>
      </c>
      <c r="G120" s="217"/>
      <c r="H120" s="220">
        <v>400</v>
      </c>
      <c r="I120" s="221"/>
      <c r="J120" s="217"/>
      <c r="K120" s="217"/>
      <c r="L120" s="222"/>
      <c r="M120" s="223"/>
      <c r="N120" s="224"/>
      <c r="O120" s="224"/>
      <c r="P120" s="224"/>
      <c r="Q120" s="224"/>
      <c r="R120" s="224"/>
      <c r="S120" s="224"/>
      <c r="T120" s="225"/>
      <c r="AT120" s="226" t="s">
        <v>166</v>
      </c>
      <c r="AU120" s="226" t="s">
        <v>85</v>
      </c>
      <c r="AV120" s="12" t="s">
        <v>85</v>
      </c>
      <c r="AW120" s="12" t="s">
        <v>37</v>
      </c>
      <c r="AX120" s="12" t="s">
        <v>82</v>
      </c>
      <c r="AY120" s="226" t="s">
        <v>157</v>
      </c>
    </row>
    <row r="121" spans="2:65" s="1" customFormat="1" ht="22.8" customHeight="1">
      <c r="B121" s="40"/>
      <c r="C121" s="193" t="s">
        <v>10</v>
      </c>
      <c r="D121" s="193" t="s">
        <v>160</v>
      </c>
      <c r="E121" s="194" t="s">
        <v>1399</v>
      </c>
      <c r="F121" s="195" t="s">
        <v>1400</v>
      </c>
      <c r="G121" s="196" t="s">
        <v>213</v>
      </c>
      <c r="H121" s="197">
        <v>6000</v>
      </c>
      <c r="I121" s="198">
        <v>0.43</v>
      </c>
      <c r="J121" s="199">
        <f>ROUND(I121*H121,2)</f>
        <v>2580</v>
      </c>
      <c r="K121" s="195" t="s">
        <v>214</v>
      </c>
      <c r="L121" s="60"/>
      <c r="M121" s="200" t="s">
        <v>21</v>
      </c>
      <c r="N121" s="201" t="s">
        <v>45</v>
      </c>
      <c r="O121" s="41"/>
      <c r="P121" s="202">
        <f>O121*H121</f>
        <v>0</v>
      </c>
      <c r="Q121" s="202">
        <v>0</v>
      </c>
      <c r="R121" s="202">
        <f>Q121*H121</f>
        <v>0</v>
      </c>
      <c r="S121" s="202">
        <v>0</v>
      </c>
      <c r="T121" s="203">
        <f>S121*H121</f>
        <v>0</v>
      </c>
      <c r="AR121" s="24" t="s">
        <v>164</v>
      </c>
      <c r="AT121" s="24" t="s">
        <v>160</v>
      </c>
      <c r="AU121" s="24" t="s">
        <v>85</v>
      </c>
      <c r="AY121" s="24" t="s">
        <v>157</v>
      </c>
      <c r="BE121" s="204">
        <f>IF(N121="základní",J121,0)</f>
        <v>2580</v>
      </c>
      <c r="BF121" s="204">
        <f>IF(N121="snížená",J121,0)</f>
        <v>0</v>
      </c>
      <c r="BG121" s="204">
        <f>IF(N121="zákl. přenesená",J121,0)</f>
        <v>0</v>
      </c>
      <c r="BH121" s="204">
        <f>IF(N121="sníž. přenesená",J121,0)</f>
        <v>0</v>
      </c>
      <c r="BI121" s="204">
        <f>IF(N121="nulová",J121,0)</f>
        <v>0</v>
      </c>
      <c r="BJ121" s="24" t="s">
        <v>82</v>
      </c>
      <c r="BK121" s="204">
        <f>ROUND(I121*H121,2)</f>
        <v>2580</v>
      </c>
      <c r="BL121" s="24" t="s">
        <v>164</v>
      </c>
      <c r="BM121" s="24" t="s">
        <v>1401</v>
      </c>
    </row>
    <row r="122" spans="2:47" s="1" customFormat="1" ht="48">
      <c r="B122" s="40"/>
      <c r="C122" s="62"/>
      <c r="D122" s="207" t="s">
        <v>216</v>
      </c>
      <c r="E122" s="62"/>
      <c r="F122" s="227" t="s">
        <v>1397</v>
      </c>
      <c r="G122" s="62"/>
      <c r="H122" s="62"/>
      <c r="I122" s="164"/>
      <c r="J122" s="62"/>
      <c r="K122" s="62"/>
      <c r="L122" s="60"/>
      <c r="M122" s="228"/>
      <c r="N122" s="41"/>
      <c r="O122" s="41"/>
      <c r="P122" s="41"/>
      <c r="Q122" s="41"/>
      <c r="R122" s="41"/>
      <c r="S122" s="41"/>
      <c r="T122" s="77"/>
      <c r="AT122" s="24" t="s">
        <v>216</v>
      </c>
      <c r="AU122" s="24" t="s">
        <v>85</v>
      </c>
    </row>
    <row r="123" spans="2:51" s="12" customFormat="1" ht="13.5">
      <c r="B123" s="216"/>
      <c r="C123" s="217"/>
      <c r="D123" s="207" t="s">
        <v>166</v>
      </c>
      <c r="E123" s="218" t="s">
        <v>21</v>
      </c>
      <c r="F123" s="219" t="s">
        <v>1402</v>
      </c>
      <c r="G123" s="217"/>
      <c r="H123" s="220">
        <v>6000</v>
      </c>
      <c r="I123" s="221"/>
      <c r="J123" s="217"/>
      <c r="K123" s="217"/>
      <c r="L123" s="222"/>
      <c r="M123" s="223"/>
      <c r="N123" s="224"/>
      <c r="O123" s="224"/>
      <c r="P123" s="224"/>
      <c r="Q123" s="224"/>
      <c r="R123" s="224"/>
      <c r="S123" s="224"/>
      <c r="T123" s="225"/>
      <c r="AT123" s="226" t="s">
        <v>166</v>
      </c>
      <c r="AU123" s="226" t="s">
        <v>85</v>
      </c>
      <c r="AV123" s="12" t="s">
        <v>85</v>
      </c>
      <c r="AW123" s="12" t="s">
        <v>37</v>
      </c>
      <c r="AX123" s="12" t="s">
        <v>82</v>
      </c>
      <c r="AY123" s="226" t="s">
        <v>157</v>
      </c>
    </row>
    <row r="124" spans="2:65" s="1" customFormat="1" ht="22.8" customHeight="1">
      <c r="B124" s="40"/>
      <c r="C124" s="193" t="s">
        <v>296</v>
      </c>
      <c r="D124" s="193" t="s">
        <v>160</v>
      </c>
      <c r="E124" s="194" t="s">
        <v>1403</v>
      </c>
      <c r="F124" s="195" t="s">
        <v>1404</v>
      </c>
      <c r="G124" s="196" t="s">
        <v>213</v>
      </c>
      <c r="H124" s="197">
        <v>400</v>
      </c>
      <c r="I124" s="198">
        <v>12.05</v>
      </c>
      <c r="J124" s="199">
        <f>ROUND(I124*H124,2)</f>
        <v>4820</v>
      </c>
      <c r="K124" s="195" t="s">
        <v>214</v>
      </c>
      <c r="L124" s="60"/>
      <c r="M124" s="200" t="s">
        <v>21</v>
      </c>
      <c r="N124" s="201" t="s">
        <v>45</v>
      </c>
      <c r="O124" s="41"/>
      <c r="P124" s="202">
        <f>O124*H124</f>
        <v>0</v>
      </c>
      <c r="Q124" s="202">
        <v>0</v>
      </c>
      <c r="R124" s="202">
        <f>Q124*H124</f>
        <v>0</v>
      </c>
      <c r="S124" s="202">
        <v>0</v>
      </c>
      <c r="T124" s="203">
        <f>S124*H124</f>
        <v>0</v>
      </c>
      <c r="AR124" s="24" t="s">
        <v>164</v>
      </c>
      <c r="AT124" s="24" t="s">
        <v>160</v>
      </c>
      <c r="AU124" s="24" t="s">
        <v>85</v>
      </c>
      <c r="AY124" s="24" t="s">
        <v>157</v>
      </c>
      <c r="BE124" s="204">
        <f>IF(N124="základní",J124,0)</f>
        <v>4820</v>
      </c>
      <c r="BF124" s="204">
        <f>IF(N124="snížená",J124,0)</f>
        <v>0</v>
      </c>
      <c r="BG124" s="204">
        <f>IF(N124="zákl. přenesená",J124,0)</f>
        <v>0</v>
      </c>
      <c r="BH124" s="204">
        <f>IF(N124="sníž. přenesená",J124,0)</f>
        <v>0</v>
      </c>
      <c r="BI124" s="204">
        <f>IF(N124="nulová",J124,0)</f>
        <v>0</v>
      </c>
      <c r="BJ124" s="24" t="s">
        <v>82</v>
      </c>
      <c r="BK124" s="204">
        <f>ROUND(I124*H124,2)</f>
        <v>4820</v>
      </c>
      <c r="BL124" s="24" t="s">
        <v>164</v>
      </c>
      <c r="BM124" s="24" t="s">
        <v>1405</v>
      </c>
    </row>
    <row r="125" spans="2:51" s="12" customFormat="1" ht="13.5">
      <c r="B125" s="216"/>
      <c r="C125" s="217"/>
      <c r="D125" s="207" t="s">
        <v>166</v>
      </c>
      <c r="E125" s="218" t="s">
        <v>21</v>
      </c>
      <c r="F125" s="219" t="s">
        <v>1406</v>
      </c>
      <c r="G125" s="217"/>
      <c r="H125" s="220">
        <v>400</v>
      </c>
      <c r="I125" s="221"/>
      <c r="J125" s="217"/>
      <c r="K125" s="217"/>
      <c r="L125" s="222"/>
      <c r="M125" s="223"/>
      <c r="N125" s="224"/>
      <c r="O125" s="224"/>
      <c r="P125" s="224"/>
      <c r="Q125" s="224"/>
      <c r="R125" s="224"/>
      <c r="S125" s="224"/>
      <c r="T125" s="225"/>
      <c r="AT125" s="226" t="s">
        <v>166</v>
      </c>
      <c r="AU125" s="226" t="s">
        <v>85</v>
      </c>
      <c r="AV125" s="12" t="s">
        <v>85</v>
      </c>
      <c r="AW125" s="12" t="s">
        <v>37</v>
      </c>
      <c r="AX125" s="12" t="s">
        <v>82</v>
      </c>
      <c r="AY125" s="226" t="s">
        <v>157</v>
      </c>
    </row>
    <row r="126" spans="2:65" s="1" customFormat="1" ht="14.4" customHeight="1">
      <c r="B126" s="40"/>
      <c r="C126" s="193" t="s">
        <v>301</v>
      </c>
      <c r="D126" s="193" t="s">
        <v>160</v>
      </c>
      <c r="E126" s="194" t="s">
        <v>1407</v>
      </c>
      <c r="F126" s="195" t="s">
        <v>1408</v>
      </c>
      <c r="G126" s="196" t="s">
        <v>190</v>
      </c>
      <c r="H126" s="197">
        <v>25</v>
      </c>
      <c r="I126" s="198">
        <v>1843.77</v>
      </c>
      <c r="J126" s="199">
        <f>ROUND(I126*H126,2)</f>
        <v>46094.25</v>
      </c>
      <c r="K126" s="195" t="s">
        <v>21</v>
      </c>
      <c r="L126" s="60"/>
      <c r="M126" s="200" t="s">
        <v>21</v>
      </c>
      <c r="N126" s="201" t="s">
        <v>45</v>
      </c>
      <c r="O126" s="41"/>
      <c r="P126" s="202">
        <f>O126*H126</f>
        <v>0</v>
      </c>
      <c r="Q126" s="202">
        <v>9.53932</v>
      </c>
      <c r="R126" s="202">
        <f>Q126*H126</f>
        <v>238.483</v>
      </c>
      <c r="S126" s="202">
        <v>0</v>
      </c>
      <c r="T126" s="203">
        <f>S126*H126</f>
        <v>0</v>
      </c>
      <c r="AR126" s="24" t="s">
        <v>164</v>
      </c>
      <c r="AT126" s="24" t="s">
        <v>160</v>
      </c>
      <c r="AU126" s="24" t="s">
        <v>85</v>
      </c>
      <c r="AY126" s="24" t="s">
        <v>157</v>
      </c>
      <c r="BE126" s="204">
        <f>IF(N126="základní",J126,0)</f>
        <v>46094.25</v>
      </c>
      <c r="BF126" s="204">
        <f>IF(N126="snížená",J126,0)</f>
        <v>0</v>
      </c>
      <c r="BG126" s="204">
        <f>IF(N126="zákl. přenesená",J126,0)</f>
        <v>0</v>
      </c>
      <c r="BH126" s="204">
        <f>IF(N126="sníž. přenesená",J126,0)</f>
        <v>0</v>
      </c>
      <c r="BI126" s="204">
        <f>IF(N126="nulová",J126,0)</f>
        <v>0</v>
      </c>
      <c r="BJ126" s="24" t="s">
        <v>82</v>
      </c>
      <c r="BK126" s="204">
        <f>ROUND(I126*H126,2)</f>
        <v>46094.25</v>
      </c>
      <c r="BL126" s="24" t="s">
        <v>164</v>
      </c>
      <c r="BM126" s="24" t="s">
        <v>1409</v>
      </c>
    </row>
    <row r="127" spans="2:51" s="12" customFormat="1" ht="13.5">
      <c r="B127" s="216"/>
      <c r="C127" s="217"/>
      <c r="D127" s="207" t="s">
        <v>166</v>
      </c>
      <c r="E127" s="218" t="s">
        <v>21</v>
      </c>
      <c r="F127" s="219" t="s">
        <v>1410</v>
      </c>
      <c r="G127" s="217"/>
      <c r="H127" s="220">
        <v>25</v>
      </c>
      <c r="I127" s="221"/>
      <c r="J127" s="217"/>
      <c r="K127" s="217"/>
      <c r="L127" s="222"/>
      <c r="M127" s="223"/>
      <c r="N127" s="224"/>
      <c r="O127" s="224"/>
      <c r="P127" s="224"/>
      <c r="Q127" s="224"/>
      <c r="R127" s="224"/>
      <c r="S127" s="224"/>
      <c r="T127" s="225"/>
      <c r="AT127" s="226" t="s">
        <v>166</v>
      </c>
      <c r="AU127" s="226" t="s">
        <v>85</v>
      </c>
      <c r="AV127" s="12" t="s">
        <v>85</v>
      </c>
      <c r="AW127" s="12" t="s">
        <v>37</v>
      </c>
      <c r="AX127" s="12" t="s">
        <v>82</v>
      </c>
      <c r="AY127" s="226" t="s">
        <v>157</v>
      </c>
    </row>
    <row r="128" spans="2:63" s="10" customFormat="1" ht="29.85" customHeight="1">
      <c r="B128" s="177"/>
      <c r="C128" s="178"/>
      <c r="D128" s="179" t="s">
        <v>73</v>
      </c>
      <c r="E128" s="191" t="s">
        <v>1085</v>
      </c>
      <c r="F128" s="191" t="s">
        <v>1086</v>
      </c>
      <c r="G128" s="178"/>
      <c r="H128" s="178"/>
      <c r="I128" s="181"/>
      <c r="J128" s="192">
        <f>BK128</f>
        <v>313302.71</v>
      </c>
      <c r="K128" s="178"/>
      <c r="L128" s="183"/>
      <c r="M128" s="184"/>
      <c r="N128" s="185"/>
      <c r="O128" s="185"/>
      <c r="P128" s="186">
        <f>P129+SUM(P130:P138)</f>
        <v>0</v>
      </c>
      <c r="Q128" s="185"/>
      <c r="R128" s="186">
        <f>R129+SUM(R130:R138)</f>
        <v>0</v>
      </c>
      <c r="S128" s="185"/>
      <c r="T128" s="187">
        <f>T129+SUM(T130:T138)</f>
        <v>0</v>
      </c>
      <c r="AR128" s="188" t="s">
        <v>82</v>
      </c>
      <c r="AT128" s="189" t="s">
        <v>73</v>
      </c>
      <c r="AU128" s="189" t="s">
        <v>82</v>
      </c>
      <c r="AY128" s="188" t="s">
        <v>157</v>
      </c>
      <c r="BK128" s="190">
        <f>BK129+SUM(BK130:BK138)</f>
        <v>313302.71</v>
      </c>
    </row>
    <row r="129" spans="2:65" s="1" customFormat="1" ht="22.8" customHeight="1">
      <c r="B129" s="40"/>
      <c r="C129" s="193" t="s">
        <v>306</v>
      </c>
      <c r="D129" s="193" t="s">
        <v>160</v>
      </c>
      <c r="E129" s="194" t="s">
        <v>1411</v>
      </c>
      <c r="F129" s="195" t="s">
        <v>1412</v>
      </c>
      <c r="G129" s="196" t="s">
        <v>460</v>
      </c>
      <c r="H129" s="197">
        <v>409.5</v>
      </c>
      <c r="I129" s="198">
        <v>117.83</v>
      </c>
      <c r="J129" s="199">
        <f>ROUND(I129*H129,2)</f>
        <v>48251.39</v>
      </c>
      <c r="K129" s="195" t="s">
        <v>214</v>
      </c>
      <c r="L129" s="60"/>
      <c r="M129" s="200" t="s">
        <v>21</v>
      </c>
      <c r="N129" s="201" t="s">
        <v>45</v>
      </c>
      <c r="O129" s="41"/>
      <c r="P129" s="202">
        <f>O129*H129</f>
        <v>0</v>
      </c>
      <c r="Q129" s="202">
        <v>0</v>
      </c>
      <c r="R129" s="202">
        <f>Q129*H129</f>
        <v>0</v>
      </c>
      <c r="S129" s="202">
        <v>0</v>
      </c>
      <c r="T129" s="203">
        <f>S129*H129</f>
        <v>0</v>
      </c>
      <c r="AR129" s="24" t="s">
        <v>164</v>
      </c>
      <c r="AT129" s="24" t="s">
        <v>160</v>
      </c>
      <c r="AU129" s="24" t="s">
        <v>85</v>
      </c>
      <c r="AY129" s="24" t="s">
        <v>157</v>
      </c>
      <c r="BE129" s="204">
        <f>IF(N129="základní",J129,0)</f>
        <v>48251.39</v>
      </c>
      <c r="BF129" s="204">
        <f>IF(N129="snížená",J129,0)</f>
        <v>0</v>
      </c>
      <c r="BG129" s="204">
        <f>IF(N129="zákl. přenesená",J129,0)</f>
        <v>0</v>
      </c>
      <c r="BH129" s="204">
        <f>IF(N129="sníž. přenesená",J129,0)</f>
        <v>0</v>
      </c>
      <c r="BI129" s="204">
        <f>IF(N129="nulová",J129,0)</f>
        <v>0</v>
      </c>
      <c r="BJ129" s="24" t="s">
        <v>82</v>
      </c>
      <c r="BK129" s="204">
        <f>ROUND(I129*H129,2)</f>
        <v>48251.39</v>
      </c>
      <c r="BL129" s="24" t="s">
        <v>164</v>
      </c>
      <c r="BM129" s="24" t="s">
        <v>1413</v>
      </c>
    </row>
    <row r="130" spans="2:47" s="1" customFormat="1" ht="108">
      <c r="B130" s="40"/>
      <c r="C130" s="62"/>
      <c r="D130" s="207" t="s">
        <v>216</v>
      </c>
      <c r="E130" s="62"/>
      <c r="F130" s="227" t="s">
        <v>1414</v>
      </c>
      <c r="G130" s="62"/>
      <c r="H130" s="62"/>
      <c r="I130" s="164"/>
      <c r="J130" s="62"/>
      <c r="K130" s="62"/>
      <c r="L130" s="60"/>
      <c r="M130" s="228"/>
      <c r="N130" s="41"/>
      <c r="O130" s="41"/>
      <c r="P130" s="41"/>
      <c r="Q130" s="41"/>
      <c r="R130" s="41"/>
      <c r="S130" s="41"/>
      <c r="T130" s="77"/>
      <c r="AT130" s="24" t="s">
        <v>216</v>
      </c>
      <c r="AU130" s="24" t="s">
        <v>85</v>
      </c>
    </row>
    <row r="131" spans="2:51" s="12" customFormat="1" ht="13.5">
      <c r="B131" s="216"/>
      <c r="C131" s="217"/>
      <c r="D131" s="207" t="s">
        <v>166</v>
      </c>
      <c r="E131" s="218" t="s">
        <v>21</v>
      </c>
      <c r="F131" s="219" t="s">
        <v>1415</v>
      </c>
      <c r="G131" s="217"/>
      <c r="H131" s="220">
        <v>409.5</v>
      </c>
      <c r="I131" s="221"/>
      <c r="J131" s="217"/>
      <c r="K131" s="217"/>
      <c r="L131" s="222"/>
      <c r="M131" s="223"/>
      <c r="N131" s="224"/>
      <c r="O131" s="224"/>
      <c r="P131" s="224"/>
      <c r="Q131" s="224"/>
      <c r="R131" s="224"/>
      <c r="S131" s="224"/>
      <c r="T131" s="225"/>
      <c r="AT131" s="226" t="s">
        <v>166</v>
      </c>
      <c r="AU131" s="226" t="s">
        <v>85</v>
      </c>
      <c r="AV131" s="12" t="s">
        <v>85</v>
      </c>
      <c r="AW131" s="12" t="s">
        <v>37</v>
      </c>
      <c r="AX131" s="12" t="s">
        <v>82</v>
      </c>
      <c r="AY131" s="226" t="s">
        <v>157</v>
      </c>
    </row>
    <row r="132" spans="2:65" s="1" customFormat="1" ht="34.2" customHeight="1">
      <c r="B132" s="40"/>
      <c r="C132" s="193" t="s">
        <v>311</v>
      </c>
      <c r="D132" s="193" t="s">
        <v>160</v>
      </c>
      <c r="E132" s="194" t="s">
        <v>1416</v>
      </c>
      <c r="F132" s="195" t="s">
        <v>1417</v>
      </c>
      <c r="G132" s="196" t="s">
        <v>460</v>
      </c>
      <c r="H132" s="197">
        <v>11056.5</v>
      </c>
      <c r="I132" s="198">
        <v>13.24</v>
      </c>
      <c r="J132" s="199">
        <f>ROUND(I132*H132,2)</f>
        <v>146388.06</v>
      </c>
      <c r="K132" s="195" t="s">
        <v>214</v>
      </c>
      <c r="L132" s="60"/>
      <c r="M132" s="200" t="s">
        <v>21</v>
      </c>
      <c r="N132" s="201" t="s">
        <v>45</v>
      </c>
      <c r="O132" s="41"/>
      <c r="P132" s="202">
        <f>O132*H132</f>
        <v>0</v>
      </c>
      <c r="Q132" s="202">
        <v>0</v>
      </c>
      <c r="R132" s="202">
        <f>Q132*H132</f>
        <v>0</v>
      </c>
      <c r="S132" s="202">
        <v>0</v>
      </c>
      <c r="T132" s="203">
        <f>S132*H132</f>
        <v>0</v>
      </c>
      <c r="AR132" s="24" t="s">
        <v>164</v>
      </c>
      <c r="AT132" s="24" t="s">
        <v>160</v>
      </c>
      <c r="AU132" s="24" t="s">
        <v>85</v>
      </c>
      <c r="AY132" s="24" t="s">
        <v>157</v>
      </c>
      <c r="BE132" s="204">
        <f>IF(N132="základní",J132,0)</f>
        <v>146388.06</v>
      </c>
      <c r="BF132" s="204">
        <f>IF(N132="snížená",J132,0)</f>
        <v>0</v>
      </c>
      <c r="BG132" s="204">
        <f>IF(N132="zákl. přenesená",J132,0)</f>
        <v>0</v>
      </c>
      <c r="BH132" s="204">
        <f>IF(N132="sníž. přenesená",J132,0)</f>
        <v>0</v>
      </c>
      <c r="BI132" s="204">
        <f>IF(N132="nulová",J132,0)</f>
        <v>0</v>
      </c>
      <c r="BJ132" s="24" t="s">
        <v>82</v>
      </c>
      <c r="BK132" s="204">
        <f>ROUND(I132*H132,2)</f>
        <v>146388.06</v>
      </c>
      <c r="BL132" s="24" t="s">
        <v>164</v>
      </c>
      <c r="BM132" s="24" t="s">
        <v>1418</v>
      </c>
    </row>
    <row r="133" spans="2:47" s="1" customFormat="1" ht="108">
      <c r="B133" s="40"/>
      <c r="C133" s="62"/>
      <c r="D133" s="207" t="s">
        <v>216</v>
      </c>
      <c r="E133" s="62"/>
      <c r="F133" s="227" t="s">
        <v>1414</v>
      </c>
      <c r="G133" s="62"/>
      <c r="H133" s="62"/>
      <c r="I133" s="164"/>
      <c r="J133" s="62"/>
      <c r="K133" s="62"/>
      <c r="L133" s="60"/>
      <c r="M133" s="228"/>
      <c r="N133" s="41"/>
      <c r="O133" s="41"/>
      <c r="P133" s="41"/>
      <c r="Q133" s="41"/>
      <c r="R133" s="41"/>
      <c r="S133" s="41"/>
      <c r="T133" s="77"/>
      <c r="AT133" s="24" t="s">
        <v>216</v>
      </c>
      <c r="AU133" s="24" t="s">
        <v>85</v>
      </c>
    </row>
    <row r="134" spans="2:51" s="12" customFormat="1" ht="13.5">
      <c r="B134" s="216"/>
      <c r="C134" s="217"/>
      <c r="D134" s="207" t="s">
        <v>166</v>
      </c>
      <c r="E134" s="218" t="s">
        <v>21</v>
      </c>
      <c r="F134" s="219" t="s">
        <v>1419</v>
      </c>
      <c r="G134" s="217"/>
      <c r="H134" s="220">
        <v>11056.5</v>
      </c>
      <c r="I134" s="221"/>
      <c r="J134" s="217"/>
      <c r="K134" s="217"/>
      <c r="L134" s="222"/>
      <c r="M134" s="223"/>
      <c r="N134" s="224"/>
      <c r="O134" s="224"/>
      <c r="P134" s="224"/>
      <c r="Q134" s="224"/>
      <c r="R134" s="224"/>
      <c r="S134" s="224"/>
      <c r="T134" s="225"/>
      <c r="AT134" s="226" t="s">
        <v>166</v>
      </c>
      <c r="AU134" s="226" t="s">
        <v>85</v>
      </c>
      <c r="AV134" s="12" t="s">
        <v>85</v>
      </c>
      <c r="AW134" s="12" t="s">
        <v>37</v>
      </c>
      <c r="AX134" s="12" t="s">
        <v>82</v>
      </c>
      <c r="AY134" s="226" t="s">
        <v>157</v>
      </c>
    </row>
    <row r="135" spans="2:65" s="1" customFormat="1" ht="22.8" customHeight="1">
      <c r="B135" s="40"/>
      <c r="C135" s="193" t="s">
        <v>317</v>
      </c>
      <c r="D135" s="193" t="s">
        <v>160</v>
      </c>
      <c r="E135" s="194" t="s">
        <v>1420</v>
      </c>
      <c r="F135" s="195" t="s">
        <v>1421</v>
      </c>
      <c r="G135" s="196" t="s">
        <v>460</v>
      </c>
      <c r="H135" s="197">
        <v>184</v>
      </c>
      <c r="I135" s="198">
        <v>116.16</v>
      </c>
      <c r="J135" s="199">
        <f>ROUND(I135*H135,2)</f>
        <v>21373.44</v>
      </c>
      <c r="K135" s="195" t="s">
        <v>214</v>
      </c>
      <c r="L135" s="60"/>
      <c r="M135" s="200" t="s">
        <v>21</v>
      </c>
      <c r="N135" s="201" t="s">
        <v>45</v>
      </c>
      <c r="O135" s="41"/>
      <c r="P135" s="202">
        <f>O135*H135</f>
        <v>0</v>
      </c>
      <c r="Q135" s="202">
        <v>0</v>
      </c>
      <c r="R135" s="202">
        <f>Q135*H135</f>
        <v>0</v>
      </c>
      <c r="S135" s="202">
        <v>0</v>
      </c>
      <c r="T135" s="203">
        <f>S135*H135</f>
        <v>0</v>
      </c>
      <c r="AR135" s="24" t="s">
        <v>164</v>
      </c>
      <c r="AT135" s="24" t="s">
        <v>160</v>
      </c>
      <c r="AU135" s="24" t="s">
        <v>85</v>
      </c>
      <c r="AY135" s="24" t="s">
        <v>157</v>
      </c>
      <c r="BE135" s="204">
        <f>IF(N135="základní",J135,0)</f>
        <v>21373.44</v>
      </c>
      <c r="BF135" s="204">
        <f>IF(N135="snížená",J135,0)</f>
        <v>0</v>
      </c>
      <c r="BG135" s="204">
        <f>IF(N135="zákl. přenesená",J135,0)</f>
        <v>0</v>
      </c>
      <c r="BH135" s="204">
        <f>IF(N135="sníž. přenesená",J135,0)</f>
        <v>0</v>
      </c>
      <c r="BI135" s="204">
        <f>IF(N135="nulová",J135,0)</f>
        <v>0</v>
      </c>
      <c r="BJ135" s="24" t="s">
        <v>82</v>
      </c>
      <c r="BK135" s="204">
        <f>ROUND(I135*H135,2)</f>
        <v>21373.44</v>
      </c>
      <c r="BL135" s="24" t="s">
        <v>164</v>
      </c>
      <c r="BM135" s="24" t="s">
        <v>1422</v>
      </c>
    </row>
    <row r="136" spans="2:47" s="1" customFormat="1" ht="48">
      <c r="B136" s="40"/>
      <c r="C136" s="62"/>
      <c r="D136" s="207" t="s">
        <v>216</v>
      </c>
      <c r="E136" s="62"/>
      <c r="F136" s="227" t="s">
        <v>1423</v>
      </c>
      <c r="G136" s="62"/>
      <c r="H136" s="62"/>
      <c r="I136" s="164"/>
      <c r="J136" s="62"/>
      <c r="K136" s="62"/>
      <c r="L136" s="60"/>
      <c r="M136" s="228"/>
      <c r="N136" s="41"/>
      <c r="O136" s="41"/>
      <c r="P136" s="41"/>
      <c r="Q136" s="41"/>
      <c r="R136" s="41"/>
      <c r="S136" s="41"/>
      <c r="T136" s="77"/>
      <c r="AT136" s="24" t="s">
        <v>216</v>
      </c>
      <c r="AU136" s="24" t="s">
        <v>85</v>
      </c>
    </row>
    <row r="137" spans="2:51" s="12" customFormat="1" ht="13.5">
      <c r="B137" s="216"/>
      <c r="C137" s="217"/>
      <c r="D137" s="207" t="s">
        <v>166</v>
      </c>
      <c r="E137" s="218" t="s">
        <v>21</v>
      </c>
      <c r="F137" s="219" t="s">
        <v>1424</v>
      </c>
      <c r="G137" s="217"/>
      <c r="H137" s="220">
        <v>184</v>
      </c>
      <c r="I137" s="221"/>
      <c r="J137" s="217"/>
      <c r="K137" s="217"/>
      <c r="L137" s="222"/>
      <c r="M137" s="223"/>
      <c r="N137" s="224"/>
      <c r="O137" s="224"/>
      <c r="P137" s="224"/>
      <c r="Q137" s="224"/>
      <c r="R137" s="224"/>
      <c r="S137" s="224"/>
      <c r="T137" s="225"/>
      <c r="AT137" s="226" t="s">
        <v>166</v>
      </c>
      <c r="AU137" s="226" t="s">
        <v>85</v>
      </c>
      <c r="AV137" s="12" t="s">
        <v>85</v>
      </c>
      <c r="AW137" s="12" t="s">
        <v>37</v>
      </c>
      <c r="AX137" s="12" t="s">
        <v>82</v>
      </c>
      <c r="AY137" s="226" t="s">
        <v>157</v>
      </c>
    </row>
    <row r="138" spans="2:63" s="10" customFormat="1" ht="22.35" customHeight="1">
      <c r="B138" s="177"/>
      <c r="C138" s="178"/>
      <c r="D138" s="179" t="s">
        <v>73</v>
      </c>
      <c r="E138" s="191" t="s">
        <v>1202</v>
      </c>
      <c r="F138" s="191" t="s">
        <v>1079</v>
      </c>
      <c r="G138" s="178"/>
      <c r="H138" s="178"/>
      <c r="I138" s="181"/>
      <c r="J138" s="192">
        <f>BK138</f>
        <v>97289.82</v>
      </c>
      <c r="K138" s="178"/>
      <c r="L138" s="183"/>
      <c r="M138" s="184"/>
      <c r="N138" s="185"/>
      <c r="O138" s="185"/>
      <c r="P138" s="186">
        <f>SUM(P139:P140)</f>
        <v>0</v>
      </c>
      <c r="Q138" s="185"/>
      <c r="R138" s="186">
        <f>SUM(R139:R140)</f>
        <v>0</v>
      </c>
      <c r="S138" s="185"/>
      <c r="T138" s="187">
        <f>SUM(T139:T140)</f>
        <v>0</v>
      </c>
      <c r="AR138" s="188" t="s">
        <v>82</v>
      </c>
      <c r="AT138" s="189" t="s">
        <v>73</v>
      </c>
      <c r="AU138" s="189" t="s">
        <v>85</v>
      </c>
      <c r="AY138" s="188" t="s">
        <v>157</v>
      </c>
      <c r="BK138" s="190">
        <f>SUM(BK139:BK140)</f>
        <v>97289.82</v>
      </c>
    </row>
    <row r="139" spans="2:65" s="1" customFormat="1" ht="14.4" customHeight="1">
      <c r="B139" s="40"/>
      <c r="C139" s="193" t="s">
        <v>9</v>
      </c>
      <c r="D139" s="193" t="s">
        <v>160</v>
      </c>
      <c r="E139" s="194" t="s">
        <v>1425</v>
      </c>
      <c r="F139" s="195" t="s">
        <v>1426</v>
      </c>
      <c r="G139" s="196" t="s">
        <v>460</v>
      </c>
      <c r="H139" s="197">
        <v>245.044</v>
      </c>
      <c r="I139" s="198">
        <v>397.03</v>
      </c>
      <c r="J139" s="199">
        <f>ROUND(I139*H139,2)</f>
        <v>97289.82</v>
      </c>
      <c r="K139" s="195" t="s">
        <v>214</v>
      </c>
      <c r="L139" s="60"/>
      <c r="M139" s="200" t="s">
        <v>21</v>
      </c>
      <c r="N139" s="201" t="s">
        <v>45</v>
      </c>
      <c r="O139" s="41"/>
      <c r="P139" s="202">
        <f>O139*H139</f>
        <v>0</v>
      </c>
      <c r="Q139" s="202">
        <v>0</v>
      </c>
      <c r="R139" s="202">
        <f>Q139*H139</f>
        <v>0</v>
      </c>
      <c r="S139" s="202">
        <v>0</v>
      </c>
      <c r="T139" s="203">
        <f>S139*H139</f>
        <v>0</v>
      </c>
      <c r="AR139" s="24" t="s">
        <v>164</v>
      </c>
      <c r="AT139" s="24" t="s">
        <v>160</v>
      </c>
      <c r="AU139" s="24" t="s">
        <v>180</v>
      </c>
      <c r="AY139" s="24" t="s">
        <v>157</v>
      </c>
      <c r="BE139" s="204">
        <f>IF(N139="základní",J139,0)</f>
        <v>97289.82</v>
      </c>
      <c r="BF139" s="204">
        <f>IF(N139="snížená",J139,0)</f>
        <v>0</v>
      </c>
      <c r="BG139" s="204">
        <f>IF(N139="zákl. přenesená",J139,0)</f>
        <v>0</v>
      </c>
      <c r="BH139" s="204">
        <f>IF(N139="sníž. přenesená",J139,0)</f>
        <v>0</v>
      </c>
      <c r="BI139" s="204">
        <f>IF(N139="nulová",J139,0)</f>
        <v>0</v>
      </c>
      <c r="BJ139" s="24" t="s">
        <v>82</v>
      </c>
      <c r="BK139" s="204">
        <f>ROUND(I139*H139,2)</f>
        <v>97289.82</v>
      </c>
      <c r="BL139" s="24" t="s">
        <v>164</v>
      </c>
      <c r="BM139" s="24" t="s">
        <v>1427</v>
      </c>
    </row>
    <row r="140" spans="2:47" s="1" customFormat="1" ht="48">
      <c r="B140" s="40"/>
      <c r="C140" s="62"/>
      <c r="D140" s="207" t="s">
        <v>216</v>
      </c>
      <c r="E140" s="62"/>
      <c r="F140" s="227" t="s">
        <v>1428</v>
      </c>
      <c r="G140" s="62"/>
      <c r="H140" s="62"/>
      <c r="I140" s="164"/>
      <c r="J140" s="62"/>
      <c r="K140" s="62"/>
      <c r="L140" s="60"/>
      <c r="M140" s="254"/>
      <c r="N140" s="255"/>
      <c r="O140" s="255"/>
      <c r="P140" s="255"/>
      <c r="Q140" s="255"/>
      <c r="R140" s="255"/>
      <c r="S140" s="255"/>
      <c r="T140" s="256"/>
      <c r="AT140" s="24" t="s">
        <v>216</v>
      </c>
      <c r="AU140" s="24" t="s">
        <v>180</v>
      </c>
    </row>
    <row r="141" spans="2:12" s="1" customFormat="1" ht="6.9" customHeight="1">
      <c r="B141" s="55"/>
      <c r="C141" s="56"/>
      <c r="D141" s="56"/>
      <c r="E141" s="56"/>
      <c r="F141" s="56"/>
      <c r="G141" s="56"/>
      <c r="H141" s="56"/>
      <c r="I141" s="140"/>
      <c r="J141" s="56"/>
      <c r="K141" s="56"/>
      <c r="L141" s="60"/>
    </row>
  </sheetData>
  <sheetProtection algorithmName="SHA-512" hashValue="ywrU3+h91FJaWQI6fiRah8as0XPA0Vps7/ccT4D8uxBJ7N6CYwiHfMK2RuZnggxHe4BXpBtK+5q+i6FUibHhYg==" saltValue="R9Wa9/Dviil1LjKWSmUiYm35YRMw/B+XYdX0+20iI43115iZHCqUnDORUN/89jNMoSUJU5UaRi8f+0s45a6eJA==" spinCount="100000" sheet="1" objects="1" scenarios="1" formatColumns="0" formatRows="0" autoFilter="0"/>
  <autoFilter ref="C80:K14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showGridLines="0" workbookViewId="0" topLeftCell="A1">
      <pane ySplit="1" topLeftCell="A16"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0" customWidth="1"/>
    <col min="10" max="10" width="21.832031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1"/>
      <c r="C1" s="111"/>
      <c r="D1" s="112" t="s">
        <v>1</v>
      </c>
      <c r="E1" s="111"/>
      <c r="F1" s="113" t="s">
        <v>118</v>
      </c>
      <c r="G1" s="393" t="s">
        <v>119</v>
      </c>
      <c r="H1" s="393"/>
      <c r="I1" s="114"/>
      <c r="J1" s="113" t="s">
        <v>120</v>
      </c>
      <c r="K1" s="112" t="s">
        <v>121</v>
      </c>
      <c r="L1" s="113" t="s">
        <v>122</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80"/>
      <c r="M2" s="380"/>
      <c r="N2" s="380"/>
      <c r="O2" s="380"/>
      <c r="P2" s="380"/>
      <c r="Q2" s="380"/>
      <c r="R2" s="380"/>
      <c r="S2" s="380"/>
      <c r="T2" s="380"/>
      <c r="U2" s="380"/>
      <c r="V2" s="380"/>
      <c r="AT2" s="24" t="s">
        <v>109</v>
      </c>
    </row>
    <row r="3" spans="2:46" ht="6.9" customHeight="1">
      <c r="B3" s="25"/>
      <c r="C3" s="26"/>
      <c r="D3" s="26"/>
      <c r="E3" s="26"/>
      <c r="F3" s="26"/>
      <c r="G3" s="26"/>
      <c r="H3" s="26"/>
      <c r="I3" s="115"/>
      <c r="J3" s="26"/>
      <c r="K3" s="27"/>
      <c r="AT3" s="24" t="s">
        <v>85</v>
      </c>
    </row>
    <row r="4" spans="2:46" ht="36.9" customHeight="1">
      <c r="B4" s="28"/>
      <c r="C4" s="29"/>
      <c r="D4" s="30" t="s">
        <v>123</v>
      </c>
      <c r="E4" s="29"/>
      <c r="F4" s="29"/>
      <c r="G4" s="29"/>
      <c r="H4" s="29"/>
      <c r="I4" s="116"/>
      <c r="J4" s="29"/>
      <c r="K4" s="31"/>
      <c r="M4" s="32" t="s">
        <v>12</v>
      </c>
      <c r="AT4" s="24" t="s">
        <v>6</v>
      </c>
    </row>
    <row r="5" spans="2:11" ht="6.9" customHeight="1">
      <c r="B5" s="28"/>
      <c r="C5" s="29"/>
      <c r="D5" s="29"/>
      <c r="E5" s="29"/>
      <c r="F5" s="29"/>
      <c r="G5" s="29"/>
      <c r="H5" s="29"/>
      <c r="I5" s="116"/>
      <c r="J5" s="29"/>
      <c r="K5" s="31"/>
    </row>
    <row r="6" spans="2:11" ht="13.2">
      <c r="B6" s="28"/>
      <c r="C6" s="29"/>
      <c r="D6" s="37" t="s">
        <v>18</v>
      </c>
      <c r="E6" s="29"/>
      <c r="F6" s="29"/>
      <c r="G6" s="29"/>
      <c r="H6" s="29"/>
      <c r="I6" s="116"/>
      <c r="J6" s="29"/>
      <c r="K6" s="31"/>
    </row>
    <row r="7" spans="2:11" ht="14.4" customHeight="1">
      <c r="B7" s="28"/>
      <c r="C7" s="29"/>
      <c r="D7" s="29"/>
      <c r="E7" s="394" t="str">
        <f>'Rekapitulace stavby'!K6</f>
        <v>II/169 a II/145 Dlouhá ves - Radešov,  úsek B</v>
      </c>
      <c r="F7" s="395"/>
      <c r="G7" s="395"/>
      <c r="H7" s="395"/>
      <c r="I7" s="116"/>
      <c r="J7" s="29"/>
      <c r="K7" s="31"/>
    </row>
    <row r="8" spans="2:11" s="1" customFormat="1" ht="13.2">
      <c r="B8" s="40"/>
      <c r="C8" s="41"/>
      <c r="D8" s="37" t="s">
        <v>124</v>
      </c>
      <c r="E8" s="41"/>
      <c r="F8" s="41"/>
      <c r="G8" s="41"/>
      <c r="H8" s="41"/>
      <c r="I8" s="117"/>
      <c r="J8" s="41"/>
      <c r="K8" s="44"/>
    </row>
    <row r="9" spans="2:11" s="1" customFormat="1" ht="36.9" customHeight="1">
      <c r="B9" s="40"/>
      <c r="C9" s="41"/>
      <c r="D9" s="41"/>
      <c r="E9" s="396" t="s">
        <v>1429</v>
      </c>
      <c r="F9" s="397"/>
      <c r="G9" s="397"/>
      <c r="H9" s="397"/>
      <c r="I9" s="117"/>
      <c r="J9" s="41"/>
      <c r="K9" s="44"/>
    </row>
    <row r="10" spans="2:11" s="1" customFormat="1" ht="13.5">
      <c r="B10" s="40"/>
      <c r="C10" s="41"/>
      <c r="D10" s="41"/>
      <c r="E10" s="41"/>
      <c r="F10" s="41"/>
      <c r="G10" s="41"/>
      <c r="H10" s="41"/>
      <c r="I10" s="117"/>
      <c r="J10" s="41"/>
      <c r="K10" s="44"/>
    </row>
    <row r="11" spans="2:11" s="1" customFormat="1" ht="14.4" customHeight="1">
      <c r="B11" s="40"/>
      <c r="C11" s="41"/>
      <c r="D11" s="37" t="s">
        <v>20</v>
      </c>
      <c r="E11" s="41"/>
      <c r="F11" s="35" t="s">
        <v>97</v>
      </c>
      <c r="G11" s="41"/>
      <c r="H11" s="41"/>
      <c r="I11" s="118" t="s">
        <v>22</v>
      </c>
      <c r="J11" s="35" t="s">
        <v>126</v>
      </c>
      <c r="K11" s="44"/>
    </row>
    <row r="12" spans="2:11" s="1" customFormat="1" ht="14.4" customHeight="1">
      <c r="B12" s="40"/>
      <c r="C12" s="41"/>
      <c r="D12" s="37" t="s">
        <v>23</v>
      </c>
      <c r="E12" s="41"/>
      <c r="F12" s="35" t="s">
        <v>24</v>
      </c>
      <c r="G12" s="41"/>
      <c r="H12" s="41"/>
      <c r="I12" s="118" t="s">
        <v>25</v>
      </c>
      <c r="J12" s="119">
        <f>'Rekapitulace stavby'!AN8</f>
        <v>43424</v>
      </c>
      <c r="K12" s="44"/>
    </row>
    <row r="13" spans="2:11" s="1" customFormat="1" ht="21.75" customHeight="1">
      <c r="B13" s="40"/>
      <c r="C13" s="41"/>
      <c r="D13" s="34" t="s">
        <v>127</v>
      </c>
      <c r="E13" s="41"/>
      <c r="F13" s="120" t="s">
        <v>128</v>
      </c>
      <c r="G13" s="41"/>
      <c r="H13" s="41"/>
      <c r="I13" s="121" t="s">
        <v>129</v>
      </c>
      <c r="J13" s="120" t="s">
        <v>130</v>
      </c>
      <c r="K13" s="44"/>
    </row>
    <row r="14" spans="2:11" s="1" customFormat="1" ht="14.4"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 customHeight="1">
      <c r="B16" s="40"/>
      <c r="C16" s="41"/>
      <c r="D16" s="41"/>
      <c r="E16" s="41"/>
      <c r="F16" s="41"/>
      <c r="G16" s="41"/>
      <c r="H16" s="41"/>
      <c r="I16" s="117"/>
      <c r="J16" s="41"/>
      <c r="K16" s="44"/>
    </row>
    <row r="17" spans="2:11" s="1" customFormat="1" ht="14.4" customHeight="1">
      <c r="B17" s="40"/>
      <c r="C17" s="41"/>
      <c r="D17" s="37" t="s">
        <v>32</v>
      </c>
      <c r="E17" s="41"/>
      <c r="F17" s="41"/>
      <c r="G17" s="41"/>
      <c r="H17" s="41"/>
      <c r="I17" s="118" t="s">
        <v>27</v>
      </c>
      <c r="J17" s="35" t="str">
        <f>IF('Rekapitulace stavby'!AN13="Vyplň údaj","",IF('Rekapitulace stavby'!AN13="","",'Rekapitulace stavby'!AN13))</f>
        <v>48035599</v>
      </c>
      <c r="K17" s="44"/>
    </row>
    <row r="18" spans="2:11" s="1" customFormat="1" ht="18" customHeight="1">
      <c r="B18" s="40"/>
      <c r="C18" s="41"/>
      <c r="D18" s="41"/>
      <c r="E18" s="35" t="str">
        <f>IF('Rekapitulace stavby'!E14="Vyplň údaj","",IF('Rekapitulace stavby'!E14="","",'Rekapitulace stavby'!E14))</f>
        <v>Společnost Dlouhá Ves - Radešov</v>
      </c>
      <c r="F18" s="41"/>
      <c r="G18" s="41"/>
      <c r="H18" s="41"/>
      <c r="I18" s="118" t="s">
        <v>30</v>
      </c>
      <c r="J18" s="35" t="str">
        <f>IF('Rekapitulace stavby'!AN14="Vyplň údaj","",IF('Rekapitulace stavby'!AN14="","",'Rekapitulace stavby'!AN14))</f>
        <v>CZ48035599</v>
      </c>
      <c r="K18" s="44"/>
    </row>
    <row r="19" spans="2:11" s="1" customFormat="1" ht="6.9" customHeight="1">
      <c r="B19" s="40"/>
      <c r="C19" s="41"/>
      <c r="D19" s="41"/>
      <c r="E19" s="41"/>
      <c r="F19" s="41"/>
      <c r="G19" s="41"/>
      <c r="H19" s="41"/>
      <c r="I19" s="117"/>
      <c r="J19" s="41"/>
      <c r="K19" s="44"/>
    </row>
    <row r="20" spans="2:11" s="1" customFormat="1" ht="14.4" customHeight="1">
      <c r="B20" s="40"/>
      <c r="C20" s="41"/>
      <c r="D20" s="37" t="s">
        <v>33</v>
      </c>
      <c r="E20" s="41"/>
      <c r="F20" s="41"/>
      <c r="G20" s="41"/>
      <c r="H20" s="41"/>
      <c r="I20" s="118" t="s">
        <v>27</v>
      </c>
      <c r="J20" s="35" t="s">
        <v>34</v>
      </c>
      <c r="K20" s="44"/>
    </row>
    <row r="21" spans="2:11" s="1" customFormat="1" ht="18" customHeight="1">
      <c r="B21" s="40"/>
      <c r="C21" s="41"/>
      <c r="D21" s="41"/>
      <c r="E21" s="35" t="s">
        <v>35</v>
      </c>
      <c r="F21" s="41"/>
      <c r="G21" s="41"/>
      <c r="H21" s="41"/>
      <c r="I21" s="118" t="s">
        <v>30</v>
      </c>
      <c r="J21" s="35" t="s">
        <v>36</v>
      </c>
      <c r="K21" s="44"/>
    </row>
    <row r="22" spans="2:11" s="1" customFormat="1" ht="6.9" customHeight="1">
      <c r="B22" s="40"/>
      <c r="C22" s="41"/>
      <c r="D22" s="41"/>
      <c r="E22" s="41"/>
      <c r="F22" s="41"/>
      <c r="G22" s="41"/>
      <c r="H22" s="41"/>
      <c r="I22" s="117"/>
      <c r="J22" s="41"/>
      <c r="K22" s="44"/>
    </row>
    <row r="23" spans="2:11" s="1" customFormat="1" ht="14.4" customHeight="1">
      <c r="B23" s="40"/>
      <c r="C23" s="41"/>
      <c r="D23" s="37" t="s">
        <v>38</v>
      </c>
      <c r="E23" s="41"/>
      <c r="F23" s="41"/>
      <c r="G23" s="41"/>
      <c r="H23" s="41"/>
      <c r="I23" s="117"/>
      <c r="J23" s="41"/>
      <c r="K23" s="44"/>
    </row>
    <row r="24" spans="2:11" s="6" customFormat="1" ht="14.4" customHeight="1">
      <c r="B24" s="122"/>
      <c r="C24" s="123"/>
      <c r="D24" s="123"/>
      <c r="E24" s="386" t="s">
        <v>21</v>
      </c>
      <c r="F24" s="386"/>
      <c r="G24" s="386"/>
      <c r="H24" s="386"/>
      <c r="I24" s="124"/>
      <c r="J24" s="123"/>
      <c r="K24" s="125"/>
    </row>
    <row r="25" spans="2:11" s="1" customFormat="1" ht="6.9" customHeight="1">
      <c r="B25" s="40"/>
      <c r="C25" s="41"/>
      <c r="D25" s="41"/>
      <c r="E25" s="41"/>
      <c r="F25" s="41"/>
      <c r="G25" s="41"/>
      <c r="H25" s="41"/>
      <c r="I25" s="117"/>
      <c r="J25" s="41"/>
      <c r="K25" s="44"/>
    </row>
    <row r="26" spans="2:11" s="1" customFormat="1" ht="6.9" customHeight="1">
      <c r="B26" s="40"/>
      <c r="C26" s="41"/>
      <c r="D26" s="84"/>
      <c r="E26" s="84"/>
      <c r="F26" s="84"/>
      <c r="G26" s="84"/>
      <c r="H26" s="84"/>
      <c r="I26" s="126"/>
      <c r="J26" s="84"/>
      <c r="K26" s="127"/>
    </row>
    <row r="27" spans="2:11" s="1" customFormat="1" ht="25.35" customHeight="1">
      <c r="B27" s="40"/>
      <c r="C27" s="41"/>
      <c r="D27" s="128" t="s">
        <v>40</v>
      </c>
      <c r="E27" s="41"/>
      <c r="F27" s="41"/>
      <c r="G27" s="41"/>
      <c r="H27" s="41"/>
      <c r="I27" s="117"/>
      <c r="J27" s="129">
        <f>ROUND(J85,2)</f>
        <v>8453707.27</v>
      </c>
      <c r="K27" s="44"/>
    </row>
    <row r="28" spans="2:11" s="1" customFormat="1" ht="6.9" customHeight="1">
      <c r="B28" s="40"/>
      <c r="C28" s="41"/>
      <c r="D28" s="84"/>
      <c r="E28" s="84"/>
      <c r="F28" s="84"/>
      <c r="G28" s="84"/>
      <c r="H28" s="84"/>
      <c r="I28" s="126"/>
      <c r="J28" s="84"/>
      <c r="K28" s="127"/>
    </row>
    <row r="29" spans="2:11" s="1" customFormat="1" ht="14.4" customHeight="1">
      <c r="B29" s="40"/>
      <c r="C29" s="41"/>
      <c r="D29" s="41"/>
      <c r="E29" s="41"/>
      <c r="F29" s="45" t="s">
        <v>42</v>
      </c>
      <c r="G29" s="41"/>
      <c r="H29" s="41"/>
      <c r="I29" s="130" t="s">
        <v>41</v>
      </c>
      <c r="J29" s="45" t="s">
        <v>43</v>
      </c>
      <c r="K29" s="44"/>
    </row>
    <row r="30" spans="2:11" s="1" customFormat="1" ht="14.4" customHeight="1">
      <c r="B30" s="40"/>
      <c r="C30" s="41"/>
      <c r="D30" s="48" t="s">
        <v>44</v>
      </c>
      <c r="E30" s="48" t="s">
        <v>45</v>
      </c>
      <c r="F30" s="131">
        <f>ROUND(SUM(BE85:BE234),2)</f>
        <v>8453707.27</v>
      </c>
      <c r="G30" s="41"/>
      <c r="H30" s="41"/>
      <c r="I30" s="132">
        <v>0.21</v>
      </c>
      <c r="J30" s="131">
        <f>ROUND(ROUND((SUM(BE85:BE234)),2)*I30,2)</f>
        <v>1775278.53</v>
      </c>
      <c r="K30" s="44"/>
    </row>
    <row r="31" spans="2:11" s="1" customFormat="1" ht="14.4" customHeight="1">
      <c r="B31" s="40"/>
      <c r="C31" s="41"/>
      <c r="D31" s="41"/>
      <c r="E31" s="48" t="s">
        <v>46</v>
      </c>
      <c r="F31" s="131">
        <f>ROUND(SUM(BF85:BF234),2)</f>
        <v>0</v>
      </c>
      <c r="G31" s="41"/>
      <c r="H31" s="41"/>
      <c r="I31" s="132">
        <v>0.15</v>
      </c>
      <c r="J31" s="131">
        <f>ROUND(ROUND((SUM(BF85:BF234)),2)*I31,2)</f>
        <v>0</v>
      </c>
      <c r="K31" s="44"/>
    </row>
    <row r="32" spans="2:11" s="1" customFormat="1" ht="14.4" customHeight="1" hidden="1">
      <c r="B32" s="40"/>
      <c r="C32" s="41"/>
      <c r="D32" s="41"/>
      <c r="E32" s="48" t="s">
        <v>47</v>
      </c>
      <c r="F32" s="131">
        <f>ROUND(SUM(BG85:BG234),2)</f>
        <v>0</v>
      </c>
      <c r="G32" s="41"/>
      <c r="H32" s="41"/>
      <c r="I32" s="132">
        <v>0.21</v>
      </c>
      <c r="J32" s="131">
        <v>0</v>
      </c>
      <c r="K32" s="44"/>
    </row>
    <row r="33" spans="2:11" s="1" customFormat="1" ht="14.4" customHeight="1" hidden="1">
      <c r="B33" s="40"/>
      <c r="C33" s="41"/>
      <c r="D33" s="41"/>
      <c r="E33" s="48" t="s">
        <v>48</v>
      </c>
      <c r="F33" s="131">
        <f>ROUND(SUM(BH85:BH234),2)</f>
        <v>0</v>
      </c>
      <c r="G33" s="41"/>
      <c r="H33" s="41"/>
      <c r="I33" s="132">
        <v>0.15</v>
      </c>
      <c r="J33" s="131">
        <v>0</v>
      </c>
      <c r="K33" s="44"/>
    </row>
    <row r="34" spans="2:11" s="1" customFormat="1" ht="14.4" customHeight="1" hidden="1">
      <c r="B34" s="40"/>
      <c r="C34" s="41"/>
      <c r="D34" s="41"/>
      <c r="E34" s="48" t="s">
        <v>49</v>
      </c>
      <c r="F34" s="131">
        <f>ROUND(SUM(BI85:BI234),2)</f>
        <v>0</v>
      </c>
      <c r="G34" s="41"/>
      <c r="H34" s="41"/>
      <c r="I34" s="132">
        <v>0</v>
      </c>
      <c r="J34" s="131">
        <v>0</v>
      </c>
      <c r="K34" s="44"/>
    </row>
    <row r="35" spans="2:11" s="1" customFormat="1" ht="6.9" customHeight="1">
      <c r="B35" s="40"/>
      <c r="C35" s="41"/>
      <c r="D35" s="41"/>
      <c r="E35" s="41"/>
      <c r="F35" s="41"/>
      <c r="G35" s="41"/>
      <c r="H35" s="41"/>
      <c r="I35" s="117"/>
      <c r="J35" s="41"/>
      <c r="K35" s="44"/>
    </row>
    <row r="36" spans="2:11" s="1" customFormat="1" ht="25.35" customHeight="1">
      <c r="B36" s="40"/>
      <c r="C36" s="133"/>
      <c r="D36" s="134" t="s">
        <v>50</v>
      </c>
      <c r="E36" s="78"/>
      <c r="F36" s="78"/>
      <c r="G36" s="135" t="s">
        <v>51</v>
      </c>
      <c r="H36" s="136" t="s">
        <v>52</v>
      </c>
      <c r="I36" s="137"/>
      <c r="J36" s="138">
        <f>SUM(J27:J34)</f>
        <v>10228985.799999999</v>
      </c>
      <c r="K36" s="139"/>
    </row>
    <row r="37" spans="2:11" s="1" customFormat="1" ht="14.4" customHeight="1">
      <c r="B37" s="55"/>
      <c r="C37" s="56"/>
      <c r="D37" s="56"/>
      <c r="E37" s="56"/>
      <c r="F37" s="56"/>
      <c r="G37" s="56"/>
      <c r="H37" s="56"/>
      <c r="I37" s="140"/>
      <c r="J37" s="56"/>
      <c r="K37" s="57"/>
    </row>
    <row r="41" spans="2:11" s="1" customFormat="1" ht="6.9" customHeight="1">
      <c r="B41" s="141"/>
      <c r="C41" s="142"/>
      <c r="D41" s="142"/>
      <c r="E41" s="142"/>
      <c r="F41" s="142"/>
      <c r="G41" s="142"/>
      <c r="H41" s="142"/>
      <c r="I41" s="143"/>
      <c r="J41" s="142"/>
      <c r="K41" s="144"/>
    </row>
    <row r="42" spans="2:11" s="1" customFormat="1" ht="36.9" customHeight="1">
      <c r="B42" s="40"/>
      <c r="C42" s="30" t="s">
        <v>131</v>
      </c>
      <c r="D42" s="41"/>
      <c r="E42" s="41"/>
      <c r="F42" s="41"/>
      <c r="G42" s="41"/>
      <c r="H42" s="41"/>
      <c r="I42" s="117"/>
      <c r="J42" s="41"/>
      <c r="K42" s="44"/>
    </row>
    <row r="43" spans="2:11" s="1" customFormat="1" ht="6.9" customHeight="1">
      <c r="B43" s="40"/>
      <c r="C43" s="41"/>
      <c r="D43" s="41"/>
      <c r="E43" s="41"/>
      <c r="F43" s="41"/>
      <c r="G43" s="41"/>
      <c r="H43" s="41"/>
      <c r="I43" s="117"/>
      <c r="J43" s="41"/>
      <c r="K43" s="44"/>
    </row>
    <row r="44" spans="2:11" s="1" customFormat="1" ht="14.4" customHeight="1">
      <c r="B44" s="40"/>
      <c r="C44" s="37" t="s">
        <v>18</v>
      </c>
      <c r="D44" s="41"/>
      <c r="E44" s="41"/>
      <c r="F44" s="41"/>
      <c r="G44" s="41"/>
      <c r="H44" s="41"/>
      <c r="I44" s="117"/>
      <c r="J44" s="41"/>
      <c r="K44" s="44"/>
    </row>
    <row r="45" spans="2:11" s="1" customFormat="1" ht="14.4" customHeight="1">
      <c r="B45" s="40"/>
      <c r="C45" s="41"/>
      <c r="D45" s="41"/>
      <c r="E45" s="394" t="str">
        <f>E7</f>
        <v>II/169 a II/145 Dlouhá ves - Radešov,  úsek B</v>
      </c>
      <c r="F45" s="395"/>
      <c r="G45" s="395"/>
      <c r="H45" s="395"/>
      <c r="I45" s="117"/>
      <c r="J45" s="41"/>
      <c r="K45" s="44"/>
    </row>
    <row r="46" spans="2:11" s="1" customFormat="1" ht="14.4" customHeight="1">
      <c r="B46" s="40"/>
      <c r="C46" s="37" t="s">
        <v>124</v>
      </c>
      <c r="D46" s="41"/>
      <c r="E46" s="41"/>
      <c r="F46" s="41"/>
      <c r="G46" s="41"/>
      <c r="H46" s="41"/>
      <c r="I46" s="117"/>
      <c r="J46" s="41"/>
      <c r="K46" s="44"/>
    </row>
    <row r="47" spans="2:11" s="1" customFormat="1" ht="16.2" customHeight="1">
      <c r="B47" s="40"/>
      <c r="C47" s="41"/>
      <c r="D47" s="41"/>
      <c r="E47" s="396" t="str">
        <f>E9</f>
        <v>110B - Zajištění skalních stěn a svahů km 2,585-2,815</v>
      </c>
      <c r="F47" s="397"/>
      <c r="G47" s="397"/>
      <c r="H47" s="397"/>
      <c r="I47" s="117"/>
      <c r="J47" s="41"/>
      <c r="K47" s="44"/>
    </row>
    <row r="48" spans="2:11" s="1" customFormat="1" ht="6.9" customHeight="1">
      <c r="B48" s="40"/>
      <c r="C48" s="41"/>
      <c r="D48" s="41"/>
      <c r="E48" s="41"/>
      <c r="F48" s="41"/>
      <c r="G48" s="41"/>
      <c r="H48" s="41"/>
      <c r="I48" s="117"/>
      <c r="J48" s="41"/>
      <c r="K48" s="44"/>
    </row>
    <row r="49" spans="2:11" s="1" customFormat="1" ht="18" customHeight="1">
      <c r="B49" s="40"/>
      <c r="C49" s="37" t="s">
        <v>23</v>
      </c>
      <c r="D49" s="41"/>
      <c r="E49" s="41"/>
      <c r="F49" s="35" t="str">
        <f>F12</f>
        <v>Kraj Plzeńský, k.ú. Radešov</v>
      </c>
      <c r="G49" s="41"/>
      <c r="H49" s="41"/>
      <c r="I49" s="118" t="s">
        <v>25</v>
      </c>
      <c r="J49" s="119">
        <f>IF(J12="","",J12)</f>
        <v>43424</v>
      </c>
      <c r="K49" s="44"/>
    </row>
    <row r="50" spans="2:11" s="1" customFormat="1" ht="6.9" customHeight="1">
      <c r="B50" s="40"/>
      <c r="C50" s="41"/>
      <c r="D50" s="41"/>
      <c r="E50" s="41"/>
      <c r="F50" s="41"/>
      <c r="G50" s="41"/>
      <c r="H50" s="41"/>
      <c r="I50" s="117"/>
      <c r="J50" s="41"/>
      <c r="K50" s="44"/>
    </row>
    <row r="51" spans="2:11" s="1" customFormat="1" ht="13.2">
      <c r="B51" s="40"/>
      <c r="C51" s="37" t="s">
        <v>26</v>
      </c>
      <c r="D51" s="41"/>
      <c r="E51" s="41"/>
      <c r="F51" s="35" t="str">
        <f>E15</f>
        <v>Správa a údržba silnic Plzeňského kraje, p.o.</v>
      </c>
      <c r="G51" s="41"/>
      <c r="H51" s="41"/>
      <c r="I51" s="118" t="s">
        <v>33</v>
      </c>
      <c r="J51" s="386" t="str">
        <f>E21</f>
        <v>Pontex sol. s r.o.</v>
      </c>
      <c r="K51" s="44"/>
    </row>
    <row r="52" spans="2:11" s="1" customFormat="1" ht="14.4" customHeight="1">
      <c r="B52" s="40"/>
      <c r="C52" s="37" t="s">
        <v>32</v>
      </c>
      <c r="D52" s="41"/>
      <c r="E52" s="41"/>
      <c r="F52" s="35" t="str">
        <f>IF(E18="","",E18)</f>
        <v>Společnost Dlouhá Ves - Radešov</v>
      </c>
      <c r="G52" s="41"/>
      <c r="H52" s="41"/>
      <c r="I52" s="117"/>
      <c r="J52" s="389"/>
      <c r="K52" s="44"/>
    </row>
    <row r="53" spans="2:11" s="1" customFormat="1" ht="10.35" customHeight="1">
      <c r="B53" s="40"/>
      <c r="C53" s="41"/>
      <c r="D53" s="41"/>
      <c r="E53" s="41"/>
      <c r="F53" s="41"/>
      <c r="G53" s="41"/>
      <c r="H53" s="41"/>
      <c r="I53" s="117"/>
      <c r="J53" s="41"/>
      <c r="K53" s="44"/>
    </row>
    <row r="54" spans="2:11" s="1" customFormat="1" ht="29.25" customHeight="1">
      <c r="B54" s="40"/>
      <c r="C54" s="145" t="s">
        <v>132</v>
      </c>
      <c r="D54" s="133"/>
      <c r="E54" s="133"/>
      <c r="F54" s="133"/>
      <c r="G54" s="133"/>
      <c r="H54" s="133"/>
      <c r="I54" s="146"/>
      <c r="J54" s="147" t="s">
        <v>133</v>
      </c>
      <c r="K54" s="148"/>
    </row>
    <row r="55" spans="2:11" s="1" customFormat="1" ht="10.35" customHeight="1">
      <c r="B55" s="40"/>
      <c r="C55" s="41"/>
      <c r="D55" s="41"/>
      <c r="E55" s="41"/>
      <c r="F55" s="41"/>
      <c r="G55" s="41"/>
      <c r="H55" s="41"/>
      <c r="I55" s="117"/>
      <c r="J55" s="41"/>
      <c r="K55" s="44"/>
    </row>
    <row r="56" spans="2:47" s="1" customFormat="1" ht="29.25" customHeight="1">
      <c r="B56" s="40"/>
      <c r="C56" s="149" t="s">
        <v>134</v>
      </c>
      <c r="D56" s="41"/>
      <c r="E56" s="41"/>
      <c r="F56" s="41"/>
      <c r="G56" s="41"/>
      <c r="H56" s="41"/>
      <c r="I56" s="117"/>
      <c r="J56" s="129">
        <f>J85</f>
        <v>8453707.270000001</v>
      </c>
      <c r="K56" s="44"/>
      <c r="AU56" s="24" t="s">
        <v>135</v>
      </c>
    </row>
    <row r="57" spans="2:11" s="7" customFormat="1" ht="24.9" customHeight="1">
      <c r="B57" s="150"/>
      <c r="C57" s="151"/>
      <c r="D57" s="152" t="s">
        <v>198</v>
      </c>
      <c r="E57" s="153"/>
      <c r="F57" s="153"/>
      <c r="G57" s="153"/>
      <c r="H57" s="153"/>
      <c r="I57" s="154"/>
      <c r="J57" s="155">
        <f>J86</f>
        <v>8334214.130000002</v>
      </c>
      <c r="K57" s="156"/>
    </row>
    <row r="58" spans="2:11" s="8" customFormat="1" ht="19.95" customHeight="1">
      <c r="B58" s="157"/>
      <c r="C58" s="158"/>
      <c r="D58" s="159" t="s">
        <v>199</v>
      </c>
      <c r="E58" s="160"/>
      <c r="F58" s="160"/>
      <c r="G58" s="160"/>
      <c r="H58" s="160"/>
      <c r="I58" s="161"/>
      <c r="J58" s="162">
        <f>J87</f>
        <v>7749764.610000001</v>
      </c>
      <c r="K58" s="163"/>
    </row>
    <row r="59" spans="2:11" s="8" customFormat="1" ht="14.85" customHeight="1">
      <c r="B59" s="157"/>
      <c r="C59" s="158"/>
      <c r="D59" s="159" t="s">
        <v>1430</v>
      </c>
      <c r="E59" s="160"/>
      <c r="F59" s="160"/>
      <c r="G59" s="160"/>
      <c r="H59" s="160"/>
      <c r="I59" s="161"/>
      <c r="J59" s="162">
        <f>J190</f>
        <v>514321.02</v>
      </c>
      <c r="K59" s="163"/>
    </row>
    <row r="60" spans="2:11" s="8" customFormat="1" ht="21.75" customHeight="1">
      <c r="B60" s="157"/>
      <c r="C60" s="158"/>
      <c r="D60" s="159" t="s">
        <v>1431</v>
      </c>
      <c r="E60" s="160"/>
      <c r="F60" s="160"/>
      <c r="G60" s="160"/>
      <c r="H60" s="160"/>
      <c r="I60" s="161"/>
      <c r="J60" s="162">
        <f>J202</f>
        <v>49188.26</v>
      </c>
      <c r="K60" s="163"/>
    </row>
    <row r="61" spans="2:11" s="8" customFormat="1" ht="19.95" customHeight="1">
      <c r="B61" s="157"/>
      <c r="C61" s="158"/>
      <c r="D61" s="159" t="s">
        <v>1133</v>
      </c>
      <c r="E61" s="160"/>
      <c r="F61" s="160"/>
      <c r="G61" s="160"/>
      <c r="H61" s="160"/>
      <c r="I61" s="161"/>
      <c r="J61" s="162">
        <f>J206</f>
        <v>146360.66</v>
      </c>
      <c r="K61" s="163"/>
    </row>
    <row r="62" spans="2:11" s="8" customFormat="1" ht="19.95" customHeight="1">
      <c r="B62" s="157"/>
      <c r="C62" s="158"/>
      <c r="D62" s="159" t="s">
        <v>1134</v>
      </c>
      <c r="E62" s="160"/>
      <c r="F62" s="160"/>
      <c r="G62" s="160"/>
      <c r="H62" s="160"/>
      <c r="I62" s="161"/>
      <c r="J62" s="162">
        <f>J217</f>
        <v>438088.86</v>
      </c>
      <c r="K62" s="163"/>
    </row>
    <row r="63" spans="2:11" s="8" customFormat="1" ht="14.85" customHeight="1">
      <c r="B63" s="157"/>
      <c r="C63" s="158"/>
      <c r="D63" s="159" t="s">
        <v>1348</v>
      </c>
      <c r="E63" s="160"/>
      <c r="F63" s="160"/>
      <c r="G63" s="160"/>
      <c r="H63" s="160"/>
      <c r="I63" s="161"/>
      <c r="J63" s="162">
        <f>J227</f>
        <v>255798.49</v>
      </c>
      <c r="K63" s="163"/>
    </row>
    <row r="64" spans="2:11" s="7" customFormat="1" ht="24.9" customHeight="1">
      <c r="B64" s="150"/>
      <c r="C64" s="151"/>
      <c r="D64" s="152" t="s">
        <v>1432</v>
      </c>
      <c r="E64" s="153"/>
      <c r="F64" s="153"/>
      <c r="G64" s="153"/>
      <c r="H64" s="153"/>
      <c r="I64" s="154"/>
      <c r="J64" s="155">
        <f>J230</f>
        <v>119493.14000000001</v>
      </c>
      <c r="K64" s="156"/>
    </row>
    <row r="65" spans="2:11" s="8" customFormat="1" ht="19.95" customHeight="1">
      <c r="B65" s="157"/>
      <c r="C65" s="158"/>
      <c r="D65" s="159" t="s">
        <v>1433</v>
      </c>
      <c r="E65" s="160"/>
      <c r="F65" s="160"/>
      <c r="G65" s="160"/>
      <c r="H65" s="160"/>
      <c r="I65" s="161"/>
      <c r="J65" s="162">
        <f>J231</f>
        <v>119493.14000000001</v>
      </c>
      <c r="K65" s="163"/>
    </row>
    <row r="66" spans="2:11" s="1" customFormat="1" ht="21.75" customHeight="1">
      <c r="B66" s="40"/>
      <c r="C66" s="41"/>
      <c r="D66" s="41"/>
      <c r="E66" s="41"/>
      <c r="F66" s="41"/>
      <c r="G66" s="41"/>
      <c r="H66" s="41"/>
      <c r="I66" s="117"/>
      <c r="J66" s="41"/>
      <c r="K66" s="44"/>
    </row>
    <row r="67" spans="2:11" s="1" customFormat="1" ht="6.9" customHeight="1">
      <c r="B67" s="55"/>
      <c r="C67" s="56"/>
      <c r="D67" s="56"/>
      <c r="E67" s="56"/>
      <c r="F67" s="56"/>
      <c r="G67" s="56"/>
      <c r="H67" s="56"/>
      <c r="I67" s="140"/>
      <c r="J67" s="56"/>
      <c r="K67" s="57"/>
    </row>
    <row r="71" spans="2:12" s="1" customFormat="1" ht="6.9" customHeight="1">
      <c r="B71" s="58"/>
      <c r="C71" s="59"/>
      <c r="D71" s="59"/>
      <c r="E71" s="59"/>
      <c r="F71" s="59"/>
      <c r="G71" s="59"/>
      <c r="H71" s="59"/>
      <c r="I71" s="143"/>
      <c r="J71" s="59"/>
      <c r="K71" s="59"/>
      <c r="L71" s="60"/>
    </row>
    <row r="72" spans="2:12" s="1" customFormat="1" ht="36.9" customHeight="1">
      <c r="B72" s="40"/>
      <c r="C72" s="61" t="s">
        <v>140</v>
      </c>
      <c r="D72" s="62"/>
      <c r="E72" s="62"/>
      <c r="F72" s="62"/>
      <c r="G72" s="62"/>
      <c r="H72" s="62"/>
      <c r="I72" s="164"/>
      <c r="J72" s="62"/>
      <c r="K72" s="62"/>
      <c r="L72" s="60"/>
    </row>
    <row r="73" spans="2:12" s="1" customFormat="1" ht="6.9" customHeight="1">
      <c r="B73" s="40"/>
      <c r="C73" s="62"/>
      <c r="D73" s="62"/>
      <c r="E73" s="62"/>
      <c r="F73" s="62"/>
      <c r="G73" s="62"/>
      <c r="H73" s="62"/>
      <c r="I73" s="164"/>
      <c r="J73" s="62"/>
      <c r="K73" s="62"/>
      <c r="L73" s="60"/>
    </row>
    <row r="74" spans="2:12" s="1" customFormat="1" ht="14.4" customHeight="1">
      <c r="B74" s="40"/>
      <c r="C74" s="64" t="s">
        <v>18</v>
      </c>
      <c r="D74" s="62"/>
      <c r="E74" s="62"/>
      <c r="F74" s="62"/>
      <c r="G74" s="62"/>
      <c r="H74" s="62"/>
      <c r="I74" s="164"/>
      <c r="J74" s="62"/>
      <c r="K74" s="62"/>
      <c r="L74" s="60"/>
    </row>
    <row r="75" spans="2:12" s="1" customFormat="1" ht="14.4" customHeight="1">
      <c r="B75" s="40"/>
      <c r="C75" s="62"/>
      <c r="D75" s="62"/>
      <c r="E75" s="390" t="str">
        <f>E7</f>
        <v>II/169 a II/145 Dlouhá ves - Radešov,  úsek B</v>
      </c>
      <c r="F75" s="391"/>
      <c r="G75" s="391"/>
      <c r="H75" s="391"/>
      <c r="I75" s="164"/>
      <c r="J75" s="62"/>
      <c r="K75" s="62"/>
      <c r="L75" s="60"/>
    </row>
    <row r="76" spans="2:12" s="1" customFormat="1" ht="14.4" customHeight="1">
      <c r="B76" s="40"/>
      <c r="C76" s="64" t="s">
        <v>124</v>
      </c>
      <c r="D76" s="62"/>
      <c r="E76" s="62"/>
      <c r="F76" s="62"/>
      <c r="G76" s="62"/>
      <c r="H76" s="62"/>
      <c r="I76" s="164"/>
      <c r="J76" s="62"/>
      <c r="K76" s="62"/>
      <c r="L76" s="60"/>
    </row>
    <row r="77" spans="2:12" s="1" customFormat="1" ht="16.2" customHeight="1">
      <c r="B77" s="40"/>
      <c r="C77" s="62"/>
      <c r="D77" s="62"/>
      <c r="E77" s="364" t="str">
        <f>E9</f>
        <v>110B - Zajištění skalních stěn a svahů km 2,585-2,815</v>
      </c>
      <c r="F77" s="392"/>
      <c r="G77" s="392"/>
      <c r="H77" s="392"/>
      <c r="I77" s="164"/>
      <c r="J77" s="62"/>
      <c r="K77" s="62"/>
      <c r="L77" s="60"/>
    </row>
    <row r="78" spans="2:12" s="1" customFormat="1" ht="6.9" customHeight="1">
      <c r="B78" s="40"/>
      <c r="C78" s="62"/>
      <c r="D78" s="62"/>
      <c r="E78" s="62"/>
      <c r="F78" s="62"/>
      <c r="G78" s="62"/>
      <c r="H78" s="62"/>
      <c r="I78" s="164"/>
      <c r="J78" s="62"/>
      <c r="K78" s="62"/>
      <c r="L78" s="60"/>
    </row>
    <row r="79" spans="2:12" s="1" customFormat="1" ht="18" customHeight="1">
      <c r="B79" s="40"/>
      <c r="C79" s="64" t="s">
        <v>23</v>
      </c>
      <c r="D79" s="62"/>
      <c r="E79" s="62"/>
      <c r="F79" s="165" t="str">
        <f>F12</f>
        <v>Kraj Plzeńský, k.ú. Radešov</v>
      </c>
      <c r="G79" s="62"/>
      <c r="H79" s="62"/>
      <c r="I79" s="166" t="s">
        <v>25</v>
      </c>
      <c r="J79" s="72">
        <f>IF(J12="","",J12)</f>
        <v>43424</v>
      </c>
      <c r="K79" s="62"/>
      <c r="L79" s="60"/>
    </row>
    <row r="80" spans="2:12" s="1" customFormat="1" ht="6.9" customHeight="1">
      <c r="B80" s="40"/>
      <c r="C80" s="62"/>
      <c r="D80" s="62"/>
      <c r="E80" s="62"/>
      <c r="F80" s="62"/>
      <c r="G80" s="62"/>
      <c r="H80" s="62"/>
      <c r="I80" s="164"/>
      <c r="J80" s="62"/>
      <c r="K80" s="62"/>
      <c r="L80" s="60"/>
    </row>
    <row r="81" spans="2:12" s="1" customFormat="1" ht="13.2">
      <c r="B81" s="40"/>
      <c r="C81" s="64" t="s">
        <v>26</v>
      </c>
      <c r="D81" s="62"/>
      <c r="E81" s="62"/>
      <c r="F81" s="165" t="str">
        <f>E15</f>
        <v>Správa a údržba silnic Plzeňského kraje, p.o.</v>
      </c>
      <c r="G81" s="62"/>
      <c r="H81" s="62"/>
      <c r="I81" s="166" t="s">
        <v>33</v>
      </c>
      <c r="J81" s="165" t="str">
        <f>E21</f>
        <v>Pontex sol. s r.o.</v>
      </c>
      <c r="K81" s="62"/>
      <c r="L81" s="60"/>
    </row>
    <row r="82" spans="2:12" s="1" customFormat="1" ht="14.4" customHeight="1">
      <c r="B82" s="40"/>
      <c r="C82" s="64" t="s">
        <v>32</v>
      </c>
      <c r="D82" s="62"/>
      <c r="E82" s="62"/>
      <c r="F82" s="165" t="str">
        <f>IF(E18="","",E18)</f>
        <v>Společnost Dlouhá Ves - Radešov</v>
      </c>
      <c r="G82" s="62"/>
      <c r="H82" s="62"/>
      <c r="I82" s="164"/>
      <c r="J82" s="62"/>
      <c r="K82" s="62"/>
      <c r="L82" s="60"/>
    </row>
    <row r="83" spans="2:12" s="1" customFormat="1" ht="10.35" customHeight="1">
      <c r="B83" s="40"/>
      <c r="C83" s="62"/>
      <c r="D83" s="62"/>
      <c r="E83" s="62"/>
      <c r="F83" s="62"/>
      <c r="G83" s="62"/>
      <c r="H83" s="62"/>
      <c r="I83" s="164"/>
      <c r="J83" s="62"/>
      <c r="K83" s="62"/>
      <c r="L83" s="60"/>
    </row>
    <row r="84" spans="2:20" s="9" customFormat="1" ht="29.25" customHeight="1">
      <c r="B84" s="167"/>
      <c r="C84" s="168" t="s">
        <v>141</v>
      </c>
      <c r="D84" s="169" t="s">
        <v>59</v>
      </c>
      <c r="E84" s="169" t="s">
        <v>55</v>
      </c>
      <c r="F84" s="169" t="s">
        <v>142</v>
      </c>
      <c r="G84" s="169" t="s">
        <v>143</v>
      </c>
      <c r="H84" s="169" t="s">
        <v>144</v>
      </c>
      <c r="I84" s="170" t="s">
        <v>145</v>
      </c>
      <c r="J84" s="169" t="s">
        <v>133</v>
      </c>
      <c r="K84" s="171" t="s">
        <v>146</v>
      </c>
      <c r="L84" s="172"/>
      <c r="M84" s="80" t="s">
        <v>147</v>
      </c>
      <c r="N84" s="81" t="s">
        <v>44</v>
      </c>
      <c r="O84" s="81" t="s">
        <v>148</v>
      </c>
      <c r="P84" s="81" t="s">
        <v>149</v>
      </c>
      <c r="Q84" s="81" t="s">
        <v>150</v>
      </c>
      <c r="R84" s="81" t="s">
        <v>151</v>
      </c>
      <c r="S84" s="81" t="s">
        <v>152</v>
      </c>
      <c r="T84" s="82" t="s">
        <v>153</v>
      </c>
    </row>
    <row r="85" spans="2:63" s="1" customFormat="1" ht="29.25" customHeight="1">
      <c r="B85" s="40"/>
      <c r="C85" s="86" t="s">
        <v>134</v>
      </c>
      <c r="D85" s="62"/>
      <c r="E85" s="62"/>
      <c r="F85" s="62"/>
      <c r="G85" s="62"/>
      <c r="H85" s="62"/>
      <c r="I85" s="164"/>
      <c r="J85" s="173">
        <f>BK85</f>
        <v>8453707.270000001</v>
      </c>
      <c r="K85" s="62"/>
      <c r="L85" s="60"/>
      <c r="M85" s="83"/>
      <c r="N85" s="84"/>
      <c r="O85" s="84"/>
      <c r="P85" s="174">
        <f>P86+P230</f>
        <v>0</v>
      </c>
      <c r="Q85" s="84"/>
      <c r="R85" s="174">
        <f>R86+R230</f>
        <v>644.4285688000001</v>
      </c>
      <c r="S85" s="84"/>
      <c r="T85" s="175">
        <f>T86+T230</f>
        <v>0</v>
      </c>
      <c r="AT85" s="24" t="s">
        <v>73</v>
      </c>
      <c r="AU85" s="24" t="s">
        <v>135</v>
      </c>
      <c r="BK85" s="176">
        <f>BK86+BK230</f>
        <v>8453707.270000001</v>
      </c>
    </row>
    <row r="86" spans="2:63" s="10" customFormat="1" ht="37.35" customHeight="1">
      <c r="B86" s="177"/>
      <c r="C86" s="178"/>
      <c r="D86" s="179" t="s">
        <v>73</v>
      </c>
      <c r="E86" s="180" t="s">
        <v>208</v>
      </c>
      <c r="F86" s="180" t="s">
        <v>209</v>
      </c>
      <c r="G86" s="178"/>
      <c r="H86" s="178"/>
      <c r="I86" s="181"/>
      <c r="J86" s="182">
        <f>BK86</f>
        <v>8334214.130000002</v>
      </c>
      <c r="K86" s="178"/>
      <c r="L86" s="183"/>
      <c r="M86" s="184"/>
      <c r="N86" s="185"/>
      <c r="O86" s="185"/>
      <c r="P86" s="186">
        <f>P87+P206+P217</f>
        <v>0</v>
      </c>
      <c r="Q86" s="185"/>
      <c r="R86" s="186">
        <f>R87+R206+R217</f>
        <v>644.2905718000001</v>
      </c>
      <c r="S86" s="185"/>
      <c r="T86" s="187">
        <f>T87+T206+T217</f>
        <v>0</v>
      </c>
      <c r="AR86" s="188" t="s">
        <v>82</v>
      </c>
      <c r="AT86" s="189" t="s">
        <v>73</v>
      </c>
      <c r="AU86" s="189" t="s">
        <v>74</v>
      </c>
      <c r="AY86" s="188" t="s">
        <v>157</v>
      </c>
      <c r="BK86" s="190">
        <f>BK87+BK206+BK217</f>
        <v>8334214.130000002</v>
      </c>
    </row>
    <row r="87" spans="2:63" s="10" customFormat="1" ht="19.95" customHeight="1">
      <c r="B87" s="177"/>
      <c r="C87" s="178"/>
      <c r="D87" s="179" t="s">
        <v>73</v>
      </c>
      <c r="E87" s="191" t="s">
        <v>82</v>
      </c>
      <c r="F87" s="191" t="s">
        <v>210</v>
      </c>
      <c r="G87" s="178"/>
      <c r="H87" s="178"/>
      <c r="I87" s="181"/>
      <c r="J87" s="192">
        <f>BK87</f>
        <v>7749764.610000001</v>
      </c>
      <c r="K87" s="178"/>
      <c r="L87" s="183"/>
      <c r="M87" s="184"/>
      <c r="N87" s="185"/>
      <c r="O87" s="185"/>
      <c r="P87" s="186">
        <f>P88+SUM(P89:P190)</f>
        <v>0</v>
      </c>
      <c r="Q87" s="185"/>
      <c r="R87" s="186">
        <f>R88+SUM(R89:R190)</f>
        <v>91.0100118</v>
      </c>
      <c r="S87" s="185"/>
      <c r="T87" s="187">
        <f>T88+SUM(T89:T190)</f>
        <v>0</v>
      </c>
      <c r="AR87" s="188" t="s">
        <v>82</v>
      </c>
      <c r="AT87" s="189" t="s">
        <v>73</v>
      </c>
      <c r="AU87" s="189" t="s">
        <v>82</v>
      </c>
      <c r="AY87" s="188" t="s">
        <v>157</v>
      </c>
      <c r="BK87" s="190">
        <f>BK88+SUM(BK89:BK190)</f>
        <v>7749764.610000001</v>
      </c>
    </row>
    <row r="88" spans="2:65" s="1" customFormat="1" ht="22.8" customHeight="1">
      <c r="B88" s="40"/>
      <c r="C88" s="193" t="s">
        <v>82</v>
      </c>
      <c r="D88" s="193" t="s">
        <v>160</v>
      </c>
      <c r="E88" s="194" t="s">
        <v>1349</v>
      </c>
      <c r="F88" s="195" t="s">
        <v>1350</v>
      </c>
      <c r="G88" s="196" t="s">
        <v>226</v>
      </c>
      <c r="H88" s="197">
        <v>60</v>
      </c>
      <c r="I88" s="198">
        <v>439.64</v>
      </c>
      <c r="J88" s="199">
        <f>ROUND(I88*H88,2)</f>
        <v>26378.4</v>
      </c>
      <c r="K88" s="195" t="s">
        <v>214</v>
      </c>
      <c r="L88" s="60"/>
      <c r="M88" s="200" t="s">
        <v>21</v>
      </c>
      <c r="N88" s="201" t="s">
        <v>45</v>
      </c>
      <c r="O88" s="41"/>
      <c r="P88" s="202">
        <f>O88*H88</f>
        <v>0</v>
      </c>
      <c r="Q88" s="202">
        <v>0</v>
      </c>
      <c r="R88" s="202">
        <f>Q88*H88</f>
        <v>0</v>
      </c>
      <c r="S88" s="202">
        <v>0</v>
      </c>
      <c r="T88" s="203">
        <f>S88*H88</f>
        <v>0</v>
      </c>
      <c r="AR88" s="24" t="s">
        <v>164</v>
      </c>
      <c r="AT88" s="24" t="s">
        <v>160</v>
      </c>
      <c r="AU88" s="24" t="s">
        <v>85</v>
      </c>
      <c r="AY88" s="24" t="s">
        <v>157</v>
      </c>
      <c r="BE88" s="204">
        <f>IF(N88="základní",J88,0)</f>
        <v>26378.4</v>
      </c>
      <c r="BF88" s="204">
        <f>IF(N88="snížená",J88,0)</f>
        <v>0</v>
      </c>
      <c r="BG88" s="204">
        <f>IF(N88="zákl. přenesená",J88,0)</f>
        <v>0</v>
      </c>
      <c r="BH88" s="204">
        <f>IF(N88="sníž. přenesená",J88,0)</f>
        <v>0</v>
      </c>
      <c r="BI88" s="204">
        <f>IF(N88="nulová",J88,0)</f>
        <v>0</v>
      </c>
      <c r="BJ88" s="24" t="s">
        <v>82</v>
      </c>
      <c r="BK88" s="204">
        <f>ROUND(I88*H88,2)</f>
        <v>26378.4</v>
      </c>
      <c r="BL88" s="24" t="s">
        <v>164</v>
      </c>
      <c r="BM88" s="24" t="s">
        <v>1434</v>
      </c>
    </row>
    <row r="89" spans="2:47" s="1" customFormat="1" ht="216">
      <c r="B89" s="40"/>
      <c r="C89" s="62"/>
      <c r="D89" s="207" t="s">
        <v>216</v>
      </c>
      <c r="E89" s="62"/>
      <c r="F89" s="227" t="s">
        <v>1352</v>
      </c>
      <c r="G89" s="62"/>
      <c r="H89" s="62"/>
      <c r="I89" s="164"/>
      <c r="J89" s="62"/>
      <c r="K89" s="62"/>
      <c r="L89" s="60"/>
      <c r="M89" s="228"/>
      <c r="N89" s="41"/>
      <c r="O89" s="41"/>
      <c r="P89" s="41"/>
      <c r="Q89" s="41"/>
      <c r="R89" s="41"/>
      <c r="S89" s="41"/>
      <c r="T89" s="77"/>
      <c r="AT89" s="24" t="s">
        <v>216</v>
      </c>
      <c r="AU89" s="24" t="s">
        <v>85</v>
      </c>
    </row>
    <row r="90" spans="2:51" s="12" customFormat="1" ht="13.5">
      <c r="B90" s="216"/>
      <c r="C90" s="217"/>
      <c r="D90" s="207" t="s">
        <v>166</v>
      </c>
      <c r="E90" s="218" t="s">
        <v>21</v>
      </c>
      <c r="F90" s="219" t="s">
        <v>556</v>
      </c>
      <c r="G90" s="217"/>
      <c r="H90" s="220">
        <v>60</v>
      </c>
      <c r="I90" s="221"/>
      <c r="J90" s="217"/>
      <c r="K90" s="217"/>
      <c r="L90" s="222"/>
      <c r="M90" s="223"/>
      <c r="N90" s="224"/>
      <c r="O90" s="224"/>
      <c r="P90" s="224"/>
      <c r="Q90" s="224"/>
      <c r="R90" s="224"/>
      <c r="S90" s="224"/>
      <c r="T90" s="225"/>
      <c r="AT90" s="226" t="s">
        <v>166</v>
      </c>
      <c r="AU90" s="226" t="s">
        <v>85</v>
      </c>
      <c r="AV90" s="12" t="s">
        <v>85</v>
      </c>
      <c r="AW90" s="12" t="s">
        <v>37</v>
      </c>
      <c r="AX90" s="12" t="s">
        <v>82</v>
      </c>
      <c r="AY90" s="226" t="s">
        <v>157</v>
      </c>
    </row>
    <row r="91" spans="2:65" s="1" customFormat="1" ht="22.8" customHeight="1">
      <c r="B91" s="40"/>
      <c r="C91" s="193" t="s">
        <v>85</v>
      </c>
      <c r="D91" s="193" t="s">
        <v>160</v>
      </c>
      <c r="E91" s="194" t="s">
        <v>1435</v>
      </c>
      <c r="F91" s="195" t="s">
        <v>1436</v>
      </c>
      <c r="G91" s="196" t="s">
        <v>226</v>
      </c>
      <c r="H91" s="197">
        <v>15</v>
      </c>
      <c r="I91" s="198">
        <v>1385.18</v>
      </c>
      <c r="J91" s="199">
        <f>ROUND(I91*H91,2)</f>
        <v>20777.7</v>
      </c>
      <c r="K91" s="195" t="s">
        <v>214</v>
      </c>
      <c r="L91" s="60"/>
      <c r="M91" s="200" t="s">
        <v>21</v>
      </c>
      <c r="N91" s="201" t="s">
        <v>45</v>
      </c>
      <c r="O91" s="41"/>
      <c r="P91" s="202">
        <f>O91*H91</f>
        <v>0</v>
      </c>
      <c r="Q91" s="202">
        <v>0</v>
      </c>
      <c r="R91" s="202">
        <f>Q91*H91</f>
        <v>0</v>
      </c>
      <c r="S91" s="202">
        <v>0</v>
      </c>
      <c r="T91" s="203">
        <f>S91*H91</f>
        <v>0</v>
      </c>
      <c r="AR91" s="24" t="s">
        <v>164</v>
      </c>
      <c r="AT91" s="24" t="s">
        <v>160</v>
      </c>
      <c r="AU91" s="24" t="s">
        <v>85</v>
      </c>
      <c r="AY91" s="24" t="s">
        <v>157</v>
      </c>
      <c r="BE91" s="204">
        <f>IF(N91="základní",J91,0)</f>
        <v>20777.7</v>
      </c>
      <c r="BF91" s="204">
        <f>IF(N91="snížená",J91,0)</f>
        <v>0</v>
      </c>
      <c r="BG91" s="204">
        <f>IF(N91="zákl. přenesená",J91,0)</f>
        <v>0</v>
      </c>
      <c r="BH91" s="204">
        <f>IF(N91="sníž. přenesená",J91,0)</f>
        <v>0</v>
      </c>
      <c r="BI91" s="204">
        <f>IF(N91="nulová",J91,0)</f>
        <v>0</v>
      </c>
      <c r="BJ91" s="24" t="s">
        <v>82</v>
      </c>
      <c r="BK91" s="204">
        <f>ROUND(I91*H91,2)</f>
        <v>20777.7</v>
      </c>
      <c r="BL91" s="24" t="s">
        <v>164</v>
      </c>
      <c r="BM91" s="24" t="s">
        <v>1437</v>
      </c>
    </row>
    <row r="92" spans="2:47" s="1" customFormat="1" ht="216">
      <c r="B92" s="40"/>
      <c r="C92" s="62"/>
      <c r="D92" s="207" t="s">
        <v>216</v>
      </c>
      <c r="E92" s="62"/>
      <c r="F92" s="227" t="s">
        <v>1352</v>
      </c>
      <c r="G92" s="62"/>
      <c r="H92" s="62"/>
      <c r="I92" s="164"/>
      <c r="J92" s="62"/>
      <c r="K92" s="62"/>
      <c r="L92" s="60"/>
      <c r="M92" s="228"/>
      <c r="N92" s="41"/>
      <c r="O92" s="41"/>
      <c r="P92" s="41"/>
      <c r="Q92" s="41"/>
      <c r="R92" s="41"/>
      <c r="S92" s="41"/>
      <c r="T92" s="77"/>
      <c r="AT92" s="24" t="s">
        <v>216</v>
      </c>
      <c r="AU92" s="24" t="s">
        <v>85</v>
      </c>
    </row>
    <row r="93" spans="2:51" s="12" customFormat="1" ht="13.5">
      <c r="B93" s="216"/>
      <c r="C93" s="217"/>
      <c r="D93" s="207" t="s">
        <v>166</v>
      </c>
      <c r="E93" s="218" t="s">
        <v>21</v>
      </c>
      <c r="F93" s="219" t="s">
        <v>10</v>
      </c>
      <c r="G93" s="217"/>
      <c r="H93" s="220">
        <v>15</v>
      </c>
      <c r="I93" s="221"/>
      <c r="J93" s="217"/>
      <c r="K93" s="217"/>
      <c r="L93" s="222"/>
      <c r="M93" s="223"/>
      <c r="N93" s="224"/>
      <c r="O93" s="224"/>
      <c r="P93" s="224"/>
      <c r="Q93" s="224"/>
      <c r="R93" s="224"/>
      <c r="S93" s="224"/>
      <c r="T93" s="225"/>
      <c r="AT93" s="226" t="s">
        <v>166</v>
      </c>
      <c r="AU93" s="226" t="s">
        <v>85</v>
      </c>
      <c r="AV93" s="12" t="s">
        <v>85</v>
      </c>
      <c r="AW93" s="12" t="s">
        <v>37</v>
      </c>
      <c r="AX93" s="12" t="s">
        <v>82</v>
      </c>
      <c r="AY93" s="226" t="s">
        <v>157</v>
      </c>
    </row>
    <row r="94" spans="2:65" s="1" customFormat="1" ht="22.8" customHeight="1">
      <c r="B94" s="40"/>
      <c r="C94" s="193" t="s">
        <v>180</v>
      </c>
      <c r="D94" s="193" t="s">
        <v>160</v>
      </c>
      <c r="E94" s="194" t="s">
        <v>1353</v>
      </c>
      <c r="F94" s="195" t="s">
        <v>1354</v>
      </c>
      <c r="G94" s="196" t="s">
        <v>226</v>
      </c>
      <c r="H94" s="197">
        <v>60</v>
      </c>
      <c r="I94" s="198">
        <v>2648.75</v>
      </c>
      <c r="J94" s="199">
        <f>ROUND(I94*H94,2)</f>
        <v>158925</v>
      </c>
      <c r="K94" s="195" t="s">
        <v>214</v>
      </c>
      <c r="L94" s="60"/>
      <c r="M94" s="200" t="s">
        <v>21</v>
      </c>
      <c r="N94" s="201" t="s">
        <v>45</v>
      </c>
      <c r="O94" s="41"/>
      <c r="P94" s="202">
        <f>O94*H94</f>
        <v>0</v>
      </c>
      <c r="Q94" s="202">
        <v>0</v>
      </c>
      <c r="R94" s="202">
        <f>Q94*H94</f>
        <v>0</v>
      </c>
      <c r="S94" s="202">
        <v>0</v>
      </c>
      <c r="T94" s="203">
        <f>S94*H94</f>
        <v>0</v>
      </c>
      <c r="AR94" s="24" t="s">
        <v>164</v>
      </c>
      <c r="AT94" s="24" t="s">
        <v>160</v>
      </c>
      <c r="AU94" s="24" t="s">
        <v>85</v>
      </c>
      <c r="AY94" s="24" t="s">
        <v>157</v>
      </c>
      <c r="BE94" s="204">
        <f>IF(N94="základní",J94,0)</f>
        <v>158925</v>
      </c>
      <c r="BF94" s="204">
        <f>IF(N94="snížená",J94,0)</f>
        <v>0</v>
      </c>
      <c r="BG94" s="204">
        <f>IF(N94="zákl. přenesená",J94,0)</f>
        <v>0</v>
      </c>
      <c r="BH94" s="204">
        <f>IF(N94="sníž. přenesená",J94,0)</f>
        <v>0</v>
      </c>
      <c r="BI94" s="204">
        <f>IF(N94="nulová",J94,0)</f>
        <v>0</v>
      </c>
      <c r="BJ94" s="24" t="s">
        <v>82</v>
      </c>
      <c r="BK94" s="204">
        <f>ROUND(I94*H94,2)</f>
        <v>158925</v>
      </c>
      <c r="BL94" s="24" t="s">
        <v>164</v>
      </c>
      <c r="BM94" s="24" t="s">
        <v>1438</v>
      </c>
    </row>
    <row r="95" spans="2:47" s="1" customFormat="1" ht="216">
      <c r="B95" s="40"/>
      <c r="C95" s="62"/>
      <c r="D95" s="207" t="s">
        <v>216</v>
      </c>
      <c r="E95" s="62"/>
      <c r="F95" s="227" t="s">
        <v>1352</v>
      </c>
      <c r="G95" s="62"/>
      <c r="H95" s="62"/>
      <c r="I95" s="164"/>
      <c r="J95" s="62"/>
      <c r="K95" s="62"/>
      <c r="L95" s="60"/>
      <c r="M95" s="228"/>
      <c r="N95" s="41"/>
      <c r="O95" s="41"/>
      <c r="P95" s="41"/>
      <c r="Q95" s="41"/>
      <c r="R95" s="41"/>
      <c r="S95" s="41"/>
      <c r="T95" s="77"/>
      <c r="AT95" s="24" t="s">
        <v>216</v>
      </c>
      <c r="AU95" s="24" t="s">
        <v>85</v>
      </c>
    </row>
    <row r="96" spans="2:51" s="12" customFormat="1" ht="13.5">
      <c r="B96" s="216"/>
      <c r="C96" s="217"/>
      <c r="D96" s="207" t="s">
        <v>166</v>
      </c>
      <c r="E96" s="218" t="s">
        <v>21</v>
      </c>
      <c r="F96" s="219" t="s">
        <v>556</v>
      </c>
      <c r="G96" s="217"/>
      <c r="H96" s="220">
        <v>60</v>
      </c>
      <c r="I96" s="221"/>
      <c r="J96" s="217"/>
      <c r="K96" s="217"/>
      <c r="L96" s="222"/>
      <c r="M96" s="223"/>
      <c r="N96" s="224"/>
      <c r="O96" s="224"/>
      <c r="P96" s="224"/>
      <c r="Q96" s="224"/>
      <c r="R96" s="224"/>
      <c r="S96" s="224"/>
      <c r="T96" s="225"/>
      <c r="AT96" s="226" t="s">
        <v>166</v>
      </c>
      <c r="AU96" s="226" t="s">
        <v>85</v>
      </c>
      <c r="AV96" s="12" t="s">
        <v>85</v>
      </c>
      <c r="AW96" s="12" t="s">
        <v>37</v>
      </c>
      <c r="AX96" s="12" t="s">
        <v>82</v>
      </c>
      <c r="AY96" s="226" t="s">
        <v>157</v>
      </c>
    </row>
    <row r="97" spans="2:65" s="1" customFormat="1" ht="34.2" customHeight="1">
      <c r="B97" s="40"/>
      <c r="C97" s="193" t="s">
        <v>164</v>
      </c>
      <c r="D97" s="193" t="s">
        <v>160</v>
      </c>
      <c r="E97" s="194" t="s">
        <v>1356</v>
      </c>
      <c r="F97" s="195" t="s">
        <v>1357</v>
      </c>
      <c r="G97" s="196" t="s">
        <v>275</v>
      </c>
      <c r="H97" s="197">
        <v>19.388</v>
      </c>
      <c r="I97" s="198">
        <v>110.52</v>
      </c>
      <c r="J97" s="199">
        <f>ROUND(I97*H97,2)</f>
        <v>2142.76</v>
      </c>
      <c r="K97" s="195" t="s">
        <v>214</v>
      </c>
      <c r="L97" s="60"/>
      <c r="M97" s="200" t="s">
        <v>21</v>
      </c>
      <c r="N97" s="201" t="s">
        <v>45</v>
      </c>
      <c r="O97" s="41"/>
      <c r="P97" s="202">
        <f>O97*H97</f>
        <v>0</v>
      </c>
      <c r="Q97" s="202">
        <v>0</v>
      </c>
      <c r="R97" s="202">
        <f>Q97*H97</f>
        <v>0</v>
      </c>
      <c r="S97" s="202">
        <v>0</v>
      </c>
      <c r="T97" s="203">
        <f>S97*H97</f>
        <v>0</v>
      </c>
      <c r="AR97" s="24" t="s">
        <v>164</v>
      </c>
      <c r="AT97" s="24" t="s">
        <v>160</v>
      </c>
      <c r="AU97" s="24" t="s">
        <v>85</v>
      </c>
      <c r="AY97" s="24" t="s">
        <v>157</v>
      </c>
      <c r="BE97" s="204">
        <f>IF(N97="základní",J97,0)</f>
        <v>2142.76</v>
      </c>
      <c r="BF97" s="204">
        <f>IF(N97="snížená",J97,0)</f>
        <v>0</v>
      </c>
      <c r="BG97" s="204">
        <f>IF(N97="zákl. přenesená",J97,0)</f>
        <v>0</v>
      </c>
      <c r="BH97" s="204">
        <f>IF(N97="sníž. přenesená",J97,0)</f>
        <v>0</v>
      </c>
      <c r="BI97" s="204">
        <f>IF(N97="nulová",J97,0)</f>
        <v>0</v>
      </c>
      <c r="BJ97" s="24" t="s">
        <v>82</v>
      </c>
      <c r="BK97" s="204">
        <f>ROUND(I97*H97,2)</f>
        <v>2142.76</v>
      </c>
      <c r="BL97" s="24" t="s">
        <v>164</v>
      </c>
      <c r="BM97" s="24" t="s">
        <v>1439</v>
      </c>
    </row>
    <row r="98" spans="2:47" s="1" customFormat="1" ht="132">
      <c r="B98" s="40"/>
      <c r="C98" s="62"/>
      <c r="D98" s="207" t="s">
        <v>216</v>
      </c>
      <c r="E98" s="62"/>
      <c r="F98" s="227" t="s">
        <v>1359</v>
      </c>
      <c r="G98" s="62"/>
      <c r="H98" s="62"/>
      <c r="I98" s="164"/>
      <c r="J98" s="62"/>
      <c r="K98" s="62"/>
      <c r="L98" s="60"/>
      <c r="M98" s="228"/>
      <c r="N98" s="41"/>
      <c r="O98" s="41"/>
      <c r="P98" s="41"/>
      <c r="Q98" s="41"/>
      <c r="R98" s="41"/>
      <c r="S98" s="41"/>
      <c r="T98" s="77"/>
      <c r="AT98" s="24" t="s">
        <v>216</v>
      </c>
      <c r="AU98" s="24" t="s">
        <v>85</v>
      </c>
    </row>
    <row r="99" spans="2:51" s="12" customFormat="1" ht="13.5">
      <c r="B99" s="216"/>
      <c r="C99" s="217"/>
      <c r="D99" s="207" t="s">
        <v>166</v>
      </c>
      <c r="E99" s="218" t="s">
        <v>21</v>
      </c>
      <c r="F99" s="219" t="s">
        <v>1440</v>
      </c>
      <c r="G99" s="217"/>
      <c r="H99" s="220">
        <v>19.388</v>
      </c>
      <c r="I99" s="221"/>
      <c r="J99" s="217"/>
      <c r="K99" s="217"/>
      <c r="L99" s="222"/>
      <c r="M99" s="223"/>
      <c r="N99" s="224"/>
      <c r="O99" s="224"/>
      <c r="P99" s="224"/>
      <c r="Q99" s="224"/>
      <c r="R99" s="224"/>
      <c r="S99" s="224"/>
      <c r="T99" s="225"/>
      <c r="AT99" s="226" t="s">
        <v>166</v>
      </c>
      <c r="AU99" s="226" t="s">
        <v>85</v>
      </c>
      <c r="AV99" s="12" t="s">
        <v>85</v>
      </c>
      <c r="AW99" s="12" t="s">
        <v>37</v>
      </c>
      <c r="AX99" s="12" t="s">
        <v>82</v>
      </c>
      <c r="AY99" s="226" t="s">
        <v>157</v>
      </c>
    </row>
    <row r="100" spans="2:65" s="1" customFormat="1" ht="34.2" customHeight="1">
      <c r="B100" s="40"/>
      <c r="C100" s="193" t="s">
        <v>156</v>
      </c>
      <c r="D100" s="193" t="s">
        <v>160</v>
      </c>
      <c r="E100" s="194" t="s">
        <v>1356</v>
      </c>
      <c r="F100" s="195" t="s">
        <v>1357</v>
      </c>
      <c r="G100" s="196" t="s">
        <v>275</v>
      </c>
      <c r="H100" s="197">
        <v>34.5</v>
      </c>
      <c r="I100" s="198">
        <v>110.52</v>
      </c>
      <c r="J100" s="199">
        <f>ROUND(I100*H100,2)</f>
        <v>3812.94</v>
      </c>
      <c r="K100" s="195" t="s">
        <v>214</v>
      </c>
      <c r="L100" s="60"/>
      <c r="M100" s="200" t="s">
        <v>21</v>
      </c>
      <c r="N100" s="201" t="s">
        <v>45</v>
      </c>
      <c r="O100" s="41"/>
      <c r="P100" s="202">
        <f>O100*H100</f>
        <v>0</v>
      </c>
      <c r="Q100" s="202">
        <v>0</v>
      </c>
      <c r="R100" s="202">
        <f>Q100*H100</f>
        <v>0</v>
      </c>
      <c r="S100" s="202">
        <v>0</v>
      </c>
      <c r="T100" s="203">
        <f>S100*H100</f>
        <v>0</v>
      </c>
      <c r="AR100" s="24" t="s">
        <v>164</v>
      </c>
      <c r="AT100" s="24" t="s">
        <v>160</v>
      </c>
      <c r="AU100" s="24" t="s">
        <v>85</v>
      </c>
      <c r="AY100" s="24" t="s">
        <v>157</v>
      </c>
      <c r="BE100" s="204">
        <f>IF(N100="základní",J100,0)</f>
        <v>3812.94</v>
      </c>
      <c r="BF100" s="204">
        <f>IF(N100="snížená",J100,0)</f>
        <v>0</v>
      </c>
      <c r="BG100" s="204">
        <f>IF(N100="zákl. přenesená",J100,0)</f>
        <v>0</v>
      </c>
      <c r="BH100" s="204">
        <f>IF(N100="sníž. přenesená",J100,0)</f>
        <v>0</v>
      </c>
      <c r="BI100" s="204">
        <f>IF(N100="nulová",J100,0)</f>
        <v>0</v>
      </c>
      <c r="BJ100" s="24" t="s">
        <v>82</v>
      </c>
      <c r="BK100" s="204">
        <f>ROUND(I100*H100,2)</f>
        <v>3812.94</v>
      </c>
      <c r="BL100" s="24" t="s">
        <v>164</v>
      </c>
      <c r="BM100" s="24" t="s">
        <v>1441</v>
      </c>
    </row>
    <row r="101" spans="2:47" s="1" customFormat="1" ht="132">
      <c r="B101" s="40"/>
      <c r="C101" s="62"/>
      <c r="D101" s="207" t="s">
        <v>216</v>
      </c>
      <c r="E101" s="62"/>
      <c r="F101" s="227" t="s">
        <v>1359</v>
      </c>
      <c r="G101" s="62"/>
      <c r="H101" s="62"/>
      <c r="I101" s="164"/>
      <c r="J101" s="62"/>
      <c r="K101" s="62"/>
      <c r="L101" s="60"/>
      <c r="M101" s="228"/>
      <c r="N101" s="41"/>
      <c r="O101" s="41"/>
      <c r="P101" s="41"/>
      <c r="Q101" s="41"/>
      <c r="R101" s="41"/>
      <c r="S101" s="41"/>
      <c r="T101" s="77"/>
      <c r="AT101" s="24" t="s">
        <v>216</v>
      </c>
      <c r="AU101" s="24" t="s">
        <v>85</v>
      </c>
    </row>
    <row r="102" spans="2:51" s="12" customFormat="1" ht="13.5">
      <c r="B102" s="216"/>
      <c r="C102" s="217"/>
      <c r="D102" s="207" t="s">
        <v>166</v>
      </c>
      <c r="E102" s="218" t="s">
        <v>21</v>
      </c>
      <c r="F102" s="219" t="s">
        <v>1442</v>
      </c>
      <c r="G102" s="217"/>
      <c r="H102" s="220">
        <v>34.5</v>
      </c>
      <c r="I102" s="221"/>
      <c r="J102" s="217"/>
      <c r="K102" s="217"/>
      <c r="L102" s="222"/>
      <c r="M102" s="223"/>
      <c r="N102" s="224"/>
      <c r="O102" s="224"/>
      <c r="P102" s="224"/>
      <c r="Q102" s="224"/>
      <c r="R102" s="224"/>
      <c r="S102" s="224"/>
      <c r="T102" s="225"/>
      <c r="AT102" s="226" t="s">
        <v>166</v>
      </c>
      <c r="AU102" s="226" t="s">
        <v>85</v>
      </c>
      <c r="AV102" s="12" t="s">
        <v>85</v>
      </c>
      <c r="AW102" s="12" t="s">
        <v>37</v>
      </c>
      <c r="AX102" s="12" t="s">
        <v>82</v>
      </c>
      <c r="AY102" s="226" t="s">
        <v>157</v>
      </c>
    </row>
    <row r="103" spans="2:65" s="1" customFormat="1" ht="45.6" customHeight="1">
      <c r="B103" s="40"/>
      <c r="C103" s="193" t="s">
        <v>239</v>
      </c>
      <c r="D103" s="193" t="s">
        <v>160</v>
      </c>
      <c r="E103" s="194" t="s">
        <v>1361</v>
      </c>
      <c r="F103" s="195" t="s">
        <v>1362</v>
      </c>
      <c r="G103" s="196" t="s">
        <v>213</v>
      </c>
      <c r="H103" s="197">
        <v>4250</v>
      </c>
      <c r="I103" s="198">
        <v>142.23</v>
      </c>
      <c r="J103" s="199">
        <f>ROUND(I103*H103,2)</f>
        <v>604477.5</v>
      </c>
      <c r="K103" s="195" t="s">
        <v>214</v>
      </c>
      <c r="L103" s="60"/>
      <c r="M103" s="200" t="s">
        <v>21</v>
      </c>
      <c r="N103" s="201" t="s">
        <v>45</v>
      </c>
      <c r="O103" s="41"/>
      <c r="P103" s="202">
        <f>O103*H103</f>
        <v>0</v>
      </c>
      <c r="Q103" s="202">
        <v>0</v>
      </c>
      <c r="R103" s="202">
        <f>Q103*H103</f>
        <v>0</v>
      </c>
      <c r="S103" s="202">
        <v>0</v>
      </c>
      <c r="T103" s="203">
        <f>S103*H103</f>
        <v>0</v>
      </c>
      <c r="AR103" s="24" t="s">
        <v>164</v>
      </c>
      <c r="AT103" s="24" t="s">
        <v>160</v>
      </c>
      <c r="AU103" s="24" t="s">
        <v>85</v>
      </c>
      <c r="AY103" s="24" t="s">
        <v>157</v>
      </c>
      <c r="BE103" s="204">
        <f>IF(N103="základní",J103,0)</f>
        <v>604477.5</v>
      </c>
      <c r="BF103" s="204">
        <f>IF(N103="snížená",J103,0)</f>
        <v>0</v>
      </c>
      <c r="BG103" s="204">
        <f>IF(N103="zákl. přenesená",J103,0)</f>
        <v>0</v>
      </c>
      <c r="BH103" s="204">
        <f>IF(N103="sníž. přenesená",J103,0)</f>
        <v>0</v>
      </c>
      <c r="BI103" s="204">
        <f>IF(N103="nulová",J103,0)</f>
        <v>0</v>
      </c>
      <c r="BJ103" s="24" t="s">
        <v>82</v>
      </c>
      <c r="BK103" s="204">
        <f>ROUND(I103*H103,2)</f>
        <v>604477.5</v>
      </c>
      <c r="BL103" s="24" t="s">
        <v>164</v>
      </c>
      <c r="BM103" s="24" t="s">
        <v>1443</v>
      </c>
    </row>
    <row r="104" spans="2:47" s="1" customFormat="1" ht="156">
      <c r="B104" s="40"/>
      <c r="C104" s="62"/>
      <c r="D104" s="207" t="s">
        <v>216</v>
      </c>
      <c r="E104" s="62"/>
      <c r="F104" s="227" t="s">
        <v>1364</v>
      </c>
      <c r="G104" s="62"/>
      <c r="H104" s="62"/>
      <c r="I104" s="164"/>
      <c r="J104" s="62"/>
      <c r="K104" s="62"/>
      <c r="L104" s="60"/>
      <c r="M104" s="228"/>
      <c r="N104" s="41"/>
      <c r="O104" s="41"/>
      <c r="P104" s="41"/>
      <c r="Q104" s="41"/>
      <c r="R104" s="41"/>
      <c r="S104" s="41"/>
      <c r="T104" s="77"/>
      <c r="AT104" s="24" t="s">
        <v>216</v>
      </c>
      <c r="AU104" s="24" t="s">
        <v>85</v>
      </c>
    </row>
    <row r="105" spans="2:51" s="12" customFormat="1" ht="13.5">
      <c r="B105" s="216"/>
      <c r="C105" s="217"/>
      <c r="D105" s="207" t="s">
        <v>166</v>
      </c>
      <c r="E105" s="218" t="s">
        <v>21</v>
      </c>
      <c r="F105" s="219" t="s">
        <v>1444</v>
      </c>
      <c r="G105" s="217"/>
      <c r="H105" s="220">
        <v>4250</v>
      </c>
      <c r="I105" s="221"/>
      <c r="J105" s="217"/>
      <c r="K105" s="217"/>
      <c r="L105" s="222"/>
      <c r="M105" s="223"/>
      <c r="N105" s="224"/>
      <c r="O105" s="224"/>
      <c r="P105" s="224"/>
      <c r="Q105" s="224"/>
      <c r="R105" s="224"/>
      <c r="S105" s="224"/>
      <c r="T105" s="225"/>
      <c r="AT105" s="226" t="s">
        <v>166</v>
      </c>
      <c r="AU105" s="226" t="s">
        <v>85</v>
      </c>
      <c r="AV105" s="12" t="s">
        <v>85</v>
      </c>
      <c r="AW105" s="12" t="s">
        <v>37</v>
      </c>
      <c r="AX105" s="12" t="s">
        <v>82</v>
      </c>
      <c r="AY105" s="226" t="s">
        <v>157</v>
      </c>
    </row>
    <row r="106" spans="2:65" s="1" customFormat="1" ht="22.8" customHeight="1">
      <c r="B106" s="40"/>
      <c r="C106" s="193" t="s">
        <v>245</v>
      </c>
      <c r="D106" s="193" t="s">
        <v>160</v>
      </c>
      <c r="E106" s="194" t="s">
        <v>1366</v>
      </c>
      <c r="F106" s="195" t="s">
        <v>1367</v>
      </c>
      <c r="G106" s="196" t="s">
        <v>275</v>
      </c>
      <c r="H106" s="197">
        <v>42.5</v>
      </c>
      <c r="I106" s="198">
        <v>2028.15</v>
      </c>
      <c r="J106" s="199">
        <f>ROUND(I106*H106,2)</f>
        <v>86196.38</v>
      </c>
      <c r="K106" s="195" t="s">
        <v>214</v>
      </c>
      <c r="L106" s="60"/>
      <c r="M106" s="200" t="s">
        <v>21</v>
      </c>
      <c r="N106" s="201" t="s">
        <v>45</v>
      </c>
      <c r="O106" s="41"/>
      <c r="P106" s="202">
        <f>O106*H106</f>
        <v>0</v>
      </c>
      <c r="Q106" s="202">
        <v>0</v>
      </c>
      <c r="R106" s="202">
        <f>Q106*H106</f>
        <v>0</v>
      </c>
      <c r="S106" s="202">
        <v>0</v>
      </c>
      <c r="T106" s="203">
        <f>S106*H106</f>
        <v>0</v>
      </c>
      <c r="AR106" s="24" t="s">
        <v>164</v>
      </c>
      <c r="AT106" s="24" t="s">
        <v>160</v>
      </c>
      <c r="AU106" s="24" t="s">
        <v>85</v>
      </c>
      <c r="AY106" s="24" t="s">
        <v>157</v>
      </c>
      <c r="BE106" s="204">
        <f>IF(N106="základní",J106,0)</f>
        <v>86196.38</v>
      </c>
      <c r="BF106" s="204">
        <f>IF(N106="snížená",J106,0)</f>
        <v>0</v>
      </c>
      <c r="BG106" s="204">
        <f>IF(N106="zákl. přenesená",J106,0)</f>
        <v>0</v>
      </c>
      <c r="BH106" s="204">
        <f>IF(N106="sníž. přenesená",J106,0)</f>
        <v>0</v>
      </c>
      <c r="BI106" s="204">
        <f>IF(N106="nulová",J106,0)</f>
        <v>0</v>
      </c>
      <c r="BJ106" s="24" t="s">
        <v>82</v>
      </c>
      <c r="BK106" s="204">
        <f>ROUND(I106*H106,2)</f>
        <v>86196.38</v>
      </c>
      <c r="BL106" s="24" t="s">
        <v>164</v>
      </c>
      <c r="BM106" s="24" t="s">
        <v>1445</v>
      </c>
    </row>
    <row r="107" spans="2:47" s="1" customFormat="1" ht="156">
      <c r="B107" s="40"/>
      <c r="C107" s="62"/>
      <c r="D107" s="207" t="s">
        <v>216</v>
      </c>
      <c r="E107" s="62"/>
      <c r="F107" s="227" t="s">
        <v>1364</v>
      </c>
      <c r="G107" s="62"/>
      <c r="H107" s="62"/>
      <c r="I107" s="164"/>
      <c r="J107" s="62"/>
      <c r="K107" s="62"/>
      <c r="L107" s="60"/>
      <c r="M107" s="228"/>
      <c r="N107" s="41"/>
      <c r="O107" s="41"/>
      <c r="P107" s="41"/>
      <c r="Q107" s="41"/>
      <c r="R107" s="41"/>
      <c r="S107" s="41"/>
      <c r="T107" s="77"/>
      <c r="AT107" s="24" t="s">
        <v>216</v>
      </c>
      <c r="AU107" s="24" t="s">
        <v>85</v>
      </c>
    </row>
    <row r="108" spans="2:51" s="12" customFormat="1" ht="13.5">
      <c r="B108" s="216"/>
      <c r="C108" s="217"/>
      <c r="D108" s="207" t="s">
        <v>166</v>
      </c>
      <c r="E108" s="218" t="s">
        <v>21</v>
      </c>
      <c r="F108" s="219" t="s">
        <v>1446</v>
      </c>
      <c r="G108" s="217"/>
      <c r="H108" s="220">
        <v>42.5</v>
      </c>
      <c r="I108" s="221"/>
      <c r="J108" s="217"/>
      <c r="K108" s="217"/>
      <c r="L108" s="222"/>
      <c r="M108" s="223"/>
      <c r="N108" s="224"/>
      <c r="O108" s="224"/>
      <c r="P108" s="224"/>
      <c r="Q108" s="224"/>
      <c r="R108" s="224"/>
      <c r="S108" s="224"/>
      <c r="T108" s="225"/>
      <c r="AT108" s="226" t="s">
        <v>166</v>
      </c>
      <c r="AU108" s="226" t="s">
        <v>85</v>
      </c>
      <c r="AV108" s="12" t="s">
        <v>85</v>
      </c>
      <c r="AW108" s="12" t="s">
        <v>37</v>
      </c>
      <c r="AX108" s="12" t="s">
        <v>82</v>
      </c>
      <c r="AY108" s="226" t="s">
        <v>157</v>
      </c>
    </row>
    <row r="109" spans="2:65" s="1" customFormat="1" ht="45.6" customHeight="1">
      <c r="B109" s="40"/>
      <c r="C109" s="193" t="s">
        <v>251</v>
      </c>
      <c r="D109" s="193" t="s">
        <v>160</v>
      </c>
      <c r="E109" s="194" t="s">
        <v>1370</v>
      </c>
      <c r="F109" s="195" t="s">
        <v>1371</v>
      </c>
      <c r="G109" s="196" t="s">
        <v>275</v>
      </c>
      <c r="H109" s="197">
        <v>57.5</v>
      </c>
      <c r="I109" s="198">
        <v>3441.71</v>
      </c>
      <c r="J109" s="199">
        <f>ROUND(I109*H109,2)</f>
        <v>197898.33</v>
      </c>
      <c r="K109" s="195" t="s">
        <v>214</v>
      </c>
      <c r="L109" s="60"/>
      <c r="M109" s="200" t="s">
        <v>21</v>
      </c>
      <c r="N109" s="201" t="s">
        <v>45</v>
      </c>
      <c r="O109" s="41"/>
      <c r="P109" s="202">
        <f>O109*H109</f>
        <v>0</v>
      </c>
      <c r="Q109" s="202">
        <v>0</v>
      </c>
      <c r="R109" s="202">
        <f>Q109*H109</f>
        <v>0</v>
      </c>
      <c r="S109" s="202">
        <v>0</v>
      </c>
      <c r="T109" s="203">
        <f>S109*H109</f>
        <v>0</v>
      </c>
      <c r="AR109" s="24" t="s">
        <v>164</v>
      </c>
      <c r="AT109" s="24" t="s">
        <v>160</v>
      </c>
      <c r="AU109" s="24" t="s">
        <v>85</v>
      </c>
      <c r="AY109" s="24" t="s">
        <v>157</v>
      </c>
      <c r="BE109" s="204">
        <f>IF(N109="základní",J109,0)</f>
        <v>197898.33</v>
      </c>
      <c r="BF109" s="204">
        <f>IF(N109="snížená",J109,0)</f>
        <v>0</v>
      </c>
      <c r="BG109" s="204">
        <f>IF(N109="zákl. přenesená",J109,0)</f>
        <v>0</v>
      </c>
      <c r="BH109" s="204">
        <f>IF(N109="sníž. přenesená",J109,0)</f>
        <v>0</v>
      </c>
      <c r="BI109" s="204">
        <f>IF(N109="nulová",J109,0)</f>
        <v>0</v>
      </c>
      <c r="BJ109" s="24" t="s">
        <v>82</v>
      </c>
      <c r="BK109" s="204">
        <f>ROUND(I109*H109,2)</f>
        <v>197898.33</v>
      </c>
      <c r="BL109" s="24" t="s">
        <v>164</v>
      </c>
      <c r="BM109" s="24" t="s">
        <v>1447</v>
      </c>
    </row>
    <row r="110" spans="2:47" s="1" customFormat="1" ht="132">
      <c r="B110" s="40"/>
      <c r="C110" s="62"/>
      <c r="D110" s="207" t="s">
        <v>216</v>
      </c>
      <c r="E110" s="62"/>
      <c r="F110" s="227" t="s">
        <v>1373</v>
      </c>
      <c r="G110" s="62"/>
      <c r="H110" s="62"/>
      <c r="I110" s="164"/>
      <c r="J110" s="62"/>
      <c r="K110" s="62"/>
      <c r="L110" s="60"/>
      <c r="M110" s="228"/>
      <c r="N110" s="41"/>
      <c r="O110" s="41"/>
      <c r="P110" s="41"/>
      <c r="Q110" s="41"/>
      <c r="R110" s="41"/>
      <c r="S110" s="41"/>
      <c r="T110" s="77"/>
      <c r="AT110" s="24" t="s">
        <v>216</v>
      </c>
      <c r="AU110" s="24" t="s">
        <v>85</v>
      </c>
    </row>
    <row r="111" spans="2:51" s="12" customFormat="1" ht="13.5">
      <c r="B111" s="216"/>
      <c r="C111" s="217"/>
      <c r="D111" s="207" t="s">
        <v>166</v>
      </c>
      <c r="E111" s="218" t="s">
        <v>21</v>
      </c>
      <c r="F111" s="219" t="s">
        <v>1448</v>
      </c>
      <c r="G111" s="217"/>
      <c r="H111" s="220">
        <v>57.5</v>
      </c>
      <c r="I111" s="221"/>
      <c r="J111" s="217"/>
      <c r="K111" s="217"/>
      <c r="L111" s="222"/>
      <c r="M111" s="223"/>
      <c r="N111" s="224"/>
      <c r="O111" s="224"/>
      <c r="P111" s="224"/>
      <c r="Q111" s="224"/>
      <c r="R111" s="224"/>
      <c r="S111" s="224"/>
      <c r="T111" s="225"/>
      <c r="AT111" s="226" t="s">
        <v>166</v>
      </c>
      <c r="AU111" s="226" t="s">
        <v>85</v>
      </c>
      <c r="AV111" s="12" t="s">
        <v>85</v>
      </c>
      <c r="AW111" s="12" t="s">
        <v>37</v>
      </c>
      <c r="AX111" s="12" t="s">
        <v>82</v>
      </c>
      <c r="AY111" s="226" t="s">
        <v>157</v>
      </c>
    </row>
    <row r="112" spans="2:65" s="1" customFormat="1" ht="34.2" customHeight="1">
      <c r="B112" s="40"/>
      <c r="C112" s="193" t="s">
        <v>256</v>
      </c>
      <c r="D112" s="193" t="s">
        <v>160</v>
      </c>
      <c r="E112" s="194" t="s">
        <v>1374</v>
      </c>
      <c r="F112" s="195" t="s">
        <v>1375</v>
      </c>
      <c r="G112" s="196" t="s">
        <v>275</v>
      </c>
      <c r="H112" s="197">
        <v>9.5</v>
      </c>
      <c r="I112" s="198">
        <v>4781.51</v>
      </c>
      <c r="J112" s="199">
        <f>ROUND(I112*H112,2)</f>
        <v>45424.35</v>
      </c>
      <c r="K112" s="195" t="s">
        <v>214</v>
      </c>
      <c r="L112" s="60"/>
      <c r="M112" s="200" t="s">
        <v>21</v>
      </c>
      <c r="N112" s="201" t="s">
        <v>45</v>
      </c>
      <c r="O112" s="41"/>
      <c r="P112" s="202">
        <f>O112*H112</f>
        <v>0</v>
      </c>
      <c r="Q112" s="202">
        <v>0.00158</v>
      </c>
      <c r="R112" s="202">
        <f>Q112*H112</f>
        <v>0.01501</v>
      </c>
      <c r="S112" s="202">
        <v>0</v>
      </c>
      <c r="T112" s="203">
        <f>S112*H112</f>
        <v>0</v>
      </c>
      <c r="AR112" s="24" t="s">
        <v>164</v>
      </c>
      <c r="AT112" s="24" t="s">
        <v>160</v>
      </c>
      <c r="AU112" s="24" t="s">
        <v>85</v>
      </c>
      <c r="AY112" s="24" t="s">
        <v>157</v>
      </c>
      <c r="BE112" s="204">
        <f>IF(N112="základní",J112,0)</f>
        <v>45424.35</v>
      </c>
      <c r="BF112" s="204">
        <f>IF(N112="snížená",J112,0)</f>
        <v>0</v>
      </c>
      <c r="BG112" s="204">
        <f>IF(N112="zákl. přenesená",J112,0)</f>
        <v>0</v>
      </c>
      <c r="BH112" s="204">
        <f>IF(N112="sníž. přenesená",J112,0)</f>
        <v>0</v>
      </c>
      <c r="BI112" s="204">
        <f>IF(N112="nulová",J112,0)</f>
        <v>0</v>
      </c>
      <c r="BJ112" s="24" t="s">
        <v>82</v>
      </c>
      <c r="BK112" s="204">
        <f>ROUND(I112*H112,2)</f>
        <v>45424.35</v>
      </c>
      <c r="BL112" s="24" t="s">
        <v>164</v>
      </c>
      <c r="BM112" s="24" t="s">
        <v>1449</v>
      </c>
    </row>
    <row r="113" spans="2:47" s="1" customFormat="1" ht="132">
      <c r="B113" s="40"/>
      <c r="C113" s="62"/>
      <c r="D113" s="207" t="s">
        <v>216</v>
      </c>
      <c r="E113" s="62"/>
      <c r="F113" s="227" t="s">
        <v>1373</v>
      </c>
      <c r="G113" s="62"/>
      <c r="H113" s="62"/>
      <c r="I113" s="164"/>
      <c r="J113" s="62"/>
      <c r="K113" s="62"/>
      <c r="L113" s="60"/>
      <c r="M113" s="228"/>
      <c r="N113" s="41"/>
      <c r="O113" s="41"/>
      <c r="P113" s="41"/>
      <c r="Q113" s="41"/>
      <c r="R113" s="41"/>
      <c r="S113" s="41"/>
      <c r="T113" s="77"/>
      <c r="AT113" s="24" t="s">
        <v>216</v>
      </c>
      <c r="AU113" s="24" t="s">
        <v>85</v>
      </c>
    </row>
    <row r="114" spans="2:51" s="12" customFormat="1" ht="13.5">
      <c r="B114" s="216"/>
      <c r="C114" s="217"/>
      <c r="D114" s="207" t="s">
        <v>166</v>
      </c>
      <c r="E114" s="218" t="s">
        <v>21</v>
      </c>
      <c r="F114" s="219" t="s">
        <v>1450</v>
      </c>
      <c r="G114" s="217"/>
      <c r="H114" s="220">
        <v>9.5</v>
      </c>
      <c r="I114" s="221"/>
      <c r="J114" s="217"/>
      <c r="K114" s="217"/>
      <c r="L114" s="222"/>
      <c r="M114" s="223"/>
      <c r="N114" s="224"/>
      <c r="O114" s="224"/>
      <c r="P114" s="224"/>
      <c r="Q114" s="224"/>
      <c r="R114" s="224"/>
      <c r="S114" s="224"/>
      <c r="T114" s="225"/>
      <c r="AT114" s="226" t="s">
        <v>166</v>
      </c>
      <c r="AU114" s="226" t="s">
        <v>85</v>
      </c>
      <c r="AV114" s="12" t="s">
        <v>85</v>
      </c>
      <c r="AW114" s="12" t="s">
        <v>37</v>
      </c>
      <c r="AX114" s="12" t="s">
        <v>82</v>
      </c>
      <c r="AY114" s="226" t="s">
        <v>157</v>
      </c>
    </row>
    <row r="115" spans="2:65" s="1" customFormat="1" ht="45.6" customHeight="1">
      <c r="B115" s="40"/>
      <c r="C115" s="193" t="s">
        <v>262</v>
      </c>
      <c r="D115" s="193" t="s">
        <v>160</v>
      </c>
      <c r="E115" s="194" t="s">
        <v>1377</v>
      </c>
      <c r="F115" s="195" t="s">
        <v>1378</v>
      </c>
      <c r="G115" s="196" t="s">
        <v>275</v>
      </c>
      <c r="H115" s="197">
        <v>10</v>
      </c>
      <c r="I115" s="198">
        <v>28885.75</v>
      </c>
      <c r="J115" s="199">
        <f>ROUND(I115*H115,2)</f>
        <v>288857.5</v>
      </c>
      <c r="K115" s="195" t="s">
        <v>214</v>
      </c>
      <c r="L115" s="60"/>
      <c r="M115" s="200" t="s">
        <v>21</v>
      </c>
      <c r="N115" s="201" t="s">
        <v>45</v>
      </c>
      <c r="O115" s="41"/>
      <c r="P115" s="202">
        <f>O115*H115</f>
        <v>0</v>
      </c>
      <c r="Q115" s="202">
        <v>1.31063</v>
      </c>
      <c r="R115" s="202">
        <f>Q115*H115</f>
        <v>13.1063</v>
      </c>
      <c r="S115" s="202">
        <v>0</v>
      </c>
      <c r="T115" s="203">
        <f>S115*H115</f>
        <v>0</v>
      </c>
      <c r="AR115" s="24" t="s">
        <v>164</v>
      </c>
      <c r="AT115" s="24" t="s">
        <v>160</v>
      </c>
      <c r="AU115" s="24" t="s">
        <v>85</v>
      </c>
      <c r="AY115" s="24" t="s">
        <v>157</v>
      </c>
      <c r="BE115" s="204">
        <f>IF(N115="základní",J115,0)</f>
        <v>288857.5</v>
      </c>
      <c r="BF115" s="204">
        <f>IF(N115="snížená",J115,0)</f>
        <v>0</v>
      </c>
      <c r="BG115" s="204">
        <f>IF(N115="zákl. přenesená",J115,0)</f>
        <v>0</v>
      </c>
      <c r="BH115" s="204">
        <f>IF(N115="sníž. přenesená",J115,0)</f>
        <v>0</v>
      </c>
      <c r="BI115" s="204">
        <f>IF(N115="nulová",J115,0)</f>
        <v>0</v>
      </c>
      <c r="BJ115" s="24" t="s">
        <v>82</v>
      </c>
      <c r="BK115" s="204">
        <f>ROUND(I115*H115,2)</f>
        <v>288857.5</v>
      </c>
      <c r="BL115" s="24" t="s">
        <v>164</v>
      </c>
      <c r="BM115" s="24" t="s">
        <v>1451</v>
      </c>
    </row>
    <row r="116" spans="2:47" s="1" customFormat="1" ht="216">
      <c r="B116" s="40"/>
      <c r="C116" s="62"/>
      <c r="D116" s="207" t="s">
        <v>216</v>
      </c>
      <c r="E116" s="62"/>
      <c r="F116" s="227" t="s">
        <v>1380</v>
      </c>
      <c r="G116" s="62"/>
      <c r="H116" s="62"/>
      <c r="I116" s="164"/>
      <c r="J116" s="62"/>
      <c r="K116" s="62"/>
      <c r="L116" s="60"/>
      <c r="M116" s="228"/>
      <c r="N116" s="41"/>
      <c r="O116" s="41"/>
      <c r="P116" s="41"/>
      <c r="Q116" s="41"/>
      <c r="R116" s="41"/>
      <c r="S116" s="41"/>
      <c r="T116" s="77"/>
      <c r="AT116" s="24" t="s">
        <v>216</v>
      </c>
      <c r="AU116" s="24" t="s">
        <v>85</v>
      </c>
    </row>
    <row r="117" spans="2:51" s="12" customFormat="1" ht="13.5">
      <c r="B117" s="216"/>
      <c r="C117" s="217"/>
      <c r="D117" s="207" t="s">
        <v>166</v>
      </c>
      <c r="E117" s="218" t="s">
        <v>21</v>
      </c>
      <c r="F117" s="219" t="s">
        <v>262</v>
      </c>
      <c r="G117" s="217"/>
      <c r="H117" s="220">
        <v>10</v>
      </c>
      <c r="I117" s="221"/>
      <c r="J117" s="217"/>
      <c r="K117" s="217"/>
      <c r="L117" s="222"/>
      <c r="M117" s="223"/>
      <c r="N117" s="224"/>
      <c r="O117" s="224"/>
      <c r="P117" s="224"/>
      <c r="Q117" s="224"/>
      <c r="R117" s="224"/>
      <c r="S117" s="224"/>
      <c r="T117" s="225"/>
      <c r="AT117" s="226" t="s">
        <v>166</v>
      </c>
      <c r="AU117" s="226" t="s">
        <v>85</v>
      </c>
      <c r="AV117" s="12" t="s">
        <v>85</v>
      </c>
      <c r="AW117" s="12" t="s">
        <v>37</v>
      </c>
      <c r="AX117" s="12" t="s">
        <v>82</v>
      </c>
      <c r="AY117" s="226" t="s">
        <v>157</v>
      </c>
    </row>
    <row r="118" spans="2:65" s="1" customFormat="1" ht="34.2" customHeight="1">
      <c r="B118" s="40"/>
      <c r="C118" s="193" t="s">
        <v>267</v>
      </c>
      <c r="D118" s="193" t="s">
        <v>160</v>
      </c>
      <c r="E118" s="194" t="s">
        <v>1452</v>
      </c>
      <c r="F118" s="195" t="s">
        <v>1453</v>
      </c>
      <c r="G118" s="196" t="s">
        <v>577</v>
      </c>
      <c r="H118" s="197">
        <v>1187.6</v>
      </c>
      <c r="I118" s="198">
        <v>688.34</v>
      </c>
      <c r="J118" s="199">
        <f>ROUND(I118*H118,2)</f>
        <v>817472.58</v>
      </c>
      <c r="K118" s="195" t="s">
        <v>214</v>
      </c>
      <c r="L118" s="60"/>
      <c r="M118" s="200" t="s">
        <v>21</v>
      </c>
      <c r="N118" s="201" t="s">
        <v>45</v>
      </c>
      <c r="O118" s="41"/>
      <c r="P118" s="202">
        <f>O118*H118</f>
        <v>0</v>
      </c>
      <c r="Q118" s="202">
        <v>0.0001</v>
      </c>
      <c r="R118" s="202">
        <f>Q118*H118</f>
        <v>0.11875999999999999</v>
      </c>
      <c r="S118" s="202">
        <v>0</v>
      </c>
      <c r="T118" s="203">
        <f>S118*H118</f>
        <v>0</v>
      </c>
      <c r="AR118" s="24" t="s">
        <v>164</v>
      </c>
      <c r="AT118" s="24" t="s">
        <v>160</v>
      </c>
      <c r="AU118" s="24" t="s">
        <v>85</v>
      </c>
      <c r="AY118" s="24" t="s">
        <v>157</v>
      </c>
      <c r="BE118" s="204">
        <f>IF(N118="základní",J118,0)</f>
        <v>817472.58</v>
      </c>
      <c r="BF118" s="204">
        <f>IF(N118="snížená",J118,0)</f>
        <v>0</v>
      </c>
      <c r="BG118" s="204">
        <f>IF(N118="zákl. přenesená",J118,0)</f>
        <v>0</v>
      </c>
      <c r="BH118" s="204">
        <f>IF(N118="sníž. přenesená",J118,0)</f>
        <v>0</v>
      </c>
      <c r="BI118" s="204">
        <f>IF(N118="nulová",J118,0)</f>
        <v>0</v>
      </c>
      <c r="BJ118" s="24" t="s">
        <v>82</v>
      </c>
      <c r="BK118" s="204">
        <f>ROUND(I118*H118,2)</f>
        <v>817472.58</v>
      </c>
      <c r="BL118" s="24" t="s">
        <v>164</v>
      </c>
      <c r="BM118" s="24" t="s">
        <v>1454</v>
      </c>
    </row>
    <row r="119" spans="2:47" s="1" customFormat="1" ht="60">
      <c r="B119" s="40"/>
      <c r="C119" s="62"/>
      <c r="D119" s="207" t="s">
        <v>216</v>
      </c>
      <c r="E119" s="62"/>
      <c r="F119" s="227" t="s">
        <v>1455</v>
      </c>
      <c r="G119" s="62"/>
      <c r="H119" s="62"/>
      <c r="I119" s="164"/>
      <c r="J119" s="62"/>
      <c r="K119" s="62"/>
      <c r="L119" s="60"/>
      <c r="M119" s="228"/>
      <c r="N119" s="41"/>
      <c r="O119" s="41"/>
      <c r="P119" s="41"/>
      <c r="Q119" s="41"/>
      <c r="R119" s="41"/>
      <c r="S119" s="41"/>
      <c r="T119" s="77"/>
      <c r="AT119" s="24" t="s">
        <v>216</v>
      </c>
      <c r="AU119" s="24" t="s">
        <v>85</v>
      </c>
    </row>
    <row r="120" spans="2:51" s="12" customFormat="1" ht="13.5">
      <c r="B120" s="216"/>
      <c r="C120" s="217"/>
      <c r="D120" s="207" t="s">
        <v>166</v>
      </c>
      <c r="E120" s="218" t="s">
        <v>21</v>
      </c>
      <c r="F120" s="219" t="s">
        <v>1456</v>
      </c>
      <c r="G120" s="217"/>
      <c r="H120" s="220">
        <v>1187.6</v>
      </c>
      <c r="I120" s="221"/>
      <c r="J120" s="217"/>
      <c r="K120" s="217"/>
      <c r="L120" s="222"/>
      <c r="M120" s="223"/>
      <c r="N120" s="224"/>
      <c r="O120" s="224"/>
      <c r="P120" s="224"/>
      <c r="Q120" s="224"/>
      <c r="R120" s="224"/>
      <c r="S120" s="224"/>
      <c r="T120" s="225"/>
      <c r="AT120" s="226" t="s">
        <v>166</v>
      </c>
      <c r="AU120" s="226" t="s">
        <v>85</v>
      </c>
      <c r="AV120" s="12" t="s">
        <v>85</v>
      </c>
      <c r="AW120" s="12" t="s">
        <v>37</v>
      </c>
      <c r="AX120" s="12" t="s">
        <v>82</v>
      </c>
      <c r="AY120" s="226" t="s">
        <v>157</v>
      </c>
    </row>
    <row r="121" spans="2:65" s="1" customFormat="1" ht="34.2" customHeight="1">
      <c r="B121" s="40"/>
      <c r="C121" s="193" t="s">
        <v>272</v>
      </c>
      <c r="D121" s="193" t="s">
        <v>160</v>
      </c>
      <c r="E121" s="194" t="s">
        <v>1457</v>
      </c>
      <c r="F121" s="195" t="s">
        <v>1458</v>
      </c>
      <c r="G121" s="196" t="s">
        <v>226</v>
      </c>
      <c r="H121" s="197">
        <v>100</v>
      </c>
      <c r="I121" s="198">
        <v>1571.96</v>
      </c>
      <c r="J121" s="199">
        <f>ROUND(I121*H121,2)</f>
        <v>157196</v>
      </c>
      <c r="K121" s="195" t="s">
        <v>214</v>
      </c>
      <c r="L121" s="60"/>
      <c r="M121" s="200" t="s">
        <v>21</v>
      </c>
      <c r="N121" s="201" t="s">
        <v>45</v>
      </c>
      <c r="O121" s="41"/>
      <c r="P121" s="202">
        <f>O121*H121</f>
        <v>0</v>
      </c>
      <c r="Q121" s="202">
        <v>0.02806</v>
      </c>
      <c r="R121" s="202">
        <f>Q121*H121</f>
        <v>2.806</v>
      </c>
      <c r="S121" s="202">
        <v>0</v>
      </c>
      <c r="T121" s="203">
        <f>S121*H121</f>
        <v>0</v>
      </c>
      <c r="AR121" s="24" t="s">
        <v>164</v>
      </c>
      <c r="AT121" s="24" t="s">
        <v>160</v>
      </c>
      <c r="AU121" s="24" t="s">
        <v>85</v>
      </c>
      <c r="AY121" s="24" t="s">
        <v>157</v>
      </c>
      <c r="BE121" s="204">
        <f>IF(N121="základní",J121,0)</f>
        <v>157196</v>
      </c>
      <c r="BF121" s="204">
        <f>IF(N121="snížená",J121,0)</f>
        <v>0</v>
      </c>
      <c r="BG121" s="204">
        <f>IF(N121="zákl. přenesená",J121,0)</f>
        <v>0</v>
      </c>
      <c r="BH121" s="204">
        <f>IF(N121="sníž. přenesená",J121,0)</f>
        <v>0</v>
      </c>
      <c r="BI121" s="204">
        <f>IF(N121="nulová",J121,0)</f>
        <v>0</v>
      </c>
      <c r="BJ121" s="24" t="s">
        <v>82</v>
      </c>
      <c r="BK121" s="204">
        <f>ROUND(I121*H121,2)</f>
        <v>157196</v>
      </c>
      <c r="BL121" s="24" t="s">
        <v>164</v>
      </c>
      <c r="BM121" s="24" t="s">
        <v>1459</v>
      </c>
    </row>
    <row r="122" spans="2:47" s="1" customFormat="1" ht="132">
      <c r="B122" s="40"/>
      <c r="C122" s="62"/>
      <c r="D122" s="207" t="s">
        <v>216</v>
      </c>
      <c r="E122" s="62"/>
      <c r="F122" s="227" t="s">
        <v>1460</v>
      </c>
      <c r="G122" s="62"/>
      <c r="H122" s="62"/>
      <c r="I122" s="164"/>
      <c r="J122" s="62"/>
      <c r="K122" s="62"/>
      <c r="L122" s="60"/>
      <c r="M122" s="228"/>
      <c r="N122" s="41"/>
      <c r="O122" s="41"/>
      <c r="P122" s="41"/>
      <c r="Q122" s="41"/>
      <c r="R122" s="41"/>
      <c r="S122" s="41"/>
      <c r="T122" s="77"/>
      <c r="AT122" s="24" t="s">
        <v>216</v>
      </c>
      <c r="AU122" s="24" t="s">
        <v>85</v>
      </c>
    </row>
    <row r="123" spans="2:51" s="12" customFormat="1" ht="13.5">
      <c r="B123" s="216"/>
      <c r="C123" s="217"/>
      <c r="D123" s="207" t="s">
        <v>166</v>
      </c>
      <c r="E123" s="218" t="s">
        <v>21</v>
      </c>
      <c r="F123" s="219" t="s">
        <v>1461</v>
      </c>
      <c r="G123" s="217"/>
      <c r="H123" s="220">
        <v>100</v>
      </c>
      <c r="I123" s="221"/>
      <c r="J123" s="217"/>
      <c r="K123" s="217"/>
      <c r="L123" s="222"/>
      <c r="M123" s="223"/>
      <c r="N123" s="224"/>
      <c r="O123" s="224"/>
      <c r="P123" s="224"/>
      <c r="Q123" s="224"/>
      <c r="R123" s="224"/>
      <c r="S123" s="224"/>
      <c r="T123" s="225"/>
      <c r="AT123" s="226" t="s">
        <v>166</v>
      </c>
      <c r="AU123" s="226" t="s">
        <v>85</v>
      </c>
      <c r="AV123" s="12" t="s">
        <v>85</v>
      </c>
      <c r="AW123" s="12" t="s">
        <v>37</v>
      </c>
      <c r="AX123" s="12" t="s">
        <v>82</v>
      </c>
      <c r="AY123" s="226" t="s">
        <v>157</v>
      </c>
    </row>
    <row r="124" spans="2:65" s="1" customFormat="1" ht="45.6" customHeight="1">
      <c r="B124" s="40"/>
      <c r="C124" s="193" t="s">
        <v>279</v>
      </c>
      <c r="D124" s="193" t="s">
        <v>160</v>
      </c>
      <c r="E124" s="194" t="s">
        <v>1462</v>
      </c>
      <c r="F124" s="195" t="s">
        <v>1463</v>
      </c>
      <c r="G124" s="196" t="s">
        <v>226</v>
      </c>
      <c r="H124" s="197">
        <v>374</v>
      </c>
      <c r="I124" s="198">
        <v>958.76</v>
      </c>
      <c r="J124" s="199">
        <f>ROUND(I124*H124,2)</f>
        <v>358576.24</v>
      </c>
      <c r="K124" s="195" t="s">
        <v>214</v>
      </c>
      <c r="L124" s="60"/>
      <c r="M124" s="200" t="s">
        <v>21</v>
      </c>
      <c r="N124" s="201" t="s">
        <v>45</v>
      </c>
      <c r="O124" s="41"/>
      <c r="P124" s="202">
        <f>O124*H124</f>
        <v>0</v>
      </c>
      <c r="Q124" s="202">
        <v>0.0256</v>
      </c>
      <c r="R124" s="202">
        <f>Q124*H124</f>
        <v>9.5744</v>
      </c>
      <c r="S124" s="202">
        <v>0</v>
      </c>
      <c r="T124" s="203">
        <f>S124*H124</f>
        <v>0</v>
      </c>
      <c r="AR124" s="24" t="s">
        <v>164</v>
      </c>
      <c r="AT124" s="24" t="s">
        <v>160</v>
      </c>
      <c r="AU124" s="24" t="s">
        <v>85</v>
      </c>
      <c r="AY124" s="24" t="s">
        <v>157</v>
      </c>
      <c r="BE124" s="204">
        <f>IF(N124="základní",J124,0)</f>
        <v>358576.24</v>
      </c>
      <c r="BF124" s="204">
        <f>IF(N124="snížená",J124,0)</f>
        <v>0</v>
      </c>
      <c r="BG124" s="204">
        <f>IF(N124="zákl. přenesená",J124,0)</f>
        <v>0</v>
      </c>
      <c r="BH124" s="204">
        <f>IF(N124="sníž. přenesená",J124,0)</f>
        <v>0</v>
      </c>
      <c r="BI124" s="204">
        <f>IF(N124="nulová",J124,0)</f>
        <v>0</v>
      </c>
      <c r="BJ124" s="24" t="s">
        <v>82</v>
      </c>
      <c r="BK124" s="204">
        <f>ROUND(I124*H124,2)</f>
        <v>358576.24</v>
      </c>
      <c r="BL124" s="24" t="s">
        <v>164</v>
      </c>
      <c r="BM124" s="24" t="s">
        <v>1464</v>
      </c>
    </row>
    <row r="125" spans="2:47" s="1" customFormat="1" ht="132">
      <c r="B125" s="40"/>
      <c r="C125" s="62"/>
      <c r="D125" s="207" t="s">
        <v>216</v>
      </c>
      <c r="E125" s="62"/>
      <c r="F125" s="227" t="s">
        <v>1460</v>
      </c>
      <c r="G125" s="62"/>
      <c r="H125" s="62"/>
      <c r="I125" s="164"/>
      <c r="J125" s="62"/>
      <c r="K125" s="62"/>
      <c r="L125" s="60"/>
      <c r="M125" s="228"/>
      <c r="N125" s="41"/>
      <c r="O125" s="41"/>
      <c r="P125" s="41"/>
      <c r="Q125" s="41"/>
      <c r="R125" s="41"/>
      <c r="S125" s="41"/>
      <c r="T125" s="77"/>
      <c r="AT125" s="24" t="s">
        <v>216</v>
      </c>
      <c r="AU125" s="24" t="s">
        <v>85</v>
      </c>
    </row>
    <row r="126" spans="2:51" s="12" customFormat="1" ht="13.5">
      <c r="B126" s="216"/>
      <c r="C126" s="217"/>
      <c r="D126" s="207" t="s">
        <v>166</v>
      </c>
      <c r="E126" s="218" t="s">
        <v>21</v>
      </c>
      <c r="F126" s="219" t="s">
        <v>1465</v>
      </c>
      <c r="G126" s="217"/>
      <c r="H126" s="220">
        <v>374</v>
      </c>
      <c r="I126" s="221"/>
      <c r="J126" s="217"/>
      <c r="K126" s="217"/>
      <c r="L126" s="222"/>
      <c r="M126" s="223"/>
      <c r="N126" s="224"/>
      <c r="O126" s="224"/>
      <c r="P126" s="224"/>
      <c r="Q126" s="224"/>
      <c r="R126" s="224"/>
      <c r="S126" s="224"/>
      <c r="T126" s="225"/>
      <c r="AT126" s="226" t="s">
        <v>166</v>
      </c>
      <c r="AU126" s="226" t="s">
        <v>85</v>
      </c>
      <c r="AV126" s="12" t="s">
        <v>85</v>
      </c>
      <c r="AW126" s="12" t="s">
        <v>37</v>
      </c>
      <c r="AX126" s="12" t="s">
        <v>82</v>
      </c>
      <c r="AY126" s="226" t="s">
        <v>157</v>
      </c>
    </row>
    <row r="127" spans="2:65" s="1" customFormat="1" ht="45.6" customHeight="1">
      <c r="B127" s="40"/>
      <c r="C127" s="193" t="s">
        <v>286</v>
      </c>
      <c r="D127" s="193" t="s">
        <v>160</v>
      </c>
      <c r="E127" s="194" t="s">
        <v>1466</v>
      </c>
      <c r="F127" s="195" t="s">
        <v>1467</v>
      </c>
      <c r="G127" s="196" t="s">
        <v>226</v>
      </c>
      <c r="H127" s="197">
        <v>54</v>
      </c>
      <c r="I127" s="198">
        <v>1088.51</v>
      </c>
      <c r="J127" s="199">
        <f>ROUND(I127*H127,2)</f>
        <v>58779.54</v>
      </c>
      <c r="K127" s="195" t="s">
        <v>214</v>
      </c>
      <c r="L127" s="60"/>
      <c r="M127" s="200" t="s">
        <v>21</v>
      </c>
      <c r="N127" s="201" t="s">
        <v>45</v>
      </c>
      <c r="O127" s="41"/>
      <c r="P127" s="202">
        <f>O127*H127</f>
        <v>0</v>
      </c>
      <c r="Q127" s="202">
        <v>0.00636</v>
      </c>
      <c r="R127" s="202">
        <f>Q127*H127</f>
        <v>0.34344</v>
      </c>
      <c r="S127" s="202">
        <v>0</v>
      </c>
      <c r="T127" s="203">
        <f>S127*H127</f>
        <v>0</v>
      </c>
      <c r="AR127" s="24" t="s">
        <v>164</v>
      </c>
      <c r="AT127" s="24" t="s">
        <v>160</v>
      </c>
      <c r="AU127" s="24" t="s">
        <v>85</v>
      </c>
      <c r="AY127" s="24" t="s">
        <v>157</v>
      </c>
      <c r="BE127" s="204">
        <f>IF(N127="základní",J127,0)</f>
        <v>58779.54</v>
      </c>
      <c r="BF127" s="204">
        <f>IF(N127="snížená",J127,0)</f>
        <v>0</v>
      </c>
      <c r="BG127" s="204">
        <f>IF(N127="zákl. přenesená",J127,0)</f>
        <v>0</v>
      </c>
      <c r="BH127" s="204">
        <f>IF(N127="sníž. přenesená",J127,0)</f>
        <v>0</v>
      </c>
      <c r="BI127" s="204">
        <f>IF(N127="nulová",J127,0)</f>
        <v>0</v>
      </c>
      <c r="BJ127" s="24" t="s">
        <v>82</v>
      </c>
      <c r="BK127" s="204">
        <f>ROUND(I127*H127,2)</f>
        <v>58779.54</v>
      </c>
      <c r="BL127" s="24" t="s">
        <v>164</v>
      </c>
      <c r="BM127" s="24" t="s">
        <v>1468</v>
      </c>
    </row>
    <row r="128" spans="2:47" s="1" customFormat="1" ht="132">
      <c r="B128" s="40"/>
      <c r="C128" s="62"/>
      <c r="D128" s="207" t="s">
        <v>216</v>
      </c>
      <c r="E128" s="62"/>
      <c r="F128" s="227" t="s">
        <v>1460</v>
      </c>
      <c r="G128" s="62"/>
      <c r="H128" s="62"/>
      <c r="I128" s="164"/>
      <c r="J128" s="62"/>
      <c r="K128" s="62"/>
      <c r="L128" s="60"/>
      <c r="M128" s="228"/>
      <c r="N128" s="41"/>
      <c r="O128" s="41"/>
      <c r="P128" s="41"/>
      <c r="Q128" s="41"/>
      <c r="R128" s="41"/>
      <c r="S128" s="41"/>
      <c r="T128" s="77"/>
      <c r="AT128" s="24" t="s">
        <v>216</v>
      </c>
      <c r="AU128" s="24" t="s">
        <v>85</v>
      </c>
    </row>
    <row r="129" spans="2:51" s="12" customFormat="1" ht="13.5">
      <c r="B129" s="216"/>
      <c r="C129" s="217"/>
      <c r="D129" s="207" t="s">
        <v>166</v>
      </c>
      <c r="E129" s="218" t="s">
        <v>21</v>
      </c>
      <c r="F129" s="219" t="s">
        <v>1469</v>
      </c>
      <c r="G129" s="217"/>
      <c r="H129" s="220">
        <v>54</v>
      </c>
      <c r="I129" s="221"/>
      <c r="J129" s="217"/>
      <c r="K129" s="217"/>
      <c r="L129" s="222"/>
      <c r="M129" s="223"/>
      <c r="N129" s="224"/>
      <c r="O129" s="224"/>
      <c r="P129" s="224"/>
      <c r="Q129" s="224"/>
      <c r="R129" s="224"/>
      <c r="S129" s="224"/>
      <c r="T129" s="225"/>
      <c r="AT129" s="226" t="s">
        <v>166</v>
      </c>
      <c r="AU129" s="226" t="s">
        <v>85</v>
      </c>
      <c r="AV129" s="12" t="s">
        <v>85</v>
      </c>
      <c r="AW129" s="12" t="s">
        <v>37</v>
      </c>
      <c r="AX129" s="12" t="s">
        <v>82</v>
      </c>
      <c r="AY129" s="226" t="s">
        <v>157</v>
      </c>
    </row>
    <row r="130" spans="2:65" s="1" customFormat="1" ht="34.2" customHeight="1">
      <c r="B130" s="40"/>
      <c r="C130" s="193" t="s">
        <v>10</v>
      </c>
      <c r="D130" s="193" t="s">
        <v>160</v>
      </c>
      <c r="E130" s="194" t="s">
        <v>1470</v>
      </c>
      <c r="F130" s="195" t="s">
        <v>1471</v>
      </c>
      <c r="G130" s="196" t="s">
        <v>226</v>
      </c>
      <c r="H130" s="197">
        <v>2</v>
      </c>
      <c r="I130" s="198">
        <v>5130.41</v>
      </c>
      <c r="J130" s="199">
        <f>ROUND(I130*H130,2)</f>
        <v>10260.82</v>
      </c>
      <c r="K130" s="195" t="s">
        <v>214</v>
      </c>
      <c r="L130" s="60"/>
      <c r="M130" s="200" t="s">
        <v>21</v>
      </c>
      <c r="N130" s="201" t="s">
        <v>45</v>
      </c>
      <c r="O130" s="41"/>
      <c r="P130" s="202">
        <f>O130*H130</f>
        <v>0</v>
      </c>
      <c r="Q130" s="202">
        <v>0</v>
      </c>
      <c r="R130" s="202">
        <f>Q130*H130</f>
        <v>0</v>
      </c>
      <c r="S130" s="202">
        <v>0</v>
      </c>
      <c r="T130" s="203">
        <f>S130*H130</f>
        <v>0</v>
      </c>
      <c r="AR130" s="24" t="s">
        <v>164</v>
      </c>
      <c r="AT130" s="24" t="s">
        <v>160</v>
      </c>
      <c r="AU130" s="24" t="s">
        <v>85</v>
      </c>
      <c r="AY130" s="24" t="s">
        <v>157</v>
      </c>
      <c r="BE130" s="204">
        <f>IF(N130="základní",J130,0)</f>
        <v>10260.82</v>
      </c>
      <c r="BF130" s="204">
        <f>IF(N130="snížená",J130,0)</f>
        <v>0</v>
      </c>
      <c r="BG130" s="204">
        <f>IF(N130="zákl. přenesená",J130,0)</f>
        <v>0</v>
      </c>
      <c r="BH130" s="204">
        <f>IF(N130="sníž. přenesená",J130,0)</f>
        <v>0</v>
      </c>
      <c r="BI130" s="204">
        <f>IF(N130="nulová",J130,0)</f>
        <v>0</v>
      </c>
      <c r="BJ130" s="24" t="s">
        <v>82</v>
      </c>
      <c r="BK130" s="204">
        <f>ROUND(I130*H130,2)</f>
        <v>10260.82</v>
      </c>
      <c r="BL130" s="24" t="s">
        <v>164</v>
      </c>
      <c r="BM130" s="24" t="s">
        <v>1472</v>
      </c>
    </row>
    <row r="131" spans="2:47" s="1" customFormat="1" ht="132">
      <c r="B131" s="40"/>
      <c r="C131" s="62"/>
      <c r="D131" s="207" t="s">
        <v>216</v>
      </c>
      <c r="E131" s="62"/>
      <c r="F131" s="227" t="s">
        <v>1460</v>
      </c>
      <c r="G131" s="62"/>
      <c r="H131" s="62"/>
      <c r="I131" s="164"/>
      <c r="J131" s="62"/>
      <c r="K131" s="62"/>
      <c r="L131" s="60"/>
      <c r="M131" s="228"/>
      <c r="N131" s="41"/>
      <c r="O131" s="41"/>
      <c r="P131" s="41"/>
      <c r="Q131" s="41"/>
      <c r="R131" s="41"/>
      <c r="S131" s="41"/>
      <c r="T131" s="77"/>
      <c r="AT131" s="24" t="s">
        <v>216</v>
      </c>
      <c r="AU131" s="24" t="s">
        <v>85</v>
      </c>
    </row>
    <row r="132" spans="2:65" s="1" customFormat="1" ht="45.6" customHeight="1">
      <c r="B132" s="40"/>
      <c r="C132" s="193" t="s">
        <v>296</v>
      </c>
      <c r="D132" s="193" t="s">
        <v>160</v>
      </c>
      <c r="E132" s="194" t="s">
        <v>1473</v>
      </c>
      <c r="F132" s="195" t="s">
        <v>1474</v>
      </c>
      <c r="G132" s="196" t="s">
        <v>226</v>
      </c>
      <c r="H132" s="197">
        <v>7</v>
      </c>
      <c r="I132" s="198">
        <v>3339.4</v>
      </c>
      <c r="J132" s="199">
        <f>ROUND(I132*H132,2)</f>
        <v>23375.8</v>
      </c>
      <c r="K132" s="195" t="s">
        <v>214</v>
      </c>
      <c r="L132" s="60"/>
      <c r="M132" s="200" t="s">
        <v>21</v>
      </c>
      <c r="N132" s="201" t="s">
        <v>45</v>
      </c>
      <c r="O132" s="41"/>
      <c r="P132" s="202">
        <f>O132*H132</f>
        <v>0</v>
      </c>
      <c r="Q132" s="202">
        <v>0.0371</v>
      </c>
      <c r="R132" s="202">
        <f>Q132*H132</f>
        <v>0.2597</v>
      </c>
      <c r="S132" s="202">
        <v>0</v>
      </c>
      <c r="T132" s="203">
        <f>S132*H132</f>
        <v>0</v>
      </c>
      <c r="AR132" s="24" t="s">
        <v>164</v>
      </c>
      <c r="AT132" s="24" t="s">
        <v>160</v>
      </c>
      <c r="AU132" s="24" t="s">
        <v>85</v>
      </c>
      <c r="AY132" s="24" t="s">
        <v>157</v>
      </c>
      <c r="BE132" s="204">
        <f>IF(N132="základní",J132,0)</f>
        <v>23375.8</v>
      </c>
      <c r="BF132" s="204">
        <f>IF(N132="snížená",J132,0)</f>
        <v>0</v>
      </c>
      <c r="BG132" s="204">
        <f>IF(N132="zákl. přenesená",J132,0)</f>
        <v>0</v>
      </c>
      <c r="BH132" s="204">
        <f>IF(N132="sníž. přenesená",J132,0)</f>
        <v>0</v>
      </c>
      <c r="BI132" s="204">
        <f>IF(N132="nulová",J132,0)</f>
        <v>0</v>
      </c>
      <c r="BJ132" s="24" t="s">
        <v>82</v>
      </c>
      <c r="BK132" s="204">
        <f>ROUND(I132*H132,2)</f>
        <v>23375.8</v>
      </c>
      <c r="BL132" s="24" t="s">
        <v>164</v>
      </c>
      <c r="BM132" s="24" t="s">
        <v>1475</v>
      </c>
    </row>
    <row r="133" spans="2:47" s="1" customFormat="1" ht="60">
      <c r="B133" s="40"/>
      <c r="C133" s="62"/>
      <c r="D133" s="207" t="s">
        <v>216</v>
      </c>
      <c r="E133" s="62"/>
      <c r="F133" s="227" t="s">
        <v>1476</v>
      </c>
      <c r="G133" s="62"/>
      <c r="H133" s="62"/>
      <c r="I133" s="164"/>
      <c r="J133" s="62"/>
      <c r="K133" s="62"/>
      <c r="L133" s="60"/>
      <c r="M133" s="228"/>
      <c r="N133" s="41"/>
      <c r="O133" s="41"/>
      <c r="P133" s="41"/>
      <c r="Q133" s="41"/>
      <c r="R133" s="41"/>
      <c r="S133" s="41"/>
      <c r="T133" s="77"/>
      <c r="AT133" s="24" t="s">
        <v>216</v>
      </c>
      <c r="AU133" s="24" t="s">
        <v>85</v>
      </c>
    </row>
    <row r="134" spans="2:65" s="1" customFormat="1" ht="22.8" customHeight="1">
      <c r="B134" s="40"/>
      <c r="C134" s="193" t="s">
        <v>301</v>
      </c>
      <c r="D134" s="193" t="s">
        <v>160</v>
      </c>
      <c r="E134" s="194" t="s">
        <v>1477</v>
      </c>
      <c r="F134" s="195" t="s">
        <v>1478</v>
      </c>
      <c r="G134" s="196" t="s">
        <v>213</v>
      </c>
      <c r="H134" s="197">
        <v>3087.5</v>
      </c>
      <c r="I134" s="198">
        <v>583.86</v>
      </c>
      <c r="J134" s="199">
        <f>ROUND(I134*H134,2)</f>
        <v>1802667.75</v>
      </c>
      <c r="K134" s="195" t="s">
        <v>214</v>
      </c>
      <c r="L134" s="60"/>
      <c r="M134" s="200" t="s">
        <v>21</v>
      </c>
      <c r="N134" s="201" t="s">
        <v>45</v>
      </c>
      <c r="O134" s="41"/>
      <c r="P134" s="202">
        <f>O134*H134</f>
        <v>0</v>
      </c>
      <c r="Q134" s="202">
        <v>0</v>
      </c>
      <c r="R134" s="202">
        <f>Q134*H134</f>
        <v>0</v>
      </c>
      <c r="S134" s="202">
        <v>0</v>
      </c>
      <c r="T134" s="203">
        <f>S134*H134</f>
        <v>0</v>
      </c>
      <c r="AR134" s="24" t="s">
        <v>164</v>
      </c>
      <c r="AT134" s="24" t="s">
        <v>160</v>
      </c>
      <c r="AU134" s="24" t="s">
        <v>85</v>
      </c>
      <c r="AY134" s="24" t="s">
        <v>157</v>
      </c>
      <c r="BE134" s="204">
        <f>IF(N134="základní",J134,0)</f>
        <v>1802667.75</v>
      </c>
      <c r="BF134" s="204">
        <f>IF(N134="snížená",J134,0)</f>
        <v>0</v>
      </c>
      <c r="BG134" s="204">
        <f>IF(N134="zákl. přenesená",J134,0)</f>
        <v>0</v>
      </c>
      <c r="BH134" s="204">
        <f>IF(N134="sníž. přenesená",J134,0)</f>
        <v>0</v>
      </c>
      <c r="BI134" s="204">
        <f>IF(N134="nulová",J134,0)</f>
        <v>0</v>
      </c>
      <c r="BJ134" s="24" t="s">
        <v>82</v>
      </c>
      <c r="BK134" s="204">
        <f>ROUND(I134*H134,2)</f>
        <v>1802667.75</v>
      </c>
      <c r="BL134" s="24" t="s">
        <v>164</v>
      </c>
      <c r="BM134" s="24" t="s">
        <v>1479</v>
      </c>
    </row>
    <row r="135" spans="2:47" s="1" customFormat="1" ht="240">
      <c r="B135" s="40"/>
      <c r="C135" s="62"/>
      <c r="D135" s="207" t="s">
        <v>216</v>
      </c>
      <c r="E135" s="62"/>
      <c r="F135" s="227" t="s">
        <v>1480</v>
      </c>
      <c r="G135" s="62"/>
      <c r="H135" s="62"/>
      <c r="I135" s="164"/>
      <c r="J135" s="62"/>
      <c r="K135" s="62"/>
      <c r="L135" s="60"/>
      <c r="M135" s="228"/>
      <c r="N135" s="41"/>
      <c r="O135" s="41"/>
      <c r="P135" s="41"/>
      <c r="Q135" s="41"/>
      <c r="R135" s="41"/>
      <c r="S135" s="41"/>
      <c r="T135" s="77"/>
      <c r="AT135" s="24" t="s">
        <v>216</v>
      </c>
      <c r="AU135" s="24" t="s">
        <v>85</v>
      </c>
    </row>
    <row r="136" spans="2:51" s="12" customFormat="1" ht="13.5">
      <c r="B136" s="216"/>
      <c r="C136" s="217"/>
      <c r="D136" s="207" t="s">
        <v>166</v>
      </c>
      <c r="E136" s="218" t="s">
        <v>21</v>
      </c>
      <c r="F136" s="219" t="s">
        <v>1481</v>
      </c>
      <c r="G136" s="217"/>
      <c r="H136" s="220">
        <v>3087.5</v>
      </c>
      <c r="I136" s="221"/>
      <c r="J136" s="217"/>
      <c r="K136" s="217"/>
      <c r="L136" s="222"/>
      <c r="M136" s="223"/>
      <c r="N136" s="224"/>
      <c r="O136" s="224"/>
      <c r="P136" s="224"/>
      <c r="Q136" s="224"/>
      <c r="R136" s="224"/>
      <c r="S136" s="224"/>
      <c r="T136" s="225"/>
      <c r="AT136" s="226" t="s">
        <v>166</v>
      </c>
      <c r="AU136" s="226" t="s">
        <v>85</v>
      </c>
      <c r="AV136" s="12" t="s">
        <v>85</v>
      </c>
      <c r="AW136" s="12" t="s">
        <v>37</v>
      </c>
      <c r="AX136" s="12" t="s">
        <v>82</v>
      </c>
      <c r="AY136" s="226" t="s">
        <v>157</v>
      </c>
    </row>
    <row r="137" spans="2:65" s="1" customFormat="1" ht="22.8" customHeight="1">
      <c r="B137" s="40"/>
      <c r="C137" s="244" t="s">
        <v>306</v>
      </c>
      <c r="D137" s="244" t="s">
        <v>457</v>
      </c>
      <c r="E137" s="245" t="s">
        <v>1482</v>
      </c>
      <c r="F137" s="246" t="s">
        <v>1483</v>
      </c>
      <c r="G137" s="247" t="s">
        <v>213</v>
      </c>
      <c r="H137" s="248">
        <v>3087.5</v>
      </c>
      <c r="I137" s="249">
        <v>351.55</v>
      </c>
      <c r="J137" s="250">
        <f>ROUND(I137*H137,2)</f>
        <v>1085410.63</v>
      </c>
      <c r="K137" s="246" t="s">
        <v>21</v>
      </c>
      <c r="L137" s="251"/>
      <c r="M137" s="252" t="s">
        <v>21</v>
      </c>
      <c r="N137" s="253" t="s">
        <v>45</v>
      </c>
      <c r="O137" s="41"/>
      <c r="P137" s="202">
        <f>O137*H137</f>
        <v>0</v>
      </c>
      <c r="Q137" s="202">
        <v>0.00119</v>
      </c>
      <c r="R137" s="202">
        <f>Q137*H137</f>
        <v>3.674125</v>
      </c>
      <c r="S137" s="202">
        <v>0</v>
      </c>
      <c r="T137" s="203">
        <f>S137*H137</f>
        <v>0</v>
      </c>
      <c r="AR137" s="24" t="s">
        <v>251</v>
      </c>
      <c r="AT137" s="24" t="s">
        <v>457</v>
      </c>
      <c r="AU137" s="24" t="s">
        <v>85</v>
      </c>
      <c r="AY137" s="24" t="s">
        <v>157</v>
      </c>
      <c r="BE137" s="204">
        <f>IF(N137="základní",J137,0)</f>
        <v>1085410.63</v>
      </c>
      <c r="BF137" s="204">
        <f>IF(N137="snížená",J137,0)</f>
        <v>0</v>
      </c>
      <c r="BG137" s="204">
        <f>IF(N137="zákl. přenesená",J137,0)</f>
        <v>0</v>
      </c>
      <c r="BH137" s="204">
        <f>IF(N137="sníž. přenesená",J137,0)</f>
        <v>0</v>
      </c>
      <c r="BI137" s="204">
        <f>IF(N137="nulová",J137,0)</f>
        <v>0</v>
      </c>
      <c r="BJ137" s="24" t="s">
        <v>82</v>
      </c>
      <c r="BK137" s="204">
        <f>ROUND(I137*H137,2)</f>
        <v>1085410.63</v>
      </c>
      <c r="BL137" s="24" t="s">
        <v>164</v>
      </c>
      <c r="BM137" s="24" t="s">
        <v>1484</v>
      </c>
    </row>
    <row r="138" spans="2:51" s="12" customFormat="1" ht="13.5">
      <c r="B138" s="216"/>
      <c r="C138" s="217"/>
      <c r="D138" s="207" t="s">
        <v>166</v>
      </c>
      <c r="E138" s="218" t="s">
        <v>21</v>
      </c>
      <c r="F138" s="219" t="s">
        <v>1485</v>
      </c>
      <c r="G138" s="217"/>
      <c r="H138" s="220">
        <v>3087.5</v>
      </c>
      <c r="I138" s="221"/>
      <c r="J138" s="217"/>
      <c r="K138" s="217"/>
      <c r="L138" s="222"/>
      <c r="M138" s="223"/>
      <c r="N138" s="224"/>
      <c r="O138" s="224"/>
      <c r="P138" s="224"/>
      <c r="Q138" s="224"/>
      <c r="R138" s="224"/>
      <c r="S138" s="224"/>
      <c r="T138" s="225"/>
      <c r="AT138" s="226" t="s">
        <v>166</v>
      </c>
      <c r="AU138" s="226" t="s">
        <v>85</v>
      </c>
      <c r="AV138" s="12" t="s">
        <v>85</v>
      </c>
      <c r="AW138" s="12" t="s">
        <v>37</v>
      </c>
      <c r="AX138" s="12" t="s">
        <v>82</v>
      </c>
      <c r="AY138" s="226" t="s">
        <v>157</v>
      </c>
    </row>
    <row r="139" spans="2:65" s="1" customFormat="1" ht="14.4" customHeight="1">
      <c r="B139" s="40"/>
      <c r="C139" s="244" t="s">
        <v>311</v>
      </c>
      <c r="D139" s="244" t="s">
        <v>457</v>
      </c>
      <c r="E139" s="245" t="s">
        <v>1486</v>
      </c>
      <c r="F139" s="246" t="s">
        <v>1487</v>
      </c>
      <c r="G139" s="247" t="s">
        <v>213</v>
      </c>
      <c r="H139" s="248">
        <v>600</v>
      </c>
      <c r="I139" s="249">
        <v>100.79</v>
      </c>
      <c r="J139" s="250">
        <f>ROUND(I139*H139,2)</f>
        <v>60474</v>
      </c>
      <c r="K139" s="246" t="s">
        <v>214</v>
      </c>
      <c r="L139" s="251"/>
      <c r="M139" s="252" t="s">
        <v>21</v>
      </c>
      <c r="N139" s="253" t="s">
        <v>45</v>
      </c>
      <c r="O139" s="41"/>
      <c r="P139" s="202">
        <f>O139*H139</f>
        <v>0</v>
      </c>
      <c r="Q139" s="202">
        <v>0.00119</v>
      </c>
      <c r="R139" s="202">
        <f>Q139*H139</f>
        <v>0.7140000000000001</v>
      </c>
      <c r="S139" s="202">
        <v>0</v>
      </c>
      <c r="T139" s="203">
        <f>S139*H139</f>
        <v>0</v>
      </c>
      <c r="AR139" s="24" t="s">
        <v>251</v>
      </c>
      <c r="AT139" s="24" t="s">
        <v>457</v>
      </c>
      <c r="AU139" s="24" t="s">
        <v>85</v>
      </c>
      <c r="AY139" s="24" t="s">
        <v>157</v>
      </c>
      <c r="BE139" s="204">
        <f>IF(N139="základní",J139,0)</f>
        <v>60474</v>
      </c>
      <c r="BF139" s="204">
        <f>IF(N139="snížená",J139,0)</f>
        <v>0</v>
      </c>
      <c r="BG139" s="204">
        <f>IF(N139="zákl. přenesená",J139,0)</f>
        <v>0</v>
      </c>
      <c r="BH139" s="204">
        <f>IF(N139="sníž. přenesená",J139,0)</f>
        <v>0</v>
      </c>
      <c r="BI139" s="204">
        <f>IF(N139="nulová",J139,0)</f>
        <v>0</v>
      </c>
      <c r="BJ139" s="24" t="s">
        <v>82</v>
      </c>
      <c r="BK139" s="204">
        <f>ROUND(I139*H139,2)</f>
        <v>60474</v>
      </c>
      <c r="BL139" s="24" t="s">
        <v>164</v>
      </c>
      <c r="BM139" s="24" t="s">
        <v>1488</v>
      </c>
    </row>
    <row r="140" spans="2:51" s="12" customFormat="1" ht="13.5">
      <c r="B140" s="216"/>
      <c r="C140" s="217"/>
      <c r="D140" s="207" t="s">
        <v>166</v>
      </c>
      <c r="E140" s="218" t="s">
        <v>21</v>
      </c>
      <c r="F140" s="219" t="s">
        <v>1489</v>
      </c>
      <c r="G140" s="217"/>
      <c r="H140" s="220">
        <v>600</v>
      </c>
      <c r="I140" s="221"/>
      <c r="J140" s="217"/>
      <c r="K140" s="217"/>
      <c r="L140" s="222"/>
      <c r="M140" s="223"/>
      <c r="N140" s="224"/>
      <c r="O140" s="224"/>
      <c r="P140" s="224"/>
      <c r="Q140" s="224"/>
      <c r="R140" s="224"/>
      <c r="S140" s="224"/>
      <c r="T140" s="225"/>
      <c r="AT140" s="226" t="s">
        <v>166</v>
      </c>
      <c r="AU140" s="226" t="s">
        <v>85</v>
      </c>
      <c r="AV140" s="12" t="s">
        <v>85</v>
      </c>
      <c r="AW140" s="12" t="s">
        <v>37</v>
      </c>
      <c r="AX140" s="12" t="s">
        <v>82</v>
      </c>
      <c r="AY140" s="226" t="s">
        <v>157</v>
      </c>
    </row>
    <row r="141" spans="2:65" s="1" customFormat="1" ht="14.4" customHeight="1">
      <c r="B141" s="40"/>
      <c r="C141" s="244" t="s">
        <v>317</v>
      </c>
      <c r="D141" s="244" t="s">
        <v>457</v>
      </c>
      <c r="E141" s="245" t="s">
        <v>1490</v>
      </c>
      <c r="F141" s="246" t="s">
        <v>1491</v>
      </c>
      <c r="G141" s="247" t="s">
        <v>577</v>
      </c>
      <c r="H141" s="248">
        <v>355.2</v>
      </c>
      <c r="I141" s="249">
        <v>51.63</v>
      </c>
      <c r="J141" s="250">
        <f>ROUND(I141*H141,2)</f>
        <v>18338.98</v>
      </c>
      <c r="K141" s="246" t="s">
        <v>214</v>
      </c>
      <c r="L141" s="251"/>
      <c r="M141" s="252" t="s">
        <v>21</v>
      </c>
      <c r="N141" s="253" t="s">
        <v>45</v>
      </c>
      <c r="O141" s="41"/>
      <c r="P141" s="202">
        <f>O141*H141</f>
        <v>0</v>
      </c>
      <c r="Q141" s="202">
        <v>0.00032</v>
      </c>
      <c r="R141" s="202">
        <f>Q141*H141</f>
        <v>0.113664</v>
      </c>
      <c r="S141" s="202">
        <v>0</v>
      </c>
      <c r="T141" s="203">
        <f>S141*H141</f>
        <v>0</v>
      </c>
      <c r="AR141" s="24" t="s">
        <v>251</v>
      </c>
      <c r="AT141" s="24" t="s">
        <v>457</v>
      </c>
      <c r="AU141" s="24" t="s">
        <v>85</v>
      </c>
      <c r="AY141" s="24" t="s">
        <v>157</v>
      </c>
      <c r="BE141" s="204">
        <f>IF(N141="základní",J141,0)</f>
        <v>18338.98</v>
      </c>
      <c r="BF141" s="204">
        <f>IF(N141="snížená",J141,0)</f>
        <v>0</v>
      </c>
      <c r="BG141" s="204">
        <f>IF(N141="zákl. přenesená",J141,0)</f>
        <v>0</v>
      </c>
      <c r="BH141" s="204">
        <f>IF(N141="sníž. přenesená",J141,0)</f>
        <v>0</v>
      </c>
      <c r="BI141" s="204">
        <f>IF(N141="nulová",J141,0)</f>
        <v>0</v>
      </c>
      <c r="BJ141" s="24" t="s">
        <v>82</v>
      </c>
      <c r="BK141" s="204">
        <f>ROUND(I141*H141,2)</f>
        <v>18338.98</v>
      </c>
      <c r="BL141" s="24" t="s">
        <v>164</v>
      </c>
      <c r="BM141" s="24" t="s">
        <v>1492</v>
      </c>
    </row>
    <row r="142" spans="2:51" s="12" customFormat="1" ht="13.5">
      <c r="B142" s="216"/>
      <c r="C142" s="217"/>
      <c r="D142" s="207" t="s">
        <v>166</v>
      </c>
      <c r="E142" s="218" t="s">
        <v>21</v>
      </c>
      <c r="F142" s="219" t="s">
        <v>1493</v>
      </c>
      <c r="G142" s="217"/>
      <c r="H142" s="220">
        <v>355.2</v>
      </c>
      <c r="I142" s="221"/>
      <c r="J142" s="217"/>
      <c r="K142" s="217"/>
      <c r="L142" s="222"/>
      <c r="M142" s="223"/>
      <c r="N142" s="224"/>
      <c r="O142" s="224"/>
      <c r="P142" s="224"/>
      <c r="Q142" s="224"/>
      <c r="R142" s="224"/>
      <c r="S142" s="224"/>
      <c r="T142" s="225"/>
      <c r="AT142" s="226" t="s">
        <v>166</v>
      </c>
      <c r="AU142" s="226" t="s">
        <v>85</v>
      </c>
      <c r="AV142" s="12" t="s">
        <v>85</v>
      </c>
      <c r="AW142" s="12" t="s">
        <v>37</v>
      </c>
      <c r="AX142" s="12" t="s">
        <v>82</v>
      </c>
      <c r="AY142" s="226" t="s">
        <v>157</v>
      </c>
    </row>
    <row r="143" spans="2:65" s="1" customFormat="1" ht="22.8" customHeight="1">
      <c r="B143" s="40"/>
      <c r="C143" s="193" t="s">
        <v>9</v>
      </c>
      <c r="D143" s="193" t="s">
        <v>160</v>
      </c>
      <c r="E143" s="194" t="s">
        <v>1494</v>
      </c>
      <c r="F143" s="195" t="s">
        <v>1495</v>
      </c>
      <c r="G143" s="196" t="s">
        <v>577</v>
      </c>
      <c r="H143" s="197">
        <v>355</v>
      </c>
      <c r="I143" s="198">
        <v>44.08</v>
      </c>
      <c r="J143" s="199">
        <f>ROUND(I143*H143,2)</f>
        <v>15648.4</v>
      </c>
      <c r="K143" s="195" t="s">
        <v>214</v>
      </c>
      <c r="L143" s="60"/>
      <c r="M143" s="200" t="s">
        <v>21</v>
      </c>
      <c r="N143" s="201" t="s">
        <v>45</v>
      </c>
      <c r="O143" s="41"/>
      <c r="P143" s="202">
        <f>O143*H143</f>
        <v>0</v>
      </c>
      <c r="Q143" s="202">
        <v>1E-05</v>
      </c>
      <c r="R143" s="202">
        <f>Q143*H143</f>
        <v>0.00355</v>
      </c>
      <c r="S143" s="202">
        <v>0</v>
      </c>
      <c r="T143" s="203">
        <f>S143*H143</f>
        <v>0</v>
      </c>
      <c r="AR143" s="24" t="s">
        <v>164</v>
      </c>
      <c r="AT143" s="24" t="s">
        <v>160</v>
      </c>
      <c r="AU143" s="24" t="s">
        <v>85</v>
      </c>
      <c r="AY143" s="24" t="s">
        <v>157</v>
      </c>
      <c r="BE143" s="204">
        <f>IF(N143="základní",J143,0)</f>
        <v>15648.4</v>
      </c>
      <c r="BF143" s="204">
        <f>IF(N143="snížená",J143,0)</f>
        <v>0</v>
      </c>
      <c r="BG143" s="204">
        <f>IF(N143="zákl. přenesená",J143,0)</f>
        <v>0</v>
      </c>
      <c r="BH143" s="204">
        <f>IF(N143="sníž. přenesená",J143,0)</f>
        <v>0</v>
      </c>
      <c r="BI143" s="204">
        <f>IF(N143="nulová",J143,0)</f>
        <v>0</v>
      </c>
      <c r="BJ143" s="24" t="s">
        <v>82</v>
      </c>
      <c r="BK143" s="204">
        <f>ROUND(I143*H143,2)</f>
        <v>15648.4</v>
      </c>
      <c r="BL143" s="24" t="s">
        <v>164</v>
      </c>
      <c r="BM143" s="24" t="s">
        <v>1496</v>
      </c>
    </row>
    <row r="144" spans="2:47" s="1" customFormat="1" ht="240">
      <c r="B144" s="40"/>
      <c r="C144" s="62"/>
      <c r="D144" s="207" t="s">
        <v>216</v>
      </c>
      <c r="E144" s="62"/>
      <c r="F144" s="227" t="s">
        <v>1480</v>
      </c>
      <c r="G144" s="62"/>
      <c r="H144" s="62"/>
      <c r="I144" s="164"/>
      <c r="J144" s="62"/>
      <c r="K144" s="62"/>
      <c r="L144" s="60"/>
      <c r="M144" s="228"/>
      <c r="N144" s="41"/>
      <c r="O144" s="41"/>
      <c r="P144" s="41"/>
      <c r="Q144" s="41"/>
      <c r="R144" s="41"/>
      <c r="S144" s="41"/>
      <c r="T144" s="77"/>
      <c r="AT144" s="24" t="s">
        <v>216</v>
      </c>
      <c r="AU144" s="24" t="s">
        <v>85</v>
      </c>
    </row>
    <row r="145" spans="2:51" s="12" customFormat="1" ht="13.5">
      <c r="B145" s="216"/>
      <c r="C145" s="217"/>
      <c r="D145" s="207" t="s">
        <v>166</v>
      </c>
      <c r="E145" s="218" t="s">
        <v>21</v>
      </c>
      <c r="F145" s="219" t="s">
        <v>1497</v>
      </c>
      <c r="G145" s="217"/>
      <c r="H145" s="220">
        <v>355</v>
      </c>
      <c r="I145" s="221"/>
      <c r="J145" s="217"/>
      <c r="K145" s="217"/>
      <c r="L145" s="222"/>
      <c r="M145" s="223"/>
      <c r="N145" s="224"/>
      <c r="O145" s="224"/>
      <c r="P145" s="224"/>
      <c r="Q145" s="224"/>
      <c r="R145" s="224"/>
      <c r="S145" s="224"/>
      <c r="T145" s="225"/>
      <c r="AT145" s="226" t="s">
        <v>166</v>
      </c>
      <c r="AU145" s="226" t="s">
        <v>85</v>
      </c>
      <c r="AV145" s="12" t="s">
        <v>85</v>
      </c>
      <c r="AW145" s="12" t="s">
        <v>37</v>
      </c>
      <c r="AX145" s="12" t="s">
        <v>82</v>
      </c>
      <c r="AY145" s="226" t="s">
        <v>157</v>
      </c>
    </row>
    <row r="146" spans="2:65" s="1" customFormat="1" ht="45.6" customHeight="1">
      <c r="B146" s="40"/>
      <c r="C146" s="193" t="s">
        <v>329</v>
      </c>
      <c r="D146" s="193" t="s">
        <v>160</v>
      </c>
      <c r="E146" s="194" t="s">
        <v>1498</v>
      </c>
      <c r="F146" s="195" t="s">
        <v>1499</v>
      </c>
      <c r="G146" s="196" t="s">
        <v>226</v>
      </c>
      <c r="H146" s="197">
        <v>87</v>
      </c>
      <c r="I146" s="198">
        <v>4400.6</v>
      </c>
      <c r="J146" s="199">
        <f>ROUND(I146*H146,2)</f>
        <v>382852.2</v>
      </c>
      <c r="K146" s="195" t="s">
        <v>214</v>
      </c>
      <c r="L146" s="60"/>
      <c r="M146" s="200" t="s">
        <v>21</v>
      </c>
      <c r="N146" s="201" t="s">
        <v>45</v>
      </c>
      <c r="O146" s="41"/>
      <c r="P146" s="202">
        <f>O146*H146</f>
        <v>0</v>
      </c>
      <c r="Q146" s="202">
        <v>0.1371</v>
      </c>
      <c r="R146" s="202">
        <f>Q146*H146</f>
        <v>11.9277</v>
      </c>
      <c r="S146" s="202">
        <v>0</v>
      </c>
      <c r="T146" s="203">
        <f>S146*H146</f>
        <v>0</v>
      </c>
      <c r="AR146" s="24" t="s">
        <v>164</v>
      </c>
      <c r="AT146" s="24" t="s">
        <v>160</v>
      </c>
      <c r="AU146" s="24" t="s">
        <v>85</v>
      </c>
      <c r="AY146" s="24" t="s">
        <v>157</v>
      </c>
      <c r="BE146" s="204">
        <f>IF(N146="základní",J146,0)</f>
        <v>382852.2</v>
      </c>
      <c r="BF146" s="204">
        <f>IF(N146="snížená",J146,0)</f>
        <v>0</v>
      </c>
      <c r="BG146" s="204">
        <f>IF(N146="zákl. přenesená",J146,0)</f>
        <v>0</v>
      </c>
      <c r="BH146" s="204">
        <f>IF(N146="sníž. přenesená",J146,0)</f>
        <v>0</v>
      </c>
      <c r="BI146" s="204">
        <f>IF(N146="nulová",J146,0)</f>
        <v>0</v>
      </c>
      <c r="BJ146" s="24" t="s">
        <v>82</v>
      </c>
      <c r="BK146" s="204">
        <f>ROUND(I146*H146,2)</f>
        <v>382852.2</v>
      </c>
      <c r="BL146" s="24" t="s">
        <v>164</v>
      </c>
      <c r="BM146" s="24" t="s">
        <v>1500</v>
      </c>
    </row>
    <row r="147" spans="2:47" s="1" customFormat="1" ht="300">
      <c r="B147" s="40"/>
      <c r="C147" s="62"/>
      <c r="D147" s="207" t="s">
        <v>216</v>
      </c>
      <c r="E147" s="62"/>
      <c r="F147" s="227" t="s">
        <v>1501</v>
      </c>
      <c r="G147" s="62"/>
      <c r="H147" s="62"/>
      <c r="I147" s="164"/>
      <c r="J147" s="62"/>
      <c r="K147" s="62"/>
      <c r="L147" s="60"/>
      <c r="M147" s="228"/>
      <c r="N147" s="41"/>
      <c r="O147" s="41"/>
      <c r="P147" s="41"/>
      <c r="Q147" s="41"/>
      <c r="R147" s="41"/>
      <c r="S147" s="41"/>
      <c r="T147" s="77"/>
      <c r="AT147" s="24" t="s">
        <v>216</v>
      </c>
      <c r="AU147" s="24" t="s">
        <v>85</v>
      </c>
    </row>
    <row r="148" spans="2:51" s="12" customFormat="1" ht="13.5">
      <c r="B148" s="216"/>
      <c r="C148" s="217"/>
      <c r="D148" s="207" t="s">
        <v>166</v>
      </c>
      <c r="E148" s="218" t="s">
        <v>21</v>
      </c>
      <c r="F148" s="219" t="s">
        <v>724</v>
      </c>
      <c r="G148" s="217"/>
      <c r="H148" s="220">
        <v>87</v>
      </c>
      <c r="I148" s="221"/>
      <c r="J148" s="217"/>
      <c r="K148" s="217"/>
      <c r="L148" s="222"/>
      <c r="M148" s="223"/>
      <c r="N148" s="224"/>
      <c r="O148" s="224"/>
      <c r="P148" s="224"/>
      <c r="Q148" s="224"/>
      <c r="R148" s="224"/>
      <c r="S148" s="224"/>
      <c r="T148" s="225"/>
      <c r="AT148" s="226" t="s">
        <v>166</v>
      </c>
      <c r="AU148" s="226" t="s">
        <v>85</v>
      </c>
      <c r="AV148" s="12" t="s">
        <v>85</v>
      </c>
      <c r="AW148" s="12" t="s">
        <v>37</v>
      </c>
      <c r="AX148" s="12" t="s">
        <v>82</v>
      </c>
      <c r="AY148" s="226" t="s">
        <v>157</v>
      </c>
    </row>
    <row r="149" spans="2:65" s="1" customFormat="1" ht="22.8" customHeight="1">
      <c r="B149" s="40"/>
      <c r="C149" s="193" t="s">
        <v>335</v>
      </c>
      <c r="D149" s="193" t="s">
        <v>160</v>
      </c>
      <c r="E149" s="194" t="s">
        <v>1502</v>
      </c>
      <c r="F149" s="195" t="s">
        <v>1503</v>
      </c>
      <c r="G149" s="196" t="s">
        <v>226</v>
      </c>
      <c r="H149" s="197">
        <v>54</v>
      </c>
      <c r="I149" s="198">
        <v>384.05</v>
      </c>
      <c r="J149" s="199">
        <f>ROUND(I149*H149,2)</f>
        <v>20738.7</v>
      </c>
      <c r="K149" s="195" t="s">
        <v>214</v>
      </c>
      <c r="L149" s="60"/>
      <c r="M149" s="200" t="s">
        <v>21</v>
      </c>
      <c r="N149" s="201" t="s">
        <v>45</v>
      </c>
      <c r="O149" s="41"/>
      <c r="P149" s="202">
        <f>O149*H149</f>
        <v>0</v>
      </c>
      <c r="Q149" s="202">
        <v>0.00144</v>
      </c>
      <c r="R149" s="202">
        <f>Q149*H149</f>
        <v>0.07776000000000001</v>
      </c>
      <c r="S149" s="202">
        <v>0</v>
      </c>
      <c r="T149" s="203">
        <f>S149*H149</f>
        <v>0</v>
      </c>
      <c r="AR149" s="24" t="s">
        <v>164</v>
      </c>
      <c r="AT149" s="24" t="s">
        <v>160</v>
      </c>
      <c r="AU149" s="24" t="s">
        <v>85</v>
      </c>
      <c r="AY149" s="24" t="s">
        <v>157</v>
      </c>
      <c r="BE149" s="204">
        <f>IF(N149="základní",J149,0)</f>
        <v>20738.7</v>
      </c>
      <c r="BF149" s="204">
        <f>IF(N149="snížená",J149,0)</f>
        <v>0</v>
      </c>
      <c r="BG149" s="204">
        <f>IF(N149="zákl. přenesená",J149,0)</f>
        <v>0</v>
      </c>
      <c r="BH149" s="204">
        <f>IF(N149="sníž. přenesená",J149,0)</f>
        <v>0</v>
      </c>
      <c r="BI149" s="204">
        <f>IF(N149="nulová",J149,0)</f>
        <v>0</v>
      </c>
      <c r="BJ149" s="24" t="s">
        <v>82</v>
      </c>
      <c r="BK149" s="204">
        <f>ROUND(I149*H149,2)</f>
        <v>20738.7</v>
      </c>
      <c r="BL149" s="24" t="s">
        <v>164</v>
      </c>
      <c r="BM149" s="24" t="s">
        <v>1504</v>
      </c>
    </row>
    <row r="150" spans="2:47" s="1" customFormat="1" ht="300">
      <c r="B150" s="40"/>
      <c r="C150" s="62"/>
      <c r="D150" s="207" t="s">
        <v>216</v>
      </c>
      <c r="E150" s="62"/>
      <c r="F150" s="227" t="s">
        <v>1501</v>
      </c>
      <c r="G150" s="62"/>
      <c r="H150" s="62"/>
      <c r="I150" s="164"/>
      <c r="J150" s="62"/>
      <c r="K150" s="62"/>
      <c r="L150" s="60"/>
      <c r="M150" s="228"/>
      <c r="N150" s="41"/>
      <c r="O150" s="41"/>
      <c r="P150" s="41"/>
      <c r="Q150" s="41"/>
      <c r="R150" s="41"/>
      <c r="S150" s="41"/>
      <c r="T150" s="77"/>
      <c r="AT150" s="24" t="s">
        <v>216</v>
      </c>
      <c r="AU150" s="24" t="s">
        <v>85</v>
      </c>
    </row>
    <row r="151" spans="2:51" s="12" customFormat="1" ht="13.5">
      <c r="B151" s="216"/>
      <c r="C151" s="217"/>
      <c r="D151" s="207" t="s">
        <v>166</v>
      </c>
      <c r="E151" s="218" t="s">
        <v>21</v>
      </c>
      <c r="F151" s="219" t="s">
        <v>520</v>
      </c>
      <c r="G151" s="217"/>
      <c r="H151" s="220">
        <v>54</v>
      </c>
      <c r="I151" s="221"/>
      <c r="J151" s="217"/>
      <c r="K151" s="217"/>
      <c r="L151" s="222"/>
      <c r="M151" s="223"/>
      <c r="N151" s="224"/>
      <c r="O151" s="224"/>
      <c r="P151" s="224"/>
      <c r="Q151" s="224"/>
      <c r="R151" s="224"/>
      <c r="S151" s="224"/>
      <c r="T151" s="225"/>
      <c r="AT151" s="226" t="s">
        <v>166</v>
      </c>
      <c r="AU151" s="226" t="s">
        <v>85</v>
      </c>
      <c r="AV151" s="12" t="s">
        <v>85</v>
      </c>
      <c r="AW151" s="12" t="s">
        <v>37</v>
      </c>
      <c r="AX151" s="12" t="s">
        <v>82</v>
      </c>
      <c r="AY151" s="226" t="s">
        <v>157</v>
      </c>
    </row>
    <row r="152" spans="2:65" s="1" customFormat="1" ht="22.8" customHeight="1">
      <c r="B152" s="40"/>
      <c r="C152" s="193" t="s">
        <v>341</v>
      </c>
      <c r="D152" s="193" t="s">
        <v>160</v>
      </c>
      <c r="E152" s="194" t="s">
        <v>1505</v>
      </c>
      <c r="F152" s="195" t="s">
        <v>1506</v>
      </c>
      <c r="G152" s="196" t="s">
        <v>213</v>
      </c>
      <c r="H152" s="197">
        <v>600</v>
      </c>
      <c r="I152" s="198">
        <v>583.86</v>
      </c>
      <c r="J152" s="199">
        <f>ROUND(I152*H152,2)</f>
        <v>350316</v>
      </c>
      <c r="K152" s="195" t="s">
        <v>214</v>
      </c>
      <c r="L152" s="60"/>
      <c r="M152" s="200" t="s">
        <v>21</v>
      </c>
      <c r="N152" s="201" t="s">
        <v>45</v>
      </c>
      <c r="O152" s="41"/>
      <c r="P152" s="202">
        <f>O152*H152</f>
        <v>0</v>
      </c>
      <c r="Q152" s="202">
        <v>0</v>
      </c>
      <c r="R152" s="202">
        <f>Q152*H152</f>
        <v>0</v>
      </c>
      <c r="S152" s="202">
        <v>0</v>
      </c>
      <c r="T152" s="203">
        <f>S152*H152</f>
        <v>0</v>
      </c>
      <c r="AR152" s="24" t="s">
        <v>164</v>
      </c>
      <c r="AT152" s="24" t="s">
        <v>160</v>
      </c>
      <c r="AU152" s="24" t="s">
        <v>85</v>
      </c>
      <c r="AY152" s="24" t="s">
        <v>157</v>
      </c>
      <c r="BE152" s="204">
        <f>IF(N152="základní",J152,0)</f>
        <v>350316</v>
      </c>
      <c r="BF152" s="204">
        <f>IF(N152="snížená",J152,0)</f>
        <v>0</v>
      </c>
      <c r="BG152" s="204">
        <f>IF(N152="zákl. přenesená",J152,0)</f>
        <v>0</v>
      </c>
      <c r="BH152" s="204">
        <f>IF(N152="sníž. přenesená",J152,0)</f>
        <v>0</v>
      </c>
      <c r="BI152" s="204">
        <f>IF(N152="nulová",J152,0)</f>
        <v>0</v>
      </c>
      <c r="BJ152" s="24" t="s">
        <v>82</v>
      </c>
      <c r="BK152" s="204">
        <f>ROUND(I152*H152,2)</f>
        <v>350316</v>
      </c>
      <c r="BL152" s="24" t="s">
        <v>164</v>
      </c>
      <c r="BM152" s="24" t="s">
        <v>1507</v>
      </c>
    </row>
    <row r="153" spans="2:47" s="1" customFormat="1" ht="300">
      <c r="B153" s="40"/>
      <c r="C153" s="62"/>
      <c r="D153" s="207" t="s">
        <v>216</v>
      </c>
      <c r="E153" s="62"/>
      <c r="F153" s="227" t="s">
        <v>1501</v>
      </c>
      <c r="G153" s="62"/>
      <c r="H153" s="62"/>
      <c r="I153" s="164"/>
      <c r="J153" s="62"/>
      <c r="K153" s="62"/>
      <c r="L153" s="60"/>
      <c r="M153" s="228"/>
      <c r="N153" s="41"/>
      <c r="O153" s="41"/>
      <c r="P153" s="41"/>
      <c r="Q153" s="41"/>
      <c r="R153" s="41"/>
      <c r="S153" s="41"/>
      <c r="T153" s="77"/>
      <c r="AT153" s="24" t="s">
        <v>216</v>
      </c>
      <c r="AU153" s="24" t="s">
        <v>85</v>
      </c>
    </row>
    <row r="154" spans="2:51" s="12" customFormat="1" ht="13.5">
      <c r="B154" s="216"/>
      <c r="C154" s="217"/>
      <c r="D154" s="207" t="s">
        <v>166</v>
      </c>
      <c r="E154" s="218" t="s">
        <v>21</v>
      </c>
      <c r="F154" s="219" t="s">
        <v>1489</v>
      </c>
      <c r="G154" s="217"/>
      <c r="H154" s="220">
        <v>600</v>
      </c>
      <c r="I154" s="221"/>
      <c r="J154" s="217"/>
      <c r="K154" s="217"/>
      <c r="L154" s="222"/>
      <c r="M154" s="223"/>
      <c r="N154" s="224"/>
      <c r="O154" s="224"/>
      <c r="P154" s="224"/>
      <c r="Q154" s="224"/>
      <c r="R154" s="224"/>
      <c r="S154" s="224"/>
      <c r="T154" s="225"/>
      <c r="AT154" s="226" t="s">
        <v>166</v>
      </c>
      <c r="AU154" s="226" t="s">
        <v>85</v>
      </c>
      <c r="AV154" s="12" t="s">
        <v>85</v>
      </c>
      <c r="AW154" s="12" t="s">
        <v>37</v>
      </c>
      <c r="AX154" s="12" t="s">
        <v>82</v>
      </c>
      <c r="AY154" s="226" t="s">
        <v>157</v>
      </c>
    </row>
    <row r="155" spans="2:65" s="1" customFormat="1" ht="14.4" customHeight="1">
      <c r="B155" s="40"/>
      <c r="C155" s="244" t="s">
        <v>346</v>
      </c>
      <c r="D155" s="244" t="s">
        <v>457</v>
      </c>
      <c r="E155" s="245" t="s">
        <v>1490</v>
      </c>
      <c r="F155" s="246" t="s">
        <v>1491</v>
      </c>
      <c r="G155" s="247" t="s">
        <v>577</v>
      </c>
      <c r="H155" s="248">
        <v>1944</v>
      </c>
      <c r="I155" s="249">
        <v>51.63</v>
      </c>
      <c r="J155" s="250">
        <f>ROUND(I155*H155,2)</f>
        <v>100368.72</v>
      </c>
      <c r="K155" s="246" t="s">
        <v>214</v>
      </c>
      <c r="L155" s="251"/>
      <c r="M155" s="252" t="s">
        <v>21</v>
      </c>
      <c r="N155" s="253" t="s">
        <v>45</v>
      </c>
      <c r="O155" s="41"/>
      <c r="P155" s="202">
        <f>O155*H155</f>
        <v>0</v>
      </c>
      <c r="Q155" s="202">
        <v>0.00032</v>
      </c>
      <c r="R155" s="202">
        <f>Q155*H155</f>
        <v>0.6220800000000001</v>
      </c>
      <c r="S155" s="202">
        <v>0</v>
      </c>
      <c r="T155" s="203">
        <f>S155*H155</f>
        <v>0</v>
      </c>
      <c r="AR155" s="24" t="s">
        <v>251</v>
      </c>
      <c r="AT155" s="24" t="s">
        <v>457</v>
      </c>
      <c r="AU155" s="24" t="s">
        <v>85</v>
      </c>
      <c r="AY155" s="24" t="s">
        <v>157</v>
      </c>
      <c r="BE155" s="204">
        <f>IF(N155="základní",J155,0)</f>
        <v>100368.72</v>
      </c>
      <c r="BF155" s="204">
        <f>IF(N155="snížená",J155,0)</f>
        <v>0</v>
      </c>
      <c r="BG155" s="204">
        <f>IF(N155="zákl. přenesená",J155,0)</f>
        <v>0</v>
      </c>
      <c r="BH155" s="204">
        <f>IF(N155="sníž. přenesená",J155,0)</f>
        <v>0</v>
      </c>
      <c r="BI155" s="204">
        <f>IF(N155="nulová",J155,0)</f>
        <v>0</v>
      </c>
      <c r="BJ155" s="24" t="s">
        <v>82</v>
      </c>
      <c r="BK155" s="204">
        <f>ROUND(I155*H155,2)</f>
        <v>100368.72</v>
      </c>
      <c r="BL155" s="24" t="s">
        <v>164</v>
      </c>
      <c r="BM155" s="24" t="s">
        <v>1508</v>
      </c>
    </row>
    <row r="156" spans="2:51" s="12" customFormat="1" ht="13.5">
      <c r="B156" s="216"/>
      <c r="C156" s="217"/>
      <c r="D156" s="207" t="s">
        <v>166</v>
      </c>
      <c r="E156" s="218" t="s">
        <v>21</v>
      </c>
      <c r="F156" s="219" t="s">
        <v>1509</v>
      </c>
      <c r="G156" s="217"/>
      <c r="H156" s="220">
        <v>1620</v>
      </c>
      <c r="I156" s="221"/>
      <c r="J156" s="217"/>
      <c r="K156" s="217"/>
      <c r="L156" s="222"/>
      <c r="M156" s="223"/>
      <c r="N156" s="224"/>
      <c r="O156" s="224"/>
      <c r="P156" s="224"/>
      <c r="Q156" s="224"/>
      <c r="R156" s="224"/>
      <c r="S156" s="224"/>
      <c r="T156" s="225"/>
      <c r="AT156" s="226" t="s">
        <v>166</v>
      </c>
      <c r="AU156" s="226" t="s">
        <v>85</v>
      </c>
      <c r="AV156" s="12" t="s">
        <v>85</v>
      </c>
      <c r="AW156" s="12" t="s">
        <v>37</v>
      </c>
      <c r="AX156" s="12" t="s">
        <v>82</v>
      </c>
      <c r="AY156" s="226" t="s">
        <v>157</v>
      </c>
    </row>
    <row r="157" spans="2:51" s="12" customFormat="1" ht="13.5">
      <c r="B157" s="216"/>
      <c r="C157" s="217"/>
      <c r="D157" s="207" t="s">
        <v>166</v>
      </c>
      <c r="E157" s="217"/>
      <c r="F157" s="219" t="s">
        <v>1510</v>
      </c>
      <c r="G157" s="217"/>
      <c r="H157" s="220">
        <v>1944</v>
      </c>
      <c r="I157" s="221"/>
      <c r="J157" s="217"/>
      <c r="K157" s="217"/>
      <c r="L157" s="222"/>
      <c r="M157" s="223"/>
      <c r="N157" s="224"/>
      <c r="O157" s="224"/>
      <c r="P157" s="224"/>
      <c r="Q157" s="224"/>
      <c r="R157" s="224"/>
      <c r="S157" s="224"/>
      <c r="T157" s="225"/>
      <c r="AT157" s="226" t="s">
        <v>166</v>
      </c>
      <c r="AU157" s="226" t="s">
        <v>85</v>
      </c>
      <c r="AV157" s="12" t="s">
        <v>85</v>
      </c>
      <c r="AW157" s="12" t="s">
        <v>6</v>
      </c>
      <c r="AX157" s="12" t="s">
        <v>82</v>
      </c>
      <c r="AY157" s="226" t="s">
        <v>157</v>
      </c>
    </row>
    <row r="158" spans="2:65" s="1" customFormat="1" ht="14.4" customHeight="1">
      <c r="B158" s="40"/>
      <c r="C158" s="244" t="s">
        <v>352</v>
      </c>
      <c r="D158" s="244" t="s">
        <v>457</v>
      </c>
      <c r="E158" s="245" t="s">
        <v>1486</v>
      </c>
      <c r="F158" s="246" t="s">
        <v>1487</v>
      </c>
      <c r="G158" s="247" t="s">
        <v>213</v>
      </c>
      <c r="H158" s="248">
        <v>600</v>
      </c>
      <c r="I158" s="249">
        <v>100.79</v>
      </c>
      <c r="J158" s="250">
        <f>ROUND(I158*H158,2)</f>
        <v>60474</v>
      </c>
      <c r="K158" s="246" t="s">
        <v>214</v>
      </c>
      <c r="L158" s="251"/>
      <c r="M158" s="252" t="s">
        <v>21</v>
      </c>
      <c r="N158" s="253" t="s">
        <v>45</v>
      </c>
      <c r="O158" s="41"/>
      <c r="P158" s="202">
        <f>O158*H158</f>
        <v>0</v>
      </c>
      <c r="Q158" s="202">
        <v>0.00119</v>
      </c>
      <c r="R158" s="202">
        <f>Q158*H158</f>
        <v>0.7140000000000001</v>
      </c>
      <c r="S158" s="202">
        <v>0</v>
      </c>
      <c r="T158" s="203">
        <f>S158*H158</f>
        <v>0</v>
      </c>
      <c r="AR158" s="24" t="s">
        <v>251</v>
      </c>
      <c r="AT158" s="24" t="s">
        <v>457</v>
      </c>
      <c r="AU158" s="24" t="s">
        <v>85</v>
      </c>
      <c r="AY158" s="24" t="s">
        <v>157</v>
      </c>
      <c r="BE158" s="204">
        <f>IF(N158="základní",J158,0)</f>
        <v>60474</v>
      </c>
      <c r="BF158" s="204">
        <f>IF(N158="snížená",J158,0)</f>
        <v>0</v>
      </c>
      <c r="BG158" s="204">
        <f>IF(N158="zákl. přenesená",J158,0)</f>
        <v>0</v>
      </c>
      <c r="BH158" s="204">
        <f>IF(N158="sníž. přenesená",J158,0)</f>
        <v>0</v>
      </c>
      <c r="BI158" s="204">
        <f>IF(N158="nulová",J158,0)</f>
        <v>0</v>
      </c>
      <c r="BJ158" s="24" t="s">
        <v>82</v>
      </c>
      <c r="BK158" s="204">
        <f>ROUND(I158*H158,2)</f>
        <v>60474</v>
      </c>
      <c r="BL158" s="24" t="s">
        <v>164</v>
      </c>
      <c r="BM158" s="24" t="s">
        <v>1511</v>
      </c>
    </row>
    <row r="159" spans="2:51" s="12" customFormat="1" ht="13.5">
      <c r="B159" s="216"/>
      <c r="C159" s="217"/>
      <c r="D159" s="207" t="s">
        <v>166</v>
      </c>
      <c r="E159" s="218" t="s">
        <v>21</v>
      </c>
      <c r="F159" s="219" t="s">
        <v>1489</v>
      </c>
      <c r="G159" s="217"/>
      <c r="H159" s="220">
        <v>600</v>
      </c>
      <c r="I159" s="221"/>
      <c r="J159" s="217"/>
      <c r="K159" s="217"/>
      <c r="L159" s="222"/>
      <c r="M159" s="223"/>
      <c r="N159" s="224"/>
      <c r="O159" s="224"/>
      <c r="P159" s="224"/>
      <c r="Q159" s="224"/>
      <c r="R159" s="224"/>
      <c r="S159" s="224"/>
      <c r="T159" s="225"/>
      <c r="AT159" s="226" t="s">
        <v>166</v>
      </c>
      <c r="AU159" s="226" t="s">
        <v>85</v>
      </c>
      <c r="AV159" s="12" t="s">
        <v>85</v>
      </c>
      <c r="AW159" s="12" t="s">
        <v>37</v>
      </c>
      <c r="AX159" s="12" t="s">
        <v>82</v>
      </c>
      <c r="AY159" s="226" t="s">
        <v>157</v>
      </c>
    </row>
    <row r="160" spans="2:65" s="1" customFormat="1" ht="22.8" customHeight="1">
      <c r="B160" s="40"/>
      <c r="C160" s="193" t="s">
        <v>357</v>
      </c>
      <c r="D160" s="193" t="s">
        <v>160</v>
      </c>
      <c r="E160" s="194" t="s">
        <v>1512</v>
      </c>
      <c r="F160" s="195" t="s">
        <v>1513</v>
      </c>
      <c r="G160" s="196" t="s">
        <v>577</v>
      </c>
      <c r="H160" s="197">
        <v>1620</v>
      </c>
      <c r="I160" s="198">
        <v>36.47</v>
      </c>
      <c r="J160" s="199">
        <f>ROUND(I160*H160,2)</f>
        <v>59081.4</v>
      </c>
      <c r="K160" s="195" t="s">
        <v>214</v>
      </c>
      <c r="L160" s="60"/>
      <c r="M160" s="200" t="s">
        <v>21</v>
      </c>
      <c r="N160" s="201" t="s">
        <v>45</v>
      </c>
      <c r="O160" s="41"/>
      <c r="P160" s="202">
        <f>O160*H160</f>
        <v>0</v>
      </c>
      <c r="Q160" s="202">
        <v>1E-05</v>
      </c>
      <c r="R160" s="202">
        <f>Q160*H160</f>
        <v>0.016200000000000003</v>
      </c>
      <c r="S160" s="202">
        <v>0</v>
      </c>
      <c r="T160" s="203">
        <f>S160*H160</f>
        <v>0</v>
      </c>
      <c r="AR160" s="24" t="s">
        <v>164</v>
      </c>
      <c r="AT160" s="24" t="s">
        <v>160</v>
      </c>
      <c r="AU160" s="24" t="s">
        <v>85</v>
      </c>
      <c r="AY160" s="24" t="s">
        <v>157</v>
      </c>
      <c r="BE160" s="204">
        <f>IF(N160="základní",J160,0)</f>
        <v>59081.4</v>
      </c>
      <c r="BF160" s="204">
        <f>IF(N160="snížená",J160,0)</f>
        <v>0</v>
      </c>
      <c r="BG160" s="204">
        <f>IF(N160="zákl. přenesená",J160,0)</f>
        <v>0</v>
      </c>
      <c r="BH160" s="204">
        <f>IF(N160="sníž. přenesená",J160,0)</f>
        <v>0</v>
      </c>
      <c r="BI160" s="204">
        <f>IF(N160="nulová",J160,0)</f>
        <v>0</v>
      </c>
      <c r="BJ160" s="24" t="s">
        <v>82</v>
      </c>
      <c r="BK160" s="204">
        <f>ROUND(I160*H160,2)</f>
        <v>59081.4</v>
      </c>
      <c r="BL160" s="24" t="s">
        <v>164</v>
      </c>
      <c r="BM160" s="24" t="s">
        <v>1514</v>
      </c>
    </row>
    <row r="161" spans="2:47" s="1" customFormat="1" ht="300">
      <c r="B161" s="40"/>
      <c r="C161" s="62"/>
      <c r="D161" s="207" t="s">
        <v>216</v>
      </c>
      <c r="E161" s="62"/>
      <c r="F161" s="227" t="s">
        <v>1501</v>
      </c>
      <c r="G161" s="62"/>
      <c r="H161" s="62"/>
      <c r="I161" s="164"/>
      <c r="J161" s="62"/>
      <c r="K161" s="62"/>
      <c r="L161" s="60"/>
      <c r="M161" s="228"/>
      <c r="N161" s="41"/>
      <c r="O161" s="41"/>
      <c r="P161" s="41"/>
      <c r="Q161" s="41"/>
      <c r="R161" s="41"/>
      <c r="S161" s="41"/>
      <c r="T161" s="77"/>
      <c r="AT161" s="24" t="s">
        <v>216</v>
      </c>
      <c r="AU161" s="24" t="s">
        <v>85</v>
      </c>
    </row>
    <row r="162" spans="2:51" s="12" customFormat="1" ht="13.5">
      <c r="B162" s="216"/>
      <c r="C162" s="217"/>
      <c r="D162" s="207" t="s">
        <v>166</v>
      </c>
      <c r="E162" s="218" t="s">
        <v>21</v>
      </c>
      <c r="F162" s="219" t="s">
        <v>1509</v>
      </c>
      <c r="G162" s="217"/>
      <c r="H162" s="220">
        <v>1620</v>
      </c>
      <c r="I162" s="221"/>
      <c r="J162" s="217"/>
      <c r="K162" s="217"/>
      <c r="L162" s="222"/>
      <c r="M162" s="223"/>
      <c r="N162" s="224"/>
      <c r="O162" s="224"/>
      <c r="P162" s="224"/>
      <c r="Q162" s="224"/>
      <c r="R162" s="224"/>
      <c r="S162" s="224"/>
      <c r="T162" s="225"/>
      <c r="AT162" s="226" t="s">
        <v>166</v>
      </c>
      <c r="AU162" s="226" t="s">
        <v>85</v>
      </c>
      <c r="AV162" s="12" t="s">
        <v>85</v>
      </c>
      <c r="AW162" s="12" t="s">
        <v>37</v>
      </c>
      <c r="AX162" s="12" t="s">
        <v>82</v>
      </c>
      <c r="AY162" s="226" t="s">
        <v>157</v>
      </c>
    </row>
    <row r="163" spans="2:65" s="1" customFormat="1" ht="45.6" customHeight="1">
      <c r="B163" s="40"/>
      <c r="C163" s="193" t="s">
        <v>364</v>
      </c>
      <c r="D163" s="193" t="s">
        <v>160</v>
      </c>
      <c r="E163" s="194" t="s">
        <v>1515</v>
      </c>
      <c r="F163" s="195" t="s">
        <v>1516</v>
      </c>
      <c r="G163" s="196" t="s">
        <v>275</v>
      </c>
      <c r="H163" s="197">
        <v>19.39</v>
      </c>
      <c r="I163" s="198">
        <v>90.41</v>
      </c>
      <c r="J163" s="199">
        <f>ROUND(I163*H163,2)</f>
        <v>1753.05</v>
      </c>
      <c r="K163" s="195" t="s">
        <v>214</v>
      </c>
      <c r="L163" s="60"/>
      <c r="M163" s="200" t="s">
        <v>21</v>
      </c>
      <c r="N163" s="201" t="s">
        <v>45</v>
      </c>
      <c r="O163" s="41"/>
      <c r="P163" s="202">
        <f>O163*H163</f>
        <v>0</v>
      </c>
      <c r="Q163" s="202">
        <v>0</v>
      </c>
      <c r="R163" s="202">
        <f>Q163*H163</f>
        <v>0</v>
      </c>
      <c r="S163" s="202">
        <v>0</v>
      </c>
      <c r="T163" s="203">
        <f>S163*H163</f>
        <v>0</v>
      </c>
      <c r="AR163" s="24" t="s">
        <v>164</v>
      </c>
      <c r="AT163" s="24" t="s">
        <v>160</v>
      </c>
      <c r="AU163" s="24" t="s">
        <v>85</v>
      </c>
      <c r="AY163" s="24" t="s">
        <v>157</v>
      </c>
      <c r="BE163" s="204">
        <f>IF(N163="základní",J163,0)</f>
        <v>1753.05</v>
      </c>
      <c r="BF163" s="204">
        <f>IF(N163="snížená",J163,0)</f>
        <v>0</v>
      </c>
      <c r="BG163" s="204">
        <f>IF(N163="zákl. přenesená",J163,0)</f>
        <v>0</v>
      </c>
      <c r="BH163" s="204">
        <f>IF(N163="sníž. přenesená",J163,0)</f>
        <v>0</v>
      </c>
      <c r="BI163" s="204">
        <f>IF(N163="nulová",J163,0)</f>
        <v>0</v>
      </c>
      <c r="BJ163" s="24" t="s">
        <v>82</v>
      </c>
      <c r="BK163" s="204">
        <f>ROUND(I163*H163,2)</f>
        <v>1753.05</v>
      </c>
      <c r="BL163" s="24" t="s">
        <v>164</v>
      </c>
      <c r="BM163" s="24" t="s">
        <v>1517</v>
      </c>
    </row>
    <row r="164" spans="2:47" s="1" customFormat="1" ht="264">
      <c r="B164" s="40"/>
      <c r="C164" s="62"/>
      <c r="D164" s="207" t="s">
        <v>216</v>
      </c>
      <c r="E164" s="62"/>
      <c r="F164" s="227" t="s">
        <v>407</v>
      </c>
      <c r="G164" s="62"/>
      <c r="H164" s="62"/>
      <c r="I164" s="164"/>
      <c r="J164" s="62"/>
      <c r="K164" s="62"/>
      <c r="L164" s="60"/>
      <c r="M164" s="228"/>
      <c r="N164" s="41"/>
      <c r="O164" s="41"/>
      <c r="P164" s="41"/>
      <c r="Q164" s="41"/>
      <c r="R164" s="41"/>
      <c r="S164" s="41"/>
      <c r="T164" s="77"/>
      <c r="AT164" s="24" t="s">
        <v>216</v>
      </c>
      <c r="AU164" s="24" t="s">
        <v>85</v>
      </c>
    </row>
    <row r="165" spans="2:51" s="12" customFormat="1" ht="13.5">
      <c r="B165" s="216"/>
      <c r="C165" s="217"/>
      <c r="D165" s="207" t="s">
        <v>166</v>
      </c>
      <c r="E165" s="218" t="s">
        <v>21</v>
      </c>
      <c r="F165" s="219" t="s">
        <v>1518</v>
      </c>
      <c r="G165" s="217"/>
      <c r="H165" s="220">
        <v>19.39</v>
      </c>
      <c r="I165" s="221"/>
      <c r="J165" s="217"/>
      <c r="K165" s="217"/>
      <c r="L165" s="222"/>
      <c r="M165" s="223"/>
      <c r="N165" s="224"/>
      <c r="O165" s="224"/>
      <c r="P165" s="224"/>
      <c r="Q165" s="224"/>
      <c r="R165" s="224"/>
      <c r="S165" s="224"/>
      <c r="T165" s="225"/>
      <c r="AT165" s="226" t="s">
        <v>166</v>
      </c>
      <c r="AU165" s="226" t="s">
        <v>85</v>
      </c>
      <c r="AV165" s="12" t="s">
        <v>85</v>
      </c>
      <c r="AW165" s="12" t="s">
        <v>37</v>
      </c>
      <c r="AX165" s="12" t="s">
        <v>82</v>
      </c>
      <c r="AY165" s="226" t="s">
        <v>157</v>
      </c>
    </row>
    <row r="166" spans="2:65" s="1" customFormat="1" ht="34.2" customHeight="1">
      <c r="B166" s="40"/>
      <c r="C166" s="193" t="s">
        <v>370</v>
      </c>
      <c r="D166" s="193" t="s">
        <v>160</v>
      </c>
      <c r="E166" s="194" t="s">
        <v>388</v>
      </c>
      <c r="F166" s="195" t="s">
        <v>389</v>
      </c>
      <c r="G166" s="196" t="s">
        <v>226</v>
      </c>
      <c r="H166" s="197">
        <v>60</v>
      </c>
      <c r="I166" s="198">
        <v>40.35</v>
      </c>
      <c r="J166" s="199">
        <f>ROUND(I166*H166,2)</f>
        <v>2421</v>
      </c>
      <c r="K166" s="195" t="s">
        <v>214</v>
      </c>
      <c r="L166" s="60"/>
      <c r="M166" s="200" t="s">
        <v>21</v>
      </c>
      <c r="N166" s="201" t="s">
        <v>45</v>
      </c>
      <c r="O166" s="41"/>
      <c r="P166" s="202">
        <f>O166*H166</f>
        <v>0</v>
      </c>
      <c r="Q166" s="202">
        <v>0</v>
      </c>
      <c r="R166" s="202">
        <f>Q166*H166</f>
        <v>0</v>
      </c>
      <c r="S166" s="202">
        <v>0</v>
      </c>
      <c r="T166" s="203">
        <f>S166*H166</f>
        <v>0</v>
      </c>
      <c r="AR166" s="24" t="s">
        <v>164</v>
      </c>
      <c r="AT166" s="24" t="s">
        <v>160</v>
      </c>
      <c r="AU166" s="24" t="s">
        <v>85</v>
      </c>
      <c r="AY166" s="24" t="s">
        <v>157</v>
      </c>
      <c r="BE166" s="204">
        <f>IF(N166="základní",J166,0)</f>
        <v>2421</v>
      </c>
      <c r="BF166" s="204">
        <f>IF(N166="snížená",J166,0)</f>
        <v>0</v>
      </c>
      <c r="BG166" s="204">
        <f>IF(N166="zákl. přenesená",J166,0)</f>
        <v>0</v>
      </c>
      <c r="BH166" s="204">
        <f>IF(N166="sníž. přenesená",J166,0)</f>
        <v>0</v>
      </c>
      <c r="BI166" s="204">
        <f>IF(N166="nulová",J166,0)</f>
        <v>0</v>
      </c>
      <c r="BJ166" s="24" t="s">
        <v>82</v>
      </c>
      <c r="BK166" s="204">
        <f>ROUND(I166*H166,2)</f>
        <v>2421</v>
      </c>
      <c r="BL166" s="24" t="s">
        <v>164</v>
      </c>
      <c r="BM166" s="24" t="s">
        <v>1519</v>
      </c>
    </row>
    <row r="167" spans="2:47" s="1" customFormat="1" ht="48">
      <c r="B167" s="40"/>
      <c r="C167" s="62"/>
      <c r="D167" s="207" t="s">
        <v>216</v>
      </c>
      <c r="E167" s="62"/>
      <c r="F167" s="227" t="s">
        <v>380</v>
      </c>
      <c r="G167" s="62"/>
      <c r="H167" s="62"/>
      <c r="I167" s="164"/>
      <c r="J167" s="62"/>
      <c r="K167" s="62"/>
      <c r="L167" s="60"/>
      <c r="M167" s="228"/>
      <c r="N167" s="41"/>
      <c r="O167" s="41"/>
      <c r="P167" s="41"/>
      <c r="Q167" s="41"/>
      <c r="R167" s="41"/>
      <c r="S167" s="41"/>
      <c r="T167" s="77"/>
      <c r="AT167" s="24" t="s">
        <v>216</v>
      </c>
      <c r="AU167" s="24" t="s">
        <v>85</v>
      </c>
    </row>
    <row r="168" spans="2:51" s="12" customFormat="1" ht="13.5">
      <c r="B168" s="216"/>
      <c r="C168" s="217"/>
      <c r="D168" s="207" t="s">
        <v>166</v>
      </c>
      <c r="E168" s="218" t="s">
        <v>21</v>
      </c>
      <c r="F168" s="219" t="s">
        <v>556</v>
      </c>
      <c r="G168" s="217"/>
      <c r="H168" s="220">
        <v>60</v>
      </c>
      <c r="I168" s="221"/>
      <c r="J168" s="217"/>
      <c r="K168" s="217"/>
      <c r="L168" s="222"/>
      <c r="M168" s="223"/>
      <c r="N168" s="224"/>
      <c r="O168" s="224"/>
      <c r="P168" s="224"/>
      <c r="Q168" s="224"/>
      <c r="R168" s="224"/>
      <c r="S168" s="224"/>
      <c r="T168" s="225"/>
      <c r="AT168" s="226" t="s">
        <v>166</v>
      </c>
      <c r="AU168" s="226" t="s">
        <v>85</v>
      </c>
      <c r="AV168" s="12" t="s">
        <v>85</v>
      </c>
      <c r="AW168" s="12" t="s">
        <v>37</v>
      </c>
      <c r="AX168" s="12" t="s">
        <v>82</v>
      </c>
      <c r="AY168" s="226" t="s">
        <v>157</v>
      </c>
    </row>
    <row r="169" spans="2:65" s="1" customFormat="1" ht="34.2" customHeight="1">
      <c r="B169" s="40"/>
      <c r="C169" s="193" t="s">
        <v>381</v>
      </c>
      <c r="D169" s="193" t="s">
        <v>160</v>
      </c>
      <c r="E169" s="194" t="s">
        <v>1382</v>
      </c>
      <c r="F169" s="195" t="s">
        <v>1383</v>
      </c>
      <c r="G169" s="196" t="s">
        <v>226</v>
      </c>
      <c r="H169" s="197">
        <v>75</v>
      </c>
      <c r="I169" s="198">
        <v>188</v>
      </c>
      <c r="J169" s="199">
        <f>ROUND(I169*H169,2)</f>
        <v>14100</v>
      </c>
      <c r="K169" s="195" t="s">
        <v>214</v>
      </c>
      <c r="L169" s="60"/>
      <c r="M169" s="200" t="s">
        <v>21</v>
      </c>
      <c r="N169" s="201" t="s">
        <v>45</v>
      </c>
      <c r="O169" s="41"/>
      <c r="P169" s="202">
        <f>O169*H169</f>
        <v>0</v>
      </c>
      <c r="Q169" s="202">
        <v>0</v>
      </c>
      <c r="R169" s="202">
        <f>Q169*H169</f>
        <v>0</v>
      </c>
      <c r="S169" s="202">
        <v>0</v>
      </c>
      <c r="T169" s="203">
        <f>S169*H169</f>
        <v>0</v>
      </c>
      <c r="AR169" s="24" t="s">
        <v>164</v>
      </c>
      <c r="AT169" s="24" t="s">
        <v>160</v>
      </c>
      <c r="AU169" s="24" t="s">
        <v>85</v>
      </c>
      <c r="AY169" s="24" t="s">
        <v>157</v>
      </c>
      <c r="BE169" s="204">
        <f>IF(N169="základní",J169,0)</f>
        <v>14100</v>
      </c>
      <c r="BF169" s="204">
        <f>IF(N169="snížená",J169,0)</f>
        <v>0</v>
      </c>
      <c r="BG169" s="204">
        <f>IF(N169="zákl. přenesená",J169,0)</f>
        <v>0</v>
      </c>
      <c r="BH169" s="204">
        <f>IF(N169="sníž. přenesená",J169,0)</f>
        <v>0</v>
      </c>
      <c r="BI169" s="204">
        <f>IF(N169="nulová",J169,0)</f>
        <v>0</v>
      </c>
      <c r="BJ169" s="24" t="s">
        <v>82</v>
      </c>
      <c r="BK169" s="204">
        <f>ROUND(I169*H169,2)</f>
        <v>14100</v>
      </c>
      <c r="BL169" s="24" t="s">
        <v>164</v>
      </c>
      <c r="BM169" s="24" t="s">
        <v>1520</v>
      </c>
    </row>
    <row r="170" spans="2:47" s="1" customFormat="1" ht="48">
      <c r="B170" s="40"/>
      <c r="C170" s="62"/>
      <c r="D170" s="207" t="s">
        <v>216</v>
      </c>
      <c r="E170" s="62"/>
      <c r="F170" s="227" t="s">
        <v>380</v>
      </c>
      <c r="G170" s="62"/>
      <c r="H170" s="62"/>
      <c r="I170" s="164"/>
      <c r="J170" s="62"/>
      <c r="K170" s="62"/>
      <c r="L170" s="60"/>
      <c r="M170" s="228"/>
      <c r="N170" s="41"/>
      <c r="O170" s="41"/>
      <c r="P170" s="41"/>
      <c r="Q170" s="41"/>
      <c r="R170" s="41"/>
      <c r="S170" s="41"/>
      <c r="T170" s="77"/>
      <c r="AT170" s="24" t="s">
        <v>216</v>
      </c>
      <c r="AU170" s="24" t="s">
        <v>85</v>
      </c>
    </row>
    <row r="171" spans="2:51" s="12" customFormat="1" ht="13.5">
      <c r="B171" s="216"/>
      <c r="C171" s="217"/>
      <c r="D171" s="207" t="s">
        <v>166</v>
      </c>
      <c r="E171" s="218" t="s">
        <v>21</v>
      </c>
      <c r="F171" s="219" t="s">
        <v>1521</v>
      </c>
      <c r="G171" s="217"/>
      <c r="H171" s="220">
        <v>75</v>
      </c>
      <c r="I171" s="221"/>
      <c r="J171" s="217"/>
      <c r="K171" s="217"/>
      <c r="L171" s="222"/>
      <c r="M171" s="223"/>
      <c r="N171" s="224"/>
      <c r="O171" s="224"/>
      <c r="P171" s="224"/>
      <c r="Q171" s="224"/>
      <c r="R171" s="224"/>
      <c r="S171" s="224"/>
      <c r="T171" s="225"/>
      <c r="AT171" s="226" t="s">
        <v>166</v>
      </c>
      <c r="AU171" s="226" t="s">
        <v>85</v>
      </c>
      <c r="AV171" s="12" t="s">
        <v>85</v>
      </c>
      <c r="AW171" s="12" t="s">
        <v>37</v>
      </c>
      <c r="AX171" s="12" t="s">
        <v>82</v>
      </c>
      <c r="AY171" s="226" t="s">
        <v>157</v>
      </c>
    </row>
    <row r="172" spans="2:65" s="1" customFormat="1" ht="34.2" customHeight="1">
      <c r="B172" s="40"/>
      <c r="C172" s="193" t="s">
        <v>376</v>
      </c>
      <c r="D172" s="193" t="s">
        <v>160</v>
      </c>
      <c r="E172" s="194" t="s">
        <v>396</v>
      </c>
      <c r="F172" s="195" t="s">
        <v>397</v>
      </c>
      <c r="G172" s="196" t="s">
        <v>226</v>
      </c>
      <c r="H172" s="197">
        <v>60</v>
      </c>
      <c r="I172" s="198">
        <v>426.87</v>
      </c>
      <c r="J172" s="199">
        <f>ROUND(I172*H172,2)</f>
        <v>25612.2</v>
      </c>
      <c r="K172" s="195" t="s">
        <v>214</v>
      </c>
      <c r="L172" s="60"/>
      <c r="M172" s="200" t="s">
        <v>21</v>
      </c>
      <c r="N172" s="201" t="s">
        <v>45</v>
      </c>
      <c r="O172" s="41"/>
      <c r="P172" s="202">
        <f>O172*H172</f>
        <v>0</v>
      </c>
      <c r="Q172" s="202">
        <v>0</v>
      </c>
      <c r="R172" s="202">
        <f>Q172*H172</f>
        <v>0</v>
      </c>
      <c r="S172" s="202">
        <v>0</v>
      </c>
      <c r="T172" s="203">
        <f>S172*H172</f>
        <v>0</v>
      </c>
      <c r="AR172" s="24" t="s">
        <v>164</v>
      </c>
      <c r="AT172" s="24" t="s">
        <v>160</v>
      </c>
      <c r="AU172" s="24" t="s">
        <v>85</v>
      </c>
      <c r="AY172" s="24" t="s">
        <v>157</v>
      </c>
      <c r="BE172" s="204">
        <f>IF(N172="základní",J172,0)</f>
        <v>25612.2</v>
      </c>
      <c r="BF172" s="204">
        <f>IF(N172="snížená",J172,0)</f>
        <v>0</v>
      </c>
      <c r="BG172" s="204">
        <f>IF(N172="zákl. přenesená",J172,0)</f>
        <v>0</v>
      </c>
      <c r="BH172" s="204">
        <f>IF(N172="sníž. přenesená",J172,0)</f>
        <v>0</v>
      </c>
      <c r="BI172" s="204">
        <f>IF(N172="nulová",J172,0)</f>
        <v>0</v>
      </c>
      <c r="BJ172" s="24" t="s">
        <v>82</v>
      </c>
      <c r="BK172" s="204">
        <f>ROUND(I172*H172,2)</f>
        <v>25612.2</v>
      </c>
      <c r="BL172" s="24" t="s">
        <v>164</v>
      </c>
      <c r="BM172" s="24" t="s">
        <v>1522</v>
      </c>
    </row>
    <row r="173" spans="2:47" s="1" customFormat="1" ht="48">
      <c r="B173" s="40"/>
      <c r="C173" s="62"/>
      <c r="D173" s="207" t="s">
        <v>216</v>
      </c>
      <c r="E173" s="62"/>
      <c r="F173" s="227" t="s">
        <v>380</v>
      </c>
      <c r="G173" s="62"/>
      <c r="H173" s="62"/>
      <c r="I173" s="164"/>
      <c r="J173" s="62"/>
      <c r="K173" s="62"/>
      <c r="L173" s="60"/>
      <c r="M173" s="228"/>
      <c r="N173" s="41"/>
      <c r="O173" s="41"/>
      <c r="P173" s="41"/>
      <c r="Q173" s="41"/>
      <c r="R173" s="41"/>
      <c r="S173" s="41"/>
      <c r="T173" s="77"/>
      <c r="AT173" s="24" t="s">
        <v>216</v>
      </c>
      <c r="AU173" s="24" t="s">
        <v>85</v>
      </c>
    </row>
    <row r="174" spans="2:51" s="12" customFormat="1" ht="13.5">
      <c r="B174" s="216"/>
      <c r="C174" s="217"/>
      <c r="D174" s="207" t="s">
        <v>166</v>
      </c>
      <c r="E174" s="218" t="s">
        <v>21</v>
      </c>
      <c r="F174" s="219" t="s">
        <v>556</v>
      </c>
      <c r="G174" s="217"/>
      <c r="H174" s="220">
        <v>60</v>
      </c>
      <c r="I174" s="221"/>
      <c r="J174" s="217"/>
      <c r="K174" s="217"/>
      <c r="L174" s="222"/>
      <c r="M174" s="223"/>
      <c r="N174" s="224"/>
      <c r="O174" s="224"/>
      <c r="P174" s="224"/>
      <c r="Q174" s="224"/>
      <c r="R174" s="224"/>
      <c r="S174" s="224"/>
      <c r="T174" s="225"/>
      <c r="AT174" s="226" t="s">
        <v>166</v>
      </c>
      <c r="AU174" s="226" t="s">
        <v>85</v>
      </c>
      <c r="AV174" s="12" t="s">
        <v>85</v>
      </c>
      <c r="AW174" s="12" t="s">
        <v>37</v>
      </c>
      <c r="AX174" s="12" t="s">
        <v>82</v>
      </c>
      <c r="AY174" s="226" t="s">
        <v>157</v>
      </c>
    </row>
    <row r="175" spans="2:65" s="1" customFormat="1" ht="34.2" customHeight="1">
      <c r="B175" s="40"/>
      <c r="C175" s="193" t="s">
        <v>387</v>
      </c>
      <c r="D175" s="193" t="s">
        <v>160</v>
      </c>
      <c r="E175" s="194" t="s">
        <v>1386</v>
      </c>
      <c r="F175" s="195" t="s">
        <v>1387</v>
      </c>
      <c r="G175" s="196" t="s">
        <v>226</v>
      </c>
      <c r="H175" s="197">
        <v>75</v>
      </c>
      <c r="I175" s="198">
        <v>897.67</v>
      </c>
      <c r="J175" s="199">
        <f>ROUND(I175*H175,2)</f>
        <v>67325.25</v>
      </c>
      <c r="K175" s="195" t="s">
        <v>214</v>
      </c>
      <c r="L175" s="60"/>
      <c r="M175" s="200" t="s">
        <v>21</v>
      </c>
      <c r="N175" s="201" t="s">
        <v>45</v>
      </c>
      <c r="O175" s="41"/>
      <c r="P175" s="202">
        <f>O175*H175</f>
        <v>0</v>
      </c>
      <c r="Q175" s="202">
        <v>0</v>
      </c>
      <c r="R175" s="202">
        <f>Q175*H175</f>
        <v>0</v>
      </c>
      <c r="S175" s="202">
        <v>0</v>
      </c>
      <c r="T175" s="203">
        <f>S175*H175</f>
        <v>0</v>
      </c>
      <c r="AR175" s="24" t="s">
        <v>164</v>
      </c>
      <c r="AT175" s="24" t="s">
        <v>160</v>
      </c>
      <c r="AU175" s="24" t="s">
        <v>85</v>
      </c>
      <c r="AY175" s="24" t="s">
        <v>157</v>
      </c>
      <c r="BE175" s="204">
        <f>IF(N175="základní",J175,0)</f>
        <v>67325.25</v>
      </c>
      <c r="BF175" s="204">
        <f>IF(N175="snížená",J175,0)</f>
        <v>0</v>
      </c>
      <c r="BG175" s="204">
        <f>IF(N175="zákl. přenesená",J175,0)</f>
        <v>0</v>
      </c>
      <c r="BH175" s="204">
        <f>IF(N175="sníž. přenesená",J175,0)</f>
        <v>0</v>
      </c>
      <c r="BI175" s="204">
        <f>IF(N175="nulová",J175,0)</f>
        <v>0</v>
      </c>
      <c r="BJ175" s="24" t="s">
        <v>82</v>
      </c>
      <c r="BK175" s="204">
        <f>ROUND(I175*H175,2)</f>
        <v>67325.25</v>
      </c>
      <c r="BL175" s="24" t="s">
        <v>164</v>
      </c>
      <c r="BM175" s="24" t="s">
        <v>1523</v>
      </c>
    </row>
    <row r="176" spans="2:47" s="1" customFormat="1" ht="48">
      <c r="B176" s="40"/>
      <c r="C176" s="62"/>
      <c r="D176" s="207" t="s">
        <v>216</v>
      </c>
      <c r="E176" s="62"/>
      <c r="F176" s="227" t="s">
        <v>380</v>
      </c>
      <c r="G176" s="62"/>
      <c r="H176" s="62"/>
      <c r="I176" s="164"/>
      <c r="J176" s="62"/>
      <c r="K176" s="62"/>
      <c r="L176" s="60"/>
      <c r="M176" s="228"/>
      <c r="N176" s="41"/>
      <c r="O176" s="41"/>
      <c r="P176" s="41"/>
      <c r="Q176" s="41"/>
      <c r="R176" s="41"/>
      <c r="S176" s="41"/>
      <c r="T176" s="77"/>
      <c r="AT176" s="24" t="s">
        <v>216</v>
      </c>
      <c r="AU176" s="24" t="s">
        <v>85</v>
      </c>
    </row>
    <row r="177" spans="2:51" s="12" customFormat="1" ht="13.5">
      <c r="B177" s="216"/>
      <c r="C177" s="217"/>
      <c r="D177" s="207" t="s">
        <v>166</v>
      </c>
      <c r="E177" s="218" t="s">
        <v>21</v>
      </c>
      <c r="F177" s="219" t="s">
        <v>647</v>
      </c>
      <c r="G177" s="217"/>
      <c r="H177" s="220">
        <v>75</v>
      </c>
      <c r="I177" s="221"/>
      <c r="J177" s="217"/>
      <c r="K177" s="217"/>
      <c r="L177" s="222"/>
      <c r="M177" s="223"/>
      <c r="N177" s="224"/>
      <c r="O177" s="224"/>
      <c r="P177" s="224"/>
      <c r="Q177" s="224"/>
      <c r="R177" s="224"/>
      <c r="S177" s="224"/>
      <c r="T177" s="225"/>
      <c r="AT177" s="226" t="s">
        <v>166</v>
      </c>
      <c r="AU177" s="226" t="s">
        <v>85</v>
      </c>
      <c r="AV177" s="12" t="s">
        <v>85</v>
      </c>
      <c r="AW177" s="12" t="s">
        <v>37</v>
      </c>
      <c r="AX177" s="12" t="s">
        <v>82</v>
      </c>
      <c r="AY177" s="226" t="s">
        <v>157</v>
      </c>
    </row>
    <row r="178" spans="2:65" s="1" customFormat="1" ht="22.8" customHeight="1">
      <c r="B178" s="40"/>
      <c r="C178" s="193" t="s">
        <v>391</v>
      </c>
      <c r="D178" s="193" t="s">
        <v>160</v>
      </c>
      <c r="E178" s="194" t="s">
        <v>1389</v>
      </c>
      <c r="F178" s="195" t="s">
        <v>1390</v>
      </c>
      <c r="G178" s="196" t="s">
        <v>213</v>
      </c>
      <c r="H178" s="197">
        <v>4250</v>
      </c>
      <c r="I178" s="198">
        <v>66.4</v>
      </c>
      <c r="J178" s="199">
        <f>ROUND(I178*H178,2)</f>
        <v>282200</v>
      </c>
      <c r="K178" s="195" t="s">
        <v>214</v>
      </c>
      <c r="L178" s="60"/>
      <c r="M178" s="200" t="s">
        <v>21</v>
      </c>
      <c r="N178" s="201" t="s">
        <v>45</v>
      </c>
      <c r="O178" s="41"/>
      <c r="P178" s="202">
        <f>O178*H178</f>
        <v>0</v>
      </c>
      <c r="Q178" s="202">
        <v>0</v>
      </c>
      <c r="R178" s="202">
        <f>Q178*H178</f>
        <v>0</v>
      </c>
      <c r="S178" s="202">
        <v>0</v>
      </c>
      <c r="T178" s="203">
        <f>S178*H178</f>
        <v>0</v>
      </c>
      <c r="AR178" s="24" t="s">
        <v>164</v>
      </c>
      <c r="AT178" s="24" t="s">
        <v>160</v>
      </c>
      <c r="AU178" s="24" t="s">
        <v>85</v>
      </c>
      <c r="AY178" s="24" t="s">
        <v>157</v>
      </c>
      <c r="BE178" s="204">
        <f>IF(N178="základní",J178,0)</f>
        <v>282200</v>
      </c>
      <c r="BF178" s="204">
        <f>IF(N178="snížená",J178,0)</f>
        <v>0</v>
      </c>
      <c r="BG178" s="204">
        <f>IF(N178="zákl. přenesená",J178,0)</f>
        <v>0</v>
      </c>
      <c r="BH178" s="204">
        <f>IF(N178="sníž. přenesená",J178,0)</f>
        <v>0</v>
      </c>
      <c r="BI178" s="204">
        <f>IF(N178="nulová",J178,0)</f>
        <v>0</v>
      </c>
      <c r="BJ178" s="24" t="s">
        <v>82</v>
      </c>
      <c r="BK178" s="204">
        <f>ROUND(I178*H178,2)</f>
        <v>282200</v>
      </c>
      <c r="BL178" s="24" t="s">
        <v>164</v>
      </c>
      <c r="BM178" s="24" t="s">
        <v>1524</v>
      </c>
    </row>
    <row r="179" spans="2:47" s="1" customFormat="1" ht="96">
      <c r="B179" s="40"/>
      <c r="C179" s="62"/>
      <c r="D179" s="207" t="s">
        <v>216</v>
      </c>
      <c r="E179" s="62"/>
      <c r="F179" s="227" t="s">
        <v>1392</v>
      </c>
      <c r="G179" s="62"/>
      <c r="H179" s="62"/>
      <c r="I179" s="164"/>
      <c r="J179" s="62"/>
      <c r="K179" s="62"/>
      <c r="L179" s="60"/>
      <c r="M179" s="228"/>
      <c r="N179" s="41"/>
      <c r="O179" s="41"/>
      <c r="P179" s="41"/>
      <c r="Q179" s="41"/>
      <c r="R179" s="41"/>
      <c r="S179" s="41"/>
      <c r="T179" s="77"/>
      <c r="AT179" s="24" t="s">
        <v>216</v>
      </c>
      <c r="AU179" s="24" t="s">
        <v>85</v>
      </c>
    </row>
    <row r="180" spans="2:51" s="12" customFormat="1" ht="13.5">
      <c r="B180" s="216"/>
      <c r="C180" s="217"/>
      <c r="D180" s="207" t="s">
        <v>166</v>
      </c>
      <c r="E180" s="218" t="s">
        <v>21</v>
      </c>
      <c r="F180" s="219" t="s">
        <v>1525</v>
      </c>
      <c r="G180" s="217"/>
      <c r="H180" s="220">
        <v>4250</v>
      </c>
      <c r="I180" s="221"/>
      <c r="J180" s="217"/>
      <c r="K180" s="217"/>
      <c r="L180" s="222"/>
      <c r="M180" s="223"/>
      <c r="N180" s="224"/>
      <c r="O180" s="224"/>
      <c r="P180" s="224"/>
      <c r="Q180" s="224"/>
      <c r="R180" s="224"/>
      <c r="S180" s="224"/>
      <c r="T180" s="225"/>
      <c r="AT180" s="226" t="s">
        <v>166</v>
      </c>
      <c r="AU180" s="226" t="s">
        <v>85</v>
      </c>
      <c r="AV180" s="12" t="s">
        <v>85</v>
      </c>
      <c r="AW180" s="12" t="s">
        <v>37</v>
      </c>
      <c r="AX180" s="12" t="s">
        <v>82</v>
      </c>
      <c r="AY180" s="226" t="s">
        <v>157</v>
      </c>
    </row>
    <row r="181" spans="2:65" s="1" customFormat="1" ht="22.8" customHeight="1">
      <c r="B181" s="40"/>
      <c r="C181" s="193" t="s">
        <v>395</v>
      </c>
      <c r="D181" s="193" t="s">
        <v>160</v>
      </c>
      <c r="E181" s="194" t="s">
        <v>1526</v>
      </c>
      <c r="F181" s="195" t="s">
        <v>1527</v>
      </c>
      <c r="G181" s="196" t="s">
        <v>275</v>
      </c>
      <c r="H181" s="197">
        <v>38.78</v>
      </c>
      <c r="I181" s="198">
        <v>207.97</v>
      </c>
      <c r="J181" s="199">
        <f>ROUND(I181*H181,2)</f>
        <v>8065.08</v>
      </c>
      <c r="K181" s="195" t="s">
        <v>214</v>
      </c>
      <c r="L181" s="60"/>
      <c r="M181" s="200" t="s">
        <v>21</v>
      </c>
      <c r="N181" s="201" t="s">
        <v>45</v>
      </c>
      <c r="O181" s="41"/>
      <c r="P181" s="202">
        <f>O181*H181</f>
        <v>0</v>
      </c>
      <c r="Q181" s="202">
        <v>0</v>
      </c>
      <c r="R181" s="202">
        <f>Q181*H181</f>
        <v>0</v>
      </c>
      <c r="S181" s="202">
        <v>0</v>
      </c>
      <c r="T181" s="203">
        <f>S181*H181</f>
        <v>0</v>
      </c>
      <c r="AR181" s="24" t="s">
        <v>164</v>
      </c>
      <c r="AT181" s="24" t="s">
        <v>160</v>
      </c>
      <c r="AU181" s="24" t="s">
        <v>85</v>
      </c>
      <c r="AY181" s="24" t="s">
        <v>157</v>
      </c>
      <c r="BE181" s="204">
        <f>IF(N181="základní",J181,0)</f>
        <v>8065.08</v>
      </c>
      <c r="BF181" s="204">
        <f>IF(N181="snížená",J181,0)</f>
        <v>0</v>
      </c>
      <c r="BG181" s="204">
        <f>IF(N181="zákl. přenesená",J181,0)</f>
        <v>0</v>
      </c>
      <c r="BH181" s="204">
        <f>IF(N181="sníž. přenesená",J181,0)</f>
        <v>0</v>
      </c>
      <c r="BI181" s="204">
        <f>IF(N181="nulová",J181,0)</f>
        <v>0</v>
      </c>
      <c r="BJ181" s="24" t="s">
        <v>82</v>
      </c>
      <c r="BK181" s="204">
        <f>ROUND(I181*H181,2)</f>
        <v>8065.08</v>
      </c>
      <c r="BL181" s="24" t="s">
        <v>164</v>
      </c>
      <c r="BM181" s="24" t="s">
        <v>1528</v>
      </c>
    </row>
    <row r="182" spans="2:47" s="1" customFormat="1" ht="192">
      <c r="B182" s="40"/>
      <c r="C182" s="62"/>
      <c r="D182" s="207" t="s">
        <v>216</v>
      </c>
      <c r="E182" s="62"/>
      <c r="F182" s="227" t="s">
        <v>435</v>
      </c>
      <c r="G182" s="62"/>
      <c r="H182" s="62"/>
      <c r="I182" s="164"/>
      <c r="J182" s="62"/>
      <c r="K182" s="62"/>
      <c r="L182" s="60"/>
      <c r="M182" s="228"/>
      <c r="N182" s="41"/>
      <c r="O182" s="41"/>
      <c r="P182" s="41"/>
      <c r="Q182" s="41"/>
      <c r="R182" s="41"/>
      <c r="S182" s="41"/>
      <c r="T182" s="77"/>
      <c r="AT182" s="24" t="s">
        <v>216</v>
      </c>
      <c r="AU182" s="24" t="s">
        <v>85</v>
      </c>
    </row>
    <row r="183" spans="2:51" s="12" customFormat="1" ht="13.5">
      <c r="B183" s="216"/>
      <c r="C183" s="217"/>
      <c r="D183" s="207" t="s">
        <v>166</v>
      </c>
      <c r="E183" s="218" t="s">
        <v>21</v>
      </c>
      <c r="F183" s="219" t="s">
        <v>1529</v>
      </c>
      <c r="G183" s="217"/>
      <c r="H183" s="220">
        <v>38.78</v>
      </c>
      <c r="I183" s="221"/>
      <c r="J183" s="217"/>
      <c r="K183" s="217"/>
      <c r="L183" s="222"/>
      <c r="M183" s="223"/>
      <c r="N183" s="224"/>
      <c r="O183" s="224"/>
      <c r="P183" s="224"/>
      <c r="Q183" s="224"/>
      <c r="R183" s="224"/>
      <c r="S183" s="224"/>
      <c r="T183" s="225"/>
      <c r="AT183" s="226" t="s">
        <v>166</v>
      </c>
      <c r="AU183" s="226" t="s">
        <v>85</v>
      </c>
      <c r="AV183" s="12" t="s">
        <v>85</v>
      </c>
      <c r="AW183" s="12" t="s">
        <v>37</v>
      </c>
      <c r="AX183" s="12" t="s">
        <v>82</v>
      </c>
      <c r="AY183" s="226" t="s">
        <v>157</v>
      </c>
    </row>
    <row r="184" spans="2:65" s="1" customFormat="1" ht="14.4" customHeight="1">
      <c r="B184" s="40"/>
      <c r="C184" s="193" t="s">
        <v>399</v>
      </c>
      <c r="D184" s="193" t="s">
        <v>160</v>
      </c>
      <c r="E184" s="194" t="s">
        <v>476</v>
      </c>
      <c r="F184" s="195" t="s">
        <v>477</v>
      </c>
      <c r="G184" s="196" t="s">
        <v>275</v>
      </c>
      <c r="H184" s="197">
        <v>19.39</v>
      </c>
      <c r="I184" s="198">
        <v>18.61</v>
      </c>
      <c r="J184" s="199">
        <f>ROUND(I184*H184,2)</f>
        <v>360.85</v>
      </c>
      <c r="K184" s="195" t="s">
        <v>214</v>
      </c>
      <c r="L184" s="60"/>
      <c r="M184" s="200" t="s">
        <v>21</v>
      </c>
      <c r="N184" s="201" t="s">
        <v>45</v>
      </c>
      <c r="O184" s="41"/>
      <c r="P184" s="202">
        <f>O184*H184</f>
        <v>0</v>
      </c>
      <c r="Q184" s="202">
        <v>0</v>
      </c>
      <c r="R184" s="202">
        <f>Q184*H184</f>
        <v>0</v>
      </c>
      <c r="S184" s="202">
        <v>0</v>
      </c>
      <c r="T184" s="203">
        <f>S184*H184</f>
        <v>0</v>
      </c>
      <c r="AR184" s="24" t="s">
        <v>164</v>
      </c>
      <c r="AT184" s="24" t="s">
        <v>160</v>
      </c>
      <c r="AU184" s="24" t="s">
        <v>85</v>
      </c>
      <c r="AY184" s="24" t="s">
        <v>157</v>
      </c>
      <c r="BE184" s="204">
        <f>IF(N184="základní",J184,0)</f>
        <v>360.85</v>
      </c>
      <c r="BF184" s="204">
        <f>IF(N184="snížená",J184,0)</f>
        <v>0</v>
      </c>
      <c r="BG184" s="204">
        <f>IF(N184="zákl. přenesená",J184,0)</f>
        <v>0</v>
      </c>
      <c r="BH184" s="204">
        <f>IF(N184="sníž. přenesená",J184,0)</f>
        <v>0</v>
      </c>
      <c r="BI184" s="204">
        <f>IF(N184="nulová",J184,0)</f>
        <v>0</v>
      </c>
      <c r="BJ184" s="24" t="s">
        <v>82</v>
      </c>
      <c r="BK184" s="204">
        <f>ROUND(I184*H184,2)</f>
        <v>360.85</v>
      </c>
      <c r="BL184" s="24" t="s">
        <v>164</v>
      </c>
      <c r="BM184" s="24" t="s">
        <v>1530</v>
      </c>
    </row>
    <row r="185" spans="2:47" s="1" customFormat="1" ht="396">
      <c r="B185" s="40"/>
      <c r="C185" s="62"/>
      <c r="D185" s="207" t="s">
        <v>216</v>
      </c>
      <c r="E185" s="62"/>
      <c r="F185" s="227" t="s">
        <v>479</v>
      </c>
      <c r="G185" s="62"/>
      <c r="H185" s="62"/>
      <c r="I185" s="164"/>
      <c r="J185" s="62"/>
      <c r="K185" s="62"/>
      <c r="L185" s="60"/>
      <c r="M185" s="228"/>
      <c r="N185" s="41"/>
      <c r="O185" s="41"/>
      <c r="P185" s="41"/>
      <c r="Q185" s="41"/>
      <c r="R185" s="41"/>
      <c r="S185" s="41"/>
      <c r="T185" s="77"/>
      <c r="AT185" s="24" t="s">
        <v>216</v>
      </c>
      <c r="AU185" s="24" t="s">
        <v>85</v>
      </c>
    </row>
    <row r="186" spans="2:51" s="12" customFormat="1" ht="13.5">
      <c r="B186" s="216"/>
      <c r="C186" s="217"/>
      <c r="D186" s="207" t="s">
        <v>166</v>
      </c>
      <c r="E186" s="218" t="s">
        <v>21</v>
      </c>
      <c r="F186" s="219" t="s">
        <v>1531</v>
      </c>
      <c r="G186" s="217"/>
      <c r="H186" s="220">
        <v>19.39</v>
      </c>
      <c r="I186" s="221"/>
      <c r="J186" s="217"/>
      <c r="K186" s="217"/>
      <c r="L186" s="222"/>
      <c r="M186" s="223"/>
      <c r="N186" s="224"/>
      <c r="O186" s="224"/>
      <c r="P186" s="224"/>
      <c r="Q186" s="224"/>
      <c r="R186" s="224"/>
      <c r="S186" s="224"/>
      <c r="T186" s="225"/>
      <c r="AT186" s="226" t="s">
        <v>166</v>
      </c>
      <c r="AU186" s="226" t="s">
        <v>85</v>
      </c>
      <c r="AV186" s="12" t="s">
        <v>85</v>
      </c>
      <c r="AW186" s="12" t="s">
        <v>37</v>
      </c>
      <c r="AX186" s="12" t="s">
        <v>82</v>
      </c>
      <c r="AY186" s="226" t="s">
        <v>157</v>
      </c>
    </row>
    <row r="187" spans="2:65" s="1" customFormat="1" ht="34.2" customHeight="1">
      <c r="B187" s="40"/>
      <c r="C187" s="193" t="s">
        <v>403</v>
      </c>
      <c r="D187" s="193" t="s">
        <v>160</v>
      </c>
      <c r="E187" s="194" t="s">
        <v>482</v>
      </c>
      <c r="F187" s="195" t="s">
        <v>483</v>
      </c>
      <c r="G187" s="196" t="s">
        <v>460</v>
      </c>
      <c r="H187" s="197">
        <v>38.78</v>
      </c>
      <c r="I187" s="198">
        <v>430.21</v>
      </c>
      <c r="J187" s="199">
        <f>ROUND(I187*H187,2)</f>
        <v>16683.54</v>
      </c>
      <c r="K187" s="195" t="s">
        <v>214</v>
      </c>
      <c r="L187" s="60"/>
      <c r="M187" s="200" t="s">
        <v>21</v>
      </c>
      <c r="N187" s="201" t="s">
        <v>45</v>
      </c>
      <c r="O187" s="41"/>
      <c r="P187" s="202">
        <f>O187*H187</f>
        <v>0</v>
      </c>
      <c r="Q187" s="202">
        <v>0</v>
      </c>
      <c r="R187" s="202">
        <f>Q187*H187</f>
        <v>0</v>
      </c>
      <c r="S187" s="202">
        <v>0</v>
      </c>
      <c r="T187" s="203">
        <f>S187*H187</f>
        <v>0</v>
      </c>
      <c r="AR187" s="24" t="s">
        <v>164</v>
      </c>
      <c r="AT187" s="24" t="s">
        <v>160</v>
      </c>
      <c r="AU187" s="24" t="s">
        <v>85</v>
      </c>
      <c r="AY187" s="24" t="s">
        <v>157</v>
      </c>
      <c r="BE187" s="204">
        <f>IF(N187="základní",J187,0)</f>
        <v>16683.54</v>
      </c>
      <c r="BF187" s="204">
        <f>IF(N187="snížená",J187,0)</f>
        <v>0</v>
      </c>
      <c r="BG187" s="204">
        <f>IF(N187="zákl. přenesená",J187,0)</f>
        <v>0</v>
      </c>
      <c r="BH187" s="204">
        <f>IF(N187="sníž. přenesená",J187,0)</f>
        <v>0</v>
      </c>
      <c r="BI187" s="204">
        <f>IF(N187="nulová",J187,0)</f>
        <v>0</v>
      </c>
      <c r="BJ187" s="24" t="s">
        <v>82</v>
      </c>
      <c r="BK187" s="204">
        <f>ROUND(I187*H187,2)</f>
        <v>16683.54</v>
      </c>
      <c r="BL187" s="24" t="s">
        <v>164</v>
      </c>
      <c r="BM187" s="24" t="s">
        <v>1532</v>
      </c>
    </row>
    <row r="188" spans="2:47" s="1" customFormat="1" ht="48">
      <c r="B188" s="40"/>
      <c r="C188" s="62"/>
      <c r="D188" s="207" t="s">
        <v>216</v>
      </c>
      <c r="E188" s="62"/>
      <c r="F188" s="227" t="s">
        <v>485</v>
      </c>
      <c r="G188" s="62"/>
      <c r="H188" s="62"/>
      <c r="I188" s="164"/>
      <c r="J188" s="62"/>
      <c r="K188" s="62"/>
      <c r="L188" s="60"/>
      <c r="M188" s="228"/>
      <c r="N188" s="41"/>
      <c r="O188" s="41"/>
      <c r="P188" s="41"/>
      <c r="Q188" s="41"/>
      <c r="R188" s="41"/>
      <c r="S188" s="41"/>
      <c r="T188" s="77"/>
      <c r="AT188" s="24" t="s">
        <v>216</v>
      </c>
      <c r="AU188" s="24" t="s">
        <v>85</v>
      </c>
    </row>
    <row r="189" spans="2:51" s="12" customFormat="1" ht="13.5">
      <c r="B189" s="216"/>
      <c r="C189" s="217"/>
      <c r="D189" s="207" t="s">
        <v>166</v>
      </c>
      <c r="E189" s="218" t="s">
        <v>21</v>
      </c>
      <c r="F189" s="219" t="s">
        <v>1533</v>
      </c>
      <c r="G189" s="217"/>
      <c r="H189" s="220">
        <v>38.78</v>
      </c>
      <c r="I189" s="221"/>
      <c r="J189" s="217"/>
      <c r="K189" s="217"/>
      <c r="L189" s="222"/>
      <c r="M189" s="223"/>
      <c r="N189" s="224"/>
      <c r="O189" s="224"/>
      <c r="P189" s="224"/>
      <c r="Q189" s="224"/>
      <c r="R189" s="224"/>
      <c r="S189" s="224"/>
      <c r="T189" s="225"/>
      <c r="AT189" s="226" t="s">
        <v>166</v>
      </c>
      <c r="AU189" s="226" t="s">
        <v>85</v>
      </c>
      <c r="AV189" s="12" t="s">
        <v>85</v>
      </c>
      <c r="AW189" s="12" t="s">
        <v>37</v>
      </c>
      <c r="AX189" s="12" t="s">
        <v>82</v>
      </c>
      <c r="AY189" s="226" t="s">
        <v>157</v>
      </c>
    </row>
    <row r="190" spans="2:63" s="10" customFormat="1" ht="22.35" customHeight="1">
      <c r="B190" s="177"/>
      <c r="C190" s="178"/>
      <c r="D190" s="179" t="s">
        <v>73</v>
      </c>
      <c r="E190" s="191" t="s">
        <v>85</v>
      </c>
      <c r="F190" s="191" t="s">
        <v>543</v>
      </c>
      <c r="G190" s="178"/>
      <c r="H190" s="178"/>
      <c r="I190" s="181"/>
      <c r="J190" s="192">
        <f>BK190</f>
        <v>514321.02</v>
      </c>
      <c r="K190" s="178"/>
      <c r="L190" s="183"/>
      <c r="M190" s="184"/>
      <c r="N190" s="185"/>
      <c r="O190" s="185"/>
      <c r="P190" s="186">
        <f>P191+SUM(P192:P202)</f>
        <v>0</v>
      </c>
      <c r="Q190" s="185"/>
      <c r="R190" s="186">
        <f>R191+SUM(R192:R202)</f>
        <v>46.9233228</v>
      </c>
      <c r="S190" s="185"/>
      <c r="T190" s="187">
        <f>T191+SUM(T192:T202)</f>
        <v>0</v>
      </c>
      <c r="AR190" s="188" t="s">
        <v>82</v>
      </c>
      <c r="AT190" s="189" t="s">
        <v>73</v>
      </c>
      <c r="AU190" s="189" t="s">
        <v>85</v>
      </c>
      <c r="AY190" s="188" t="s">
        <v>157</v>
      </c>
      <c r="BK190" s="190">
        <f>BK191+SUM(BK192:BK202)</f>
        <v>514321.02</v>
      </c>
    </row>
    <row r="191" spans="2:65" s="1" customFormat="1" ht="22.8" customHeight="1">
      <c r="B191" s="40"/>
      <c r="C191" s="193" t="s">
        <v>411</v>
      </c>
      <c r="D191" s="193" t="s">
        <v>160</v>
      </c>
      <c r="E191" s="194" t="s">
        <v>1534</v>
      </c>
      <c r="F191" s="195" t="s">
        <v>1535</v>
      </c>
      <c r="G191" s="196" t="s">
        <v>577</v>
      </c>
      <c r="H191" s="197">
        <v>59.4</v>
      </c>
      <c r="I191" s="198">
        <v>762.09</v>
      </c>
      <c r="J191" s="199">
        <f>ROUND(I191*H191,2)</f>
        <v>45268.15</v>
      </c>
      <c r="K191" s="195" t="s">
        <v>214</v>
      </c>
      <c r="L191" s="60"/>
      <c r="M191" s="200" t="s">
        <v>21</v>
      </c>
      <c r="N191" s="201" t="s">
        <v>45</v>
      </c>
      <c r="O191" s="41"/>
      <c r="P191" s="202">
        <f>O191*H191</f>
        <v>0</v>
      </c>
      <c r="Q191" s="202">
        <v>0.00018</v>
      </c>
      <c r="R191" s="202">
        <f>Q191*H191</f>
        <v>0.010692</v>
      </c>
      <c r="S191" s="202">
        <v>0</v>
      </c>
      <c r="T191" s="203">
        <f>S191*H191</f>
        <v>0</v>
      </c>
      <c r="AR191" s="24" t="s">
        <v>1536</v>
      </c>
      <c r="AT191" s="24" t="s">
        <v>160</v>
      </c>
      <c r="AU191" s="24" t="s">
        <v>180</v>
      </c>
      <c r="AY191" s="24" t="s">
        <v>157</v>
      </c>
      <c r="BE191" s="204">
        <f>IF(N191="základní",J191,0)</f>
        <v>45268.15</v>
      </c>
      <c r="BF191" s="204">
        <f>IF(N191="snížená",J191,0)</f>
        <v>0</v>
      </c>
      <c r="BG191" s="204">
        <f>IF(N191="zákl. přenesená",J191,0)</f>
        <v>0</v>
      </c>
      <c r="BH191" s="204">
        <f>IF(N191="sníž. přenesená",J191,0)</f>
        <v>0</v>
      </c>
      <c r="BI191" s="204">
        <f>IF(N191="nulová",J191,0)</f>
        <v>0</v>
      </c>
      <c r="BJ191" s="24" t="s">
        <v>82</v>
      </c>
      <c r="BK191" s="204">
        <f>ROUND(I191*H191,2)</f>
        <v>45268.15</v>
      </c>
      <c r="BL191" s="24" t="s">
        <v>1536</v>
      </c>
      <c r="BM191" s="24" t="s">
        <v>1537</v>
      </c>
    </row>
    <row r="192" spans="2:51" s="12" customFormat="1" ht="13.5">
      <c r="B192" s="216"/>
      <c r="C192" s="217"/>
      <c r="D192" s="207" t="s">
        <v>166</v>
      </c>
      <c r="E192" s="218" t="s">
        <v>21</v>
      </c>
      <c r="F192" s="219" t="s">
        <v>1538</v>
      </c>
      <c r="G192" s="217"/>
      <c r="H192" s="220">
        <v>59.4</v>
      </c>
      <c r="I192" s="221"/>
      <c r="J192" s="217"/>
      <c r="K192" s="217"/>
      <c r="L192" s="222"/>
      <c r="M192" s="223"/>
      <c r="N192" s="224"/>
      <c r="O192" s="224"/>
      <c r="P192" s="224"/>
      <c r="Q192" s="224"/>
      <c r="R192" s="224"/>
      <c r="S192" s="224"/>
      <c r="T192" s="225"/>
      <c r="AT192" s="226" t="s">
        <v>166</v>
      </c>
      <c r="AU192" s="226" t="s">
        <v>180</v>
      </c>
      <c r="AV192" s="12" t="s">
        <v>85</v>
      </c>
      <c r="AW192" s="12" t="s">
        <v>37</v>
      </c>
      <c r="AX192" s="12" t="s">
        <v>82</v>
      </c>
      <c r="AY192" s="226" t="s">
        <v>157</v>
      </c>
    </row>
    <row r="193" spans="2:65" s="1" customFormat="1" ht="34.2" customHeight="1">
      <c r="B193" s="40"/>
      <c r="C193" s="193" t="s">
        <v>418</v>
      </c>
      <c r="D193" s="193" t="s">
        <v>160</v>
      </c>
      <c r="E193" s="194" t="s">
        <v>1539</v>
      </c>
      <c r="F193" s="195" t="s">
        <v>1540</v>
      </c>
      <c r="G193" s="196" t="s">
        <v>577</v>
      </c>
      <c r="H193" s="197">
        <v>95.7</v>
      </c>
      <c r="I193" s="198">
        <v>2038.23</v>
      </c>
      <c r="J193" s="199">
        <f>ROUND(I193*H193,2)</f>
        <v>195058.61</v>
      </c>
      <c r="K193" s="195" t="s">
        <v>214</v>
      </c>
      <c r="L193" s="60"/>
      <c r="M193" s="200" t="s">
        <v>21</v>
      </c>
      <c r="N193" s="201" t="s">
        <v>45</v>
      </c>
      <c r="O193" s="41"/>
      <c r="P193" s="202">
        <f>O193*H193</f>
        <v>0</v>
      </c>
      <c r="Q193" s="202">
        <v>0.00032</v>
      </c>
      <c r="R193" s="202">
        <f>Q193*H193</f>
        <v>0.030624000000000002</v>
      </c>
      <c r="S193" s="202">
        <v>0</v>
      </c>
      <c r="T193" s="203">
        <f>S193*H193</f>
        <v>0</v>
      </c>
      <c r="AR193" s="24" t="s">
        <v>164</v>
      </c>
      <c r="AT193" s="24" t="s">
        <v>160</v>
      </c>
      <c r="AU193" s="24" t="s">
        <v>180</v>
      </c>
      <c r="AY193" s="24" t="s">
        <v>157</v>
      </c>
      <c r="BE193" s="204">
        <f>IF(N193="základní",J193,0)</f>
        <v>195058.61</v>
      </c>
      <c r="BF193" s="204">
        <f>IF(N193="snížená",J193,0)</f>
        <v>0</v>
      </c>
      <c r="BG193" s="204">
        <f>IF(N193="zákl. přenesená",J193,0)</f>
        <v>0</v>
      </c>
      <c r="BH193" s="204">
        <f>IF(N193="sníž. přenesená",J193,0)</f>
        <v>0</v>
      </c>
      <c r="BI193" s="204">
        <f>IF(N193="nulová",J193,0)</f>
        <v>0</v>
      </c>
      <c r="BJ193" s="24" t="s">
        <v>82</v>
      </c>
      <c r="BK193" s="204">
        <f>ROUND(I193*H193,2)</f>
        <v>195058.61</v>
      </c>
      <c r="BL193" s="24" t="s">
        <v>164</v>
      </c>
      <c r="BM193" s="24" t="s">
        <v>1541</v>
      </c>
    </row>
    <row r="194" spans="2:51" s="12" customFormat="1" ht="13.5">
      <c r="B194" s="216"/>
      <c r="C194" s="217"/>
      <c r="D194" s="207" t="s">
        <v>166</v>
      </c>
      <c r="E194" s="218" t="s">
        <v>21</v>
      </c>
      <c r="F194" s="219" t="s">
        <v>1542</v>
      </c>
      <c r="G194" s="217"/>
      <c r="H194" s="220">
        <v>95.7</v>
      </c>
      <c r="I194" s="221"/>
      <c r="J194" s="217"/>
      <c r="K194" s="217"/>
      <c r="L194" s="222"/>
      <c r="M194" s="223"/>
      <c r="N194" s="224"/>
      <c r="O194" s="224"/>
      <c r="P194" s="224"/>
      <c r="Q194" s="224"/>
      <c r="R194" s="224"/>
      <c r="S194" s="224"/>
      <c r="T194" s="225"/>
      <c r="AT194" s="226" t="s">
        <v>166</v>
      </c>
      <c r="AU194" s="226" t="s">
        <v>180</v>
      </c>
      <c r="AV194" s="12" t="s">
        <v>85</v>
      </c>
      <c r="AW194" s="12" t="s">
        <v>37</v>
      </c>
      <c r="AX194" s="12" t="s">
        <v>82</v>
      </c>
      <c r="AY194" s="226" t="s">
        <v>157</v>
      </c>
    </row>
    <row r="195" spans="2:65" s="1" customFormat="1" ht="22.8" customHeight="1">
      <c r="B195" s="40"/>
      <c r="C195" s="193" t="s">
        <v>425</v>
      </c>
      <c r="D195" s="193" t="s">
        <v>160</v>
      </c>
      <c r="E195" s="194" t="s">
        <v>1543</v>
      </c>
      <c r="F195" s="195" t="s">
        <v>1544</v>
      </c>
      <c r="G195" s="196" t="s">
        <v>1545</v>
      </c>
      <c r="H195" s="197">
        <v>142.03</v>
      </c>
      <c r="I195" s="198">
        <v>1093.97</v>
      </c>
      <c r="J195" s="199">
        <f>ROUND(I195*H195,2)</f>
        <v>155376.56</v>
      </c>
      <c r="K195" s="195" t="s">
        <v>214</v>
      </c>
      <c r="L195" s="60"/>
      <c r="M195" s="200" t="s">
        <v>21</v>
      </c>
      <c r="N195" s="201" t="s">
        <v>45</v>
      </c>
      <c r="O195" s="41"/>
      <c r="P195" s="202">
        <f>O195*H195</f>
        <v>0</v>
      </c>
      <c r="Q195" s="202">
        <v>4E-05</v>
      </c>
      <c r="R195" s="202">
        <f>Q195*H195</f>
        <v>0.005681200000000001</v>
      </c>
      <c r="S195" s="202">
        <v>0</v>
      </c>
      <c r="T195" s="203">
        <f>S195*H195</f>
        <v>0</v>
      </c>
      <c r="AR195" s="24" t="s">
        <v>164</v>
      </c>
      <c r="AT195" s="24" t="s">
        <v>160</v>
      </c>
      <c r="AU195" s="24" t="s">
        <v>180</v>
      </c>
      <c r="AY195" s="24" t="s">
        <v>157</v>
      </c>
      <c r="BE195" s="204">
        <f>IF(N195="základní",J195,0)</f>
        <v>155376.56</v>
      </c>
      <c r="BF195" s="204">
        <f>IF(N195="snížená",J195,0)</f>
        <v>0</v>
      </c>
      <c r="BG195" s="204">
        <f>IF(N195="zákl. přenesená",J195,0)</f>
        <v>0</v>
      </c>
      <c r="BH195" s="204">
        <f>IF(N195="sníž. přenesená",J195,0)</f>
        <v>0</v>
      </c>
      <c r="BI195" s="204">
        <f>IF(N195="nulová",J195,0)</f>
        <v>0</v>
      </c>
      <c r="BJ195" s="24" t="s">
        <v>82</v>
      </c>
      <c r="BK195" s="204">
        <f>ROUND(I195*H195,2)</f>
        <v>155376.56</v>
      </c>
      <c r="BL195" s="24" t="s">
        <v>164</v>
      </c>
      <c r="BM195" s="24" t="s">
        <v>1546</v>
      </c>
    </row>
    <row r="196" spans="2:47" s="1" customFormat="1" ht="264">
      <c r="B196" s="40"/>
      <c r="C196" s="62"/>
      <c r="D196" s="207" t="s">
        <v>216</v>
      </c>
      <c r="E196" s="62"/>
      <c r="F196" s="227" t="s">
        <v>1547</v>
      </c>
      <c r="G196" s="62"/>
      <c r="H196" s="62"/>
      <c r="I196" s="164"/>
      <c r="J196" s="62"/>
      <c r="K196" s="62"/>
      <c r="L196" s="60"/>
      <c r="M196" s="228"/>
      <c r="N196" s="41"/>
      <c r="O196" s="41"/>
      <c r="P196" s="41"/>
      <c r="Q196" s="41"/>
      <c r="R196" s="41"/>
      <c r="S196" s="41"/>
      <c r="T196" s="77"/>
      <c r="AT196" s="24" t="s">
        <v>216</v>
      </c>
      <c r="AU196" s="24" t="s">
        <v>180</v>
      </c>
    </row>
    <row r="197" spans="2:51" s="12" customFormat="1" ht="13.5">
      <c r="B197" s="216"/>
      <c r="C197" s="217"/>
      <c r="D197" s="207" t="s">
        <v>166</v>
      </c>
      <c r="E197" s="218" t="s">
        <v>21</v>
      </c>
      <c r="F197" s="219" t="s">
        <v>1548</v>
      </c>
      <c r="G197" s="217"/>
      <c r="H197" s="220">
        <v>142.03</v>
      </c>
      <c r="I197" s="221"/>
      <c r="J197" s="217"/>
      <c r="K197" s="217"/>
      <c r="L197" s="222"/>
      <c r="M197" s="223"/>
      <c r="N197" s="224"/>
      <c r="O197" s="224"/>
      <c r="P197" s="224"/>
      <c r="Q197" s="224"/>
      <c r="R197" s="224"/>
      <c r="S197" s="224"/>
      <c r="T197" s="225"/>
      <c r="AT197" s="226" t="s">
        <v>166</v>
      </c>
      <c r="AU197" s="226" t="s">
        <v>180</v>
      </c>
      <c r="AV197" s="12" t="s">
        <v>85</v>
      </c>
      <c r="AW197" s="12" t="s">
        <v>37</v>
      </c>
      <c r="AX197" s="12" t="s">
        <v>82</v>
      </c>
      <c r="AY197" s="226" t="s">
        <v>157</v>
      </c>
    </row>
    <row r="198" spans="2:65" s="1" customFormat="1" ht="14.4" customHeight="1">
      <c r="B198" s="40"/>
      <c r="C198" s="244" t="s">
        <v>431</v>
      </c>
      <c r="D198" s="244" t="s">
        <v>457</v>
      </c>
      <c r="E198" s="245" t="s">
        <v>1549</v>
      </c>
      <c r="F198" s="246" t="s">
        <v>1550</v>
      </c>
      <c r="G198" s="247" t="s">
        <v>460</v>
      </c>
      <c r="H198" s="248">
        <v>3.51</v>
      </c>
      <c r="I198" s="249">
        <v>3687.54</v>
      </c>
      <c r="J198" s="250">
        <f>ROUND(I198*H198,2)</f>
        <v>12943.27</v>
      </c>
      <c r="K198" s="246" t="s">
        <v>214</v>
      </c>
      <c r="L198" s="251"/>
      <c r="M198" s="252" t="s">
        <v>21</v>
      </c>
      <c r="N198" s="253" t="s">
        <v>45</v>
      </c>
      <c r="O198" s="41"/>
      <c r="P198" s="202">
        <f>O198*H198</f>
        <v>0</v>
      </c>
      <c r="Q198" s="202">
        <v>1</v>
      </c>
      <c r="R198" s="202">
        <f>Q198*H198</f>
        <v>3.51</v>
      </c>
      <c r="S198" s="202">
        <v>0</v>
      </c>
      <c r="T198" s="203">
        <f>S198*H198</f>
        <v>0</v>
      </c>
      <c r="AR198" s="24" t="s">
        <v>251</v>
      </c>
      <c r="AT198" s="24" t="s">
        <v>457</v>
      </c>
      <c r="AU198" s="24" t="s">
        <v>180</v>
      </c>
      <c r="AY198" s="24" t="s">
        <v>157</v>
      </c>
      <c r="BE198" s="204">
        <f>IF(N198="základní",J198,0)</f>
        <v>12943.27</v>
      </c>
      <c r="BF198" s="204">
        <f>IF(N198="snížená",J198,0)</f>
        <v>0</v>
      </c>
      <c r="BG198" s="204">
        <f>IF(N198="zákl. přenesená",J198,0)</f>
        <v>0</v>
      </c>
      <c r="BH198" s="204">
        <f>IF(N198="sníž. přenesená",J198,0)</f>
        <v>0</v>
      </c>
      <c r="BI198" s="204">
        <f>IF(N198="nulová",J198,0)</f>
        <v>0</v>
      </c>
      <c r="BJ198" s="24" t="s">
        <v>82</v>
      </c>
      <c r="BK198" s="204">
        <f>ROUND(I198*H198,2)</f>
        <v>12943.27</v>
      </c>
      <c r="BL198" s="24" t="s">
        <v>164</v>
      </c>
      <c r="BM198" s="24" t="s">
        <v>1551</v>
      </c>
    </row>
    <row r="199" spans="2:51" s="12" customFormat="1" ht="13.5">
      <c r="B199" s="216"/>
      <c r="C199" s="217"/>
      <c r="D199" s="207" t="s">
        <v>166</v>
      </c>
      <c r="E199" s="218" t="s">
        <v>21</v>
      </c>
      <c r="F199" s="219" t="s">
        <v>1552</v>
      </c>
      <c r="G199" s="217"/>
      <c r="H199" s="220">
        <v>3.51</v>
      </c>
      <c r="I199" s="221"/>
      <c r="J199" s="217"/>
      <c r="K199" s="217"/>
      <c r="L199" s="222"/>
      <c r="M199" s="223"/>
      <c r="N199" s="224"/>
      <c r="O199" s="224"/>
      <c r="P199" s="224"/>
      <c r="Q199" s="224"/>
      <c r="R199" s="224"/>
      <c r="S199" s="224"/>
      <c r="T199" s="225"/>
      <c r="AT199" s="226" t="s">
        <v>166</v>
      </c>
      <c r="AU199" s="226" t="s">
        <v>180</v>
      </c>
      <c r="AV199" s="12" t="s">
        <v>85</v>
      </c>
      <c r="AW199" s="12" t="s">
        <v>37</v>
      </c>
      <c r="AX199" s="12" t="s">
        <v>82</v>
      </c>
      <c r="AY199" s="226" t="s">
        <v>157</v>
      </c>
    </row>
    <row r="200" spans="2:65" s="1" customFormat="1" ht="14.4" customHeight="1">
      <c r="B200" s="40"/>
      <c r="C200" s="244" t="s">
        <v>437</v>
      </c>
      <c r="D200" s="244" t="s">
        <v>457</v>
      </c>
      <c r="E200" s="245" t="s">
        <v>1553</v>
      </c>
      <c r="F200" s="246" t="s">
        <v>1554</v>
      </c>
      <c r="G200" s="247" t="s">
        <v>275</v>
      </c>
      <c r="H200" s="248">
        <v>19.39</v>
      </c>
      <c r="I200" s="249">
        <v>2913.16</v>
      </c>
      <c r="J200" s="250">
        <f>ROUND(I200*H200,2)</f>
        <v>56486.17</v>
      </c>
      <c r="K200" s="246" t="s">
        <v>214</v>
      </c>
      <c r="L200" s="251"/>
      <c r="M200" s="252" t="s">
        <v>21</v>
      </c>
      <c r="N200" s="253" t="s">
        <v>45</v>
      </c>
      <c r="O200" s="41"/>
      <c r="P200" s="202">
        <f>O200*H200</f>
        <v>0</v>
      </c>
      <c r="Q200" s="202">
        <v>2.234</v>
      </c>
      <c r="R200" s="202">
        <f>Q200*H200</f>
        <v>43.317260000000005</v>
      </c>
      <c r="S200" s="202">
        <v>0</v>
      </c>
      <c r="T200" s="203">
        <f>S200*H200</f>
        <v>0</v>
      </c>
      <c r="AR200" s="24" t="s">
        <v>251</v>
      </c>
      <c r="AT200" s="24" t="s">
        <v>457</v>
      </c>
      <c r="AU200" s="24" t="s">
        <v>180</v>
      </c>
      <c r="AY200" s="24" t="s">
        <v>157</v>
      </c>
      <c r="BE200" s="204">
        <f>IF(N200="základní",J200,0)</f>
        <v>56486.17</v>
      </c>
      <c r="BF200" s="204">
        <f>IF(N200="snížená",J200,0)</f>
        <v>0</v>
      </c>
      <c r="BG200" s="204">
        <f>IF(N200="zákl. přenesená",J200,0)</f>
        <v>0</v>
      </c>
      <c r="BH200" s="204">
        <f>IF(N200="sníž. přenesená",J200,0)</f>
        <v>0</v>
      </c>
      <c r="BI200" s="204">
        <f>IF(N200="nulová",J200,0)</f>
        <v>0</v>
      </c>
      <c r="BJ200" s="24" t="s">
        <v>82</v>
      </c>
      <c r="BK200" s="204">
        <f>ROUND(I200*H200,2)</f>
        <v>56486.17</v>
      </c>
      <c r="BL200" s="24" t="s">
        <v>164</v>
      </c>
      <c r="BM200" s="24" t="s">
        <v>1555</v>
      </c>
    </row>
    <row r="201" spans="2:51" s="12" customFormat="1" ht="13.5">
      <c r="B201" s="216"/>
      <c r="C201" s="217"/>
      <c r="D201" s="207" t="s">
        <v>166</v>
      </c>
      <c r="E201" s="218" t="s">
        <v>21</v>
      </c>
      <c r="F201" s="219" t="s">
        <v>1556</v>
      </c>
      <c r="G201" s="217"/>
      <c r="H201" s="220">
        <v>19.39</v>
      </c>
      <c r="I201" s="221"/>
      <c r="J201" s="217"/>
      <c r="K201" s="217"/>
      <c r="L201" s="222"/>
      <c r="M201" s="223"/>
      <c r="N201" s="224"/>
      <c r="O201" s="224"/>
      <c r="P201" s="224"/>
      <c r="Q201" s="224"/>
      <c r="R201" s="224"/>
      <c r="S201" s="224"/>
      <c r="T201" s="225"/>
      <c r="AT201" s="226" t="s">
        <v>166</v>
      </c>
      <c r="AU201" s="226" t="s">
        <v>180</v>
      </c>
      <c r="AV201" s="12" t="s">
        <v>85</v>
      </c>
      <c r="AW201" s="12" t="s">
        <v>37</v>
      </c>
      <c r="AX201" s="12" t="s">
        <v>82</v>
      </c>
      <c r="AY201" s="226" t="s">
        <v>157</v>
      </c>
    </row>
    <row r="202" spans="2:63" s="14" customFormat="1" ht="21.6" customHeight="1">
      <c r="B202" s="257"/>
      <c r="C202" s="258"/>
      <c r="D202" s="259" t="s">
        <v>73</v>
      </c>
      <c r="E202" s="259" t="s">
        <v>239</v>
      </c>
      <c r="F202" s="259" t="s">
        <v>1557</v>
      </c>
      <c r="G202" s="258"/>
      <c r="H202" s="258"/>
      <c r="I202" s="260"/>
      <c r="J202" s="261">
        <f>BK202</f>
        <v>49188.26</v>
      </c>
      <c r="K202" s="258"/>
      <c r="L202" s="262"/>
      <c r="M202" s="263"/>
      <c r="N202" s="264"/>
      <c r="O202" s="264"/>
      <c r="P202" s="265">
        <f>SUM(P203:P205)</f>
        <v>0</v>
      </c>
      <c r="Q202" s="264"/>
      <c r="R202" s="265">
        <f>SUM(R203:R205)</f>
        <v>0.04906560000000001</v>
      </c>
      <c r="S202" s="264"/>
      <c r="T202" s="266">
        <f>SUM(T203:T205)</f>
        <v>0</v>
      </c>
      <c r="AR202" s="267" t="s">
        <v>82</v>
      </c>
      <c r="AT202" s="268" t="s">
        <v>73</v>
      </c>
      <c r="AU202" s="268" t="s">
        <v>180</v>
      </c>
      <c r="AY202" s="267" t="s">
        <v>157</v>
      </c>
      <c r="BK202" s="269">
        <f>SUM(BK203:BK205)</f>
        <v>49188.26</v>
      </c>
    </row>
    <row r="203" spans="2:65" s="1" customFormat="1" ht="14.4" customHeight="1">
      <c r="B203" s="40"/>
      <c r="C203" s="193" t="s">
        <v>443</v>
      </c>
      <c r="D203" s="193" t="s">
        <v>160</v>
      </c>
      <c r="E203" s="194" t="s">
        <v>1558</v>
      </c>
      <c r="F203" s="195" t="s">
        <v>1559</v>
      </c>
      <c r="G203" s="196" t="s">
        <v>213</v>
      </c>
      <c r="H203" s="197">
        <v>306.66</v>
      </c>
      <c r="I203" s="198">
        <v>160.4</v>
      </c>
      <c r="J203" s="199">
        <f>ROUND(I203*H203,2)</f>
        <v>49188.26</v>
      </c>
      <c r="K203" s="195" t="s">
        <v>214</v>
      </c>
      <c r="L203" s="60"/>
      <c r="M203" s="200" t="s">
        <v>21</v>
      </c>
      <c r="N203" s="201" t="s">
        <v>45</v>
      </c>
      <c r="O203" s="41"/>
      <c r="P203" s="202">
        <f>O203*H203</f>
        <v>0</v>
      </c>
      <c r="Q203" s="202">
        <v>0.00016</v>
      </c>
      <c r="R203" s="202">
        <f>Q203*H203</f>
        <v>0.04906560000000001</v>
      </c>
      <c r="S203" s="202">
        <v>0</v>
      </c>
      <c r="T203" s="203">
        <f>S203*H203</f>
        <v>0</v>
      </c>
      <c r="AR203" s="24" t="s">
        <v>164</v>
      </c>
      <c r="AT203" s="24" t="s">
        <v>160</v>
      </c>
      <c r="AU203" s="24" t="s">
        <v>164</v>
      </c>
      <c r="AY203" s="24" t="s">
        <v>157</v>
      </c>
      <c r="BE203" s="204">
        <f>IF(N203="základní",J203,0)</f>
        <v>49188.26</v>
      </c>
      <c r="BF203" s="204">
        <f>IF(N203="snížená",J203,0)</f>
        <v>0</v>
      </c>
      <c r="BG203" s="204">
        <f>IF(N203="zákl. přenesená",J203,0)</f>
        <v>0</v>
      </c>
      <c r="BH203" s="204">
        <f>IF(N203="sníž. přenesená",J203,0)</f>
        <v>0</v>
      </c>
      <c r="BI203" s="204">
        <f>IF(N203="nulová",J203,0)</f>
        <v>0</v>
      </c>
      <c r="BJ203" s="24" t="s">
        <v>82</v>
      </c>
      <c r="BK203" s="204">
        <f>ROUND(I203*H203,2)</f>
        <v>49188.26</v>
      </c>
      <c r="BL203" s="24" t="s">
        <v>164</v>
      </c>
      <c r="BM203" s="24" t="s">
        <v>1560</v>
      </c>
    </row>
    <row r="204" spans="2:47" s="1" customFormat="1" ht="60">
      <c r="B204" s="40"/>
      <c r="C204" s="62"/>
      <c r="D204" s="207" t="s">
        <v>216</v>
      </c>
      <c r="E204" s="62"/>
      <c r="F204" s="227" t="s">
        <v>1561</v>
      </c>
      <c r="G204" s="62"/>
      <c r="H204" s="62"/>
      <c r="I204" s="164"/>
      <c r="J204" s="62"/>
      <c r="K204" s="62"/>
      <c r="L204" s="60"/>
      <c r="M204" s="228"/>
      <c r="N204" s="41"/>
      <c r="O204" s="41"/>
      <c r="P204" s="41"/>
      <c r="Q204" s="41"/>
      <c r="R204" s="41"/>
      <c r="S204" s="41"/>
      <c r="T204" s="77"/>
      <c r="AT204" s="24" t="s">
        <v>216</v>
      </c>
      <c r="AU204" s="24" t="s">
        <v>164</v>
      </c>
    </row>
    <row r="205" spans="2:51" s="12" customFormat="1" ht="13.5">
      <c r="B205" s="216"/>
      <c r="C205" s="217"/>
      <c r="D205" s="207" t="s">
        <v>166</v>
      </c>
      <c r="E205" s="218" t="s">
        <v>21</v>
      </c>
      <c r="F205" s="219" t="s">
        <v>1562</v>
      </c>
      <c r="G205" s="217"/>
      <c r="H205" s="220">
        <v>306.66</v>
      </c>
      <c r="I205" s="221"/>
      <c r="J205" s="217"/>
      <c r="K205" s="217"/>
      <c r="L205" s="222"/>
      <c r="M205" s="223"/>
      <c r="N205" s="224"/>
      <c r="O205" s="224"/>
      <c r="P205" s="224"/>
      <c r="Q205" s="224"/>
      <c r="R205" s="224"/>
      <c r="S205" s="224"/>
      <c r="T205" s="225"/>
      <c r="AT205" s="226" t="s">
        <v>166</v>
      </c>
      <c r="AU205" s="226" t="s">
        <v>164</v>
      </c>
      <c r="AV205" s="12" t="s">
        <v>85</v>
      </c>
      <c r="AW205" s="12" t="s">
        <v>37</v>
      </c>
      <c r="AX205" s="12" t="s">
        <v>82</v>
      </c>
      <c r="AY205" s="226" t="s">
        <v>157</v>
      </c>
    </row>
    <row r="206" spans="2:63" s="10" customFormat="1" ht="29.85" customHeight="1">
      <c r="B206" s="177"/>
      <c r="C206" s="178"/>
      <c r="D206" s="179" t="s">
        <v>73</v>
      </c>
      <c r="E206" s="191" t="s">
        <v>256</v>
      </c>
      <c r="F206" s="191" t="s">
        <v>1168</v>
      </c>
      <c r="G206" s="178"/>
      <c r="H206" s="178"/>
      <c r="I206" s="181"/>
      <c r="J206" s="192">
        <f>BK206</f>
        <v>146360.66</v>
      </c>
      <c r="K206" s="178"/>
      <c r="L206" s="183"/>
      <c r="M206" s="184"/>
      <c r="N206" s="185"/>
      <c r="O206" s="185"/>
      <c r="P206" s="186">
        <f>SUM(P207:P216)</f>
        <v>0</v>
      </c>
      <c r="Q206" s="185"/>
      <c r="R206" s="186">
        <f>SUM(R207:R216)</f>
        <v>553.28056</v>
      </c>
      <c r="S206" s="185"/>
      <c r="T206" s="187">
        <f>SUM(T207:T216)</f>
        <v>0</v>
      </c>
      <c r="AR206" s="188" t="s">
        <v>82</v>
      </c>
      <c r="AT206" s="189" t="s">
        <v>73</v>
      </c>
      <c r="AU206" s="189" t="s">
        <v>82</v>
      </c>
      <c r="AY206" s="188" t="s">
        <v>157</v>
      </c>
      <c r="BK206" s="190">
        <f>SUM(BK207:BK216)</f>
        <v>146360.66</v>
      </c>
    </row>
    <row r="207" spans="2:65" s="1" customFormat="1" ht="22.8" customHeight="1">
      <c r="B207" s="40"/>
      <c r="C207" s="193" t="s">
        <v>449</v>
      </c>
      <c r="D207" s="193" t="s">
        <v>160</v>
      </c>
      <c r="E207" s="194" t="s">
        <v>1394</v>
      </c>
      <c r="F207" s="195" t="s">
        <v>1395</v>
      </c>
      <c r="G207" s="196" t="s">
        <v>213</v>
      </c>
      <c r="H207" s="197">
        <v>920</v>
      </c>
      <c r="I207" s="198">
        <v>17.9</v>
      </c>
      <c r="J207" s="199">
        <f>ROUND(I207*H207,2)</f>
        <v>16468</v>
      </c>
      <c r="K207" s="195" t="s">
        <v>214</v>
      </c>
      <c r="L207" s="60"/>
      <c r="M207" s="200" t="s">
        <v>21</v>
      </c>
      <c r="N207" s="201" t="s">
        <v>45</v>
      </c>
      <c r="O207" s="41"/>
      <c r="P207" s="202">
        <f>O207*H207</f>
        <v>0</v>
      </c>
      <c r="Q207" s="202">
        <v>0</v>
      </c>
      <c r="R207" s="202">
        <f>Q207*H207</f>
        <v>0</v>
      </c>
      <c r="S207" s="202">
        <v>0</v>
      </c>
      <c r="T207" s="203">
        <f>S207*H207</f>
        <v>0</v>
      </c>
      <c r="AR207" s="24" t="s">
        <v>164</v>
      </c>
      <c r="AT207" s="24" t="s">
        <v>160</v>
      </c>
      <c r="AU207" s="24" t="s">
        <v>85</v>
      </c>
      <c r="AY207" s="24" t="s">
        <v>157</v>
      </c>
      <c r="BE207" s="204">
        <f>IF(N207="základní",J207,0)</f>
        <v>16468</v>
      </c>
      <c r="BF207" s="204">
        <f>IF(N207="snížená",J207,0)</f>
        <v>0</v>
      </c>
      <c r="BG207" s="204">
        <f>IF(N207="zákl. přenesená",J207,0)</f>
        <v>0</v>
      </c>
      <c r="BH207" s="204">
        <f>IF(N207="sníž. přenesená",J207,0)</f>
        <v>0</v>
      </c>
      <c r="BI207" s="204">
        <f>IF(N207="nulová",J207,0)</f>
        <v>0</v>
      </c>
      <c r="BJ207" s="24" t="s">
        <v>82</v>
      </c>
      <c r="BK207" s="204">
        <f>ROUND(I207*H207,2)</f>
        <v>16468</v>
      </c>
      <c r="BL207" s="24" t="s">
        <v>164</v>
      </c>
      <c r="BM207" s="24" t="s">
        <v>1563</v>
      </c>
    </row>
    <row r="208" spans="2:47" s="1" customFormat="1" ht="48">
      <c r="B208" s="40"/>
      <c r="C208" s="62"/>
      <c r="D208" s="207" t="s">
        <v>216</v>
      </c>
      <c r="E208" s="62"/>
      <c r="F208" s="227" t="s">
        <v>1397</v>
      </c>
      <c r="G208" s="62"/>
      <c r="H208" s="62"/>
      <c r="I208" s="164"/>
      <c r="J208" s="62"/>
      <c r="K208" s="62"/>
      <c r="L208" s="60"/>
      <c r="M208" s="228"/>
      <c r="N208" s="41"/>
      <c r="O208" s="41"/>
      <c r="P208" s="41"/>
      <c r="Q208" s="41"/>
      <c r="R208" s="41"/>
      <c r="S208" s="41"/>
      <c r="T208" s="77"/>
      <c r="AT208" s="24" t="s">
        <v>216</v>
      </c>
      <c r="AU208" s="24" t="s">
        <v>85</v>
      </c>
    </row>
    <row r="209" spans="2:51" s="12" customFormat="1" ht="13.5">
      <c r="B209" s="216"/>
      <c r="C209" s="217"/>
      <c r="D209" s="207" t="s">
        <v>166</v>
      </c>
      <c r="E209" s="218" t="s">
        <v>21</v>
      </c>
      <c r="F209" s="219" t="s">
        <v>1564</v>
      </c>
      <c r="G209" s="217"/>
      <c r="H209" s="220">
        <v>920</v>
      </c>
      <c r="I209" s="221"/>
      <c r="J209" s="217"/>
      <c r="K209" s="217"/>
      <c r="L209" s="222"/>
      <c r="M209" s="223"/>
      <c r="N209" s="224"/>
      <c r="O209" s="224"/>
      <c r="P209" s="224"/>
      <c r="Q209" s="224"/>
      <c r="R209" s="224"/>
      <c r="S209" s="224"/>
      <c r="T209" s="225"/>
      <c r="AT209" s="226" t="s">
        <v>166</v>
      </c>
      <c r="AU209" s="226" t="s">
        <v>85</v>
      </c>
      <c r="AV209" s="12" t="s">
        <v>85</v>
      </c>
      <c r="AW209" s="12" t="s">
        <v>37</v>
      </c>
      <c r="AX209" s="12" t="s">
        <v>82</v>
      </c>
      <c r="AY209" s="226" t="s">
        <v>157</v>
      </c>
    </row>
    <row r="210" spans="2:65" s="1" customFormat="1" ht="22.8" customHeight="1">
      <c r="B210" s="40"/>
      <c r="C210" s="193" t="s">
        <v>456</v>
      </c>
      <c r="D210" s="193" t="s">
        <v>160</v>
      </c>
      <c r="E210" s="194" t="s">
        <v>1399</v>
      </c>
      <c r="F210" s="195" t="s">
        <v>1400</v>
      </c>
      <c r="G210" s="196" t="s">
        <v>213</v>
      </c>
      <c r="H210" s="197">
        <v>27600</v>
      </c>
      <c r="I210" s="198">
        <v>0.43</v>
      </c>
      <c r="J210" s="199">
        <f>ROUND(I210*H210,2)</f>
        <v>11868</v>
      </c>
      <c r="K210" s="195" t="s">
        <v>214</v>
      </c>
      <c r="L210" s="60"/>
      <c r="M210" s="200" t="s">
        <v>21</v>
      </c>
      <c r="N210" s="201" t="s">
        <v>45</v>
      </c>
      <c r="O210" s="41"/>
      <c r="P210" s="202">
        <f>O210*H210</f>
        <v>0</v>
      </c>
      <c r="Q210" s="202">
        <v>0</v>
      </c>
      <c r="R210" s="202">
        <f>Q210*H210</f>
        <v>0</v>
      </c>
      <c r="S210" s="202">
        <v>0</v>
      </c>
      <c r="T210" s="203">
        <f>S210*H210</f>
        <v>0</v>
      </c>
      <c r="AR210" s="24" t="s">
        <v>164</v>
      </c>
      <c r="AT210" s="24" t="s">
        <v>160</v>
      </c>
      <c r="AU210" s="24" t="s">
        <v>85</v>
      </c>
      <c r="AY210" s="24" t="s">
        <v>157</v>
      </c>
      <c r="BE210" s="204">
        <f>IF(N210="základní",J210,0)</f>
        <v>11868</v>
      </c>
      <c r="BF210" s="204">
        <f>IF(N210="snížená",J210,0)</f>
        <v>0</v>
      </c>
      <c r="BG210" s="204">
        <f>IF(N210="zákl. přenesená",J210,0)</f>
        <v>0</v>
      </c>
      <c r="BH210" s="204">
        <f>IF(N210="sníž. přenesená",J210,0)</f>
        <v>0</v>
      </c>
      <c r="BI210" s="204">
        <f>IF(N210="nulová",J210,0)</f>
        <v>0</v>
      </c>
      <c r="BJ210" s="24" t="s">
        <v>82</v>
      </c>
      <c r="BK210" s="204">
        <f>ROUND(I210*H210,2)</f>
        <v>11868</v>
      </c>
      <c r="BL210" s="24" t="s">
        <v>164</v>
      </c>
      <c r="BM210" s="24" t="s">
        <v>1565</v>
      </c>
    </row>
    <row r="211" spans="2:47" s="1" customFormat="1" ht="48">
      <c r="B211" s="40"/>
      <c r="C211" s="62"/>
      <c r="D211" s="207" t="s">
        <v>216</v>
      </c>
      <c r="E211" s="62"/>
      <c r="F211" s="227" t="s">
        <v>1397</v>
      </c>
      <c r="G211" s="62"/>
      <c r="H211" s="62"/>
      <c r="I211" s="164"/>
      <c r="J211" s="62"/>
      <c r="K211" s="62"/>
      <c r="L211" s="60"/>
      <c r="M211" s="228"/>
      <c r="N211" s="41"/>
      <c r="O211" s="41"/>
      <c r="P211" s="41"/>
      <c r="Q211" s="41"/>
      <c r="R211" s="41"/>
      <c r="S211" s="41"/>
      <c r="T211" s="77"/>
      <c r="AT211" s="24" t="s">
        <v>216</v>
      </c>
      <c r="AU211" s="24" t="s">
        <v>85</v>
      </c>
    </row>
    <row r="212" spans="2:51" s="12" customFormat="1" ht="13.5">
      <c r="B212" s="216"/>
      <c r="C212" s="217"/>
      <c r="D212" s="207" t="s">
        <v>166</v>
      </c>
      <c r="E212" s="218" t="s">
        <v>21</v>
      </c>
      <c r="F212" s="219" t="s">
        <v>1566</v>
      </c>
      <c r="G212" s="217"/>
      <c r="H212" s="220">
        <v>27600</v>
      </c>
      <c r="I212" s="221"/>
      <c r="J212" s="217"/>
      <c r="K212" s="217"/>
      <c r="L212" s="222"/>
      <c r="M212" s="223"/>
      <c r="N212" s="224"/>
      <c r="O212" s="224"/>
      <c r="P212" s="224"/>
      <c r="Q212" s="224"/>
      <c r="R212" s="224"/>
      <c r="S212" s="224"/>
      <c r="T212" s="225"/>
      <c r="AT212" s="226" t="s">
        <v>166</v>
      </c>
      <c r="AU212" s="226" t="s">
        <v>85</v>
      </c>
      <c r="AV212" s="12" t="s">
        <v>85</v>
      </c>
      <c r="AW212" s="12" t="s">
        <v>37</v>
      </c>
      <c r="AX212" s="12" t="s">
        <v>82</v>
      </c>
      <c r="AY212" s="226" t="s">
        <v>157</v>
      </c>
    </row>
    <row r="213" spans="2:65" s="1" customFormat="1" ht="22.8" customHeight="1">
      <c r="B213" s="40"/>
      <c r="C213" s="193" t="s">
        <v>464</v>
      </c>
      <c r="D213" s="193" t="s">
        <v>160</v>
      </c>
      <c r="E213" s="194" t="s">
        <v>1403</v>
      </c>
      <c r="F213" s="195" t="s">
        <v>1404</v>
      </c>
      <c r="G213" s="196" t="s">
        <v>213</v>
      </c>
      <c r="H213" s="197">
        <v>920</v>
      </c>
      <c r="I213" s="198">
        <v>12.05</v>
      </c>
      <c r="J213" s="199">
        <f>ROUND(I213*H213,2)</f>
        <v>11086</v>
      </c>
      <c r="K213" s="195" t="s">
        <v>214</v>
      </c>
      <c r="L213" s="60"/>
      <c r="M213" s="200" t="s">
        <v>21</v>
      </c>
      <c r="N213" s="201" t="s">
        <v>45</v>
      </c>
      <c r="O213" s="41"/>
      <c r="P213" s="202">
        <f>O213*H213</f>
        <v>0</v>
      </c>
      <c r="Q213" s="202">
        <v>0</v>
      </c>
      <c r="R213" s="202">
        <f>Q213*H213</f>
        <v>0</v>
      </c>
      <c r="S213" s="202">
        <v>0</v>
      </c>
      <c r="T213" s="203">
        <f>S213*H213</f>
        <v>0</v>
      </c>
      <c r="AR213" s="24" t="s">
        <v>164</v>
      </c>
      <c r="AT213" s="24" t="s">
        <v>160</v>
      </c>
      <c r="AU213" s="24" t="s">
        <v>85</v>
      </c>
      <c r="AY213" s="24" t="s">
        <v>157</v>
      </c>
      <c r="BE213" s="204">
        <f>IF(N213="základní",J213,0)</f>
        <v>11086</v>
      </c>
      <c r="BF213" s="204">
        <f>IF(N213="snížená",J213,0)</f>
        <v>0</v>
      </c>
      <c r="BG213" s="204">
        <f>IF(N213="zákl. přenesená",J213,0)</f>
        <v>0</v>
      </c>
      <c r="BH213" s="204">
        <f>IF(N213="sníž. přenesená",J213,0)</f>
        <v>0</v>
      </c>
      <c r="BI213" s="204">
        <f>IF(N213="nulová",J213,0)</f>
        <v>0</v>
      </c>
      <c r="BJ213" s="24" t="s">
        <v>82</v>
      </c>
      <c r="BK213" s="204">
        <f>ROUND(I213*H213,2)</f>
        <v>11086</v>
      </c>
      <c r="BL213" s="24" t="s">
        <v>164</v>
      </c>
      <c r="BM213" s="24" t="s">
        <v>1567</v>
      </c>
    </row>
    <row r="214" spans="2:51" s="12" customFormat="1" ht="13.5">
      <c r="B214" s="216"/>
      <c r="C214" s="217"/>
      <c r="D214" s="207" t="s">
        <v>166</v>
      </c>
      <c r="E214" s="218" t="s">
        <v>21</v>
      </c>
      <c r="F214" s="219" t="s">
        <v>1568</v>
      </c>
      <c r="G214" s="217"/>
      <c r="H214" s="220">
        <v>920</v>
      </c>
      <c r="I214" s="221"/>
      <c r="J214" s="217"/>
      <c r="K214" s="217"/>
      <c r="L214" s="222"/>
      <c r="M214" s="223"/>
      <c r="N214" s="224"/>
      <c r="O214" s="224"/>
      <c r="P214" s="224"/>
      <c r="Q214" s="224"/>
      <c r="R214" s="224"/>
      <c r="S214" s="224"/>
      <c r="T214" s="225"/>
      <c r="AT214" s="226" t="s">
        <v>166</v>
      </c>
      <c r="AU214" s="226" t="s">
        <v>85</v>
      </c>
      <c r="AV214" s="12" t="s">
        <v>85</v>
      </c>
      <c r="AW214" s="12" t="s">
        <v>37</v>
      </c>
      <c r="AX214" s="12" t="s">
        <v>82</v>
      </c>
      <c r="AY214" s="226" t="s">
        <v>157</v>
      </c>
    </row>
    <row r="215" spans="2:65" s="1" customFormat="1" ht="14.4" customHeight="1">
      <c r="B215" s="40"/>
      <c r="C215" s="193" t="s">
        <v>470</v>
      </c>
      <c r="D215" s="193" t="s">
        <v>160</v>
      </c>
      <c r="E215" s="194" t="s">
        <v>1407</v>
      </c>
      <c r="F215" s="195" t="s">
        <v>1408</v>
      </c>
      <c r="G215" s="196" t="s">
        <v>190</v>
      </c>
      <c r="H215" s="197">
        <v>58</v>
      </c>
      <c r="I215" s="198">
        <v>1843.77</v>
      </c>
      <c r="J215" s="199">
        <f>ROUND(I215*H215,2)</f>
        <v>106938.66</v>
      </c>
      <c r="K215" s="195" t="s">
        <v>21</v>
      </c>
      <c r="L215" s="60"/>
      <c r="M215" s="200" t="s">
        <v>21</v>
      </c>
      <c r="N215" s="201" t="s">
        <v>45</v>
      </c>
      <c r="O215" s="41"/>
      <c r="P215" s="202">
        <f>O215*H215</f>
        <v>0</v>
      </c>
      <c r="Q215" s="202">
        <v>9.53932</v>
      </c>
      <c r="R215" s="202">
        <f>Q215*H215</f>
        <v>553.28056</v>
      </c>
      <c r="S215" s="202">
        <v>0</v>
      </c>
      <c r="T215" s="203">
        <f>S215*H215</f>
        <v>0</v>
      </c>
      <c r="AR215" s="24" t="s">
        <v>164</v>
      </c>
      <c r="AT215" s="24" t="s">
        <v>160</v>
      </c>
      <c r="AU215" s="24" t="s">
        <v>85</v>
      </c>
      <c r="AY215" s="24" t="s">
        <v>157</v>
      </c>
      <c r="BE215" s="204">
        <f>IF(N215="základní",J215,0)</f>
        <v>106938.66</v>
      </c>
      <c r="BF215" s="204">
        <f>IF(N215="snížená",J215,0)</f>
        <v>0</v>
      </c>
      <c r="BG215" s="204">
        <f>IF(N215="zákl. přenesená",J215,0)</f>
        <v>0</v>
      </c>
      <c r="BH215" s="204">
        <f>IF(N215="sníž. přenesená",J215,0)</f>
        <v>0</v>
      </c>
      <c r="BI215" s="204">
        <f>IF(N215="nulová",J215,0)</f>
        <v>0</v>
      </c>
      <c r="BJ215" s="24" t="s">
        <v>82</v>
      </c>
      <c r="BK215" s="204">
        <f>ROUND(I215*H215,2)</f>
        <v>106938.66</v>
      </c>
      <c r="BL215" s="24" t="s">
        <v>164</v>
      </c>
      <c r="BM215" s="24" t="s">
        <v>1569</v>
      </c>
    </row>
    <row r="216" spans="2:51" s="12" customFormat="1" ht="13.5">
      <c r="B216" s="216"/>
      <c r="C216" s="217"/>
      <c r="D216" s="207" t="s">
        <v>166</v>
      </c>
      <c r="E216" s="218" t="s">
        <v>21</v>
      </c>
      <c r="F216" s="219" t="s">
        <v>1570</v>
      </c>
      <c r="G216" s="217"/>
      <c r="H216" s="220">
        <v>58</v>
      </c>
      <c r="I216" s="221"/>
      <c r="J216" s="217"/>
      <c r="K216" s="217"/>
      <c r="L216" s="222"/>
      <c r="M216" s="223"/>
      <c r="N216" s="224"/>
      <c r="O216" s="224"/>
      <c r="P216" s="224"/>
      <c r="Q216" s="224"/>
      <c r="R216" s="224"/>
      <c r="S216" s="224"/>
      <c r="T216" s="225"/>
      <c r="AT216" s="226" t="s">
        <v>166</v>
      </c>
      <c r="AU216" s="226" t="s">
        <v>85</v>
      </c>
      <c r="AV216" s="12" t="s">
        <v>85</v>
      </c>
      <c r="AW216" s="12" t="s">
        <v>37</v>
      </c>
      <c r="AX216" s="12" t="s">
        <v>82</v>
      </c>
      <c r="AY216" s="226" t="s">
        <v>157</v>
      </c>
    </row>
    <row r="217" spans="2:63" s="10" customFormat="1" ht="29.85" customHeight="1">
      <c r="B217" s="177"/>
      <c r="C217" s="178"/>
      <c r="D217" s="179" t="s">
        <v>73</v>
      </c>
      <c r="E217" s="191" t="s">
        <v>1085</v>
      </c>
      <c r="F217" s="191" t="s">
        <v>1086</v>
      </c>
      <c r="G217" s="178"/>
      <c r="H217" s="178"/>
      <c r="I217" s="181"/>
      <c r="J217" s="192">
        <f>BK217</f>
        <v>438088.86</v>
      </c>
      <c r="K217" s="178"/>
      <c r="L217" s="183"/>
      <c r="M217" s="184"/>
      <c r="N217" s="185"/>
      <c r="O217" s="185"/>
      <c r="P217" s="186">
        <f>P218+SUM(P219:P227)</f>
        <v>0</v>
      </c>
      <c r="Q217" s="185"/>
      <c r="R217" s="186">
        <f>R218+SUM(R219:R227)</f>
        <v>0</v>
      </c>
      <c r="S217" s="185"/>
      <c r="T217" s="187">
        <f>T218+SUM(T219:T227)</f>
        <v>0</v>
      </c>
      <c r="AR217" s="188" t="s">
        <v>82</v>
      </c>
      <c r="AT217" s="189" t="s">
        <v>73</v>
      </c>
      <c r="AU217" s="189" t="s">
        <v>82</v>
      </c>
      <c r="AY217" s="188" t="s">
        <v>157</v>
      </c>
      <c r="BK217" s="190">
        <f>BK218+SUM(BK219:BK227)</f>
        <v>438088.86</v>
      </c>
    </row>
    <row r="218" spans="2:65" s="1" customFormat="1" ht="22.8" customHeight="1">
      <c r="B218" s="40"/>
      <c r="C218" s="193" t="s">
        <v>475</v>
      </c>
      <c r="D218" s="193" t="s">
        <v>160</v>
      </c>
      <c r="E218" s="194" t="s">
        <v>1411</v>
      </c>
      <c r="F218" s="195" t="s">
        <v>1412</v>
      </c>
      <c r="G218" s="196" t="s">
        <v>460</v>
      </c>
      <c r="H218" s="197">
        <v>359.63</v>
      </c>
      <c r="I218" s="198">
        <v>117.83</v>
      </c>
      <c r="J218" s="199">
        <f>ROUND(I218*H218,2)</f>
        <v>42375.2</v>
      </c>
      <c r="K218" s="195" t="s">
        <v>214</v>
      </c>
      <c r="L218" s="60"/>
      <c r="M218" s="200" t="s">
        <v>21</v>
      </c>
      <c r="N218" s="201" t="s">
        <v>45</v>
      </c>
      <c r="O218" s="41"/>
      <c r="P218" s="202">
        <f>O218*H218</f>
        <v>0</v>
      </c>
      <c r="Q218" s="202">
        <v>0</v>
      </c>
      <c r="R218" s="202">
        <f>Q218*H218</f>
        <v>0</v>
      </c>
      <c r="S218" s="202">
        <v>0</v>
      </c>
      <c r="T218" s="203">
        <f>S218*H218</f>
        <v>0</v>
      </c>
      <c r="AR218" s="24" t="s">
        <v>164</v>
      </c>
      <c r="AT218" s="24" t="s">
        <v>160</v>
      </c>
      <c r="AU218" s="24" t="s">
        <v>85</v>
      </c>
      <c r="AY218" s="24" t="s">
        <v>157</v>
      </c>
      <c r="BE218" s="204">
        <f>IF(N218="základní",J218,0)</f>
        <v>42375.2</v>
      </c>
      <c r="BF218" s="204">
        <f>IF(N218="snížená",J218,0)</f>
        <v>0</v>
      </c>
      <c r="BG218" s="204">
        <f>IF(N218="zákl. přenesená",J218,0)</f>
        <v>0</v>
      </c>
      <c r="BH218" s="204">
        <f>IF(N218="sníž. přenesená",J218,0)</f>
        <v>0</v>
      </c>
      <c r="BI218" s="204">
        <f>IF(N218="nulová",J218,0)</f>
        <v>0</v>
      </c>
      <c r="BJ218" s="24" t="s">
        <v>82</v>
      </c>
      <c r="BK218" s="204">
        <f>ROUND(I218*H218,2)</f>
        <v>42375.2</v>
      </c>
      <c r="BL218" s="24" t="s">
        <v>164</v>
      </c>
      <c r="BM218" s="24" t="s">
        <v>1571</v>
      </c>
    </row>
    <row r="219" spans="2:47" s="1" customFormat="1" ht="108">
      <c r="B219" s="40"/>
      <c r="C219" s="62"/>
      <c r="D219" s="207" t="s">
        <v>216</v>
      </c>
      <c r="E219" s="62"/>
      <c r="F219" s="227" t="s">
        <v>1414</v>
      </c>
      <c r="G219" s="62"/>
      <c r="H219" s="62"/>
      <c r="I219" s="164"/>
      <c r="J219" s="62"/>
      <c r="K219" s="62"/>
      <c r="L219" s="60"/>
      <c r="M219" s="228"/>
      <c r="N219" s="41"/>
      <c r="O219" s="41"/>
      <c r="P219" s="41"/>
      <c r="Q219" s="41"/>
      <c r="R219" s="41"/>
      <c r="S219" s="41"/>
      <c r="T219" s="77"/>
      <c r="AT219" s="24" t="s">
        <v>216</v>
      </c>
      <c r="AU219" s="24" t="s">
        <v>85</v>
      </c>
    </row>
    <row r="220" spans="2:51" s="12" customFormat="1" ht="13.5">
      <c r="B220" s="216"/>
      <c r="C220" s="217"/>
      <c r="D220" s="207" t="s">
        <v>166</v>
      </c>
      <c r="E220" s="218" t="s">
        <v>21</v>
      </c>
      <c r="F220" s="219" t="s">
        <v>1572</v>
      </c>
      <c r="G220" s="217"/>
      <c r="H220" s="220">
        <v>359.63</v>
      </c>
      <c r="I220" s="221"/>
      <c r="J220" s="217"/>
      <c r="K220" s="217"/>
      <c r="L220" s="222"/>
      <c r="M220" s="223"/>
      <c r="N220" s="224"/>
      <c r="O220" s="224"/>
      <c r="P220" s="224"/>
      <c r="Q220" s="224"/>
      <c r="R220" s="224"/>
      <c r="S220" s="224"/>
      <c r="T220" s="225"/>
      <c r="AT220" s="226" t="s">
        <v>166</v>
      </c>
      <c r="AU220" s="226" t="s">
        <v>85</v>
      </c>
      <c r="AV220" s="12" t="s">
        <v>85</v>
      </c>
      <c r="AW220" s="12" t="s">
        <v>37</v>
      </c>
      <c r="AX220" s="12" t="s">
        <v>82</v>
      </c>
      <c r="AY220" s="226" t="s">
        <v>157</v>
      </c>
    </row>
    <row r="221" spans="2:65" s="1" customFormat="1" ht="34.2" customHeight="1">
      <c r="B221" s="40"/>
      <c r="C221" s="193" t="s">
        <v>481</v>
      </c>
      <c r="D221" s="193" t="s">
        <v>160</v>
      </c>
      <c r="E221" s="194" t="s">
        <v>1416</v>
      </c>
      <c r="F221" s="195" t="s">
        <v>1417</v>
      </c>
      <c r="G221" s="196" t="s">
        <v>460</v>
      </c>
      <c r="H221" s="197">
        <v>9710.01</v>
      </c>
      <c r="I221" s="198">
        <v>13.24</v>
      </c>
      <c r="J221" s="199">
        <f>ROUND(I221*H221,2)</f>
        <v>128560.53</v>
      </c>
      <c r="K221" s="195" t="s">
        <v>214</v>
      </c>
      <c r="L221" s="60"/>
      <c r="M221" s="200" t="s">
        <v>21</v>
      </c>
      <c r="N221" s="201" t="s">
        <v>45</v>
      </c>
      <c r="O221" s="41"/>
      <c r="P221" s="202">
        <f>O221*H221</f>
        <v>0</v>
      </c>
      <c r="Q221" s="202">
        <v>0</v>
      </c>
      <c r="R221" s="202">
        <f>Q221*H221</f>
        <v>0</v>
      </c>
      <c r="S221" s="202">
        <v>0</v>
      </c>
      <c r="T221" s="203">
        <f>S221*H221</f>
        <v>0</v>
      </c>
      <c r="AR221" s="24" t="s">
        <v>164</v>
      </c>
      <c r="AT221" s="24" t="s">
        <v>160</v>
      </c>
      <c r="AU221" s="24" t="s">
        <v>85</v>
      </c>
      <c r="AY221" s="24" t="s">
        <v>157</v>
      </c>
      <c r="BE221" s="204">
        <f>IF(N221="základní",J221,0)</f>
        <v>128560.53</v>
      </c>
      <c r="BF221" s="204">
        <f>IF(N221="snížená",J221,0)</f>
        <v>0</v>
      </c>
      <c r="BG221" s="204">
        <f>IF(N221="zákl. přenesená",J221,0)</f>
        <v>0</v>
      </c>
      <c r="BH221" s="204">
        <f>IF(N221="sníž. přenesená",J221,0)</f>
        <v>0</v>
      </c>
      <c r="BI221" s="204">
        <f>IF(N221="nulová",J221,0)</f>
        <v>0</v>
      </c>
      <c r="BJ221" s="24" t="s">
        <v>82</v>
      </c>
      <c r="BK221" s="204">
        <f>ROUND(I221*H221,2)</f>
        <v>128560.53</v>
      </c>
      <c r="BL221" s="24" t="s">
        <v>164</v>
      </c>
      <c r="BM221" s="24" t="s">
        <v>1573</v>
      </c>
    </row>
    <row r="222" spans="2:47" s="1" customFormat="1" ht="108">
      <c r="B222" s="40"/>
      <c r="C222" s="62"/>
      <c r="D222" s="207" t="s">
        <v>216</v>
      </c>
      <c r="E222" s="62"/>
      <c r="F222" s="227" t="s">
        <v>1414</v>
      </c>
      <c r="G222" s="62"/>
      <c r="H222" s="62"/>
      <c r="I222" s="164"/>
      <c r="J222" s="62"/>
      <c r="K222" s="62"/>
      <c r="L222" s="60"/>
      <c r="M222" s="228"/>
      <c r="N222" s="41"/>
      <c r="O222" s="41"/>
      <c r="P222" s="41"/>
      <c r="Q222" s="41"/>
      <c r="R222" s="41"/>
      <c r="S222" s="41"/>
      <c r="T222" s="77"/>
      <c r="AT222" s="24" t="s">
        <v>216</v>
      </c>
      <c r="AU222" s="24" t="s">
        <v>85</v>
      </c>
    </row>
    <row r="223" spans="2:51" s="12" customFormat="1" ht="13.5">
      <c r="B223" s="216"/>
      <c r="C223" s="217"/>
      <c r="D223" s="207" t="s">
        <v>166</v>
      </c>
      <c r="E223" s="218" t="s">
        <v>21</v>
      </c>
      <c r="F223" s="219" t="s">
        <v>1574</v>
      </c>
      <c r="G223" s="217"/>
      <c r="H223" s="220">
        <v>9710.01</v>
      </c>
      <c r="I223" s="221"/>
      <c r="J223" s="217"/>
      <c r="K223" s="217"/>
      <c r="L223" s="222"/>
      <c r="M223" s="223"/>
      <c r="N223" s="224"/>
      <c r="O223" s="224"/>
      <c r="P223" s="224"/>
      <c r="Q223" s="224"/>
      <c r="R223" s="224"/>
      <c r="S223" s="224"/>
      <c r="T223" s="225"/>
      <c r="AT223" s="226" t="s">
        <v>166</v>
      </c>
      <c r="AU223" s="226" t="s">
        <v>85</v>
      </c>
      <c r="AV223" s="12" t="s">
        <v>85</v>
      </c>
      <c r="AW223" s="12" t="s">
        <v>37</v>
      </c>
      <c r="AX223" s="12" t="s">
        <v>82</v>
      </c>
      <c r="AY223" s="226" t="s">
        <v>157</v>
      </c>
    </row>
    <row r="224" spans="2:65" s="1" customFormat="1" ht="22.8" customHeight="1">
      <c r="B224" s="40"/>
      <c r="C224" s="193" t="s">
        <v>487</v>
      </c>
      <c r="D224" s="193" t="s">
        <v>160</v>
      </c>
      <c r="E224" s="194" t="s">
        <v>1420</v>
      </c>
      <c r="F224" s="195" t="s">
        <v>1421</v>
      </c>
      <c r="G224" s="196" t="s">
        <v>460</v>
      </c>
      <c r="H224" s="197">
        <v>97.75</v>
      </c>
      <c r="I224" s="198">
        <v>116.16</v>
      </c>
      <c r="J224" s="199">
        <f>ROUND(I224*H224,2)</f>
        <v>11354.64</v>
      </c>
      <c r="K224" s="195" t="s">
        <v>214</v>
      </c>
      <c r="L224" s="60"/>
      <c r="M224" s="200" t="s">
        <v>21</v>
      </c>
      <c r="N224" s="201" t="s">
        <v>45</v>
      </c>
      <c r="O224" s="41"/>
      <c r="P224" s="202">
        <f>O224*H224</f>
        <v>0</v>
      </c>
      <c r="Q224" s="202">
        <v>0</v>
      </c>
      <c r="R224" s="202">
        <f>Q224*H224</f>
        <v>0</v>
      </c>
      <c r="S224" s="202">
        <v>0</v>
      </c>
      <c r="T224" s="203">
        <f>S224*H224</f>
        <v>0</v>
      </c>
      <c r="AR224" s="24" t="s">
        <v>164</v>
      </c>
      <c r="AT224" s="24" t="s">
        <v>160</v>
      </c>
      <c r="AU224" s="24" t="s">
        <v>85</v>
      </c>
      <c r="AY224" s="24" t="s">
        <v>157</v>
      </c>
      <c r="BE224" s="204">
        <f>IF(N224="základní",J224,0)</f>
        <v>11354.64</v>
      </c>
      <c r="BF224" s="204">
        <f>IF(N224="snížená",J224,0)</f>
        <v>0</v>
      </c>
      <c r="BG224" s="204">
        <f>IF(N224="zákl. přenesená",J224,0)</f>
        <v>0</v>
      </c>
      <c r="BH224" s="204">
        <f>IF(N224="sníž. přenesená",J224,0)</f>
        <v>0</v>
      </c>
      <c r="BI224" s="204">
        <f>IF(N224="nulová",J224,0)</f>
        <v>0</v>
      </c>
      <c r="BJ224" s="24" t="s">
        <v>82</v>
      </c>
      <c r="BK224" s="204">
        <f>ROUND(I224*H224,2)</f>
        <v>11354.64</v>
      </c>
      <c r="BL224" s="24" t="s">
        <v>164</v>
      </c>
      <c r="BM224" s="24" t="s">
        <v>1575</v>
      </c>
    </row>
    <row r="225" spans="2:47" s="1" customFormat="1" ht="48">
      <c r="B225" s="40"/>
      <c r="C225" s="62"/>
      <c r="D225" s="207" t="s">
        <v>216</v>
      </c>
      <c r="E225" s="62"/>
      <c r="F225" s="227" t="s">
        <v>1423</v>
      </c>
      <c r="G225" s="62"/>
      <c r="H225" s="62"/>
      <c r="I225" s="164"/>
      <c r="J225" s="62"/>
      <c r="K225" s="62"/>
      <c r="L225" s="60"/>
      <c r="M225" s="228"/>
      <c r="N225" s="41"/>
      <c r="O225" s="41"/>
      <c r="P225" s="41"/>
      <c r="Q225" s="41"/>
      <c r="R225" s="41"/>
      <c r="S225" s="41"/>
      <c r="T225" s="77"/>
      <c r="AT225" s="24" t="s">
        <v>216</v>
      </c>
      <c r="AU225" s="24" t="s">
        <v>85</v>
      </c>
    </row>
    <row r="226" spans="2:51" s="12" customFormat="1" ht="13.5">
      <c r="B226" s="216"/>
      <c r="C226" s="217"/>
      <c r="D226" s="207" t="s">
        <v>166</v>
      </c>
      <c r="E226" s="218" t="s">
        <v>21</v>
      </c>
      <c r="F226" s="219" t="s">
        <v>1576</v>
      </c>
      <c r="G226" s="217"/>
      <c r="H226" s="220">
        <v>97.75</v>
      </c>
      <c r="I226" s="221"/>
      <c r="J226" s="217"/>
      <c r="K226" s="217"/>
      <c r="L226" s="222"/>
      <c r="M226" s="223"/>
      <c r="N226" s="224"/>
      <c r="O226" s="224"/>
      <c r="P226" s="224"/>
      <c r="Q226" s="224"/>
      <c r="R226" s="224"/>
      <c r="S226" s="224"/>
      <c r="T226" s="225"/>
      <c r="AT226" s="226" t="s">
        <v>166</v>
      </c>
      <c r="AU226" s="226" t="s">
        <v>85</v>
      </c>
      <c r="AV226" s="12" t="s">
        <v>85</v>
      </c>
      <c r="AW226" s="12" t="s">
        <v>37</v>
      </c>
      <c r="AX226" s="12" t="s">
        <v>82</v>
      </c>
      <c r="AY226" s="226" t="s">
        <v>157</v>
      </c>
    </row>
    <row r="227" spans="2:63" s="10" customFormat="1" ht="22.35" customHeight="1">
      <c r="B227" s="177"/>
      <c r="C227" s="178"/>
      <c r="D227" s="179" t="s">
        <v>73</v>
      </c>
      <c r="E227" s="191" t="s">
        <v>1202</v>
      </c>
      <c r="F227" s="191" t="s">
        <v>1079</v>
      </c>
      <c r="G227" s="178"/>
      <c r="H227" s="178"/>
      <c r="I227" s="181"/>
      <c r="J227" s="192">
        <f>BK227</f>
        <v>255798.49</v>
      </c>
      <c r="K227" s="178"/>
      <c r="L227" s="183"/>
      <c r="M227" s="184"/>
      <c r="N227" s="185"/>
      <c r="O227" s="185"/>
      <c r="P227" s="186">
        <f>SUM(P228:P229)</f>
        <v>0</v>
      </c>
      <c r="Q227" s="185"/>
      <c r="R227" s="186">
        <f>SUM(R228:R229)</f>
        <v>0</v>
      </c>
      <c r="S227" s="185"/>
      <c r="T227" s="187">
        <f>SUM(T228:T229)</f>
        <v>0</v>
      </c>
      <c r="AR227" s="188" t="s">
        <v>82</v>
      </c>
      <c r="AT227" s="189" t="s">
        <v>73</v>
      </c>
      <c r="AU227" s="189" t="s">
        <v>85</v>
      </c>
      <c r="AY227" s="188" t="s">
        <v>157</v>
      </c>
      <c r="BK227" s="190">
        <f>SUM(BK228:BK229)</f>
        <v>255798.49</v>
      </c>
    </row>
    <row r="228" spans="2:65" s="1" customFormat="1" ht="14.4" customHeight="1">
      <c r="B228" s="40"/>
      <c r="C228" s="193" t="s">
        <v>496</v>
      </c>
      <c r="D228" s="193" t="s">
        <v>160</v>
      </c>
      <c r="E228" s="194" t="s">
        <v>1425</v>
      </c>
      <c r="F228" s="195" t="s">
        <v>1426</v>
      </c>
      <c r="G228" s="196" t="s">
        <v>460</v>
      </c>
      <c r="H228" s="197">
        <v>644.28</v>
      </c>
      <c r="I228" s="198">
        <v>397.03</v>
      </c>
      <c r="J228" s="199">
        <f>ROUND(I228*H228,2)</f>
        <v>255798.49</v>
      </c>
      <c r="K228" s="195" t="s">
        <v>214</v>
      </c>
      <c r="L228" s="60"/>
      <c r="M228" s="200" t="s">
        <v>21</v>
      </c>
      <c r="N228" s="201" t="s">
        <v>45</v>
      </c>
      <c r="O228" s="41"/>
      <c r="P228" s="202">
        <f>O228*H228</f>
        <v>0</v>
      </c>
      <c r="Q228" s="202">
        <v>0</v>
      </c>
      <c r="R228" s="202">
        <f>Q228*H228</f>
        <v>0</v>
      </c>
      <c r="S228" s="202">
        <v>0</v>
      </c>
      <c r="T228" s="203">
        <f>S228*H228</f>
        <v>0</v>
      </c>
      <c r="AR228" s="24" t="s">
        <v>164</v>
      </c>
      <c r="AT228" s="24" t="s">
        <v>160</v>
      </c>
      <c r="AU228" s="24" t="s">
        <v>180</v>
      </c>
      <c r="AY228" s="24" t="s">
        <v>157</v>
      </c>
      <c r="BE228" s="204">
        <f>IF(N228="základní",J228,0)</f>
        <v>255798.49</v>
      </c>
      <c r="BF228" s="204">
        <f>IF(N228="snížená",J228,0)</f>
        <v>0</v>
      </c>
      <c r="BG228" s="204">
        <f>IF(N228="zákl. přenesená",J228,0)</f>
        <v>0</v>
      </c>
      <c r="BH228" s="204">
        <f>IF(N228="sníž. přenesená",J228,0)</f>
        <v>0</v>
      </c>
      <c r="BI228" s="204">
        <f>IF(N228="nulová",J228,0)</f>
        <v>0</v>
      </c>
      <c r="BJ228" s="24" t="s">
        <v>82</v>
      </c>
      <c r="BK228" s="204">
        <f>ROUND(I228*H228,2)</f>
        <v>255798.49</v>
      </c>
      <c r="BL228" s="24" t="s">
        <v>164</v>
      </c>
      <c r="BM228" s="24" t="s">
        <v>1577</v>
      </c>
    </row>
    <row r="229" spans="2:47" s="1" customFormat="1" ht="48">
      <c r="B229" s="40"/>
      <c r="C229" s="62"/>
      <c r="D229" s="207" t="s">
        <v>216</v>
      </c>
      <c r="E229" s="62"/>
      <c r="F229" s="227" t="s">
        <v>1428</v>
      </c>
      <c r="G229" s="62"/>
      <c r="H229" s="62"/>
      <c r="I229" s="164"/>
      <c r="J229" s="62"/>
      <c r="K229" s="62"/>
      <c r="L229" s="60"/>
      <c r="M229" s="228"/>
      <c r="N229" s="41"/>
      <c r="O229" s="41"/>
      <c r="P229" s="41"/>
      <c r="Q229" s="41"/>
      <c r="R229" s="41"/>
      <c r="S229" s="41"/>
      <c r="T229" s="77"/>
      <c r="AT229" s="24" t="s">
        <v>216</v>
      </c>
      <c r="AU229" s="24" t="s">
        <v>180</v>
      </c>
    </row>
    <row r="230" spans="2:63" s="10" customFormat="1" ht="37.35" customHeight="1">
      <c r="B230" s="177"/>
      <c r="C230" s="178"/>
      <c r="D230" s="179" t="s">
        <v>73</v>
      </c>
      <c r="E230" s="180" t="s">
        <v>1578</v>
      </c>
      <c r="F230" s="180" t="s">
        <v>1579</v>
      </c>
      <c r="G230" s="178"/>
      <c r="H230" s="178"/>
      <c r="I230" s="181"/>
      <c r="J230" s="182">
        <f>BK230</f>
        <v>119493.14000000001</v>
      </c>
      <c r="K230" s="178"/>
      <c r="L230" s="183"/>
      <c r="M230" s="184"/>
      <c r="N230" s="185"/>
      <c r="O230" s="185"/>
      <c r="P230" s="186">
        <f>P231</f>
        <v>0</v>
      </c>
      <c r="Q230" s="185"/>
      <c r="R230" s="186">
        <f>R231</f>
        <v>0.137997</v>
      </c>
      <c r="S230" s="185"/>
      <c r="T230" s="187">
        <f>T231</f>
        <v>0</v>
      </c>
      <c r="AR230" s="188" t="s">
        <v>85</v>
      </c>
      <c r="AT230" s="189" t="s">
        <v>73</v>
      </c>
      <c r="AU230" s="189" t="s">
        <v>74</v>
      </c>
      <c r="AY230" s="188" t="s">
        <v>157</v>
      </c>
      <c r="BK230" s="190">
        <f>BK231</f>
        <v>119493.14000000001</v>
      </c>
    </row>
    <row r="231" spans="2:63" s="10" customFormat="1" ht="19.95" customHeight="1">
      <c r="B231" s="177"/>
      <c r="C231" s="178"/>
      <c r="D231" s="179" t="s">
        <v>73</v>
      </c>
      <c r="E231" s="191" t="s">
        <v>1580</v>
      </c>
      <c r="F231" s="191" t="s">
        <v>1581</v>
      </c>
      <c r="G231" s="178"/>
      <c r="H231" s="178"/>
      <c r="I231" s="181"/>
      <c r="J231" s="192">
        <f>BK231</f>
        <v>119493.14000000001</v>
      </c>
      <c r="K231" s="178"/>
      <c r="L231" s="183"/>
      <c r="M231" s="184"/>
      <c r="N231" s="185"/>
      <c r="O231" s="185"/>
      <c r="P231" s="186">
        <f>SUM(P232:P234)</f>
        <v>0</v>
      </c>
      <c r="Q231" s="185"/>
      <c r="R231" s="186">
        <f>SUM(R232:R234)</f>
        <v>0.137997</v>
      </c>
      <c r="S231" s="185"/>
      <c r="T231" s="187">
        <f>SUM(T232:T234)</f>
        <v>0</v>
      </c>
      <c r="AR231" s="188" t="s">
        <v>85</v>
      </c>
      <c r="AT231" s="189" t="s">
        <v>73</v>
      </c>
      <c r="AU231" s="189" t="s">
        <v>82</v>
      </c>
      <c r="AY231" s="188" t="s">
        <v>157</v>
      </c>
      <c r="BK231" s="190">
        <f>SUM(BK232:BK234)</f>
        <v>119493.14000000001</v>
      </c>
    </row>
    <row r="232" spans="2:65" s="1" customFormat="1" ht="14.4" customHeight="1">
      <c r="B232" s="40"/>
      <c r="C232" s="193" t="s">
        <v>501</v>
      </c>
      <c r="D232" s="193" t="s">
        <v>160</v>
      </c>
      <c r="E232" s="194" t="s">
        <v>1582</v>
      </c>
      <c r="F232" s="195" t="s">
        <v>1583</v>
      </c>
      <c r="G232" s="196" t="s">
        <v>213</v>
      </c>
      <c r="H232" s="197">
        <v>306.66</v>
      </c>
      <c r="I232" s="198">
        <v>118.04</v>
      </c>
      <c r="J232" s="199">
        <f>ROUND(I232*H232,2)</f>
        <v>36198.15</v>
      </c>
      <c r="K232" s="195" t="s">
        <v>214</v>
      </c>
      <c r="L232" s="60"/>
      <c r="M232" s="200" t="s">
        <v>21</v>
      </c>
      <c r="N232" s="201" t="s">
        <v>45</v>
      </c>
      <c r="O232" s="41"/>
      <c r="P232" s="202">
        <f>O232*H232</f>
        <v>0</v>
      </c>
      <c r="Q232" s="202">
        <v>0.00013</v>
      </c>
      <c r="R232" s="202">
        <f>Q232*H232</f>
        <v>0.0398658</v>
      </c>
      <c r="S232" s="202">
        <v>0</v>
      </c>
      <c r="T232" s="203">
        <f>S232*H232</f>
        <v>0</v>
      </c>
      <c r="AR232" s="24" t="s">
        <v>296</v>
      </c>
      <c r="AT232" s="24" t="s">
        <v>160</v>
      </c>
      <c r="AU232" s="24" t="s">
        <v>85</v>
      </c>
      <c r="AY232" s="24" t="s">
        <v>157</v>
      </c>
      <c r="BE232" s="204">
        <f>IF(N232="základní",J232,0)</f>
        <v>36198.15</v>
      </c>
      <c r="BF232" s="204">
        <f>IF(N232="snížená",J232,0)</f>
        <v>0</v>
      </c>
      <c r="BG232" s="204">
        <f>IF(N232="zákl. přenesená",J232,0)</f>
        <v>0</v>
      </c>
      <c r="BH232" s="204">
        <f>IF(N232="sníž. přenesená",J232,0)</f>
        <v>0</v>
      </c>
      <c r="BI232" s="204">
        <f>IF(N232="nulová",J232,0)</f>
        <v>0</v>
      </c>
      <c r="BJ232" s="24" t="s">
        <v>82</v>
      </c>
      <c r="BK232" s="204">
        <f>ROUND(I232*H232,2)</f>
        <v>36198.15</v>
      </c>
      <c r="BL232" s="24" t="s">
        <v>296</v>
      </c>
      <c r="BM232" s="24" t="s">
        <v>1584</v>
      </c>
    </row>
    <row r="233" spans="2:65" s="1" customFormat="1" ht="14.4" customHeight="1">
      <c r="B233" s="40"/>
      <c r="C233" s="193" t="s">
        <v>507</v>
      </c>
      <c r="D233" s="193" t="s">
        <v>160</v>
      </c>
      <c r="E233" s="194" t="s">
        <v>1585</v>
      </c>
      <c r="F233" s="195" t="s">
        <v>1586</v>
      </c>
      <c r="G233" s="196" t="s">
        <v>213</v>
      </c>
      <c r="H233" s="197">
        <v>306.66</v>
      </c>
      <c r="I233" s="198">
        <v>149.08</v>
      </c>
      <c r="J233" s="199">
        <f>ROUND(I233*H233,2)</f>
        <v>45716.87</v>
      </c>
      <c r="K233" s="195" t="s">
        <v>214</v>
      </c>
      <c r="L233" s="60"/>
      <c r="M233" s="200" t="s">
        <v>21</v>
      </c>
      <c r="N233" s="201" t="s">
        <v>45</v>
      </c>
      <c r="O233" s="41"/>
      <c r="P233" s="202">
        <f>O233*H233</f>
        <v>0</v>
      </c>
      <c r="Q233" s="202">
        <v>0.00023</v>
      </c>
      <c r="R233" s="202">
        <f>Q233*H233</f>
        <v>0.0705318</v>
      </c>
      <c r="S233" s="202">
        <v>0</v>
      </c>
      <c r="T233" s="203">
        <f>S233*H233</f>
        <v>0</v>
      </c>
      <c r="AR233" s="24" t="s">
        <v>296</v>
      </c>
      <c r="AT233" s="24" t="s">
        <v>160</v>
      </c>
      <c r="AU233" s="24" t="s">
        <v>85</v>
      </c>
      <c r="AY233" s="24" t="s">
        <v>157</v>
      </c>
      <c r="BE233" s="204">
        <f>IF(N233="základní",J233,0)</f>
        <v>45716.87</v>
      </c>
      <c r="BF233" s="204">
        <f>IF(N233="snížená",J233,0)</f>
        <v>0</v>
      </c>
      <c r="BG233" s="204">
        <f>IF(N233="zákl. přenesená",J233,0)</f>
        <v>0</v>
      </c>
      <c r="BH233" s="204">
        <f>IF(N233="sníž. přenesená",J233,0)</f>
        <v>0</v>
      </c>
      <c r="BI233" s="204">
        <f>IF(N233="nulová",J233,0)</f>
        <v>0</v>
      </c>
      <c r="BJ233" s="24" t="s">
        <v>82</v>
      </c>
      <c r="BK233" s="204">
        <f>ROUND(I233*H233,2)</f>
        <v>45716.87</v>
      </c>
      <c r="BL233" s="24" t="s">
        <v>296</v>
      </c>
      <c r="BM233" s="24" t="s">
        <v>1587</v>
      </c>
    </row>
    <row r="234" spans="2:65" s="1" customFormat="1" ht="22.8" customHeight="1">
      <c r="B234" s="40"/>
      <c r="C234" s="193" t="s">
        <v>514</v>
      </c>
      <c r="D234" s="193" t="s">
        <v>160</v>
      </c>
      <c r="E234" s="194" t="s">
        <v>1588</v>
      </c>
      <c r="F234" s="195" t="s">
        <v>1589</v>
      </c>
      <c r="G234" s="196" t="s">
        <v>213</v>
      </c>
      <c r="H234" s="197">
        <v>306.66</v>
      </c>
      <c r="I234" s="198">
        <v>122.54</v>
      </c>
      <c r="J234" s="199">
        <f>ROUND(I234*H234,2)</f>
        <v>37578.12</v>
      </c>
      <c r="K234" s="195" t="s">
        <v>214</v>
      </c>
      <c r="L234" s="60"/>
      <c r="M234" s="200" t="s">
        <v>21</v>
      </c>
      <c r="N234" s="270" t="s">
        <v>45</v>
      </c>
      <c r="O234" s="255"/>
      <c r="P234" s="271">
        <f>O234*H234</f>
        <v>0</v>
      </c>
      <c r="Q234" s="271">
        <v>9E-05</v>
      </c>
      <c r="R234" s="271">
        <f>Q234*H234</f>
        <v>0.027599400000000003</v>
      </c>
      <c r="S234" s="271">
        <v>0</v>
      </c>
      <c r="T234" s="272">
        <f>S234*H234</f>
        <v>0</v>
      </c>
      <c r="AR234" s="24" t="s">
        <v>296</v>
      </c>
      <c r="AT234" s="24" t="s">
        <v>160</v>
      </c>
      <c r="AU234" s="24" t="s">
        <v>85</v>
      </c>
      <c r="AY234" s="24" t="s">
        <v>157</v>
      </c>
      <c r="BE234" s="204">
        <f>IF(N234="základní",J234,0)</f>
        <v>37578.12</v>
      </c>
      <c r="BF234" s="204">
        <f>IF(N234="snížená",J234,0)</f>
        <v>0</v>
      </c>
      <c r="BG234" s="204">
        <f>IF(N234="zákl. přenesená",J234,0)</f>
        <v>0</v>
      </c>
      <c r="BH234" s="204">
        <f>IF(N234="sníž. přenesená",J234,0)</f>
        <v>0</v>
      </c>
      <c r="BI234" s="204">
        <f>IF(N234="nulová",J234,0)</f>
        <v>0</v>
      </c>
      <c r="BJ234" s="24" t="s">
        <v>82</v>
      </c>
      <c r="BK234" s="204">
        <f>ROUND(I234*H234,2)</f>
        <v>37578.12</v>
      </c>
      <c r="BL234" s="24" t="s">
        <v>296</v>
      </c>
      <c r="BM234" s="24" t="s">
        <v>1590</v>
      </c>
    </row>
    <row r="235" spans="2:12" s="1" customFormat="1" ht="6.9" customHeight="1">
      <c r="B235" s="55"/>
      <c r="C235" s="56"/>
      <c r="D235" s="56"/>
      <c r="E235" s="56"/>
      <c r="F235" s="56"/>
      <c r="G235" s="56"/>
      <c r="H235" s="56"/>
      <c r="I235" s="140"/>
      <c r="J235" s="56"/>
      <c r="K235" s="56"/>
      <c r="L235" s="60"/>
    </row>
  </sheetData>
  <sheetProtection algorithmName="SHA-512" hashValue="XkDtzDuDGC7CbPAFcmWCCXBJibRgekYPStSEfJEqfAw6xaYVUCIyS9Sif906t04FOmrllH574RZugsEnOCAbZQ==" saltValue="WGjzhAkTHiGyPom0AcOUhN/gSUbwzvo3MJ0k639vMm8rqP8dxCR0SgpQuGaAxEj/8eUYPl18bpv8kPrDubR34A==" spinCount="100000" sheet="1" objects="1" scenarios="1" formatColumns="0" formatRows="0" autoFilter="0"/>
  <autoFilter ref="C84:K234"/>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JDO\JDO</dc:creator>
  <cp:keywords/>
  <dc:description/>
  <cp:lastModifiedBy>Beckova Tereza</cp:lastModifiedBy>
  <cp:lastPrinted>2018-11-20T13:16:01Z</cp:lastPrinted>
  <dcterms:created xsi:type="dcterms:W3CDTF">2018-10-29T09:48:18Z</dcterms:created>
  <dcterms:modified xsi:type="dcterms:W3CDTF">2018-11-20T13:23:36Z</dcterms:modified>
  <cp:category/>
  <cp:version/>
  <cp:contentType/>
  <cp:contentStatus/>
</cp:coreProperties>
</file>